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4505" windowHeight="8370" tabRatio="837" activeTab="2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atabase">'[10]Ener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'[26]МТР Газ України'!$F$1</definedName>
    <definedName name="ватт">'[27]БАЗА  '!#REF!</definedName>
    <definedName name="Д">'[16]МТР Газ України'!$B$4</definedName>
    <definedName name="е">#REF!</definedName>
    <definedName name="є">#REF!</definedName>
    <definedName name="_xlnm.Print_Titles" localSheetId="0">'Осн. фін. пок.'!$30:$32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3">'ІІІ рух. гр. кшт.'!$A$1:$J$94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>'[29]7  Інші витрати'!#REF!</definedName>
    <definedName name="фф">'[26]МТР Газ України'!$F$1</definedName>
    <definedName name="ц">'[14]7  Інші витрати'!#REF!</definedName>
    <definedName name="ччч">'[35]БАЗА  '!#REF!</definedName>
    <definedName name="ш">#REF!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25"/>
  <c r="Q36"/>
  <c r="O36"/>
  <c r="M36"/>
  <c r="K36"/>
  <c r="I36"/>
  <c r="G36"/>
  <c r="E36"/>
  <c r="M35"/>
  <c r="M34"/>
  <c r="M33"/>
  <c r="M32"/>
  <c r="M31"/>
  <c r="M30"/>
  <c r="M29"/>
  <c r="AA17"/>
  <c r="V17"/>
  <c r="Q17"/>
  <c r="L17"/>
  <c r="G17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AE15"/>
  <c r="AD15"/>
  <c r="AC15"/>
  <c r="AB15"/>
  <c r="AA15"/>
  <c r="V15"/>
  <c r="Q15"/>
  <c r="L15"/>
  <c r="G15"/>
  <c r="AE14"/>
  <c r="AD14"/>
  <c r="AC14"/>
  <c r="AB14"/>
  <c r="AA14"/>
  <c r="V14"/>
  <c r="Q14"/>
  <c r="L14"/>
  <c r="G14"/>
  <c r="AE13"/>
  <c r="AD13"/>
  <c r="AC13"/>
  <c r="AB13"/>
  <c r="AA13"/>
  <c r="V13"/>
  <c r="Q13"/>
  <c r="L13"/>
  <c r="G13"/>
  <c r="AE12"/>
  <c r="AD12"/>
  <c r="AC12"/>
  <c r="AB12"/>
  <c r="AA12"/>
  <c r="V12"/>
  <c r="Q12"/>
  <c r="L12"/>
  <c r="G12"/>
  <c r="AE11"/>
  <c r="AD11"/>
  <c r="AC11"/>
  <c r="AB11"/>
  <c r="AA11"/>
  <c r="V11"/>
  <c r="Q11"/>
  <c r="L11"/>
  <c r="G11"/>
  <c r="AE10"/>
  <c r="AD10"/>
  <c r="AC10"/>
  <c r="AB10"/>
  <c r="AA10"/>
  <c r="V10"/>
  <c r="Q10"/>
  <c r="L10"/>
  <c r="G10"/>
  <c r="M37" i="24"/>
  <c r="L37"/>
  <c r="K37"/>
  <c r="J37"/>
  <c r="I37"/>
  <c r="H37"/>
  <c r="G37"/>
  <c r="F37"/>
  <c r="E37"/>
  <c r="D37"/>
  <c r="C37"/>
  <c r="B37"/>
  <c r="M36"/>
  <c r="L36"/>
  <c r="K36"/>
  <c r="B36"/>
  <c r="M35"/>
  <c r="L35"/>
  <c r="K35"/>
  <c r="B35"/>
  <c r="M34"/>
  <c r="L34"/>
  <c r="K34"/>
  <c r="B34"/>
  <c r="M33"/>
  <c r="L33"/>
  <c r="K33"/>
  <c r="B33"/>
  <c r="M32"/>
  <c r="L32"/>
  <c r="K32"/>
  <c r="B32"/>
  <c r="M31"/>
  <c r="L31"/>
  <c r="K31"/>
  <c r="B31"/>
  <c r="M30"/>
  <c r="L30"/>
  <c r="K30"/>
  <c r="B30"/>
  <c r="M29"/>
  <c r="L29"/>
  <c r="K29"/>
  <c r="B29"/>
  <c r="M28"/>
  <c r="L28"/>
  <c r="K28"/>
  <c r="B28"/>
  <c r="I13"/>
  <c r="I12"/>
  <c r="I11"/>
  <c r="I10"/>
  <c r="I9"/>
  <c r="I8"/>
  <c r="M7"/>
  <c r="L7"/>
  <c r="K7"/>
  <c r="J7"/>
  <c r="I7"/>
  <c r="H7"/>
  <c r="G7"/>
  <c r="F7"/>
  <c r="J88" i="26"/>
  <c r="I88"/>
  <c r="H88"/>
  <c r="G88"/>
  <c r="F88"/>
  <c r="E88"/>
  <c r="D88"/>
  <c r="C88"/>
  <c r="F87"/>
  <c r="J85"/>
  <c r="I85"/>
  <c r="H85"/>
  <c r="G85"/>
  <c r="F85"/>
  <c r="E85"/>
  <c r="D85"/>
  <c r="C85"/>
  <c r="J84"/>
  <c r="I84"/>
  <c r="H84"/>
  <c r="G84"/>
  <c r="F84"/>
  <c r="E84"/>
  <c r="D84"/>
  <c r="C84"/>
  <c r="F83"/>
  <c r="F82"/>
  <c r="F81"/>
  <c r="F80"/>
  <c r="F79"/>
  <c r="F78"/>
  <c r="F77"/>
  <c r="J76"/>
  <c r="I76"/>
  <c r="H76"/>
  <c r="G76"/>
  <c r="F76"/>
  <c r="E76"/>
  <c r="D76"/>
  <c r="C76"/>
  <c r="F75"/>
  <c r="J74"/>
  <c r="I74"/>
  <c r="H74"/>
  <c r="G74"/>
  <c r="F74"/>
  <c r="E74"/>
  <c r="D74"/>
  <c r="C74"/>
  <c r="F73"/>
  <c r="F72"/>
  <c r="F71"/>
  <c r="F70"/>
  <c r="J69"/>
  <c r="I69"/>
  <c r="H69"/>
  <c r="G69"/>
  <c r="F69"/>
  <c r="E69"/>
  <c r="D69"/>
  <c r="C69"/>
  <c r="F68"/>
  <c r="J67"/>
  <c r="I67"/>
  <c r="H67"/>
  <c r="G67"/>
  <c r="F67"/>
  <c r="E67"/>
  <c r="D67"/>
  <c r="C67"/>
  <c r="J65"/>
  <c r="I65"/>
  <c r="H65"/>
  <c r="G65"/>
  <c r="F65"/>
  <c r="E65"/>
  <c r="D65"/>
  <c r="C65"/>
  <c r="F64"/>
  <c r="F63"/>
  <c r="F62"/>
  <c r="F61"/>
  <c r="F60"/>
  <c r="F59"/>
  <c r="J58"/>
  <c r="I58"/>
  <c r="H58"/>
  <c r="G58"/>
  <c r="F58"/>
  <c r="E58"/>
  <c r="D58"/>
  <c r="C58"/>
  <c r="F57"/>
  <c r="F56"/>
  <c r="J55"/>
  <c r="I55"/>
  <c r="H55"/>
  <c r="G55"/>
  <c r="F55"/>
  <c r="E55"/>
  <c r="D55"/>
  <c r="C55"/>
  <c r="F54"/>
  <c r="F53"/>
  <c r="F52"/>
  <c r="F51"/>
  <c r="F50"/>
  <c r="F49"/>
  <c r="F48"/>
  <c r="J47"/>
  <c r="I47"/>
  <c r="H47"/>
  <c r="G47"/>
  <c r="F47"/>
  <c r="E47"/>
  <c r="D47"/>
  <c r="C47"/>
  <c r="J45"/>
  <c r="I45"/>
  <c r="H45"/>
  <c r="G45"/>
  <c r="F45"/>
  <c r="E45"/>
  <c r="D45"/>
  <c r="C45"/>
  <c r="F44"/>
  <c r="F43"/>
  <c r="J42"/>
  <c r="I42"/>
  <c r="H42"/>
  <c r="G42"/>
  <c r="F42"/>
  <c r="E42"/>
  <c r="D42"/>
  <c r="C42"/>
  <c r="F41"/>
  <c r="F40"/>
  <c r="F39"/>
  <c r="J37"/>
  <c r="I37"/>
  <c r="H37"/>
  <c r="G37"/>
  <c r="F37"/>
  <c r="E37"/>
  <c r="D37"/>
  <c r="C37"/>
  <c r="F36"/>
  <c r="F35"/>
  <c r="F34"/>
  <c r="F33"/>
  <c r="F32"/>
  <c r="J31"/>
  <c r="I31"/>
  <c r="H31"/>
  <c r="G31"/>
  <c r="F31"/>
  <c r="E31"/>
  <c r="D31"/>
  <c r="C31"/>
  <c r="F30"/>
  <c r="F29"/>
  <c r="F28"/>
  <c r="J27"/>
  <c r="I27"/>
  <c r="H27"/>
  <c r="G27"/>
  <c r="F27"/>
  <c r="E27"/>
  <c r="D27"/>
  <c r="C27"/>
  <c r="F26"/>
  <c r="F25"/>
  <c r="F24"/>
  <c r="J23"/>
  <c r="I23"/>
  <c r="H23"/>
  <c r="G23"/>
  <c r="F23"/>
  <c r="E23"/>
  <c r="D23"/>
  <c r="C23"/>
  <c r="F22"/>
  <c r="F21"/>
  <c r="F20"/>
  <c r="F19"/>
  <c r="J18"/>
  <c r="I18"/>
  <c r="H18"/>
  <c r="G18"/>
  <c r="F18"/>
  <c r="E18"/>
  <c r="D18"/>
  <c r="C18"/>
  <c r="F17"/>
  <c r="F16"/>
  <c r="F15"/>
  <c r="J14"/>
  <c r="I14"/>
  <c r="H14"/>
  <c r="G14"/>
  <c r="F14"/>
  <c r="E14"/>
  <c r="D14"/>
  <c r="C14"/>
  <c r="F13"/>
  <c r="F12"/>
  <c r="F11"/>
  <c r="J10"/>
  <c r="I10"/>
  <c r="H10"/>
  <c r="G10"/>
  <c r="F10"/>
  <c r="E10"/>
  <c r="D10"/>
  <c r="C10"/>
  <c r="F9"/>
  <c r="F8"/>
  <c r="F7"/>
  <c r="J6"/>
  <c r="I6"/>
  <c r="H6"/>
  <c r="G6"/>
  <c r="F6"/>
  <c r="E6"/>
  <c r="D6"/>
  <c r="C6"/>
  <c r="M47" i="23"/>
  <c r="L47"/>
  <c r="K47"/>
  <c r="J47"/>
  <c r="I47"/>
  <c r="H47"/>
  <c r="G47"/>
  <c r="F47"/>
  <c r="I46"/>
  <c r="I45"/>
  <c r="I44"/>
  <c r="H44"/>
  <c r="G44"/>
  <c r="F44"/>
  <c r="I43"/>
  <c r="I42"/>
  <c r="I41"/>
  <c r="I40"/>
  <c r="I39"/>
  <c r="M38"/>
  <c r="L38"/>
  <c r="K38"/>
  <c r="J38"/>
  <c r="I38"/>
  <c r="H38"/>
  <c r="G38"/>
  <c r="F38"/>
  <c r="I37"/>
  <c r="I36"/>
  <c r="I35"/>
  <c r="I34"/>
  <c r="M33"/>
  <c r="L33"/>
  <c r="K33"/>
  <c r="J33"/>
  <c r="I33"/>
  <c r="H33"/>
  <c r="G33"/>
  <c r="F33"/>
  <c r="I32"/>
  <c r="I31"/>
  <c r="I30"/>
  <c r="I29"/>
  <c r="I28"/>
  <c r="I27"/>
  <c r="I26"/>
  <c r="I25"/>
  <c r="M24"/>
  <c r="L24"/>
  <c r="K24"/>
  <c r="J24"/>
  <c r="I24"/>
  <c r="H24"/>
  <c r="G24"/>
  <c r="F24"/>
  <c r="M22"/>
  <c r="L22"/>
  <c r="K22"/>
  <c r="J22"/>
  <c r="H22"/>
  <c r="G22"/>
  <c r="F22"/>
  <c r="I21"/>
  <c r="I20"/>
  <c r="I19"/>
  <c r="I18"/>
  <c r="I17"/>
  <c r="I22" s="1"/>
  <c r="I16"/>
  <c r="I15"/>
  <c r="I14"/>
  <c r="I13"/>
  <c r="M12"/>
  <c r="L12"/>
  <c r="K12"/>
  <c r="J12"/>
  <c r="I12"/>
  <c r="H12"/>
  <c r="G12"/>
  <c r="F12"/>
  <c r="I11"/>
  <c r="H11"/>
  <c r="G11"/>
  <c r="F11"/>
  <c r="I10"/>
  <c r="M8"/>
  <c r="L8"/>
  <c r="K8"/>
  <c r="J8"/>
  <c r="I8"/>
  <c r="H8"/>
  <c r="G8"/>
  <c r="F8"/>
  <c r="J174" i="20"/>
  <c r="I174"/>
  <c r="H174"/>
  <c r="G174"/>
  <c r="F174"/>
  <c r="E174"/>
  <c r="D174"/>
  <c r="C174"/>
  <c r="F173"/>
  <c r="F172"/>
  <c r="F171"/>
  <c r="F170"/>
  <c r="F169"/>
  <c r="F168"/>
  <c r="F167"/>
  <c r="J165"/>
  <c r="I165"/>
  <c r="H165"/>
  <c r="G165"/>
  <c r="F165"/>
  <c r="E165"/>
  <c r="D165"/>
  <c r="C165"/>
  <c r="F164"/>
  <c r="J163"/>
  <c r="I163"/>
  <c r="H163"/>
  <c r="G163"/>
  <c r="F163"/>
  <c r="E163"/>
  <c r="D163"/>
  <c r="C163"/>
  <c r="J162"/>
  <c r="I162"/>
  <c r="H162"/>
  <c r="G162"/>
  <c r="F162"/>
  <c r="E162"/>
  <c r="D162"/>
  <c r="C162"/>
  <c r="J161"/>
  <c r="I161"/>
  <c r="H161"/>
  <c r="G161"/>
  <c r="F161"/>
  <c r="E161"/>
  <c r="D161"/>
  <c r="C161"/>
  <c r="J160"/>
  <c r="I160"/>
  <c r="H160"/>
  <c r="G160"/>
  <c r="F160"/>
  <c r="E160"/>
  <c r="D160"/>
  <c r="C160"/>
  <c r="J159"/>
  <c r="I159"/>
  <c r="H159"/>
  <c r="G159"/>
  <c r="F159"/>
  <c r="E159"/>
  <c r="D159"/>
  <c r="C159"/>
  <c r="F158"/>
  <c r="F157"/>
  <c r="F156"/>
  <c r="F155"/>
  <c r="J154"/>
  <c r="I154"/>
  <c r="H154"/>
  <c r="G154"/>
  <c r="F154"/>
  <c r="E154"/>
  <c r="D154"/>
  <c r="C154"/>
  <c r="F153"/>
  <c r="F152"/>
  <c r="J151"/>
  <c r="I151"/>
  <c r="H151"/>
  <c r="G151"/>
  <c r="F151"/>
  <c r="E151"/>
  <c r="D151"/>
  <c r="C151"/>
  <c r="F150"/>
  <c r="F149"/>
  <c r="J148"/>
  <c r="I148"/>
  <c r="H148"/>
  <c r="G148"/>
  <c r="F148"/>
  <c r="E148"/>
  <c r="D148"/>
  <c r="C148"/>
  <c r="F147"/>
  <c r="F146"/>
  <c r="F145"/>
  <c r="F144"/>
  <c r="J143"/>
  <c r="I143"/>
  <c r="H143"/>
  <c r="G143"/>
  <c r="F143"/>
  <c r="E143"/>
  <c r="D143"/>
  <c r="C143"/>
  <c r="F142"/>
  <c r="F141"/>
  <c r="F140"/>
  <c r="F139"/>
  <c r="F138"/>
  <c r="F137"/>
  <c r="F136"/>
  <c r="J135"/>
  <c r="I135"/>
  <c r="H135"/>
  <c r="G135"/>
  <c r="F135"/>
  <c r="E135"/>
  <c r="D135"/>
  <c r="C135"/>
  <c r="F134"/>
  <c r="F133"/>
  <c r="F132"/>
  <c r="F131"/>
  <c r="F130"/>
  <c r="J129"/>
  <c r="I129"/>
  <c r="H129"/>
  <c r="G129"/>
  <c r="F129"/>
  <c r="E129"/>
  <c r="D129"/>
  <c r="C129"/>
  <c r="F128"/>
  <c r="F127"/>
  <c r="F126"/>
  <c r="F125"/>
  <c r="J124"/>
  <c r="I124"/>
  <c r="H124"/>
  <c r="G124"/>
  <c r="F124"/>
  <c r="E124"/>
  <c r="D124"/>
  <c r="C124"/>
  <c r="F123"/>
  <c r="F122"/>
  <c r="J121"/>
  <c r="I121"/>
  <c r="H121"/>
  <c r="G121"/>
  <c r="F121"/>
  <c r="E121"/>
  <c r="D121"/>
  <c r="C121"/>
  <c r="F120"/>
  <c r="F119"/>
  <c r="F118"/>
  <c r="F117"/>
  <c r="F116"/>
  <c r="F115"/>
  <c r="F114"/>
  <c r="J113"/>
  <c r="I113"/>
  <c r="H113"/>
  <c r="G113"/>
  <c r="F113"/>
  <c r="E113"/>
  <c r="D113"/>
  <c r="C113"/>
  <c r="F112"/>
  <c r="F111"/>
  <c r="F110"/>
  <c r="F109"/>
  <c r="F108"/>
  <c r="F107"/>
  <c r="F106"/>
  <c r="F105"/>
  <c r="F104"/>
  <c r="F103"/>
  <c r="F102"/>
  <c r="F101"/>
  <c r="F100"/>
  <c r="F99"/>
  <c r="F98"/>
  <c r="J97"/>
  <c r="I97"/>
  <c r="H97"/>
  <c r="G97"/>
  <c r="F97"/>
  <c r="E97"/>
  <c r="D97"/>
  <c r="C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J75"/>
  <c r="I75"/>
  <c r="H75"/>
  <c r="G75"/>
  <c r="F75"/>
  <c r="E75"/>
  <c r="D75"/>
  <c r="C75"/>
  <c r="J74"/>
  <c r="I74"/>
  <c r="H74"/>
  <c r="G74"/>
  <c r="F74"/>
  <c r="E74"/>
  <c r="D74"/>
  <c r="C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J52"/>
  <c r="I52"/>
  <c r="H52"/>
  <c r="G52"/>
  <c r="F52"/>
  <c r="E52"/>
  <c r="D52"/>
  <c r="C52"/>
  <c r="F50"/>
  <c r="F49"/>
  <c r="F48"/>
  <c r="F47"/>
  <c r="F46"/>
  <c r="F45"/>
  <c r="F44"/>
  <c r="J43"/>
  <c r="I43"/>
  <c r="H43"/>
  <c r="G43"/>
  <c r="F43"/>
  <c r="E43"/>
  <c r="D43"/>
  <c r="C43"/>
  <c r="F42"/>
  <c r="F41"/>
  <c r="F40"/>
  <c r="F39"/>
  <c r="F38"/>
  <c r="F37"/>
  <c r="F36"/>
  <c r="F35"/>
  <c r="F34"/>
  <c r="F33"/>
  <c r="J32"/>
  <c r="I32"/>
  <c r="H32"/>
  <c r="G32"/>
  <c r="F32"/>
  <c r="E32"/>
  <c r="D32"/>
  <c r="C32"/>
  <c r="M25"/>
  <c r="J25"/>
  <c r="G25"/>
  <c r="D25"/>
  <c r="F124" i="14"/>
  <c r="E124"/>
  <c r="D124"/>
  <c r="C124"/>
  <c r="F123"/>
  <c r="E123"/>
  <c r="D123"/>
  <c r="C123"/>
  <c r="F119"/>
  <c r="E119"/>
  <c r="D119"/>
  <c r="C119"/>
  <c r="F118"/>
  <c r="E118"/>
  <c r="D118"/>
  <c r="C118"/>
  <c r="F117"/>
  <c r="E117"/>
  <c r="D117"/>
  <c r="C117"/>
  <c r="J116"/>
  <c r="I116"/>
  <c r="H116"/>
  <c r="G116"/>
  <c r="F116"/>
  <c r="E116"/>
  <c r="D116"/>
  <c r="C116"/>
  <c r="F110"/>
  <c r="E110"/>
  <c r="D110"/>
  <c r="C110"/>
  <c r="F104"/>
  <c r="E104"/>
  <c r="D104"/>
  <c r="C104"/>
  <c r="F102"/>
  <c r="F101"/>
  <c r="F100"/>
  <c r="F99"/>
  <c r="F98"/>
  <c r="E98"/>
  <c r="D98"/>
  <c r="C98"/>
  <c r="F97"/>
  <c r="F96"/>
  <c r="F95"/>
  <c r="F94"/>
  <c r="E94"/>
  <c r="D94"/>
  <c r="C94"/>
  <c r="F93"/>
  <c r="F72"/>
  <c r="E72"/>
  <c r="D72"/>
  <c r="C72"/>
  <c r="F68"/>
  <c r="E68"/>
  <c r="D68"/>
  <c r="C68"/>
  <c r="F67"/>
  <c r="E67"/>
  <c r="D67"/>
  <c r="C67"/>
  <c r="F66"/>
  <c r="E66"/>
  <c r="D66"/>
  <c r="C66"/>
  <c r="F65"/>
  <c r="E65"/>
  <c r="D65"/>
  <c r="C65"/>
  <c r="F64"/>
  <c r="E64"/>
  <c r="D64"/>
  <c r="C64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H56"/>
  <c r="G56"/>
  <c r="F56"/>
  <c r="E56"/>
  <c r="D56"/>
  <c r="F55"/>
  <c r="E55"/>
  <c r="D55"/>
  <c r="C55"/>
  <c r="F54"/>
  <c r="E54"/>
  <c r="D54"/>
  <c r="C54"/>
  <c r="F53"/>
  <c r="E53"/>
  <c r="D53"/>
  <c r="C53"/>
  <c r="F52"/>
  <c r="E52"/>
  <c r="D52"/>
  <c r="F51"/>
  <c r="E51"/>
  <c r="D51"/>
  <c r="C51"/>
  <c r="J50"/>
  <c r="I50"/>
  <c r="H50"/>
  <c r="G50"/>
  <c r="F50"/>
  <c r="E50"/>
  <c r="D50"/>
  <c r="C50"/>
  <c r="F47"/>
  <c r="E47"/>
  <c r="D47"/>
  <c r="C47"/>
  <c r="F45"/>
  <c r="E45"/>
  <c r="D45"/>
  <c r="C45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8"/>
  <c r="E38"/>
  <c r="D38"/>
  <c r="C38"/>
  <c r="F37"/>
  <c r="E37"/>
  <c r="D37"/>
  <c r="C37"/>
  <c r="J36"/>
  <c r="I36"/>
  <c r="H36"/>
  <c r="G36"/>
  <c r="F36"/>
  <c r="E36"/>
  <c r="D36"/>
  <c r="C36"/>
  <c r="F35"/>
  <c r="E35"/>
  <c r="D35"/>
  <c r="C35"/>
  <c r="F34"/>
  <c r="E34"/>
  <c r="D34"/>
  <c r="C34"/>
</calcChain>
</file>

<file path=xl/sharedStrings.xml><?xml version="1.0" encoding="utf-8"?>
<sst xmlns="http://schemas.openxmlformats.org/spreadsheetml/2006/main" count="1368" uniqueCount="504">
  <si>
    <t xml:space="preserve">ЗАТВЕРДЖЕНО  </t>
  </si>
  <si>
    <t>Рішення виконавчого комітету</t>
  </si>
  <si>
    <t>Чернігівської міської ради</t>
  </si>
  <si>
    <t>"____" __________2026 року</t>
  </si>
  <si>
    <t xml:space="preserve">№ </t>
  </si>
  <si>
    <t>Код</t>
  </si>
  <si>
    <t>Внесення змін до затвердженного фінансового плану</t>
  </si>
  <si>
    <t xml:space="preserve">Підприємство  </t>
  </si>
  <si>
    <t>Комунальне підприємство "Паркування та ринок" Чернігівської міської ради</t>
  </si>
  <si>
    <t xml:space="preserve">за ЄДРПОУ </t>
  </si>
  <si>
    <t>основний ФП
(дата затвердження)</t>
  </si>
  <si>
    <t xml:space="preserve">Організаційно-правова форма </t>
  </si>
  <si>
    <t>Комунальне підприємство</t>
  </si>
  <si>
    <t>за КОПФГ</t>
  </si>
  <si>
    <t>змінений ФП
(дата затвердження)</t>
  </si>
  <si>
    <t xml:space="preserve">Суб'єкт управління </t>
  </si>
  <si>
    <t>за СПОДУ</t>
  </si>
  <si>
    <t xml:space="preserve">Вид економічної діяльності    </t>
  </si>
  <si>
    <t>Допоміжне обслуговування наземного транспорту</t>
  </si>
  <si>
    <t xml:space="preserve">за  КВЕД  </t>
  </si>
  <si>
    <t>52.51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</si>
  <si>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</si>
  <si>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</si>
  <si>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</si>
  <si>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</si>
  <si>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</si>
  <si>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вул. Шевченка, буд. 33а, м. Чернігів, 14000</t>
  </si>
  <si>
    <t xml:space="preserve">Телефон </t>
  </si>
  <si>
    <t>(0462)60-44-35</t>
  </si>
  <si>
    <t>Стандарти звітності П(с)БОУ</t>
  </si>
  <si>
    <t xml:space="preserve">Прізвище та власне ім'я керівника </t>
  </si>
  <si>
    <t>ГОГОЛЬ Микола</t>
  </si>
  <si>
    <t>Стандарти звітності МСФЗ</t>
  </si>
  <si>
    <t xml:space="preserve">ФІНАНСОВИЙ ПЛАН </t>
  </si>
  <si>
    <t>на  2026  рік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</si>
  <si>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</si>
  <si>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</si>
  <si>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</si>
  <si>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</si>
  <si>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</si>
  <si>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</si>
  <si>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</si>
  <si>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</si>
  <si>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</si>
  <si>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</si>
  <si>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</si>
  <si>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</si>
  <si>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</si>
  <si>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</si>
  <si>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</si>
  <si>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</si>
  <si>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</si>
  <si>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</si>
  <si>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</si>
  <si>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</si>
  <si>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</si>
  <si>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</si>
  <si>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</si>
  <si>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</si>
  <si>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</si>
  <si>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</si>
  <si>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</si>
  <si>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</si>
  <si>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</si>
  <si>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</si>
  <si>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</si>
  <si>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</si>
  <si>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</si>
  <si>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</si>
  <si>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</si>
  <si>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</si>
  <si>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</si>
  <si>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</si>
  <si>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</si>
  <si>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</si>
  <si>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</si>
  <si>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</si>
  <si>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</si>
  <si>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</si>
  <si>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</si>
  <si>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</si>
  <si>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</si>
  <si>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</si>
  <si>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</si>
  <si>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</si>
  <si>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</si>
  <si>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</si>
  <si>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</si>
  <si>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</si>
  <si>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</si>
  <si>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</si>
  <si>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</si>
  <si>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</si>
  <si>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</si>
  <si>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</si>
  <si>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</si>
  <si>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</si>
  <si>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</si>
  <si>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</si>
  <si>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</si>
  <si>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</si>
  <si>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</si>
  <si>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</si>
  <si>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</si>
  <si>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</si>
  <si>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</si>
  <si>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</si>
  <si>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</si>
  <si>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</si>
  <si>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</si>
  <si>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</si>
  <si>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</si>
  <si>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</si>
  <si>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</si>
  <si>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</si>
  <si>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</si>
  <si>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</si>
  <si>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</si>
  <si>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</si>
  <si>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</si>
  <si>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</si>
  <si>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</si>
  <si>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</si>
  <si>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</si>
  <si>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rPr>
        <b/>
        <sz val="14"/>
        <rFont val="Times New Roman"/>
        <charset val="204"/>
      </rPr>
      <t xml:space="preserve">Середня кількість працівників </t>
    </r>
    <r>
      <rPr>
        <sz val="14"/>
        <rFont val="Times New Roman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</si>
  <si>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</si>
  <si>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</si>
  <si>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</si>
  <si>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</si>
  <si>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</si>
  <si>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</si>
  <si>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</si>
  <si>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</si>
  <si>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</si>
  <si>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</si>
  <si>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</si>
  <si>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</si>
  <si>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</si>
  <si>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</si>
  <si>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</si>
  <si>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</si>
  <si>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</si>
  <si>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</si>
  <si>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</si>
  <si>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</si>
  <si>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</si>
  <si>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</si>
  <si>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</si>
  <si>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</si>
  <si>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</si>
  <si>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</si>
  <si>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</si>
  <si>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</si>
  <si>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</si>
  <si>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</si>
  <si>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</si>
  <si>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</si>
  <si>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</si>
  <si>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</si>
  <si>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</si>
  <si>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</si>
  <si>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Директор</t>
  </si>
  <si>
    <t>_____________________________</t>
  </si>
  <si>
    <t>Микола ГОГОЛЬ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</si>
  <si>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</si>
  <si>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</si>
  <si>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</si>
  <si>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</si>
  <si>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</si>
  <si>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</si>
  <si>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</si>
  <si>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КП "Паркування та ринок" ЧМР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</si>
  <si>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</si>
  <si>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</si>
  <si>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</si>
  <si>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</si>
  <si>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</si>
  <si>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мвсяців 2025р.</t>
  </si>
  <si>
    <t>Плановий 2026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</si>
  <si>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</si>
  <si>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</si>
  <si>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</si>
  <si>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</si>
  <si>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</si>
  <si>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Дохід від експлуатації земельних ділянок</t>
  </si>
  <si>
    <t xml:space="preserve">Плата за користування торговим місцем </t>
  </si>
  <si>
    <t>Послуги за надання торгового місця в будиночках</t>
  </si>
  <si>
    <t>Надання послуг з документального забезпечення, юридичного супроводження інвестиційної діяльності</t>
  </si>
  <si>
    <t>Надання послуг з благоустрою території місць відпочинку людей біля води</t>
  </si>
  <si>
    <t>Дохід від пайової участі</t>
  </si>
  <si>
    <t>Дохід від надання послуг громадських вбиралень</t>
  </si>
  <si>
    <t>Надання послуг з ремонту та утриманеня громадських вбиралень</t>
  </si>
  <si>
    <t>Надання послуг з утримання підземних переходів</t>
  </si>
  <si>
    <t>Плата за використанння знаку для товарів і послуг (роялті)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</si>
  <si>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</si>
  <si>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</si>
  <si>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</si>
  <si>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</si>
  <si>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</si>
  <si>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</si>
  <si>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</si>
  <si>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</si>
  <si>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</si>
  <si>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</si>
  <si>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</si>
  <si>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</si>
  <si>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</si>
  <si>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(    )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</si>
  <si>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</si>
  <si>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</si>
  <si>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</si>
  <si>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</si>
  <si>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</si>
  <si>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вивіз та знешкодження ТПВ та рідких нечистот</t>
  </si>
  <si>
    <t>комунальні послуги</t>
  </si>
  <si>
    <t>обслуговування РРО</t>
  </si>
  <si>
    <t>оформлення проектної документації</t>
  </si>
  <si>
    <t>витрати на охорону праці загальногосподарського персоналу</t>
  </si>
  <si>
    <t>поповнення тарифного плану</t>
  </si>
  <si>
    <t>послуги транспорту</t>
  </si>
  <si>
    <t>пайова участь</t>
  </si>
  <si>
    <t>електромонтажні роботи</t>
  </si>
  <si>
    <t>рекламні послуги на пошук паркувальників та прибиральниць</t>
  </si>
  <si>
    <t>послуги інтернету на міському пляжі</t>
  </si>
  <si>
    <t>вивіз та знешкодження рідких нечистот</t>
  </si>
  <si>
    <t xml:space="preserve">оренда </t>
  </si>
  <si>
    <t>топографічна зйомка</t>
  </si>
  <si>
    <t>оренда устаткування (термінали в громадських вбиральнях)</t>
  </si>
  <si>
    <t>обстеження дна на пляжі Золотий Берег</t>
  </si>
  <si>
    <t>обслуговування трактора</t>
  </si>
  <si>
    <t>атестація робочого місця</t>
  </si>
  <si>
    <t>утримання пляжу</t>
  </si>
  <si>
    <t>інші</t>
  </si>
  <si>
    <t>радіочастотний моніторинг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</si>
  <si>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</si>
  <si>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</si>
  <si>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</si>
  <si>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</si>
  <si>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</si>
  <si>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</si>
  <si>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</si>
  <si>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</si>
  <si>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</si>
  <si>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</si>
  <si>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</si>
  <si>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</si>
  <si>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</si>
  <si>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</si>
  <si>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</si>
  <si>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</si>
  <si>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</si>
  <si>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</si>
  <si>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</si>
  <si>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</si>
  <si>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</si>
  <si>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</si>
  <si>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</si>
  <si>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</si>
  <si>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оформлення документації, держреєстрація, інше (додаткові послуги правового характеру)</t>
  </si>
  <si>
    <t>податок на землю/орендна плата за землю</t>
  </si>
  <si>
    <t>послуги банку</t>
  </si>
  <si>
    <t>послуги охорони</t>
  </si>
  <si>
    <t>матеріальні витарти, придбання МШП</t>
  </si>
  <si>
    <t>підписка</t>
  </si>
  <si>
    <t>ТО автомобілів</t>
  </si>
  <si>
    <t>обслуговування ПК та техніки, заправка та ремонт катриджів, тощо</t>
  </si>
  <si>
    <t>інтернет</t>
  </si>
  <si>
    <t>поштові витрати</t>
  </si>
  <si>
    <t>судовий збір</t>
  </si>
  <si>
    <t>управління багатоквартирним будинком</t>
  </si>
  <si>
    <t>рентна плата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</si>
  <si>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</si>
  <si>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</si>
  <si>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</si>
  <si>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</si>
  <si>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</si>
  <si>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</si>
  <si>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</si>
  <si>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</si>
  <si>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</si>
  <si>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</si>
  <si>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одержані штрафи, пені</t>
  </si>
  <si>
    <t>доходи від розміщення коштів у банку</t>
  </si>
  <si>
    <t xml:space="preserve">отримання відшкодування витрат, понесених підприємством на користь контрагента </t>
  </si>
  <si>
    <t>відшкодування витрат на оплату відпусток, що надаються особам, потерпілим внаслідок Чорнобильської катастрофи</t>
  </si>
  <si>
    <t>Інші операційні витрати, усього, у тому числі:</t>
  </si>
  <si>
    <t>нетипові операційні витрати  (розшифрувати)</t>
  </si>
  <si>
    <t>витрати на матеріальну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</si>
  <si>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</si>
  <si>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</si>
  <si>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</si>
  <si>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амортизація основних засобів</t>
  </si>
  <si>
    <t>матеріали</t>
  </si>
  <si>
    <t>ЄСВ</t>
  </si>
  <si>
    <t>штрафи</t>
  </si>
  <si>
    <t>ПДВ</t>
  </si>
  <si>
    <t>лікарняні за рахунок підприємства</t>
  </si>
  <si>
    <t>витрати, понесені підприємством на користь контрагента (благоустрій та утримання територій), що підлягають відшкодуванню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</si>
  <si>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</si>
  <si>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</si>
  <si>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</si>
  <si>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</si>
  <si>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</si>
  <si>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</si>
  <si>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(нарахування доходів від безкоштовно отриманих активів на суму нарахованої амортизації (Дт 424 Кт 745))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</si>
  <si>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</si>
  <si>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</si>
  <si>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</si>
  <si>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</si>
  <si>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</si>
  <si>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</si>
  <si>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</si>
  <si>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</si>
  <si>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</si>
  <si>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</si>
  <si>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</si>
  <si>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</si>
  <si>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</si>
  <si>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rPr>
        <b/>
        <sz val="14"/>
        <rFont val="Times New Roman"/>
        <charset val="204"/>
      </rPr>
      <t xml:space="preserve">EBITDA </t>
    </r>
    <r>
      <rPr>
        <sz val="14"/>
        <rFont val="Times New Roman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</si>
  <si>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</si>
  <si>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</si>
  <si>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</si>
  <si>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</si>
  <si>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</si>
  <si>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</si>
  <si>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</si>
  <si>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 xml:space="preserve">Власне ім'я ПРІЗВИЩЕ 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</si>
  <si>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</si>
  <si>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</si>
  <si>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</si>
  <si>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</si>
  <si>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</si>
  <si>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</si>
  <si>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</si>
  <si>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</si>
  <si>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</si>
  <si>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</si>
  <si>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</si>
  <si>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</si>
  <si>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</si>
  <si>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</si>
  <si>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</si>
  <si>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</si>
  <si>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</si>
  <si>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</si>
  <si>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</si>
  <si>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</si>
  <si>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</si>
  <si>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</si>
  <si>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</si>
  <si>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</si>
  <si>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</si>
  <si>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</si>
  <si>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</si>
  <si>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</si>
  <si>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</si>
  <si>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 та збори (пайова участь)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</si>
  <si>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</si>
  <si>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</si>
  <si>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</si>
  <si>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</si>
  <si>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</si>
  <si>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</si>
  <si>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</si>
  <si>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</si>
  <si>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</si>
  <si>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</si>
  <si>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</si>
  <si>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Факт минулого 2024 року</t>
  </si>
  <si>
    <t>План поточного 2025 року</t>
  </si>
  <si>
    <t>Прогноз
на поточний 2025 рік</t>
  </si>
  <si>
    <t>Плановий 2026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</si>
  <si>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</si>
  <si>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</si>
  <si>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</si>
  <si>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</si>
  <si>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</si>
  <si>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</si>
  <si>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 (дохід від послуг по утриманню громадських вбиралень, підземних переходів, місць відпочинку людей біля води)</t>
  </si>
  <si>
    <t xml:space="preserve">інші надходження (відшкодування витрат на оплату відпусток особам, потерпілим внаслідок Чорнобильської катастрофи))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</si>
  <si>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</si>
  <si>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</si>
  <si>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</si>
  <si>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</si>
  <si>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</si>
  <si>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</si>
  <si>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надходження від ФСС з ТВП</t>
  </si>
  <si>
    <t>штрафи, пені</t>
  </si>
  <si>
    <t>надходження від розміщення коштів у банку</t>
  </si>
  <si>
    <t>отримання відшкодування послуг (благоустрій та утримання територій)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</si>
  <si>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</si>
  <si>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</si>
  <si>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</si>
  <si>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</si>
  <si>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</si>
  <si>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</si>
  <si>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інші зобов’язання з податків і зборів, у тому числі:
 </t>
  </si>
  <si>
    <t>3156/1</t>
  </si>
  <si>
    <t>3156/2</t>
  </si>
  <si>
    <t>інші платежі (земельний податок,  пайова участь, військовий збір)</t>
  </si>
  <si>
    <t>Повернення коштів до бюджету</t>
  </si>
  <si>
    <t>Інші витрачання (розшифрувати)</t>
  </si>
  <si>
    <t>витрачання на оплату авансів</t>
  </si>
  <si>
    <t>витрачання РКО банку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</si>
  <si>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</si>
  <si>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</si>
  <si>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</si>
  <si>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</si>
  <si>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</si>
  <si>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</si>
  <si>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</si>
  <si>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</si>
  <si>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</si>
  <si>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</si>
  <si>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</si>
  <si>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</si>
  <si>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</si>
  <si>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</si>
  <si>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</si>
  <si>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</si>
  <si>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</si>
  <si>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</si>
  <si>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</si>
  <si>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</si>
  <si>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</si>
  <si>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</si>
  <si>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</si>
  <si>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</si>
  <si>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</si>
  <si>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</si>
  <si>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</si>
  <si>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</si>
  <si>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</si>
  <si>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</si>
  <si>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</si>
  <si>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</si>
  <si>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</si>
  <si>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</si>
  <si>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</si>
  <si>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</si>
  <si>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</si>
  <si>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 xml:space="preserve">Факт минулого 2024 року </t>
  </si>
  <si>
    <t>Плановий 2026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</si>
  <si>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</si>
  <si>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</si>
  <si>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</si>
  <si>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</si>
  <si>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</si>
  <si>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</si>
  <si>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</si>
  <si>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</si>
  <si>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rPr>
        <b/>
        <sz val="14"/>
        <rFont val="Times New Roman"/>
        <charset val="204"/>
      </rPr>
      <t xml:space="preserve">Керівник   </t>
    </r>
    <r>
      <rPr>
        <sz val="14"/>
        <rFont val="Times New Roman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</si>
  <si>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</si>
  <si>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</si>
  <si>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</si>
  <si>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</si>
  <si>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</si>
  <si>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</si>
  <si>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</si>
  <si>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</si>
  <si>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</si>
  <si>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</si>
  <si>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</si>
  <si>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</si>
  <si>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</si>
  <si>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</si>
  <si>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</si>
  <si>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</si>
  <si>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</si>
  <si>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</si>
  <si>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</si>
  <si>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</si>
  <si>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</si>
  <si>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</si>
  <si>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</si>
  <si>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</si>
  <si>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</si>
  <si>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</si>
  <si>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</si>
  <si>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</si>
  <si>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</si>
  <si>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</si>
  <si>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</si>
  <si>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</si>
  <si>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</si>
  <si>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</si>
  <si>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</si>
  <si>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</si>
  <si>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</si>
  <si>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</si>
  <si>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</si>
  <si>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</si>
  <si>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</si>
  <si>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</si>
  <si>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</si>
  <si>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</si>
  <si>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</si>
  <si>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</si>
  <si>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</si>
  <si>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</si>
  <si>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</si>
  <si>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Керівник   ______________________________</t>
  </si>
  <si>
    <t>________________________________________________</t>
  </si>
  <si>
    <t xml:space="preserve">  (підпис)       </t>
  </si>
</sst>
</file>

<file path=xl/styles.xml><?xml version="1.0" encoding="utf-8"?>
<styleSheet xmlns="http://schemas.openxmlformats.org/spreadsheetml/2006/main">
  <numFmts count="21">
    <numFmt numFmtId="164" formatCode="###\ ##0.000"/>
    <numFmt numFmtId="165" formatCode="#\ ##0.00"/>
    <numFmt numFmtId="166" formatCode="_(&quot;$&quot;* #\ ##0.00_);_(&quot;$&quot;* \(#\ ##0.00\);_(&quot;$&quot;* &quot;-&quot;??_);_(@_)"/>
    <numFmt numFmtId="167" formatCode="_(* #\ ##0_);_(* \(#\ ##0\);_(* &quot;-&quot;_);_(@_)"/>
    <numFmt numFmtId="168" formatCode="_(* #\ ##0.00_);_(* \(#\ ##0.00\);_(* &quot;-&quot;??_);_(@_)"/>
    <numFmt numFmtId="169" formatCode="_-* #\ ##0.00_₴_-;\-* #\ ##0.00_₴_-;_-* &quot;-&quot;??_₴_-;_-@_-"/>
    <numFmt numFmtId="170" formatCode="#\ ##0.00&quot;р.&quot;;\-#\ ##0.00&quot;р.&quot;"/>
    <numFmt numFmtId="171" formatCode="#\ ##0.0_ ;[Red]\-#\ ##0.0\ "/>
    <numFmt numFmtId="172" formatCode="_-* #\ ##0.00_р_._-;\-* #\ ##0.00_р_._-;_-* &quot;-&quot;??_р_._-;_-@_-"/>
    <numFmt numFmtId="173" formatCode="_-* #\ ##0.00\ _г_р_н_._-;\-* #\ ##0.00\ _г_р_н_._-;_-* &quot;-&quot;??\ _г_р_н_._-;_-@_-"/>
    <numFmt numFmtId="174" formatCode="#\ ##0&quot;р.&quot;;[Red]\-#\ ##0&quot;р.&quot;"/>
    <numFmt numFmtId="175" formatCode="0.0;\(0.0\);\ ;\-"/>
    <numFmt numFmtId="176" formatCode="#\ ##0"/>
    <numFmt numFmtId="177" formatCode="_(* #\ ##0_);_(* \(#\ ##0\);_(* &quot;-&quot;??_);_(@_)"/>
    <numFmt numFmtId="178" formatCode="0.0"/>
    <numFmt numFmtId="179" formatCode="#\ ##0.0"/>
    <numFmt numFmtId="180" formatCode="_(* #\ ##0.0_);_(* \(#\ ##0.0\);_(* &quot;-&quot;??_);_(@_)"/>
    <numFmt numFmtId="181" formatCode="#\ ##0;\(#\ ##0\)"/>
    <numFmt numFmtId="182" formatCode="_(* #\ ##0.0000_);_(* \(#\ ##0.0000\);_(* &quot;-&quot;_);_(@_)"/>
    <numFmt numFmtId="183" formatCode="dd\.mm\.yyyy"/>
    <numFmt numFmtId="184" formatCode="_(* #\ ##0.0_);_(* \(#\ ##0.0\);_(* &quot;-&quot;_);_(@_)"/>
  </numFmts>
  <fonts count="76">
    <font>
      <sz val="10"/>
      <name val="Arial Cyr"/>
      <charset val="204"/>
    </font>
    <font>
      <sz val="8"/>
      <name val="Arial Cyr"/>
      <charset val="204"/>
    </font>
    <font>
      <sz val="14"/>
      <name val="Times New Roman"/>
      <charset val="204"/>
    </font>
    <font>
      <b/>
      <sz val="14"/>
      <name val="Times New Roman"/>
      <charset val="204"/>
    </font>
    <font>
      <sz val="8"/>
      <name val="Times New Roman"/>
      <charset val="204"/>
    </font>
    <font>
      <sz val="14"/>
      <color theme="1"/>
      <name val="Times New Roman"/>
      <charset val="204"/>
    </font>
    <font>
      <sz val="10"/>
      <name val="Times New Roman"/>
      <charset val="204"/>
    </font>
    <font>
      <b/>
      <sz val="10"/>
      <name val="Arial Cyr"/>
      <charset val="204"/>
    </font>
    <font>
      <i/>
      <sz val="14"/>
      <name val="Times New Roman"/>
      <charset val="204"/>
    </font>
    <font>
      <i/>
      <sz val="12"/>
      <name val="Times New Roman"/>
      <charset val="204"/>
    </font>
    <font>
      <sz val="13"/>
      <name val="Times New Roman"/>
      <charset val="204"/>
    </font>
    <font>
      <sz val="12"/>
      <name val="Times New Roman"/>
      <charset val="204"/>
    </font>
    <font>
      <b/>
      <sz val="8"/>
      <name val="Times New Roman"/>
      <charset val="204"/>
    </font>
    <font>
      <b/>
      <sz val="14"/>
      <color rgb="FFFF0000"/>
      <name val="Times New Roman"/>
      <charset val="204"/>
    </font>
    <font>
      <i/>
      <sz val="14"/>
      <color theme="1"/>
      <name val="Times New Roman"/>
      <charset val="204"/>
    </font>
    <font>
      <i/>
      <u/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0"/>
      <name val="Helv"/>
      <charset val="204"/>
    </font>
    <font>
      <sz val="11"/>
      <color indexed="8"/>
      <name val="Calibri"/>
      <charset val="204"/>
    </font>
    <font>
      <sz val="11"/>
      <color indexed="8"/>
      <name val="Arial Cyr"/>
      <charset val="204"/>
    </font>
    <font>
      <sz val="11"/>
      <color indexed="9"/>
      <name val="Calibri"/>
      <charset val="204"/>
    </font>
    <font>
      <sz val="11"/>
      <color indexed="9"/>
      <name val="Arial Cyr"/>
      <charset val="204"/>
    </font>
    <font>
      <sz val="11"/>
      <color indexed="20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b/>
      <sz val="12"/>
      <name val="Arial"/>
      <charset val="204"/>
    </font>
    <font>
      <sz val="10"/>
      <name val="Arial"/>
      <charset val="204"/>
    </font>
    <font>
      <i/>
      <sz val="11"/>
      <color indexed="23"/>
      <name val="Calibri"/>
      <charset val="204"/>
    </font>
    <font>
      <sz val="10"/>
      <name val="FreeSet"/>
      <charset val="134"/>
    </font>
    <font>
      <sz val="11"/>
      <color indexed="17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u/>
      <sz val="10"/>
      <color indexed="12"/>
      <name val="Arial"/>
      <charset val="204"/>
    </font>
    <font>
      <sz val="11"/>
      <color indexed="62"/>
      <name val="Calibri"/>
      <charset val="204"/>
    </font>
    <font>
      <b/>
      <sz val="14"/>
      <name val="Arial"/>
      <charset val="204"/>
    </font>
    <font>
      <b/>
      <sz val="12"/>
      <color indexed="9"/>
      <name val="Arial"/>
      <charset val="204"/>
    </font>
    <font>
      <b/>
      <i/>
      <sz val="14"/>
      <name val="Arial"/>
      <charset val="204"/>
    </font>
    <font>
      <b/>
      <i/>
      <sz val="14"/>
      <color indexed="9"/>
      <name val="Arial"/>
      <charset val="204"/>
    </font>
    <font>
      <b/>
      <i/>
      <sz val="12"/>
      <color indexed="9"/>
      <name val="Arial"/>
      <charset val="204"/>
    </font>
    <font>
      <b/>
      <sz val="11"/>
      <name val="Arial"/>
      <charset val="204"/>
    </font>
    <font>
      <b/>
      <sz val="11"/>
      <color indexed="9"/>
      <name val="Arial"/>
      <charset val="204"/>
    </font>
    <font>
      <sz val="12"/>
      <color indexed="9"/>
      <name val="Bookman Old Style"/>
      <charset val="204"/>
    </font>
    <font>
      <sz val="11"/>
      <name val="Arial"/>
      <charset val="204"/>
    </font>
    <font>
      <sz val="11"/>
      <color indexed="9"/>
      <name val="Arial"/>
      <charset val="204"/>
    </font>
    <font>
      <i/>
      <sz val="11"/>
      <name val="Arial"/>
      <charset val="204"/>
    </font>
    <font>
      <b/>
      <i/>
      <sz val="11"/>
      <color indexed="9"/>
      <name val="Arial"/>
      <charset val="204"/>
    </font>
    <font>
      <sz val="11"/>
      <color indexed="52"/>
      <name val="Calibri"/>
      <charset val="204"/>
    </font>
    <font>
      <sz val="11"/>
      <color indexed="60"/>
      <name val="Calibri"/>
      <charset val="204"/>
    </font>
    <font>
      <b/>
      <sz val="10"/>
      <name val="Arial"/>
      <charset val="204"/>
    </font>
    <font>
      <b/>
      <sz val="11"/>
      <color indexed="63"/>
      <name val="Calibri"/>
      <charset val="204"/>
    </font>
    <font>
      <b/>
      <sz val="18"/>
      <color indexed="56"/>
      <name val="Cambria"/>
      <charset val="204"/>
    </font>
    <font>
      <b/>
      <sz val="11"/>
      <color indexed="8"/>
      <name val="Calibri"/>
      <charset val="204"/>
    </font>
    <font>
      <sz val="11"/>
      <color indexed="10"/>
      <name val="Calibri"/>
      <charset val="204"/>
    </font>
    <font>
      <sz val="11"/>
      <color indexed="62"/>
      <name val="Arial Cyr"/>
      <charset val="204"/>
    </font>
    <font>
      <b/>
      <sz val="11"/>
      <color indexed="63"/>
      <name val="Arial Cyr"/>
      <charset val="204"/>
    </font>
    <font>
      <b/>
      <sz val="11"/>
      <color indexed="52"/>
      <name val="Arial Cyr"/>
      <charset val="204"/>
    </font>
    <font>
      <b/>
      <sz val="15"/>
      <color indexed="56"/>
      <name val="Arial Cyr"/>
      <charset val="204"/>
    </font>
    <font>
      <b/>
      <sz val="13"/>
      <color indexed="56"/>
      <name val="Arial Cyr"/>
      <charset val="204"/>
    </font>
    <font>
      <b/>
      <sz val="11"/>
      <color indexed="56"/>
      <name val="Arial Cyr"/>
      <charset val="204"/>
    </font>
    <font>
      <b/>
      <sz val="11"/>
      <color indexed="8"/>
      <name val="Arial Cyr"/>
      <charset val="204"/>
    </font>
    <font>
      <b/>
      <sz val="11"/>
      <color indexed="9"/>
      <name val="Arial Cyr"/>
      <charset val="204"/>
    </font>
    <font>
      <sz val="11"/>
      <color indexed="60"/>
      <name val="Arial Cyr"/>
      <charset val="204"/>
    </font>
    <font>
      <sz val="8"/>
      <name val="Arial"/>
      <charset val="134"/>
    </font>
    <font>
      <sz val="11"/>
      <color theme="1"/>
      <name val="Calibri"/>
      <charset val="204"/>
      <scheme val="minor"/>
    </font>
    <font>
      <sz val="11"/>
      <color indexed="20"/>
      <name val="Arial Cyr"/>
      <charset val="204"/>
    </font>
    <font>
      <i/>
      <sz val="11"/>
      <color indexed="23"/>
      <name val="Arial Cyr"/>
      <charset val="204"/>
    </font>
    <font>
      <sz val="12"/>
      <name val="Arial Cyr"/>
      <charset val="204"/>
    </font>
    <font>
      <sz val="11"/>
      <color indexed="52"/>
      <name val="Arial Cyr"/>
      <charset val="204"/>
    </font>
    <font>
      <sz val="10"/>
      <name val="Helv"/>
      <charset val="134"/>
    </font>
    <font>
      <sz val="11"/>
      <color indexed="10"/>
      <name val="Arial Cyr"/>
      <charset val="204"/>
    </font>
    <font>
      <sz val="12"/>
      <name val="Journal"/>
      <charset val="134"/>
    </font>
    <font>
      <sz val="11"/>
      <color indexed="17"/>
      <name val="Arial Cyr"/>
      <charset val="204"/>
    </font>
    <font>
      <sz val="10"/>
      <name val="Tahoma"/>
      <charset val="204"/>
    </font>
    <font>
      <sz val="10"/>
      <name val="Petersburg"/>
      <charset val="134"/>
    </font>
    <font>
      <sz val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51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2" fillId="7" borderId="0" applyNumberFormat="0" applyBorder="0" applyAlignment="0" applyProtection="0"/>
    <xf numFmtId="0" fontId="23" fillId="24" borderId="17" applyNumberFormat="0" applyAlignment="0" applyProtection="0"/>
    <xf numFmtId="0" fontId="24" fillId="25" borderId="18" applyNumberFormat="0" applyAlignment="0" applyProtection="0"/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5" fillId="0" borderId="2">
      <alignment horizontal="center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49" fontId="26" fillId="0" borderId="2">
      <alignment horizontal="left" vertical="center"/>
      <protection locked="0"/>
    </xf>
    <xf numFmtId="0" fontId="27" fillId="0" borderId="0" applyNumberFormat="0" applyFill="0" applyBorder="0" applyAlignment="0" applyProtection="0"/>
    <xf numFmtId="164" fontId="28" fillId="0" borderId="0" applyAlignment="0">
      <alignment wrapText="1"/>
    </xf>
    <xf numFmtId="0" fontId="29" fillId="8" borderId="0" applyNumberFormat="0" applyBorder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11" borderId="17" applyNumberFormat="0" applyAlignment="0" applyProtection="0"/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35" fillId="26" borderId="22">
      <alignment horizontal="left" vertical="center"/>
      <protection locked="0"/>
    </xf>
    <xf numFmtId="49" fontId="35" fillId="26" borderId="22">
      <alignment horizontal="left" vertical="center"/>
    </xf>
    <xf numFmtId="165" fontId="35" fillId="26" borderId="22">
      <alignment horizontal="right" vertical="center"/>
      <protection locked="0"/>
    </xf>
    <xf numFmtId="165" fontId="35" fillId="26" borderId="22">
      <alignment horizontal="right" vertical="center"/>
    </xf>
    <xf numFmtId="165" fontId="36" fillId="26" borderId="22">
      <alignment horizontal="right" vertical="center"/>
      <protection locked="0"/>
    </xf>
    <xf numFmtId="49" fontId="37" fillId="26" borderId="2">
      <alignment horizontal="left" vertical="center"/>
      <protection locked="0"/>
    </xf>
    <xf numFmtId="49" fontId="37" fillId="26" borderId="2">
      <alignment horizontal="left" vertical="center"/>
    </xf>
    <xf numFmtId="49" fontId="38" fillId="26" borderId="2">
      <alignment horizontal="left" vertical="center"/>
      <protection locked="0"/>
    </xf>
    <xf numFmtId="49" fontId="38" fillId="26" borderId="2">
      <alignment horizontal="left" vertical="center"/>
    </xf>
    <xf numFmtId="165" fontId="37" fillId="26" borderId="2">
      <alignment horizontal="right" vertical="center"/>
      <protection locked="0"/>
    </xf>
    <xf numFmtId="165" fontId="37" fillId="26" borderId="2">
      <alignment horizontal="right" vertical="center"/>
    </xf>
    <xf numFmtId="165" fontId="39" fillId="26" borderId="2">
      <alignment horizontal="right" vertical="center"/>
      <protection locked="0"/>
    </xf>
    <xf numFmtId="49" fontId="25" fillId="26" borderId="2">
      <alignment horizontal="left" vertical="center"/>
      <protection locked="0"/>
    </xf>
    <xf numFmtId="49" fontId="25" fillId="26" borderId="2">
      <alignment horizontal="left" vertical="center"/>
      <protection locked="0"/>
    </xf>
    <xf numFmtId="49" fontId="25" fillId="26" borderId="2">
      <alignment horizontal="left" vertical="center"/>
    </xf>
    <xf numFmtId="49" fontId="25" fillId="26" borderId="2">
      <alignment horizontal="left" vertical="center"/>
    </xf>
    <xf numFmtId="49" fontId="36" fillId="26" borderId="2">
      <alignment horizontal="left" vertical="center"/>
      <protection locked="0"/>
    </xf>
    <xf numFmtId="49" fontId="36" fillId="26" borderId="2">
      <alignment horizontal="left" vertical="center"/>
    </xf>
    <xf numFmtId="165" fontId="25" fillId="26" borderId="2">
      <alignment horizontal="right" vertical="center"/>
      <protection locked="0"/>
    </xf>
    <xf numFmtId="165" fontId="25" fillId="26" borderId="2">
      <alignment horizontal="right" vertical="center"/>
      <protection locked="0"/>
    </xf>
    <xf numFmtId="165" fontId="25" fillId="26" borderId="2">
      <alignment horizontal="right" vertical="center"/>
    </xf>
    <xf numFmtId="165" fontId="25" fillId="26" borderId="2">
      <alignment horizontal="right" vertical="center"/>
    </xf>
    <xf numFmtId="165" fontId="36" fillId="26" borderId="2">
      <alignment horizontal="right" vertical="center"/>
      <protection locked="0"/>
    </xf>
    <xf numFmtId="49" fontId="40" fillId="26" borderId="2">
      <alignment horizontal="left" vertical="center"/>
      <protection locked="0"/>
    </xf>
    <xf numFmtId="49" fontId="40" fillId="26" borderId="2">
      <alignment horizontal="left" vertical="center"/>
    </xf>
    <xf numFmtId="49" fontId="41" fillId="26" borderId="2">
      <alignment horizontal="left" vertical="center"/>
      <protection locked="0"/>
    </xf>
    <xf numFmtId="49" fontId="41" fillId="26" borderId="2">
      <alignment horizontal="left" vertical="center"/>
    </xf>
    <xf numFmtId="165" fontId="40" fillId="26" borderId="2">
      <alignment horizontal="right" vertical="center"/>
      <protection locked="0"/>
    </xf>
    <xf numFmtId="165" fontId="40" fillId="26" borderId="2">
      <alignment horizontal="right" vertical="center"/>
    </xf>
    <xf numFmtId="165" fontId="42" fillId="26" borderId="2">
      <alignment horizontal="right" vertical="center"/>
      <protection locked="0"/>
    </xf>
    <xf numFmtId="49" fontId="43" fillId="0" borderId="2">
      <alignment horizontal="left" vertical="center"/>
      <protection locked="0"/>
    </xf>
    <xf numFmtId="49" fontId="43" fillId="0" borderId="2">
      <alignment horizontal="left" vertical="center"/>
    </xf>
    <xf numFmtId="49" fontId="44" fillId="0" borderId="2">
      <alignment horizontal="left" vertical="center"/>
      <protection locked="0"/>
    </xf>
    <xf numFmtId="49" fontId="44" fillId="0" borderId="2">
      <alignment horizontal="left" vertical="center"/>
    </xf>
    <xf numFmtId="165" fontId="43" fillId="0" borderId="2">
      <alignment horizontal="right" vertical="center"/>
      <protection locked="0"/>
    </xf>
    <xf numFmtId="165" fontId="43" fillId="0" borderId="2">
      <alignment horizontal="right" vertical="center"/>
    </xf>
    <xf numFmtId="165" fontId="44" fillId="0" borderId="2">
      <alignment horizontal="right" vertical="center"/>
      <protection locked="0"/>
    </xf>
    <xf numFmtId="49" fontId="45" fillId="0" borderId="2">
      <alignment horizontal="left" vertical="center"/>
      <protection locked="0"/>
    </xf>
    <xf numFmtId="49" fontId="45" fillId="0" borderId="2">
      <alignment horizontal="left" vertical="center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</xf>
    <xf numFmtId="165" fontId="45" fillId="0" borderId="2">
      <alignment horizontal="right" vertical="center"/>
      <protection locked="0"/>
    </xf>
    <xf numFmtId="165" fontId="45" fillId="0" borderId="2">
      <alignment horizontal="right" vertical="center"/>
    </xf>
    <xf numFmtId="49" fontId="43" fillId="0" borderId="2">
      <alignment horizontal="left" vertical="center"/>
      <protection locked="0"/>
    </xf>
    <xf numFmtId="49" fontId="44" fillId="0" borderId="2">
      <alignment horizontal="left" vertical="center"/>
      <protection locked="0"/>
    </xf>
    <xf numFmtId="165" fontId="43" fillId="0" borderId="2">
      <alignment horizontal="right" vertical="center"/>
      <protection locked="0"/>
    </xf>
    <xf numFmtId="0" fontId="47" fillId="0" borderId="23" applyNumberFormat="0" applyFill="0" applyAlignment="0" applyProtection="0"/>
    <xf numFmtId="0" fontId="48" fillId="2" borderId="0" applyNumberFormat="0" applyBorder="0" applyAlignment="0" applyProtection="0"/>
    <xf numFmtId="0" fontId="26" fillId="0" borderId="0"/>
    <xf numFmtId="0" fontId="26" fillId="0" borderId="0" applyNumberFormat="0" applyFill="0" applyAlignment="0">
      <alignment horizontal="center"/>
      <protection locked="0"/>
    </xf>
    <xf numFmtId="0" fontId="75" fillId="27" borderId="24" applyNumberFormat="0" applyFont="0" applyAlignment="0" applyProtection="0"/>
    <xf numFmtId="165" fontId="49" fillId="11" borderId="2">
      <alignment horizontal="right" vertical="center"/>
      <protection locked="0"/>
    </xf>
    <xf numFmtId="165" fontId="49" fillId="3" borderId="2">
      <alignment horizontal="right" vertical="center"/>
      <protection locked="0"/>
    </xf>
    <xf numFmtId="165" fontId="49" fillId="24" borderId="2">
      <alignment horizontal="right" vertical="center"/>
      <protection locked="0"/>
    </xf>
    <xf numFmtId="0" fontId="50" fillId="24" borderId="25" applyNumberFormat="0" applyAlignment="0" applyProtection="0"/>
    <xf numFmtId="49" fontId="25" fillId="0" borderId="2">
      <alignment horizontal="left" vertical="center" wrapText="1"/>
      <protection locked="0"/>
    </xf>
    <xf numFmtId="49" fontId="25" fillId="0" borderId="2">
      <alignment horizontal="left" vertical="center" wrapText="1"/>
      <protection locked="0"/>
    </xf>
    <xf numFmtId="0" fontId="51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23" borderId="0" applyNumberFormat="0" applyBorder="0" applyAlignment="0" applyProtection="0"/>
    <xf numFmtId="0" fontId="20" fillId="23" borderId="0" applyNumberFormat="0" applyBorder="0" applyAlignment="0" applyProtection="0"/>
    <xf numFmtId="0" fontId="54" fillId="11" borderId="17" applyNumberFormat="0" applyAlignment="0" applyProtection="0"/>
    <xf numFmtId="0" fontId="34" fillId="11" borderId="17" applyNumberFormat="0" applyAlignment="0" applyProtection="0"/>
    <xf numFmtId="0" fontId="55" fillId="24" borderId="25" applyNumberFormat="0" applyAlignment="0" applyProtection="0"/>
    <xf numFmtId="0" fontId="50" fillId="24" borderId="25" applyNumberFormat="0" applyAlignment="0" applyProtection="0"/>
    <xf numFmtId="0" fontId="56" fillId="24" borderId="17" applyNumberFormat="0" applyAlignment="0" applyProtection="0"/>
    <xf numFmtId="0" fontId="23" fillId="24" borderId="17" applyNumberFormat="0" applyAlignment="0" applyProtection="0"/>
    <xf numFmtId="166" fontId="26" fillId="0" borderId="0" applyFont="0" applyFill="0" applyBorder="0" applyAlignment="0" applyProtection="0"/>
    <xf numFmtId="0" fontId="57" fillId="0" borderId="19" applyNumberFormat="0" applyFill="0" applyAlignment="0" applyProtection="0"/>
    <xf numFmtId="0" fontId="30" fillId="0" borderId="19" applyNumberFormat="0" applyFill="0" applyAlignment="0" applyProtection="0"/>
    <xf numFmtId="0" fontId="58" fillId="0" borderId="20" applyNumberFormat="0" applyFill="0" applyAlignment="0" applyProtection="0"/>
    <xf numFmtId="0" fontId="31" fillId="0" borderId="20" applyNumberFormat="0" applyFill="0" applyAlignment="0" applyProtection="0"/>
    <xf numFmtId="0" fontId="59" fillId="0" borderId="21" applyNumberFormat="0" applyFill="0" applyAlignment="0" applyProtection="0"/>
    <xf numFmtId="0" fontId="32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52" fillId="0" borderId="26" applyNumberFormat="0" applyFill="0" applyAlignment="0" applyProtection="0"/>
    <xf numFmtId="0" fontId="61" fillId="25" borderId="18" applyNumberFormat="0" applyAlignment="0" applyProtection="0"/>
    <xf numFmtId="0" fontId="24" fillId="25" borderId="18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2" borderId="0" applyNumberFormat="0" applyBorder="0" applyAlignment="0" applyProtection="0"/>
    <xf numFmtId="0" fontId="48" fillId="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6" fillId="0" borderId="0"/>
    <xf numFmtId="0" fontId="6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4" fillId="0" borderId="0"/>
    <xf numFmtId="0" fontId="1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/>
    <xf numFmtId="0" fontId="64" fillId="0" borderId="0"/>
    <xf numFmtId="0" fontId="26" fillId="0" borderId="0"/>
    <xf numFmtId="0" fontId="75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75" fillId="0" borderId="0"/>
    <xf numFmtId="0" fontId="2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6" fillId="0" borderId="0"/>
    <xf numFmtId="0" fontId="65" fillId="7" borderId="0" applyNumberFormat="0" applyBorder="0" applyAlignment="0" applyProtection="0"/>
    <xf numFmtId="0" fontId="22" fillId="7" borderId="0" applyNumberFormat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27" borderId="24" applyNumberFormat="0" applyFont="0" applyAlignment="0" applyProtection="0"/>
    <xf numFmtId="0" fontId="26" fillId="27" borderId="24" applyNumberFormat="0" applyFont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8" fillId="0" borderId="23" applyNumberFormat="0" applyFill="0" applyAlignment="0" applyProtection="0"/>
    <xf numFmtId="0" fontId="47" fillId="0" borderId="23" applyNumberFormat="0" applyFill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7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0" fontId="72" fillId="8" borderId="0" applyNumberFormat="0" applyBorder="0" applyAlignment="0" applyProtection="0"/>
    <xf numFmtId="0" fontId="29" fillId="8" borderId="0" applyNumberFormat="0" applyBorder="0" applyAlignment="0" applyProtection="0"/>
    <xf numFmtId="175" fontId="73" fillId="0" borderId="27" applyFill="0" applyBorder="0">
      <alignment horizontal="center" vertical="center" wrapText="1"/>
      <protection locked="0"/>
    </xf>
    <xf numFmtId="164" fontId="74" fillId="0" borderId="0">
      <alignment wrapText="1"/>
    </xf>
    <xf numFmtId="164" fontId="28" fillId="0" borderId="0">
      <alignment wrapText="1"/>
    </xf>
  </cellStyleXfs>
  <cellXfs count="351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13" xfId="0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179" fontId="2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Alignment="1">
      <alignment horizontal="right" vertical="center"/>
    </xf>
    <xf numFmtId="167" fontId="3" fillId="3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243" applyFont="1" applyFill="1" applyBorder="1" applyAlignment="1">
      <alignment horizontal="left" vertical="center" wrapText="1"/>
    </xf>
    <xf numFmtId="0" fontId="2" fillId="0" borderId="0" xfId="243" applyFont="1" applyFill="1" applyBorder="1" applyAlignment="1">
      <alignment horizontal="center" vertical="center"/>
    </xf>
    <xf numFmtId="179" fontId="2" fillId="0" borderId="0" xfId="243" applyNumberFormat="1" applyFont="1" applyFill="1" applyBorder="1" applyAlignment="1">
      <alignment horizontal="center" vertical="center" wrapText="1"/>
    </xf>
    <xf numFmtId="179" fontId="2" fillId="0" borderId="0" xfId="243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243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243" applyFont="1" applyFill="1" applyBorder="1" applyAlignment="1">
      <alignment horizontal="center" vertical="center" wrapText="1"/>
    </xf>
    <xf numFmtId="0" fontId="3" fillId="0" borderId="2" xfId="243" applyFont="1" applyFill="1" applyBorder="1" applyAlignment="1">
      <alignment horizontal="left" vertical="center" wrapText="1"/>
    </xf>
    <xf numFmtId="177" fontId="3" fillId="4" borderId="2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177" fontId="3" fillId="4" borderId="2" xfId="0" applyNumberFormat="1" applyFont="1" applyFill="1" applyBorder="1" applyAlignment="1">
      <alignment horizontal="center" wrapText="1"/>
    </xf>
    <xf numFmtId="0" fontId="2" fillId="0" borderId="2" xfId="243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wrapText="1"/>
    </xf>
    <xf numFmtId="177" fontId="2" fillId="4" borderId="2" xfId="0" applyNumberFormat="1" applyFont="1" applyFill="1" applyBorder="1" applyAlignment="1">
      <alignment horizontal="center" vertical="center" wrapText="1"/>
    </xf>
    <xf numFmtId="177" fontId="2" fillId="4" borderId="2" xfId="0" applyNumberFormat="1" applyFont="1" applyFill="1" applyBorder="1" applyAlignment="1">
      <alignment horizontal="center" wrapText="1"/>
    </xf>
    <xf numFmtId="167" fontId="2" fillId="3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0" xfId="243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67" fontId="2" fillId="5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4" borderId="2" xfId="24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2" fillId="4" borderId="16" xfId="243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0" borderId="14" xfId="243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167" fontId="2" fillId="4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179" fontId="2" fillId="0" borderId="0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vertical="center"/>
    </xf>
    <xf numFmtId="0" fontId="3" fillId="0" borderId="0" xfId="243" applyFont="1" applyFill="1" applyBorder="1" applyAlignment="1">
      <alignment horizontal="center" vertical="center"/>
    </xf>
    <xf numFmtId="0" fontId="2" fillId="0" borderId="2" xfId="243" applyFont="1" applyFill="1" applyBorder="1" applyAlignment="1">
      <alignment horizontal="center" vertical="center"/>
    </xf>
    <xf numFmtId="0" fontId="3" fillId="0" borderId="2" xfId="24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 shrinkToFit="1"/>
    </xf>
    <xf numFmtId="181" fontId="2" fillId="0" borderId="2" xfId="226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2" xfId="180" applyFont="1" applyFill="1" applyBorder="1" applyAlignment="1">
      <alignment vertical="center" wrapText="1"/>
      <protection locked="0"/>
    </xf>
    <xf numFmtId="0" fontId="2" fillId="0" borderId="2" xfId="180" applyFont="1" applyFill="1" applyBorder="1" applyAlignment="1">
      <alignment horizontal="center" vertical="center" wrapText="1"/>
      <protection locked="0"/>
    </xf>
    <xf numFmtId="167" fontId="3" fillId="4" borderId="2" xfId="0" applyNumberFormat="1" applyFont="1" applyFill="1" applyBorder="1" applyAlignment="1">
      <alignment horizontal="center" vertical="center" wrapText="1"/>
    </xf>
    <xf numFmtId="0" fontId="3" fillId="0" borderId="2" xfId="180" applyFont="1" applyFill="1" applyBorder="1" applyAlignment="1">
      <alignment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167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243" applyFont="1" applyFill="1" applyBorder="1" applyAlignment="1">
      <alignment horizontal="left" vertical="center" wrapText="1"/>
    </xf>
    <xf numFmtId="0" fontId="3" fillId="4" borderId="2" xfId="243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1" xfId="235" applyNumberFormat="1" applyFont="1" applyFill="1" applyBorder="1" applyAlignment="1">
      <alignment horizontal="center" vertical="center" wrapText="1"/>
    </xf>
    <xf numFmtId="0" fontId="3" fillId="0" borderId="8" xfId="235" applyNumberFormat="1" applyFont="1" applyFill="1" applyBorder="1" applyAlignment="1">
      <alignment horizontal="left" vertical="center" wrapText="1"/>
    </xf>
    <xf numFmtId="0" fontId="3" fillId="0" borderId="1" xfId="235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182" fontId="2" fillId="3" borderId="2" xfId="0" applyNumberFormat="1" applyFont="1" applyFill="1" applyBorder="1" applyAlignment="1">
      <alignment horizontal="right" vertical="center" wrapText="1"/>
    </xf>
    <xf numFmtId="182" fontId="2" fillId="0" borderId="2" xfId="0" applyNumberFormat="1" applyFont="1" applyFill="1" applyBorder="1" applyAlignment="1">
      <alignment horizontal="right" vertical="center" wrapText="1"/>
    </xf>
    <xf numFmtId="182" fontId="2" fillId="4" borderId="2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vertical="center"/>
    </xf>
    <xf numFmtId="0" fontId="3" fillId="0" borderId="12" xfId="235" applyNumberFormat="1" applyFont="1" applyFill="1" applyBorder="1" applyAlignment="1">
      <alignment horizontal="center" vertical="center" wrapText="1"/>
    </xf>
    <xf numFmtId="182" fontId="2" fillId="0" borderId="2" xfId="0" applyNumberFormat="1" applyFont="1" applyFill="1" applyBorder="1" applyAlignment="1">
      <alignment horizontal="center" vertical="center" wrapText="1"/>
    </xf>
    <xf numFmtId="182" fontId="2" fillId="4" borderId="2" xfId="0" applyNumberFormat="1" applyFont="1" applyFill="1" applyBorder="1" applyAlignment="1">
      <alignment horizontal="center" vertical="center" wrapText="1"/>
    </xf>
    <xf numFmtId="184" fontId="2" fillId="0" borderId="2" xfId="0" applyNumberFormat="1" applyFont="1" applyFill="1" applyBorder="1" applyAlignment="1">
      <alignment horizontal="right" vertical="center" wrapText="1"/>
    </xf>
    <xf numFmtId="184" fontId="2" fillId="4" borderId="2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179" fontId="3" fillId="0" borderId="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184" fontId="2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/>
    </xf>
    <xf numFmtId="49" fontId="3" fillId="0" borderId="16" xfId="0" quotePrefix="1" applyNumberFormat="1" applyFont="1" applyFill="1" applyBorder="1" applyAlignment="1">
      <alignment horizontal="center" vertical="center"/>
    </xf>
    <xf numFmtId="49" fontId="2" fillId="0" borderId="2" xfId="0" quotePrefix="1" applyNumberFormat="1" applyFont="1" applyFill="1" applyBorder="1" applyAlignment="1">
      <alignment horizontal="center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0" fontId="3" fillId="0" borderId="16" xfId="0" quotePrefix="1" applyFont="1" applyFill="1" applyBorder="1" applyAlignment="1">
      <alignment horizontal="left" vertical="center"/>
    </xf>
    <xf numFmtId="0" fontId="2" fillId="4" borderId="2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8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3" fontId="2" fillId="0" borderId="14" xfId="0" applyNumberFormat="1" applyFont="1" applyFill="1" applyBorder="1" applyAlignment="1">
      <alignment horizontal="center" vertical="center" wrapText="1"/>
    </xf>
    <xf numFmtId="183" fontId="2" fillId="0" borderId="1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43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0" xfId="235" applyNumberFormat="1" applyFont="1" applyFill="1" applyBorder="1" applyAlignment="1">
      <alignment horizontal="center" vertical="center" wrapText="1"/>
    </xf>
    <xf numFmtId="0" fontId="3" fillId="0" borderId="11" xfId="235" applyNumberFormat="1" applyFont="1" applyFill="1" applyBorder="1" applyAlignment="1">
      <alignment horizontal="center" vertical="center" wrapText="1"/>
    </xf>
    <xf numFmtId="0" fontId="3" fillId="0" borderId="12" xfId="235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/>
    </xf>
    <xf numFmtId="0" fontId="2" fillId="0" borderId="2" xfId="24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10" xfId="243" applyFont="1" applyFill="1" applyBorder="1" applyAlignment="1">
      <alignment horizontal="left" vertical="center" wrapText="1"/>
    </xf>
    <xf numFmtId="0" fontId="3" fillId="0" borderId="11" xfId="243" applyFont="1" applyFill="1" applyBorder="1" applyAlignment="1">
      <alignment horizontal="left" vertical="center" wrapText="1"/>
    </xf>
    <xf numFmtId="0" fontId="3" fillId="0" borderId="12" xfId="243" applyFont="1" applyFill="1" applyBorder="1" applyAlignment="1">
      <alignment horizontal="left" vertical="center" wrapText="1"/>
    </xf>
    <xf numFmtId="0" fontId="2" fillId="0" borderId="10" xfId="243" applyFont="1" applyFill="1" applyBorder="1" applyAlignment="1">
      <alignment horizontal="left" vertical="center" wrapText="1"/>
    </xf>
    <xf numFmtId="0" fontId="2" fillId="0" borderId="11" xfId="243" applyFont="1" applyFill="1" applyBorder="1" applyAlignment="1">
      <alignment horizontal="left" vertical="center" wrapText="1"/>
    </xf>
    <xf numFmtId="0" fontId="2" fillId="0" borderId="12" xfId="243" applyFont="1" applyFill="1" applyBorder="1" applyAlignment="1">
      <alignment horizontal="left" vertical="center" wrapText="1"/>
    </xf>
    <xf numFmtId="179" fontId="2" fillId="0" borderId="0" xfId="0" applyNumberFormat="1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" fillId="0" borderId="2" xfId="243" applyFont="1" applyFill="1" applyBorder="1" applyAlignment="1">
      <alignment horizontal="left" vertical="center" wrapText="1"/>
    </xf>
    <xf numFmtId="0" fontId="2" fillId="0" borderId="10" xfId="243" applyFont="1" applyFill="1" applyBorder="1" applyAlignment="1">
      <alignment horizontal="left" vertical="top" wrapText="1"/>
    </xf>
    <xf numFmtId="0" fontId="0" fillId="0" borderId="11" xfId="0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3" fillId="0" borderId="10" xfId="243" applyFont="1" applyFill="1" applyBorder="1" applyAlignment="1">
      <alignment horizontal="left" wrapText="1"/>
    </xf>
    <xf numFmtId="0" fontId="3" fillId="0" borderId="11" xfId="243" applyFont="1" applyFill="1" applyBorder="1" applyAlignment="1">
      <alignment horizontal="left" wrapText="1"/>
    </xf>
    <xf numFmtId="0" fontId="3" fillId="0" borderId="12" xfId="243" applyFont="1" applyFill="1" applyBorder="1" applyAlignment="1">
      <alignment horizontal="left" wrapText="1"/>
    </xf>
    <xf numFmtId="0" fontId="3" fillId="0" borderId="0" xfId="243" applyFont="1" applyFill="1" applyBorder="1" applyAlignment="1">
      <alignment horizontal="center" vertical="center"/>
    </xf>
    <xf numFmtId="0" fontId="2" fillId="0" borderId="10" xfId="243" applyFont="1" applyFill="1" applyBorder="1" applyAlignment="1">
      <alignment horizontal="center" vertical="center"/>
    </xf>
    <xf numFmtId="0" fontId="2" fillId="0" borderId="11" xfId="243" applyFont="1" applyFill="1" applyBorder="1" applyAlignment="1">
      <alignment horizontal="center" vertical="center"/>
    </xf>
    <xf numFmtId="0" fontId="2" fillId="0" borderId="12" xfId="243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4" xfId="243" applyFont="1" applyFill="1" applyBorder="1" applyAlignment="1">
      <alignment horizontal="center" vertical="center" wrapText="1"/>
    </xf>
    <xf numFmtId="0" fontId="2" fillId="0" borderId="16" xfId="24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7" fontId="3" fillId="0" borderId="10" xfId="0" applyNumberFormat="1" applyFont="1" applyFill="1" applyBorder="1" applyAlignment="1">
      <alignment horizontal="center" vertical="center" wrapText="1"/>
    </xf>
    <xf numFmtId="167" fontId="3" fillId="0" borderId="11" xfId="0" applyNumberFormat="1" applyFont="1" applyFill="1" applyBorder="1" applyAlignment="1">
      <alignment horizontal="center" vertical="center" wrapText="1"/>
    </xf>
    <xf numFmtId="167" fontId="3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2" fillId="0" borderId="15" xfId="243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0" borderId="0" xfId="243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1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176" fontId="3" fillId="0" borderId="10" xfId="0" applyNumberFormat="1" applyFont="1" applyFill="1" applyBorder="1" applyAlignment="1">
      <alignment horizontal="left" vertical="center" wrapText="1"/>
    </xf>
    <xf numFmtId="176" fontId="3" fillId="0" borderId="11" xfId="0" applyNumberFormat="1" applyFont="1" applyFill="1" applyBorder="1" applyAlignment="1">
      <alignment horizontal="left" vertical="center" wrapText="1"/>
    </xf>
    <xf numFmtId="176" fontId="3" fillId="0" borderId="12" xfId="0" applyNumberFormat="1" applyFont="1" applyFill="1" applyBorder="1" applyAlignment="1">
      <alignment horizontal="lef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WORK\S2\VICTOR\&#1042;&#1042;&#1055;\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&#1052;&#1086;&#1080;%20&#1076;&#1086;&#1082;&#1091;&#1084;&#1077;&#1085;&#1090;&#1099;\Sergey\&#1055;&#1088;&#1086;&#1075;&#1085;&#1086;&#1079;\&#1056;&#1072;&#1073;&#1086;&#1095;&#1080;&#1077;%20&#1090;&#1072;&#1073;&#1083;&#1080;&#1094;&#1099;\new\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New_monitoring\Monit_xls\M_2002\M_06_02\Monthly\10_October\1Aug2001\GDP\realgdp\LENA\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S_N_A\1July2001\GDP\realgdp\LENA\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1"/>
  <sheetViews>
    <sheetView topLeftCell="C13" zoomScale="70" zoomScaleNormal="70" zoomScaleSheetLayoutView="65" workbookViewId="0">
      <selection activeCell="G9" sqref="G9"/>
    </sheetView>
  </sheetViews>
  <sheetFormatPr defaultColWidth="9.140625" defaultRowHeight="18.75"/>
  <cols>
    <col min="1" max="1" width="83.28515625" style="47" customWidth="1"/>
    <col min="2" max="2" width="10.85546875" style="4" customWidth="1"/>
    <col min="3" max="5" width="23" style="4" customWidth="1"/>
    <col min="6" max="6" width="23" style="47" customWidth="1"/>
    <col min="7" max="8" width="24.85546875" style="47" customWidth="1"/>
    <col min="9" max="9" width="24.5703125" style="47" customWidth="1"/>
    <col min="10" max="10" width="26.140625" style="47" customWidth="1"/>
    <col min="11" max="11" width="9.140625" style="47"/>
    <col min="12" max="12" width="10.5703125" style="47" customWidth="1"/>
    <col min="13" max="16384" width="9.140625" style="47"/>
  </cols>
  <sheetData>
    <row r="1" spans="1:10" ht="18" customHeight="1">
      <c r="A1" s="127"/>
      <c r="B1" s="127"/>
      <c r="C1" s="127"/>
      <c r="D1" s="128"/>
      <c r="E1" s="129"/>
      <c r="F1" s="129"/>
    </row>
    <row r="2" spans="1:10" ht="18" customHeight="1">
      <c r="A2" s="128"/>
      <c r="B2" s="130"/>
      <c r="C2" s="130"/>
      <c r="D2" s="130"/>
      <c r="E2" s="131"/>
      <c r="F2" s="132"/>
      <c r="G2" s="231" t="s">
        <v>0</v>
      </c>
      <c r="H2" s="231"/>
      <c r="I2" s="231"/>
      <c r="J2" s="231"/>
    </row>
    <row r="3" spans="1:10" ht="18" customHeight="1">
      <c r="A3" s="128"/>
      <c r="B3" s="130"/>
      <c r="C3" s="130"/>
      <c r="D3" s="130"/>
      <c r="E3" s="131"/>
      <c r="F3" s="132"/>
      <c r="G3" s="129" t="s">
        <v>1</v>
      </c>
      <c r="H3" s="129"/>
      <c r="I3" s="129"/>
      <c r="J3" s="129"/>
    </row>
    <row r="4" spans="1:10" ht="18" customHeight="1">
      <c r="A4" s="229"/>
      <c r="B4" s="230"/>
      <c r="C4" s="133"/>
      <c r="D4" s="133"/>
      <c r="E4" s="130"/>
      <c r="F4" s="135"/>
      <c r="G4" s="229" t="s">
        <v>2</v>
      </c>
      <c r="H4" s="229"/>
      <c r="I4" s="229"/>
      <c r="J4" s="229"/>
    </row>
    <row r="5" spans="1:10" ht="18" customHeight="1">
      <c r="A5" s="232"/>
      <c r="B5" s="232"/>
      <c r="C5" s="232"/>
      <c r="D5" s="232"/>
      <c r="E5" s="127"/>
      <c r="F5" s="136"/>
      <c r="G5" s="232" t="s">
        <v>3</v>
      </c>
      <c r="H5" s="232"/>
      <c r="I5" s="232"/>
      <c r="J5" s="232"/>
    </row>
    <row r="6" spans="1:10" ht="18" customHeight="1">
      <c r="A6" s="128"/>
      <c r="B6" s="128"/>
      <c r="C6" s="128"/>
      <c r="D6" s="128"/>
      <c r="E6" s="127"/>
      <c r="F6" s="136"/>
      <c r="G6" s="128" t="s">
        <v>4</v>
      </c>
      <c r="H6" s="128"/>
      <c r="I6" s="128"/>
      <c r="J6" s="128"/>
    </row>
    <row r="7" spans="1:10" ht="18" customHeight="1">
      <c r="A7" s="229"/>
      <c r="B7" s="230"/>
      <c r="C7" s="229"/>
      <c r="D7" s="230"/>
      <c r="E7" s="127"/>
      <c r="F7" s="136"/>
      <c r="G7" s="133"/>
      <c r="H7" s="133"/>
      <c r="I7" s="133"/>
      <c r="J7" s="133"/>
    </row>
    <row r="8" spans="1:10" ht="18" customHeight="1">
      <c r="A8" s="133"/>
      <c r="B8" s="134"/>
      <c r="C8" s="133"/>
      <c r="D8" s="134"/>
      <c r="E8" s="127"/>
      <c r="F8" s="136"/>
      <c r="G8" s="229"/>
      <c r="H8" s="229"/>
      <c r="I8" s="229"/>
      <c r="J8" s="229"/>
    </row>
    <row r="9" spans="1:10" ht="18" customHeight="1">
      <c r="A9" s="133"/>
      <c r="B9" s="134"/>
      <c r="C9" s="133"/>
      <c r="D9" s="134"/>
      <c r="E9" s="127"/>
      <c r="F9" s="136"/>
      <c r="G9" s="133"/>
      <c r="H9" s="133"/>
      <c r="I9" s="133"/>
      <c r="J9" s="133"/>
    </row>
    <row r="10" spans="1:10" ht="18" customHeight="1">
      <c r="A10" s="133"/>
      <c r="B10" s="134"/>
      <c r="C10" s="133"/>
      <c r="D10" s="134"/>
      <c r="E10" s="127"/>
      <c r="F10" s="136"/>
      <c r="G10" s="137"/>
      <c r="H10" s="137"/>
      <c r="I10" s="137"/>
      <c r="J10" s="137"/>
    </row>
    <row r="11" spans="1:10" ht="43.5" customHeight="1">
      <c r="A11" s="229"/>
      <c r="B11" s="229"/>
      <c r="C11" s="229"/>
      <c r="D11" s="229"/>
      <c r="E11" s="136"/>
      <c r="F11" s="136"/>
      <c r="G11" s="226" t="s">
        <v>5</v>
      </c>
      <c r="H11" s="228"/>
      <c r="I11" s="192" t="s">
        <v>6</v>
      </c>
      <c r="J11" s="192"/>
    </row>
    <row r="12" spans="1:10" ht="28.5" customHeight="1">
      <c r="A12" s="190" t="s">
        <v>7</v>
      </c>
      <c r="B12" s="190" t="s">
        <v>8</v>
      </c>
      <c r="C12" s="190"/>
      <c r="D12" s="190"/>
      <c r="E12" s="190"/>
      <c r="F12" s="190"/>
      <c r="G12" s="204" t="s">
        <v>9</v>
      </c>
      <c r="H12" s="206">
        <v>22828596</v>
      </c>
      <c r="I12" s="199" t="s">
        <v>10</v>
      </c>
      <c r="J12" s="191"/>
    </row>
    <row r="13" spans="1:10" ht="28.5" customHeight="1">
      <c r="A13" s="190"/>
      <c r="B13" s="190"/>
      <c r="C13" s="190"/>
      <c r="D13" s="190"/>
      <c r="E13" s="190"/>
      <c r="F13" s="190"/>
      <c r="G13" s="205"/>
      <c r="H13" s="207"/>
      <c r="I13" s="199"/>
      <c r="J13" s="192"/>
    </row>
    <row r="14" spans="1:10" ht="28.5" customHeight="1">
      <c r="A14" s="138" t="s">
        <v>11</v>
      </c>
      <c r="B14" s="222" t="s">
        <v>12</v>
      </c>
      <c r="C14" s="223"/>
      <c r="D14" s="223"/>
      <c r="E14" s="223"/>
      <c r="F14" s="224"/>
      <c r="G14" s="138" t="s">
        <v>13</v>
      </c>
      <c r="H14" s="139">
        <v>150</v>
      </c>
      <c r="I14" s="199" t="s">
        <v>14</v>
      </c>
      <c r="J14" s="191"/>
    </row>
    <row r="15" spans="1:10" ht="28.5" customHeight="1">
      <c r="A15" s="138" t="s">
        <v>15</v>
      </c>
      <c r="B15" s="222"/>
      <c r="C15" s="223"/>
      <c r="D15" s="223"/>
      <c r="E15" s="223"/>
      <c r="F15" s="224"/>
      <c r="G15" s="138" t="s">
        <v>16</v>
      </c>
      <c r="H15" s="139"/>
      <c r="I15" s="199"/>
      <c r="J15" s="192"/>
    </row>
    <row r="16" spans="1:10" ht="28.5" customHeight="1">
      <c r="A16" s="138" t="s">
        <v>17</v>
      </c>
      <c r="B16" s="222" t="s">
        <v>18</v>
      </c>
      <c r="C16" s="223"/>
      <c r="D16" s="223"/>
      <c r="E16" s="223"/>
      <c r="F16" s="224"/>
      <c r="G16" s="138" t="s">
        <v>19</v>
      </c>
      <c r="H16" s="139" t="s">
        <v>20</v>
      </c>
      <c r="I16" s="199" t="s">
        <v>14</v>
      </c>
      <c r="J16" s="193"/>
    </row>
    <row r="17" spans="1:10" ht="28.5" customHeight="1">
      <c r="A17" s="138" t="s">
        <v>21</v>
      </c>
      <c r="B17" s="226"/>
      <c r="C17" s="227"/>
      <c r="D17" s="227"/>
      <c r="E17" s="227"/>
      <c r="F17" s="227"/>
      <c r="G17" s="227"/>
      <c r="H17" s="228"/>
      <c r="I17" s="199"/>
      <c r="J17" s="194"/>
    </row>
    <row r="18" spans="1:10" ht="28.5" customHeight="1">
      <c r="A18" s="138" t="s">
        <v>22</v>
      </c>
      <c r="B18" s="226"/>
      <c r="C18" s="227"/>
      <c r="D18" s="227"/>
      <c r="E18" s="227"/>
      <c r="F18" s="227"/>
      <c r="G18" s="227"/>
      <c r="H18" s="228"/>
      <c r="I18" s="199" t="s">
        <v>14</v>
      </c>
      <c r="J18" s="195"/>
    </row>
    <row r="19" spans="1:10" ht="28.5" customHeight="1">
      <c r="A19" s="138" t="s">
        <v>23</v>
      </c>
      <c r="B19" s="226"/>
      <c r="C19" s="227"/>
      <c r="D19" s="227"/>
      <c r="E19" s="227"/>
      <c r="F19" s="227"/>
      <c r="G19" s="227"/>
      <c r="H19" s="228"/>
      <c r="I19" s="199"/>
      <c r="J19" s="195"/>
    </row>
    <row r="20" spans="1:10" ht="28.5" customHeight="1">
      <c r="A20" s="138" t="s">
        <v>24</v>
      </c>
      <c r="B20" s="222">
        <v>21</v>
      </c>
      <c r="C20" s="223"/>
      <c r="D20" s="223"/>
      <c r="E20" s="223"/>
      <c r="F20" s="223"/>
      <c r="G20" s="223"/>
      <c r="H20" s="224"/>
      <c r="I20" s="199" t="s">
        <v>14</v>
      </c>
      <c r="J20" s="195"/>
    </row>
    <row r="21" spans="1:10" ht="28.5" customHeight="1">
      <c r="A21" s="138" t="s">
        <v>25</v>
      </c>
      <c r="B21" s="222" t="s">
        <v>26</v>
      </c>
      <c r="C21" s="223"/>
      <c r="D21" s="223"/>
      <c r="E21" s="223"/>
      <c r="F21" s="223"/>
      <c r="G21" s="223"/>
      <c r="H21" s="224"/>
      <c r="I21" s="199"/>
      <c r="J21" s="195"/>
    </row>
    <row r="22" spans="1:10" ht="28.5" customHeight="1">
      <c r="A22" s="138" t="s">
        <v>27</v>
      </c>
      <c r="B22" s="222" t="s">
        <v>28</v>
      </c>
      <c r="C22" s="223"/>
      <c r="D22" s="223"/>
      <c r="E22" s="223"/>
      <c r="F22" s="223"/>
      <c r="G22" s="224"/>
      <c r="H22" s="190" t="s">
        <v>29</v>
      </c>
      <c r="I22" s="190"/>
      <c r="J22" s="162"/>
    </row>
    <row r="23" spans="1:10" ht="28.5" customHeight="1">
      <c r="A23" s="138" t="s">
        <v>30</v>
      </c>
      <c r="B23" s="222" t="s">
        <v>31</v>
      </c>
      <c r="C23" s="223"/>
      <c r="D23" s="223"/>
      <c r="E23" s="223"/>
      <c r="F23" s="223"/>
      <c r="G23" s="224"/>
      <c r="H23" s="190" t="s">
        <v>32</v>
      </c>
      <c r="I23" s="190"/>
      <c r="J23" s="162"/>
    </row>
    <row r="24" spans="1:10" ht="18.75" customHeight="1">
      <c r="A24" s="140"/>
      <c r="B24" s="140"/>
      <c r="C24" s="140"/>
      <c r="D24" s="140"/>
      <c r="E24" s="140"/>
      <c r="F24" s="140"/>
      <c r="G24" s="140"/>
      <c r="H24" s="141"/>
      <c r="I24" s="130"/>
      <c r="J24" s="127"/>
    </row>
    <row r="25" spans="1:10" ht="18.95" customHeight="1"/>
    <row r="26" spans="1:10" ht="24" customHeight="1">
      <c r="A26" s="225" t="s">
        <v>33</v>
      </c>
      <c r="B26" s="225"/>
      <c r="C26" s="225"/>
      <c r="D26" s="225"/>
      <c r="E26" s="225"/>
      <c r="F26" s="225"/>
      <c r="G26" s="225"/>
      <c r="H26" s="225"/>
      <c r="I26" s="225"/>
      <c r="J26" s="225"/>
    </row>
    <row r="27" spans="1:10" ht="18" customHeight="1">
      <c r="A27" s="225" t="s">
        <v>34</v>
      </c>
      <c r="B27" s="225"/>
      <c r="C27" s="225"/>
      <c r="D27" s="225"/>
      <c r="E27" s="225"/>
      <c r="F27" s="225"/>
      <c r="G27" s="225"/>
      <c r="H27" s="225"/>
      <c r="I27" s="225"/>
      <c r="J27" s="225"/>
    </row>
    <row r="28" spans="1:10" ht="18" customHeight="1">
      <c r="A28" s="225" t="s">
        <v>35</v>
      </c>
      <c r="B28" s="225"/>
      <c r="C28" s="225"/>
      <c r="D28" s="225"/>
      <c r="E28" s="225"/>
      <c r="F28" s="225"/>
      <c r="G28" s="225"/>
      <c r="H28" s="225"/>
      <c r="I28" s="225"/>
      <c r="J28" s="225"/>
    </row>
    <row r="29" spans="1:10" ht="13.5" customHeight="1">
      <c r="B29" s="64"/>
      <c r="C29" s="65"/>
      <c r="D29" s="64"/>
      <c r="E29" s="64"/>
      <c r="F29" s="64"/>
      <c r="G29" s="64"/>
      <c r="H29" s="64"/>
      <c r="I29" s="64"/>
      <c r="J29" s="64"/>
    </row>
    <row r="30" spans="1:10" ht="31.5" customHeight="1">
      <c r="A30" s="198" t="s">
        <v>36</v>
      </c>
      <c r="B30" s="199" t="s">
        <v>37</v>
      </c>
      <c r="C30" s="200" t="s">
        <v>38</v>
      </c>
      <c r="D30" s="200" t="s">
        <v>39</v>
      </c>
      <c r="E30" s="202" t="s">
        <v>40</v>
      </c>
      <c r="F30" s="199" t="s">
        <v>41</v>
      </c>
      <c r="G30" s="211" t="s">
        <v>42</v>
      </c>
      <c r="H30" s="212"/>
      <c r="I30" s="212"/>
      <c r="J30" s="213"/>
    </row>
    <row r="31" spans="1:10" ht="54.75" customHeight="1">
      <c r="A31" s="198"/>
      <c r="B31" s="199"/>
      <c r="C31" s="201"/>
      <c r="D31" s="201"/>
      <c r="E31" s="203"/>
      <c r="F31" s="199"/>
      <c r="G31" s="8" t="s">
        <v>43</v>
      </c>
      <c r="H31" s="8" t="s">
        <v>44</v>
      </c>
      <c r="I31" s="8" t="s">
        <v>45</v>
      </c>
      <c r="J31" s="8" t="s">
        <v>46</v>
      </c>
    </row>
    <row r="32" spans="1:10" ht="20.100000000000001" customHeight="1">
      <c r="A32" s="25">
        <v>1</v>
      </c>
      <c r="B32" s="8">
        <v>2</v>
      </c>
      <c r="C32" s="8">
        <v>3</v>
      </c>
      <c r="D32" s="8">
        <v>4</v>
      </c>
      <c r="E32" s="8">
        <v>5</v>
      </c>
      <c r="F32" s="8">
        <v>6</v>
      </c>
      <c r="G32" s="8">
        <v>7</v>
      </c>
      <c r="H32" s="8">
        <v>8</v>
      </c>
      <c r="I32" s="8">
        <v>9</v>
      </c>
      <c r="J32" s="8">
        <v>10</v>
      </c>
    </row>
    <row r="33" spans="1:10" ht="24.95" customHeight="1">
      <c r="A33" s="214" t="s">
        <v>47</v>
      </c>
      <c r="B33" s="214"/>
      <c r="C33" s="214"/>
      <c r="D33" s="214"/>
      <c r="E33" s="214"/>
      <c r="F33" s="214"/>
      <c r="G33" s="214"/>
      <c r="H33" s="214"/>
      <c r="I33" s="214"/>
      <c r="J33" s="214"/>
    </row>
    <row r="34" spans="1:10" ht="18.75" customHeight="1">
      <c r="A34" s="142" t="s">
        <v>48</v>
      </c>
      <c r="B34" s="143">
        <v>1000</v>
      </c>
      <c r="C34" s="31">
        <f>'I. Інф. до фін.плану'!C32</f>
        <v>12316</v>
      </c>
      <c r="D34" s="31">
        <f>'I. Інф. до фін.плану'!D32</f>
        <v>12153</v>
      </c>
      <c r="E34" s="31">
        <f>'I. Інф. до фін.плану'!E32</f>
        <v>12791</v>
      </c>
      <c r="F34" s="31">
        <f>'I. Інф. до фін.плану'!F32</f>
        <v>13005</v>
      </c>
      <c r="G34" s="144">
        <v>13070</v>
      </c>
      <c r="H34" s="144">
        <v>15330</v>
      </c>
      <c r="I34" s="144">
        <v>17929</v>
      </c>
      <c r="J34" s="144">
        <v>20918</v>
      </c>
    </row>
    <row r="35" spans="1:10" ht="18.75" customHeight="1">
      <c r="A35" s="142" t="s">
        <v>49</v>
      </c>
      <c r="B35" s="25">
        <v>1010</v>
      </c>
      <c r="C35" s="31">
        <f>'I. Інф. до фін.плану'!C43</f>
        <v>-8456</v>
      </c>
      <c r="D35" s="31">
        <f>'I. Інф. до фін.плану'!D43</f>
        <v>-9021</v>
      </c>
      <c r="E35" s="31">
        <f>'I. Інф. до фін.плану'!E43</f>
        <v>-9224</v>
      </c>
      <c r="F35" s="31">
        <f>'I. Інф. до фін.плану'!F43</f>
        <v>-8750</v>
      </c>
      <c r="G35" s="39">
        <v>-11302</v>
      </c>
      <c r="H35" s="39">
        <v>-12947</v>
      </c>
      <c r="I35" s="39">
        <v>-14946</v>
      </c>
      <c r="J35" s="39">
        <v>-17188</v>
      </c>
    </row>
    <row r="36" spans="1:10" ht="18.75" customHeight="1">
      <c r="A36" s="145" t="s">
        <v>50</v>
      </c>
      <c r="B36" s="73">
        <v>1020</v>
      </c>
      <c r="C36" s="31">
        <f t="shared" ref="C36:J36" si="0">SUM(C34,C35)</f>
        <v>3860</v>
      </c>
      <c r="D36" s="31">
        <f t="shared" si="0"/>
        <v>3132</v>
      </c>
      <c r="E36" s="31">
        <f t="shared" si="0"/>
        <v>3567</v>
      </c>
      <c r="F36" s="31">
        <f t="shared" si="0"/>
        <v>4255</v>
      </c>
      <c r="G36" s="31">
        <f t="shared" si="0"/>
        <v>1768</v>
      </c>
      <c r="H36" s="31">
        <f t="shared" si="0"/>
        <v>2383</v>
      </c>
      <c r="I36" s="31">
        <f t="shared" si="0"/>
        <v>2983</v>
      </c>
      <c r="J36" s="31">
        <f t="shared" si="0"/>
        <v>3730</v>
      </c>
    </row>
    <row r="37" spans="1:10" ht="18.75" customHeight="1">
      <c r="A37" s="146" t="s">
        <v>51</v>
      </c>
      <c r="B37" s="73">
        <v>1300</v>
      </c>
      <c r="C37" s="31">
        <f>'I. Інф. до фін.плану'!C165</f>
        <v>-6206</v>
      </c>
      <c r="D37" s="31">
        <f>'I. Інф. до фін.плану'!D165</f>
        <v>-7979</v>
      </c>
      <c r="E37" s="31">
        <f>'I. Інф. до фін.плану'!E165</f>
        <v>-7051</v>
      </c>
      <c r="F37" s="31">
        <f>'I. Інф. до фін.плану'!F165</f>
        <v>-7795</v>
      </c>
      <c r="G37" s="147" t="s">
        <v>52</v>
      </c>
      <c r="H37" s="147" t="s">
        <v>52</v>
      </c>
      <c r="I37" s="147" t="s">
        <v>52</v>
      </c>
      <c r="J37" s="147" t="s">
        <v>52</v>
      </c>
    </row>
    <row r="38" spans="1:10" ht="18.75" customHeight="1">
      <c r="A38" s="148" t="s">
        <v>53</v>
      </c>
      <c r="B38" s="82">
        <v>1200</v>
      </c>
      <c r="C38" s="31">
        <f>'I. Інф. до фін.плану'!C159</f>
        <v>1334</v>
      </c>
      <c r="D38" s="31">
        <f>'I. Інф. до фін.плану'!D159</f>
        <v>12</v>
      </c>
      <c r="E38" s="31">
        <f>'I. Інф. до фін.плану'!E159</f>
        <v>455</v>
      </c>
      <c r="F38" s="31">
        <f>'I. Інф. до фін.плану'!F159</f>
        <v>82</v>
      </c>
      <c r="G38" s="108">
        <v>100</v>
      </c>
      <c r="H38" s="108">
        <v>200</v>
      </c>
      <c r="I38" s="108">
        <v>200</v>
      </c>
      <c r="J38" s="108">
        <v>250</v>
      </c>
    </row>
    <row r="39" spans="1:10" ht="24" customHeight="1">
      <c r="A39" s="215" t="s">
        <v>54</v>
      </c>
      <c r="B39" s="215"/>
      <c r="C39" s="215"/>
      <c r="D39" s="215"/>
      <c r="E39" s="215"/>
      <c r="F39" s="215"/>
      <c r="G39" s="215"/>
      <c r="H39" s="215"/>
      <c r="I39" s="215"/>
      <c r="J39" s="215"/>
    </row>
    <row r="40" spans="1:10" ht="18.75" customHeight="1">
      <c r="A40" s="149" t="s">
        <v>55</v>
      </c>
      <c r="B40" s="25">
        <v>2111</v>
      </c>
      <c r="C40" s="31">
        <f>'ІІ. Розп. ч.п. та розр. з бюд.'!F25</f>
        <v>0</v>
      </c>
      <c r="D40" s="31">
        <f>'ІІ. Розп. ч.п. та розр. з бюд.'!G25</f>
        <v>0</v>
      </c>
      <c r="E40" s="31">
        <f>'ІІ. Розп. ч.п. та розр. з бюд.'!H25</f>
        <v>-177</v>
      </c>
      <c r="F40" s="31">
        <f>'ІІ. Розп. ч.п. та розр. з бюд.'!I25</f>
        <v>-100</v>
      </c>
      <c r="G40" s="39" t="s">
        <v>52</v>
      </c>
      <c r="H40" s="39" t="s">
        <v>52</v>
      </c>
      <c r="I40" s="39" t="s">
        <v>52</v>
      </c>
      <c r="J40" s="39" t="s">
        <v>52</v>
      </c>
    </row>
    <row r="41" spans="1:10" ht="37.5" customHeight="1">
      <c r="A41" s="149" t="s">
        <v>56</v>
      </c>
      <c r="B41" s="25">
        <v>2112</v>
      </c>
      <c r="C41" s="31">
        <f>'ІІ. Розп. ч.п. та розр. з бюд.'!F26</f>
        <v>-1654</v>
      </c>
      <c r="D41" s="31">
        <f>'ІІ. Розп. ч.п. та розр. з бюд.'!G26</f>
        <v>-1420</v>
      </c>
      <c r="E41" s="31">
        <f>'ІІ. Розп. ч.п. та розр. з бюд.'!H26</f>
        <v>-1340</v>
      </c>
      <c r="F41" s="31">
        <f>'ІІ. Розп. ч.п. та розр. з бюд.'!I26</f>
        <v>-1420</v>
      </c>
      <c r="G41" s="39" t="s">
        <v>52</v>
      </c>
      <c r="H41" s="39" t="s">
        <v>52</v>
      </c>
      <c r="I41" s="39" t="s">
        <v>52</v>
      </c>
      <c r="J41" s="39" t="s">
        <v>52</v>
      </c>
    </row>
    <row r="42" spans="1:10" ht="37.5" customHeight="1">
      <c r="A42" s="150" t="s">
        <v>57</v>
      </c>
      <c r="B42" s="93">
        <v>2113</v>
      </c>
      <c r="C42" s="59" t="str">
        <f>'ІІ. Розп. ч.п. та розр. з бюд.'!F27</f>
        <v>(    )</v>
      </c>
      <c r="D42" s="59" t="str">
        <f>'ІІ. Розп. ч.п. та розр. з бюд.'!G27</f>
        <v>(    )</v>
      </c>
      <c r="E42" s="59" t="str">
        <f>'ІІ. Розп. ч.п. та розр. з бюд.'!H27</f>
        <v>(    )</v>
      </c>
      <c r="F42" s="59">
        <f>'ІІ. Розп. ч.п. та розр. з бюд.'!I27</f>
        <v>0</v>
      </c>
      <c r="G42" s="39" t="s">
        <v>52</v>
      </c>
      <c r="H42" s="39" t="s">
        <v>52</v>
      </c>
      <c r="I42" s="39" t="s">
        <v>52</v>
      </c>
      <c r="J42" s="39" t="s">
        <v>52</v>
      </c>
    </row>
    <row r="43" spans="1:10" ht="37.5" customHeight="1">
      <c r="A43" s="150" t="s">
        <v>58</v>
      </c>
      <c r="B43" s="93">
        <v>2131</v>
      </c>
      <c r="C43" s="31">
        <f>'ІІ. Розп. ч.п. та розр. з бюд.'!F39</f>
        <v>0</v>
      </c>
      <c r="D43" s="31">
        <f>'ІІ. Розп. ч.п. та розр. з бюд.'!G39</f>
        <v>0</v>
      </c>
      <c r="E43" s="31">
        <f>'ІІ. Розп. ч.п. та розр. з бюд.'!H39</f>
        <v>0</v>
      </c>
      <c r="F43" s="31">
        <f>'ІІ. Розп. ч.п. та розр. з бюд.'!I39</f>
        <v>0</v>
      </c>
      <c r="G43" s="39" t="s">
        <v>52</v>
      </c>
      <c r="H43" s="39" t="s">
        <v>52</v>
      </c>
      <c r="I43" s="39" t="s">
        <v>52</v>
      </c>
      <c r="J43" s="39" t="s">
        <v>52</v>
      </c>
    </row>
    <row r="44" spans="1:10" ht="63" customHeight="1">
      <c r="A44" s="150" t="s">
        <v>59</v>
      </c>
      <c r="B44" s="93">
        <v>2132</v>
      </c>
      <c r="C44" s="31">
        <f>'ІІ. Розп. ч.п. та розр. з бюд.'!F40</f>
        <v>0</v>
      </c>
      <c r="D44" s="31">
        <f>'ІІ. Розп. ч.п. та розр. з бюд.'!G40</f>
        <v>0</v>
      </c>
      <c r="E44" s="31">
        <f>'ІІ. Розп. ч.п. та розр. з бюд.'!H40</f>
        <v>0</v>
      </c>
      <c r="F44" s="31">
        <f>'ІІ. Розп. ч.п. та розр. з бюд.'!I40</f>
        <v>0</v>
      </c>
      <c r="G44" s="39" t="s">
        <v>52</v>
      </c>
      <c r="H44" s="39" t="s">
        <v>52</v>
      </c>
      <c r="I44" s="39" t="s">
        <v>52</v>
      </c>
      <c r="J44" s="39" t="s">
        <v>52</v>
      </c>
    </row>
    <row r="45" spans="1:10" ht="25.15" customHeight="1">
      <c r="A45" s="151" t="s">
        <v>60</v>
      </c>
      <c r="B45" s="94">
        <v>2200</v>
      </c>
      <c r="C45" s="31">
        <f>'ІІ. Розп. ч.п. та розр. з бюд.'!F47</f>
        <v>-6117</v>
      </c>
      <c r="D45" s="31">
        <f>'ІІ. Розп. ч.п. та розр. з бюд.'!G47</f>
        <v>-5943</v>
      </c>
      <c r="E45" s="31">
        <f>'ІІ. Розп. ч.п. та розр. з бюд.'!H47</f>
        <v>-6087</v>
      </c>
      <c r="F45" s="31">
        <f>'ІІ. Розп. ч.п. та розр. з бюд.'!I47</f>
        <v>-5396</v>
      </c>
      <c r="G45" s="144">
        <v>-6500</v>
      </c>
      <c r="H45" s="144">
        <v>-7000</v>
      </c>
      <c r="I45" s="144">
        <v>-7500</v>
      </c>
      <c r="J45" s="144">
        <v>-8000</v>
      </c>
    </row>
    <row r="46" spans="1:10" ht="24.95" customHeight="1">
      <c r="A46" s="216" t="s">
        <v>61</v>
      </c>
      <c r="B46" s="217"/>
      <c r="C46" s="217"/>
      <c r="D46" s="217"/>
      <c r="E46" s="217"/>
      <c r="F46" s="217"/>
      <c r="G46" s="217"/>
      <c r="H46" s="217"/>
      <c r="I46" s="217"/>
      <c r="J46" s="218"/>
    </row>
    <row r="47" spans="1:10" s="98" customFormat="1" ht="20.100000000000001" customHeight="1">
      <c r="A47" s="152" t="s">
        <v>62</v>
      </c>
      <c r="B47" s="73">
        <v>4000</v>
      </c>
      <c r="C47" s="31">
        <f>'ІV кап. інвеат. V кред. '!F7</f>
        <v>99</v>
      </c>
      <c r="D47" s="31">
        <f>'ІV кап. інвеат. V кред. '!G7</f>
        <v>160</v>
      </c>
      <c r="E47" s="31">
        <f>'ІV кап. інвеат. V кред. '!H7</f>
        <v>162</v>
      </c>
      <c r="F47" s="31">
        <f>'ІV кап. інвеат. V кред. '!I7</f>
        <v>150</v>
      </c>
      <c r="G47" s="53">
        <v>250</v>
      </c>
      <c r="H47" s="53">
        <v>350</v>
      </c>
      <c r="I47" s="53">
        <v>450</v>
      </c>
      <c r="J47" s="53">
        <v>500</v>
      </c>
    </row>
    <row r="48" spans="1:10" ht="24.95" customHeight="1">
      <c r="A48" s="219" t="s">
        <v>63</v>
      </c>
      <c r="B48" s="220"/>
      <c r="C48" s="220"/>
      <c r="D48" s="220"/>
      <c r="E48" s="220"/>
      <c r="F48" s="220"/>
      <c r="G48" s="220"/>
      <c r="H48" s="220"/>
      <c r="I48" s="220"/>
      <c r="J48" s="221"/>
    </row>
    <row r="49" spans="1:10" ht="19.5" customHeight="1">
      <c r="A49" s="154" t="s">
        <v>64</v>
      </c>
      <c r="B49" s="155"/>
      <c r="C49" s="153"/>
      <c r="D49" s="153"/>
      <c r="E49" s="153"/>
      <c r="F49" s="153"/>
      <c r="G49" s="153"/>
      <c r="H49" s="153"/>
      <c r="I49" s="153"/>
      <c r="J49" s="163"/>
    </row>
    <row r="50" spans="1:10" ht="56.25" customHeight="1">
      <c r="A50" s="156" t="s">
        <v>65</v>
      </c>
      <c r="B50" s="111">
        <v>5010</v>
      </c>
      <c r="C50" s="157">
        <f t="shared" ref="C50:J50" si="1">C38/C34</f>
        <v>0.108314387788243</v>
      </c>
      <c r="D50" s="157">
        <f t="shared" si="1"/>
        <v>9.8741051592199499E-4</v>
      </c>
      <c r="E50" s="157">
        <f t="shared" si="1"/>
        <v>3.5571886482683099E-2</v>
      </c>
      <c r="F50" s="157">
        <f t="shared" si="1"/>
        <v>6.3052672049211797E-3</v>
      </c>
      <c r="G50" s="157">
        <f t="shared" si="1"/>
        <v>7.6511094108645799E-3</v>
      </c>
      <c r="H50" s="157">
        <f t="shared" si="1"/>
        <v>1.30463144161774E-2</v>
      </c>
      <c r="I50" s="157">
        <f t="shared" si="1"/>
        <v>1.11551118299961E-2</v>
      </c>
      <c r="J50" s="157">
        <f t="shared" si="1"/>
        <v>1.19514293909552E-2</v>
      </c>
    </row>
    <row r="51" spans="1:10" ht="93.75">
      <c r="A51" s="156" t="s">
        <v>66</v>
      </c>
      <c r="B51" s="111">
        <v>5011</v>
      </c>
      <c r="C51" s="157">
        <f>'I. Інф. до фін.плану'!C143/ABS('I. Інф. до фін.плану'!C43+'I. Інф. до фін.плану'!C75+'I. Інф. до фін.плану'!C113+'I. Інф. до фін.плану'!C129)</f>
        <v>-0.14082568807339399</v>
      </c>
      <c r="D51" s="157">
        <f>'I. Інф. до фін.плану'!D143/ABS('I. Інф. до фін.плану'!D43+'I. Інф. до фін.плану'!D75+'I. Інф. до фін.плану'!D113+'I. Інф. до фін.плану'!D129)</f>
        <v>-0.221053896533077</v>
      </c>
      <c r="E51" s="157">
        <f>'I. Інф. до фін.плану'!E143/ABS('I. Інф. до фін.плану'!E43+'I. Інф. до фін.плану'!E75+'I. Інф. до фін.плану'!E113+'I. Інф. до фін.плану'!E129)</f>
        <v>-0.17732897501751099</v>
      </c>
      <c r="F51" s="157">
        <f>'I. Інф. до фін.плану'!F143/ABS('I. Інф. до фін.плану'!F43+'I. Інф. до фін.плану'!F75+'I. Інф. до фін.плану'!F113+'I. Інф. до фін.плану'!F129)</f>
        <v>-0.19857954545454501</v>
      </c>
      <c r="G51" s="158"/>
      <c r="H51" s="158"/>
      <c r="I51" s="164" t="s">
        <v>52</v>
      </c>
      <c r="J51" s="164" t="s">
        <v>52</v>
      </c>
    </row>
    <row r="52" spans="1:10" ht="234.75" customHeight="1">
      <c r="A52" s="156" t="s">
        <v>67</v>
      </c>
      <c r="B52" s="111">
        <v>5012</v>
      </c>
      <c r="C52" s="158"/>
      <c r="D52" s="157">
        <f>((('I. Інф. до фін.плану'!D43+'I. Інф. до фін.плану'!D75+'I. Інф. до фін.плану'!D113+'I. Інф. до фін.плану'!D129)-('I. Інф. до фін.плану'!C43+'I. Інф. до фін.плану'!C75+'I. Інф. до фін.плану'!C113+'I. Інф. до фін.плану'!C129))/('I. Інф. до фін.плану'!C43+'I. Інф. до фін.плану'!C75+'I. Інф. до фін.плану'!C113+'I. Інф. до фін.плану'!C129))-((D69-100)/100)</f>
        <v>1.09062909567497</v>
      </c>
      <c r="E52" s="157">
        <f>((('I. Інф. до фін.плану'!E43+'I. Інф. до фін.плану'!E75+'I. Інф. до фін.плану'!E113+'I. Інф. до фін.плану'!E129)-('I. Інф. до фін.плану'!C43+'I. Інф. до фін.плану'!C75+'I. Інф. до фін.плану'!C113+'I. Інф. до фін.плану'!C129))/('I. Інф. до фін.плану'!C43+'I. Інф. до фін.плану'!C75+'I. Інф. до фін.плану'!C113+'I. Інф. до фін.плану'!C129))-((E69-100)/100)</f>
        <v>1.12267365661861</v>
      </c>
      <c r="F52" s="157">
        <f>((('I. Інф. до фін.плану'!F43+'I. Інф. до фін.плану'!F75+'I. Інф. до фін.плану'!F113+'I. Інф. до фін.плану'!F129)-('I. Інф. до фін.плану'!D43+'I. Інф. до фін.плану'!D75+'I. Інф. до фін.плану'!D113+'I. Інф. до фін.плану'!D129))/('I. Інф. до фін.плану'!D43+'I. Інф. до фін.плану'!D75+'I. Інф. до фін.плану'!D113+'I. Інф. до фін.плану'!D129))-((F69-100)/100)</f>
        <v>1.0575016523463301</v>
      </c>
      <c r="G52" s="158"/>
      <c r="H52" s="158"/>
      <c r="I52" s="164" t="s">
        <v>52</v>
      </c>
      <c r="J52" s="164" t="s">
        <v>52</v>
      </c>
    </row>
    <row r="53" spans="1:10" ht="56.25">
      <c r="A53" s="85" t="s">
        <v>68</v>
      </c>
      <c r="B53" s="111">
        <v>5013</v>
      </c>
      <c r="C53" s="157">
        <f>C37/C34</f>
        <v>-0.50389736927573903</v>
      </c>
      <c r="D53" s="157">
        <f>D37/D34</f>
        <v>-0.65654570887846597</v>
      </c>
      <c r="E53" s="157">
        <f>E37/E34</f>
        <v>-0.55124697052615101</v>
      </c>
      <c r="F53" s="157">
        <f>F37/F34</f>
        <v>-0.59938485198000802</v>
      </c>
      <c r="G53" s="158"/>
      <c r="H53" s="158"/>
      <c r="I53" s="164" t="s">
        <v>52</v>
      </c>
      <c r="J53" s="164" t="s">
        <v>52</v>
      </c>
    </row>
    <row r="54" spans="1:10" ht="45.75" customHeight="1">
      <c r="A54" s="85" t="s">
        <v>69</v>
      </c>
      <c r="B54" s="111">
        <v>5014</v>
      </c>
      <c r="C54" s="157">
        <f>IF(AND(C38&lt;0,C91&lt;0),C38/C91*-1,C38/C91)</f>
        <v>2.17774585346742E-2</v>
      </c>
      <c r="D54" s="157">
        <f>IF(AND(D38&lt;0,D91&lt;0),D38/D91*-1,D38/D91)</f>
        <v>2.02538482311639E-4</v>
      </c>
      <c r="E54" s="157">
        <f>IF(AND(E38&lt;0,E91&lt;0),E38/E91*-1,E38/E91)</f>
        <v>7.5862413925338002E-3</v>
      </c>
      <c r="F54" s="157">
        <f>IF(AND(F38&lt;0,F91&lt;0),F38/F91*-1,F38/F91)</f>
        <v>1.3671907564566401E-3</v>
      </c>
      <c r="G54" s="159"/>
      <c r="H54" s="159"/>
      <c r="I54" s="165" t="s">
        <v>52</v>
      </c>
      <c r="J54" s="165" t="s">
        <v>52</v>
      </c>
    </row>
    <row r="55" spans="1:10" ht="45.75" customHeight="1">
      <c r="A55" s="156" t="s">
        <v>70</v>
      </c>
      <c r="B55" s="111">
        <v>5015</v>
      </c>
      <c r="C55" s="157">
        <f>(C38/C81)</f>
        <v>2.14029007829547E-2</v>
      </c>
      <c r="D55" s="157">
        <f>(D38/D81)</f>
        <v>3.8365624400537099E-4</v>
      </c>
      <c r="E55" s="157">
        <f>(E38/E81)</f>
        <v>7.4726141010691598E-3</v>
      </c>
      <c r="F55" s="157">
        <f>(F38/F81)</f>
        <v>1.3467128709619099E-3</v>
      </c>
      <c r="G55" s="159"/>
      <c r="H55" s="159"/>
      <c r="I55" s="165" t="s">
        <v>52</v>
      </c>
      <c r="J55" s="165" t="s">
        <v>52</v>
      </c>
    </row>
    <row r="56" spans="1:10" ht="131.25" customHeight="1">
      <c r="A56" s="156" t="s">
        <v>71</v>
      </c>
      <c r="B56" s="111">
        <v>5016</v>
      </c>
      <c r="C56" s="158"/>
      <c r="D56" s="157">
        <f>((D34-C34)/C34)-((D69-100)/100)</f>
        <v>0.98676518350113696</v>
      </c>
      <c r="E56" s="157">
        <f>((E34-C34)/C34)-((E69-100)/100)</f>
        <v>1.03856771679117</v>
      </c>
      <c r="F56" s="157">
        <f>((F34-D34)/D34)-((F69-100)/100)</f>
        <v>1.07010614663046</v>
      </c>
      <c r="G56" s="157">
        <f>((G34-F34)/F34)-((G69-100)/100)</f>
        <v>1.0049980776624401</v>
      </c>
      <c r="H56" s="157">
        <f>((H34-G34)/G34)-((H69-100)/100)</f>
        <v>1.17291507268554</v>
      </c>
      <c r="I56" s="159"/>
      <c r="J56" s="159"/>
    </row>
    <row r="57" spans="1:10">
      <c r="A57" s="160" t="s">
        <v>72</v>
      </c>
      <c r="B57" s="111"/>
      <c r="C57" s="158"/>
      <c r="D57" s="158"/>
      <c r="E57" s="158"/>
      <c r="F57" s="158"/>
      <c r="G57" s="159"/>
      <c r="H57" s="159"/>
      <c r="I57" s="159"/>
      <c r="J57" s="159"/>
    </row>
    <row r="58" spans="1:10" ht="75">
      <c r="A58" s="161" t="s">
        <v>73</v>
      </c>
      <c r="B58" s="79">
        <v>5020</v>
      </c>
      <c r="C58" s="157">
        <f>C91/(C82+C84)</f>
        <v>57.141791044776099</v>
      </c>
      <c r="D58" s="157">
        <f>D91/(D82+D84)</f>
        <v>29.186206896551699</v>
      </c>
      <c r="E58" s="157">
        <f>E91/(E82+E84)</f>
        <v>65.764254385964904</v>
      </c>
      <c r="F58" s="157">
        <f>F91/(F82+F84)</f>
        <v>65.764254385964904</v>
      </c>
      <c r="G58" s="158"/>
      <c r="H58" s="158"/>
      <c r="I58" s="164" t="s">
        <v>52</v>
      </c>
      <c r="J58" s="164" t="s">
        <v>52</v>
      </c>
    </row>
    <row r="59" spans="1:10" ht="37.5">
      <c r="A59" s="85" t="s">
        <v>74</v>
      </c>
      <c r="B59" s="79">
        <v>5021</v>
      </c>
      <c r="C59" s="157" t="e">
        <f>C37/ABS('I. Інф. до фін.плану'!C147)</f>
        <v>#VALUE!</v>
      </c>
      <c r="D59" s="157" t="e">
        <f>D37/ABS('I. Інф. до фін.плану'!D147)</f>
        <v>#VALUE!</v>
      </c>
      <c r="E59" s="157">
        <f>E37/ABS('I. Інф. до фін.плану'!E147)</f>
        <v>-1410.2</v>
      </c>
      <c r="F59" s="157">
        <f>F37/ABS('I. Інф. до фін.плану'!F147)</f>
        <v>-1559</v>
      </c>
      <c r="G59" s="158"/>
      <c r="H59" s="158"/>
      <c r="I59" s="164" t="s">
        <v>52</v>
      </c>
      <c r="J59" s="164" t="s">
        <v>52</v>
      </c>
    </row>
    <row r="60" spans="1:10" ht="93.75">
      <c r="A60" s="85" t="s">
        <v>75</v>
      </c>
      <c r="B60" s="79">
        <v>5022</v>
      </c>
      <c r="C60" s="157">
        <f>((C85+C83)-(C80+C79))/C37</f>
        <v>0.67386400257815005</v>
      </c>
      <c r="D60" s="157">
        <f>((D85+D83)-(D80+D79))/D37</f>
        <v>0.25692442661987702</v>
      </c>
      <c r="E60" s="157">
        <f>((E85+E83)-(E80+E79))/E37</f>
        <v>0.72358530704864599</v>
      </c>
      <c r="F60" s="157">
        <f>((F85+F83)-(F80+F79))/F37</f>
        <v>0.65452212957023703</v>
      </c>
      <c r="G60" s="158"/>
      <c r="H60" s="158"/>
      <c r="I60" s="164" t="s">
        <v>52</v>
      </c>
      <c r="J60" s="164" t="s">
        <v>52</v>
      </c>
    </row>
    <row r="61" spans="1:10" ht="63" customHeight="1">
      <c r="A61" s="85" t="s">
        <v>76</v>
      </c>
      <c r="B61" s="79">
        <v>5023</v>
      </c>
      <c r="C61" s="157">
        <f>(C85+C83)/C91</f>
        <v>0</v>
      </c>
      <c r="D61" s="157">
        <f>(D85+D83)/D91</f>
        <v>0</v>
      </c>
      <c r="E61" s="157">
        <f>(E85+E83)/E91</f>
        <v>0</v>
      </c>
      <c r="F61" s="157">
        <f>(F85+F83)/F91</f>
        <v>0</v>
      </c>
      <c r="G61" s="158"/>
      <c r="H61" s="158"/>
      <c r="I61" s="164" t="s">
        <v>52</v>
      </c>
      <c r="J61" s="164" t="s">
        <v>52</v>
      </c>
    </row>
    <row r="62" spans="1:10" ht="75">
      <c r="A62" s="85" t="s">
        <v>77</v>
      </c>
      <c r="B62" s="79">
        <v>5024</v>
      </c>
      <c r="C62" s="157">
        <f>(C82+C84)/C81</f>
        <v>1.7199332563214001E-2</v>
      </c>
      <c r="D62" s="157">
        <f>(D82+D84)/D81</f>
        <v>6.4901847944242003E-2</v>
      </c>
      <c r="E62" s="157">
        <f>(E82+E84)/E81</f>
        <v>1.49780748575276E-2</v>
      </c>
      <c r="F62" s="157">
        <f>(F82+F84)/F81</f>
        <v>1.49780748575276E-2</v>
      </c>
      <c r="G62" s="159"/>
      <c r="H62" s="159"/>
      <c r="I62" s="165" t="s">
        <v>52</v>
      </c>
      <c r="J62" s="165" t="s">
        <v>52</v>
      </c>
    </row>
    <row r="63" spans="1:10">
      <c r="A63" s="160" t="s">
        <v>78</v>
      </c>
      <c r="B63" s="79"/>
      <c r="C63" s="158"/>
      <c r="D63" s="158"/>
      <c r="E63" s="158"/>
      <c r="F63" s="158"/>
      <c r="G63" s="159"/>
      <c r="H63" s="159"/>
      <c r="I63" s="165"/>
      <c r="J63" s="165"/>
    </row>
    <row r="64" spans="1:10" ht="58.5" customHeight="1">
      <c r="A64" s="85" t="s">
        <v>79</v>
      </c>
      <c r="B64" s="79">
        <v>5030</v>
      </c>
      <c r="C64" s="157">
        <f>C75/C84</f>
        <v>7.0671641791044797</v>
      </c>
      <c r="D64" s="157">
        <f>D75/D84</f>
        <v>2.59261083743842</v>
      </c>
      <c r="E64" s="157">
        <f>E75/E84</f>
        <v>10.008771929824601</v>
      </c>
      <c r="F64" s="157">
        <f>F75/F84</f>
        <v>10.008771929824601</v>
      </c>
      <c r="G64" s="159"/>
      <c r="H64" s="159"/>
      <c r="I64" s="165" t="s">
        <v>52</v>
      </c>
      <c r="J64" s="165" t="s">
        <v>52</v>
      </c>
    </row>
    <row r="65" spans="1:10" ht="56.25">
      <c r="A65" s="85" t="s">
        <v>80</v>
      </c>
      <c r="B65" s="79">
        <v>5031</v>
      </c>
      <c r="C65" s="157">
        <f>(C75-C76)/C84</f>
        <v>7.0671641791044797</v>
      </c>
      <c r="D65" s="157">
        <f>(D75-D76)/D84</f>
        <v>2.59261083743842</v>
      </c>
      <c r="E65" s="157">
        <f>(E75-E76)/E84</f>
        <v>10.008771929824601</v>
      </c>
      <c r="F65" s="157">
        <f>(F75-F76)/F84</f>
        <v>10.008771929824601</v>
      </c>
      <c r="G65" s="159"/>
      <c r="H65" s="159"/>
      <c r="I65" s="165" t="s">
        <v>52</v>
      </c>
      <c r="J65" s="165" t="s">
        <v>52</v>
      </c>
    </row>
    <row r="66" spans="1:10" ht="56.25">
      <c r="A66" s="85" t="s">
        <v>81</v>
      </c>
      <c r="B66" s="79">
        <v>5032</v>
      </c>
      <c r="C66" s="157">
        <f>(C80+C79)/C84</f>
        <v>3.9011194029850702</v>
      </c>
      <c r="D66" s="157">
        <f>(D80+D79)/D84</f>
        <v>1.00985221674877</v>
      </c>
      <c r="E66" s="157">
        <f>(E80+E79)/E84</f>
        <v>5.5942982456140404</v>
      </c>
      <c r="F66" s="157">
        <f>(F80+F79)/F84</f>
        <v>5.5942982456140404</v>
      </c>
      <c r="G66" s="159"/>
      <c r="H66" s="159"/>
      <c r="I66" s="165" t="s">
        <v>52</v>
      </c>
      <c r="J66" s="165" t="s">
        <v>52</v>
      </c>
    </row>
    <row r="67" spans="1:10" ht="75">
      <c r="A67" s="85" t="s">
        <v>82</v>
      </c>
      <c r="B67" s="79">
        <v>5033</v>
      </c>
      <c r="C67" s="157">
        <f>C77*365/C34</f>
        <v>0</v>
      </c>
      <c r="D67" s="157">
        <f>D77*365/D34</f>
        <v>0</v>
      </c>
      <c r="E67" s="157">
        <f>E77*365/E34</f>
        <v>0</v>
      </c>
      <c r="F67" s="157">
        <f>F77*365/F34</f>
        <v>0</v>
      </c>
      <c r="G67" s="159"/>
      <c r="H67" s="159"/>
      <c r="I67" s="165" t="s">
        <v>52</v>
      </c>
      <c r="J67" s="165" t="s">
        <v>52</v>
      </c>
    </row>
    <row r="68" spans="1:10" ht="75">
      <c r="A68" s="85" t="s">
        <v>83</v>
      </c>
      <c r="B68" s="79">
        <v>5034</v>
      </c>
      <c r="C68" s="157">
        <f>C86*365/ABS(C35)</f>
        <v>8.3739356669820193</v>
      </c>
      <c r="D68" s="157">
        <f>D86*365/ABS(D35)</f>
        <v>6.0691719321582998</v>
      </c>
      <c r="E68" s="157">
        <f>E86*365/ABS(E35)</f>
        <v>5.8168907198612301</v>
      </c>
      <c r="F68" s="157">
        <f>F86*365/ABS(F35)</f>
        <v>6.1319999999999997</v>
      </c>
      <c r="G68" s="159"/>
      <c r="H68" s="159"/>
      <c r="I68" s="165" t="s">
        <v>52</v>
      </c>
      <c r="J68" s="165" t="s">
        <v>52</v>
      </c>
    </row>
    <row r="69" spans="1:10" ht="37.5">
      <c r="A69" s="85" t="s">
        <v>84</v>
      </c>
      <c r="B69" s="79">
        <v>5040</v>
      </c>
      <c r="C69" s="166"/>
      <c r="D69" s="166"/>
      <c r="E69" s="166"/>
      <c r="F69" s="166"/>
      <c r="G69" s="167"/>
      <c r="H69" s="167"/>
      <c r="I69" s="183" t="s">
        <v>52</v>
      </c>
      <c r="J69" s="183" t="s">
        <v>52</v>
      </c>
    </row>
    <row r="70" spans="1:10" ht="24.95" customHeight="1">
      <c r="A70" s="208" t="s">
        <v>85</v>
      </c>
      <c r="B70" s="209"/>
      <c r="C70" s="209"/>
      <c r="D70" s="209"/>
      <c r="E70" s="209"/>
      <c r="F70" s="209"/>
      <c r="G70" s="209"/>
      <c r="H70" s="209"/>
      <c r="I70" s="209"/>
      <c r="J70" s="209"/>
    </row>
    <row r="71" spans="1:10" ht="18.75" customHeight="1">
      <c r="A71" s="85" t="s">
        <v>86</v>
      </c>
      <c r="B71" s="25">
        <v>6000</v>
      </c>
      <c r="C71" s="39">
        <v>54572</v>
      </c>
      <c r="D71" s="39">
        <v>56015</v>
      </c>
      <c r="E71" s="39">
        <v>51761</v>
      </c>
      <c r="F71" s="39">
        <v>51761</v>
      </c>
      <c r="G71" s="105" t="s">
        <v>52</v>
      </c>
      <c r="H71" s="105" t="s">
        <v>52</v>
      </c>
      <c r="I71" s="105" t="s">
        <v>52</v>
      </c>
      <c r="J71" s="105" t="s">
        <v>52</v>
      </c>
    </row>
    <row r="72" spans="1:10" ht="18.75" customHeight="1">
      <c r="A72" s="85" t="s">
        <v>87</v>
      </c>
      <c r="B72" s="25">
        <v>6001</v>
      </c>
      <c r="C72" s="31">
        <f>C73-C74</f>
        <v>54701</v>
      </c>
      <c r="D72" s="31">
        <f>D73-D74</f>
        <v>52733</v>
      </c>
      <c r="E72" s="31">
        <f>E73-E74</f>
        <v>51735</v>
      </c>
      <c r="F72" s="31">
        <f>F73-F74</f>
        <v>51735</v>
      </c>
      <c r="G72" s="105" t="s">
        <v>52</v>
      </c>
      <c r="H72" s="105" t="s">
        <v>52</v>
      </c>
      <c r="I72" s="105" t="s">
        <v>52</v>
      </c>
      <c r="J72" s="105" t="s">
        <v>52</v>
      </c>
    </row>
    <row r="73" spans="1:10" ht="18.75" customHeight="1">
      <c r="A73" s="85" t="s">
        <v>88</v>
      </c>
      <c r="B73" s="25">
        <v>6002</v>
      </c>
      <c r="C73" s="39">
        <v>82052</v>
      </c>
      <c r="D73" s="39">
        <v>78800</v>
      </c>
      <c r="E73" s="39">
        <v>82094</v>
      </c>
      <c r="F73" s="39">
        <v>82094</v>
      </c>
      <c r="G73" s="105" t="s">
        <v>52</v>
      </c>
      <c r="H73" s="105" t="s">
        <v>52</v>
      </c>
      <c r="I73" s="105" t="s">
        <v>52</v>
      </c>
      <c r="J73" s="105" t="s">
        <v>52</v>
      </c>
    </row>
    <row r="74" spans="1:10" ht="18.75" customHeight="1">
      <c r="A74" s="85" t="s">
        <v>89</v>
      </c>
      <c r="B74" s="25">
        <v>6003</v>
      </c>
      <c r="C74" s="39">
        <v>27351</v>
      </c>
      <c r="D74" s="39">
        <v>26067</v>
      </c>
      <c r="E74" s="39">
        <v>30359</v>
      </c>
      <c r="F74" s="39">
        <v>30359</v>
      </c>
      <c r="G74" s="105" t="s">
        <v>52</v>
      </c>
      <c r="H74" s="105" t="s">
        <v>52</v>
      </c>
      <c r="I74" s="105" t="s">
        <v>52</v>
      </c>
      <c r="J74" s="105" t="s">
        <v>52</v>
      </c>
    </row>
    <row r="75" spans="1:10" ht="18.75" customHeight="1">
      <c r="A75" s="85" t="s">
        <v>90</v>
      </c>
      <c r="B75" s="25">
        <v>6010</v>
      </c>
      <c r="C75" s="39">
        <v>7576</v>
      </c>
      <c r="D75" s="39">
        <v>5263</v>
      </c>
      <c r="E75" s="39">
        <v>9128</v>
      </c>
      <c r="F75" s="39">
        <v>9128</v>
      </c>
      <c r="G75" s="105" t="s">
        <v>52</v>
      </c>
      <c r="H75" s="105" t="s">
        <v>52</v>
      </c>
      <c r="I75" s="105" t="s">
        <v>52</v>
      </c>
      <c r="J75" s="105" t="s">
        <v>52</v>
      </c>
    </row>
    <row r="76" spans="1:10" ht="18.75" customHeight="1">
      <c r="A76" s="85" t="s">
        <v>91</v>
      </c>
      <c r="B76" s="25">
        <v>6011</v>
      </c>
      <c r="C76" s="39"/>
      <c r="D76" s="39"/>
      <c r="E76" s="39"/>
      <c r="F76" s="39"/>
      <c r="G76" s="105" t="s">
        <v>52</v>
      </c>
      <c r="H76" s="105" t="s">
        <v>52</v>
      </c>
      <c r="I76" s="105" t="s">
        <v>52</v>
      </c>
      <c r="J76" s="105" t="s">
        <v>52</v>
      </c>
    </row>
    <row r="77" spans="1:10" ht="18.75" customHeight="1">
      <c r="A77" s="85" t="s">
        <v>92</v>
      </c>
      <c r="B77" s="25">
        <v>6012</v>
      </c>
      <c r="C77" s="39"/>
      <c r="D77" s="39"/>
      <c r="E77" s="39"/>
      <c r="F77" s="39"/>
      <c r="G77" s="105" t="s">
        <v>52</v>
      </c>
      <c r="H77" s="105" t="s">
        <v>52</v>
      </c>
      <c r="I77" s="105" t="s">
        <v>52</v>
      </c>
      <c r="J77" s="105" t="s">
        <v>52</v>
      </c>
    </row>
    <row r="78" spans="1:10" ht="18.600000000000001" customHeight="1">
      <c r="A78" s="85" t="s">
        <v>93</v>
      </c>
      <c r="B78" s="25">
        <v>6013</v>
      </c>
      <c r="C78" s="39">
        <v>97</v>
      </c>
      <c r="D78" s="39">
        <v>100</v>
      </c>
      <c r="E78" s="39">
        <v>88</v>
      </c>
      <c r="F78" s="39">
        <v>88</v>
      </c>
      <c r="G78" s="105" t="s">
        <v>52</v>
      </c>
      <c r="H78" s="105" t="s">
        <v>52</v>
      </c>
      <c r="I78" s="105" t="s">
        <v>52</v>
      </c>
      <c r="J78" s="105" t="s">
        <v>52</v>
      </c>
    </row>
    <row r="79" spans="1:10" ht="18.600000000000001" customHeight="1">
      <c r="A79" s="85" t="s">
        <v>94</v>
      </c>
      <c r="B79" s="25">
        <v>6014</v>
      </c>
      <c r="C79" s="39"/>
      <c r="D79" s="39"/>
      <c r="E79" s="39"/>
      <c r="F79" s="39"/>
      <c r="G79" s="105" t="s">
        <v>52</v>
      </c>
      <c r="H79" s="105" t="s">
        <v>52</v>
      </c>
      <c r="I79" s="105" t="s">
        <v>52</v>
      </c>
      <c r="J79" s="105" t="s">
        <v>52</v>
      </c>
    </row>
    <row r="80" spans="1:10" ht="18.600000000000001" customHeight="1">
      <c r="A80" s="85" t="s">
        <v>95</v>
      </c>
      <c r="B80" s="25">
        <v>6015</v>
      </c>
      <c r="C80" s="39">
        <v>4182</v>
      </c>
      <c r="D80" s="39">
        <v>2050</v>
      </c>
      <c r="E80" s="39">
        <v>5102</v>
      </c>
      <c r="F80" s="39">
        <v>5102</v>
      </c>
      <c r="G80" s="105" t="s">
        <v>52</v>
      </c>
      <c r="H80" s="105" t="s">
        <v>52</v>
      </c>
      <c r="I80" s="105" t="s">
        <v>52</v>
      </c>
      <c r="J80" s="105" t="s">
        <v>52</v>
      </c>
    </row>
    <row r="81" spans="1:10" s="98" customFormat="1" ht="20.100000000000001" customHeight="1">
      <c r="A81" s="152" t="s">
        <v>96</v>
      </c>
      <c r="B81" s="73">
        <v>6020</v>
      </c>
      <c r="C81" s="53">
        <v>62328</v>
      </c>
      <c r="D81" s="53">
        <v>31278</v>
      </c>
      <c r="E81" s="53">
        <v>60889</v>
      </c>
      <c r="F81" s="53">
        <v>60889</v>
      </c>
      <c r="G81" s="108" t="s">
        <v>52</v>
      </c>
      <c r="H81" s="108" t="s">
        <v>52</v>
      </c>
      <c r="I81" s="108" t="s">
        <v>52</v>
      </c>
      <c r="J81" s="108" t="s">
        <v>52</v>
      </c>
    </row>
    <row r="82" spans="1:10" ht="18.600000000000001" customHeight="1">
      <c r="A82" s="85" t="s">
        <v>97</v>
      </c>
      <c r="B82" s="25">
        <v>6030</v>
      </c>
      <c r="C82" s="39"/>
      <c r="D82" s="39"/>
      <c r="E82" s="39"/>
      <c r="F82" s="39"/>
      <c r="G82" s="105" t="s">
        <v>52</v>
      </c>
      <c r="H82" s="105" t="s">
        <v>52</v>
      </c>
      <c r="I82" s="105" t="s">
        <v>52</v>
      </c>
      <c r="J82" s="105" t="s">
        <v>52</v>
      </c>
    </row>
    <row r="83" spans="1:10" ht="18.600000000000001" customHeight="1">
      <c r="A83" s="85" t="s">
        <v>98</v>
      </c>
      <c r="B83" s="25">
        <v>6031</v>
      </c>
      <c r="C83" s="39"/>
      <c r="D83" s="39"/>
      <c r="E83" s="39"/>
      <c r="F83" s="39"/>
      <c r="G83" s="105" t="s">
        <v>52</v>
      </c>
      <c r="H83" s="105" t="s">
        <v>52</v>
      </c>
      <c r="I83" s="105" t="s">
        <v>52</v>
      </c>
      <c r="J83" s="105" t="s">
        <v>52</v>
      </c>
    </row>
    <row r="84" spans="1:10" ht="18.600000000000001" customHeight="1">
      <c r="A84" s="85" t="s">
        <v>99</v>
      </c>
      <c r="B84" s="25">
        <v>6040</v>
      </c>
      <c r="C84" s="39">
        <v>1072</v>
      </c>
      <c r="D84" s="39">
        <v>2030</v>
      </c>
      <c r="E84" s="39">
        <v>912</v>
      </c>
      <c r="F84" s="39">
        <v>912</v>
      </c>
      <c r="G84" s="105" t="s">
        <v>52</v>
      </c>
      <c r="H84" s="105" t="s">
        <v>52</v>
      </c>
      <c r="I84" s="105" t="s">
        <v>52</v>
      </c>
      <c r="J84" s="105" t="s">
        <v>52</v>
      </c>
    </row>
    <row r="85" spans="1:10" ht="18.600000000000001" customHeight="1">
      <c r="A85" s="85" t="s">
        <v>100</v>
      </c>
      <c r="B85" s="25">
        <v>6041</v>
      </c>
      <c r="C85" s="39"/>
      <c r="D85" s="39"/>
      <c r="E85" s="39"/>
      <c r="F85" s="39"/>
      <c r="G85" s="105" t="s">
        <v>52</v>
      </c>
      <c r="H85" s="105" t="s">
        <v>52</v>
      </c>
      <c r="I85" s="105" t="s">
        <v>52</v>
      </c>
      <c r="J85" s="105" t="s">
        <v>52</v>
      </c>
    </row>
    <row r="86" spans="1:10" ht="18.75" customHeight="1">
      <c r="A86" s="85" t="s">
        <v>101</v>
      </c>
      <c r="B86" s="25">
        <v>6042</v>
      </c>
      <c r="C86" s="39">
        <v>194</v>
      </c>
      <c r="D86" s="39">
        <v>150</v>
      </c>
      <c r="E86" s="39">
        <v>147</v>
      </c>
      <c r="F86" s="39">
        <v>147</v>
      </c>
      <c r="G86" s="105" t="s">
        <v>52</v>
      </c>
      <c r="H86" s="105" t="s">
        <v>52</v>
      </c>
      <c r="I86" s="105" t="s">
        <v>52</v>
      </c>
      <c r="J86" s="105" t="s">
        <v>52</v>
      </c>
    </row>
    <row r="87" spans="1:10" ht="19.5" customHeight="1">
      <c r="A87" s="85" t="s">
        <v>102</v>
      </c>
      <c r="B87" s="25">
        <v>6043</v>
      </c>
      <c r="C87" s="39">
        <v>319</v>
      </c>
      <c r="D87" s="39">
        <v>430</v>
      </c>
      <c r="E87" s="39">
        <v>186</v>
      </c>
      <c r="F87" s="39">
        <v>186</v>
      </c>
      <c r="G87" s="105" t="s">
        <v>52</v>
      </c>
      <c r="H87" s="105" t="s">
        <v>52</v>
      </c>
      <c r="I87" s="105" t="s">
        <v>52</v>
      </c>
      <c r="J87" s="105" t="s">
        <v>52</v>
      </c>
    </row>
    <row r="88" spans="1:10" s="98" customFormat="1" ht="18.75" customHeight="1">
      <c r="A88" s="152" t="s">
        <v>103</v>
      </c>
      <c r="B88" s="73">
        <v>6050</v>
      </c>
      <c r="C88" s="144">
        <v>1072</v>
      </c>
      <c r="D88" s="144">
        <v>2030</v>
      </c>
      <c r="E88" s="144">
        <v>912</v>
      </c>
      <c r="F88" s="144">
        <v>912</v>
      </c>
      <c r="G88" s="108" t="s">
        <v>52</v>
      </c>
      <c r="H88" s="108" t="s">
        <v>52</v>
      </c>
      <c r="I88" s="108" t="s">
        <v>52</v>
      </c>
      <c r="J88" s="108" t="s">
        <v>52</v>
      </c>
    </row>
    <row r="89" spans="1:10" ht="18.75" customHeight="1">
      <c r="A89" s="85" t="s">
        <v>104</v>
      </c>
      <c r="B89" s="25">
        <v>6060</v>
      </c>
      <c r="C89" s="39"/>
      <c r="D89" s="39"/>
      <c r="E89" s="39"/>
      <c r="F89" s="39"/>
      <c r="G89" s="105" t="s">
        <v>52</v>
      </c>
      <c r="H89" s="105" t="s">
        <v>52</v>
      </c>
      <c r="I89" s="105" t="s">
        <v>52</v>
      </c>
      <c r="J89" s="105" t="s">
        <v>52</v>
      </c>
    </row>
    <row r="90" spans="1:10" ht="18.75" customHeight="1">
      <c r="A90" s="85" t="s">
        <v>105</v>
      </c>
      <c r="B90" s="25">
        <v>6070</v>
      </c>
      <c r="C90" s="39"/>
      <c r="D90" s="39"/>
      <c r="E90" s="39"/>
      <c r="F90" s="39"/>
      <c r="G90" s="105" t="s">
        <v>52</v>
      </c>
      <c r="H90" s="105" t="s">
        <v>52</v>
      </c>
      <c r="I90" s="105" t="s">
        <v>52</v>
      </c>
      <c r="J90" s="105" t="s">
        <v>52</v>
      </c>
    </row>
    <row r="91" spans="1:10" s="98" customFormat="1" ht="18.75" customHeight="1">
      <c r="A91" s="152" t="s">
        <v>106</v>
      </c>
      <c r="B91" s="73">
        <v>6080</v>
      </c>
      <c r="C91" s="53">
        <v>61256</v>
      </c>
      <c r="D91" s="53">
        <v>59248</v>
      </c>
      <c r="E91" s="53">
        <v>59977</v>
      </c>
      <c r="F91" s="53">
        <v>59977</v>
      </c>
      <c r="G91" s="108" t="s">
        <v>52</v>
      </c>
      <c r="H91" s="108" t="s">
        <v>52</v>
      </c>
      <c r="I91" s="108" t="s">
        <v>52</v>
      </c>
      <c r="J91" s="108" t="s">
        <v>52</v>
      </c>
    </row>
    <row r="92" spans="1:10" s="98" customFormat="1" ht="27" customHeight="1">
      <c r="A92" s="209" t="s">
        <v>107</v>
      </c>
      <c r="B92" s="209"/>
      <c r="C92" s="209"/>
      <c r="D92" s="209"/>
      <c r="E92" s="209"/>
      <c r="F92" s="209"/>
      <c r="G92" s="209"/>
      <c r="H92" s="209"/>
      <c r="I92" s="209"/>
      <c r="J92" s="209"/>
    </row>
    <row r="93" spans="1:10" s="98" customFormat="1" ht="18.75" customHeight="1">
      <c r="A93" s="168" t="s">
        <v>108</v>
      </c>
      <c r="B93" s="68">
        <v>7000</v>
      </c>
      <c r="C93" s="73"/>
      <c r="D93" s="73"/>
      <c r="E93" s="73"/>
      <c r="F93" s="31">
        <f>'ІV кап. інвеат. V кред. '!C37</f>
        <v>0</v>
      </c>
      <c r="G93" s="73"/>
      <c r="H93" s="73"/>
      <c r="I93" s="73"/>
      <c r="J93" s="73"/>
    </row>
    <row r="94" spans="1:10" s="98" customFormat="1" ht="18.75" customHeight="1">
      <c r="A94" s="160" t="s">
        <v>109</v>
      </c>
      <c r="B94" s="185" t="s">
        <v>110</v>
      </c>
      <c r="C94" s="31">
        <f>SUM(C95:C97)</f>
        <v>0</v>
      </c>
      <c r="D94" s="31">
        <f>SUM(D95:D97)</f>
        <v>0</v>
      </c>
      <c r="E94" s="31">
        <f>SUM(E95:E97)</f>
        <v>0</v>
      </c>
      <c r="F94" s="31">
        <f>SUM(F95:F97)</f>
        <v>0</v>
      </c>
      <c r="G94" s="53"/>
      <c r="H94" s="53"/>
      <c r="I94" s="53"/>
      <c r="J94" s="53"/>
    </row>
    <row r="95" spans="1:10" s="98" customFormat="1" ht="18.75" customHeight="1">
      <c r="A95" s="85" t="s">
        <v>111</v>
      </c>
      <c r="B95" s="186" t="s">
        <v>112</v>
      </c>
      <c r="C95" s="112"/>
      <c r="D95" s="112"/>
      <c r="E95" s="112"/>
      <c r="F95" s="39">
        <f>'ІV кап. інвеат. V кред. '!E28</f>
        <v>0</v>
      </c>
      <c r="G95" s="39" t="s">
        <v>52</v>
      </c>
      <c r="H95" s="39" t="s">
        <v>52</v>
      </c>
      <c r="I95" s="39" t="s">
        <v>52</v>
      </c>
      <c r="J95" s="39" t="s">
        <v>52</v>
      </c>
    </row>
    <row r="96" spans="1:10" s="98" customFormat="1" ht="18.75" customHeight="1">
      <c r="A96" s="85" t="s">
        <v>113</v>
      </c>
      <c r="B96" s="186" t="s">
        <v>114</v>
      </c>
      <c r="C96" s="39"/>
      <c r="D96" s="39"/>
      <c r="E96" s="39"/>
      <c r="F96" s="39">
        <f>'ІV кап. інвеат. V кред. '!E31</f>
        <v>0</v>
      </c>
      <c r="G96" s="39" t="s">
        <v>52</v>
      </c>
      <c r="H96" s="39" t="s">
        <v>52</v>
      </c>
      <c r="I96" s="39" t="s">
        <v>52</v>
      </c>
      <c r="J96" s="39" t="s">
        <v>52</v>
      </c>
    </row>
    <row r="97" spans="1:10" s="98" customFormat="1" ht="18.75" customHeight="1">
      <c r="A97" s="85" t="s">
        <v>115</v>
      </c>
      <c r="B97" s="186" t="s">
        <v>116</v>
      </c>
      <c r="C97" s="39"/>
      <c r="D97" s="39"/>
      <c r="E97" s="39"/>
      <c r="F97" s="39">
        <f>'ІV кап. інвеат. V кред. '!E34</f>
        <v>0</v>
      </c>
      <c r="G97" s="39" t="s">
        <v>52</v>
      </c>
      <c r="H97" s="39" t="s">
        <v>52</v>
      </c>
      <c r="I97" s="39" t="s">
        <v>52</v>
      </c>
      <c r="J97" s="39" t="s">
        <v>52</v>
      </c>
    </row>
    <row r="98" spans="1:10" s="98" customFormat="1" ht="18.75" customHeight="1">
      <c r="A98" s="152" t="s">
        <v>117</v>
      </c>
      <c r="B98" s="187" t="s">
        <v>118</v>
      </c>
      <c r="C98" s="31">
        <f>SUM(C99:C101)</f>
        <v>0</v>
      </c>
      <c r="D98" s="31">
        <f>SUM(D99:D101)</f>
        <v>0</v>
      </c>
      <c r="E98" s="31">
        <f>SUM(E99:E101)</f>
        <v>0</v>
      </c>
      <c r="F98" s="31">
        <f>SUM(F99:F101)</f>
        <v>0</v>
      </c>
      <c r="G98" s="53"/>
      <c r="H98" s="53"/>
      <c r="I98" s="53"/>
      <c r="J98" s="53"/>
    </row>
    <row r="99" spans="1:10" s="98" customFormat="1" ht="18.75" customHeight="1">
      <c r="A99" s="85" t="s">
        <v>111</v>
      </c>
      <c r="B99" s="186" t="s">
        <v>119</v>
      </c>
      <c r="C99" s="39"/>
      <c r="D99" s="39"/>
      <c r="E99" s="39"/>
      <c r="F99" s="39" t="str">
        <f>'ІV кап. інвеат. V кред. '!F28</f>
        <v>(    )</v>
      </c>
      <c r="G99" s="39" t="s">
        <v>52</v>
      </c>
      <c r="H99" s="39" t="s">
        <v>52</v>
      </c>
      <c r="I99" s="39" t="s">
        <v>52</v>
      </c>
      <c r="J99" s="39" t="s">
        <v>52</v>
      </c>
    </row>
    <row r="100" spans="1:10" s="98" customFormat="1" ht="18.75" customHeight="1">
      <c r="A100" s="85" t="s">
        <v>113</v>
      </c>
      <c r="B100" s="186" t="s">
        <v>120</v>
      </c>
      <c r="C100" s="39"/>
      <c r="D100" s="39"/>
      <c r="E100" s="39"/>
      <c r="F100" s="39" t="str">
        <f>'ІV кап. інвеат. V кред. '!F31</f>
        <v>(    )</v>
      </c>
      <c r="G100" s="39" t="s">
        <v>52</v>
      </c>
      <c r="H100" s="39" t="s">
        <v>52</v>
      </c>
      <c r="I100" s="39" t="s">
        <v>52</v>
      </c>
      <c r="J100" s="39" t="s">
        <v>52</v>
      </c>
    </row>
    <row r="101" spans="1:10" ht="18.75" customHeight="1">
      <c r="A101" s="85" t="s">
        <v>115</v>
      </c>
      <c r="B101" s="186" t="s">
        <v>121</v>
      </c>
      <c r="C101" s="39"/>
      <c r="D101" s="39"/>
      <c r="E101" s="39"/>
      <c r="F101" s="39" t="str">
        <f>'ІV кап. інвеат. V кред. '!F34</f>
        <v>(    )</v>
      </c>
      <c r="G101" s="39" t="s">
        <v>52</v>
      </c>
      <c r="H101" s="39" t="s">
        <v>52</v>
      </c>
      <c r="I101" s="39" t="s">
        <v>52</v>
      </c>
      <c r="J101" s="39" t="s">
        <v>52</v>
      </c>
    </row>
    <row r="102" spans="1:10" ht="18.75" customHeight="1">
      <c r="A102" s="188" t="s">
        <v>122</v>
      </c>
      <c r="B102" s="68">
        <v>7030</v>
      </c>
      <c r="C102" s="53"/>
      <c r="D102" s="53"/>
      <c r="E102" s="53"/>
      <c r="F102" s="31">
        <f>'ІV кап. інвеат. V кред. '!L37</f>
        <v>0</v>
      </c>
      <c r="G102" s="53"/>
      <c r="H102" s="53"/>
      <c r="I102" s="53"/>
      <c r="J102" s="53"/>
    </row>
    <row r="103" spans="1:10" ht="27" customHeight="1">
      <c r="A103" s="209" t="s">
        <v>123</v>
      </c>
      <c r="B103" s="209"/>
      <c r="C103" s="209"/>
      <c r="D103" s="209"/>
      <c r="E103" s="209"/>
      <c r="F103" s="209"/>
      <c r="G103" s="209"/>
      <c r="H103" s="209"/>
      <c r="I103" s="209"/>
      <c r="J103" s="209"/>
    </row>
    <row r="104" spans="1:10" s="4" customFormat="1" ht="60.75" customHeight="1">
      <c r="A104" s="171" t="s">
        <v>124</v>
      </c>
      <c r="B104" s="170" t="s">
        <v>125</v>
      </c>
      <c r="C104" s="31">
        <f>SUM(C105:C109)</f>
        <v>22</v>
      </c>
      <c r="D104" s="31">
        <f>SUM(D105:D109)</f>
        <v>25</v>
      </c>
      <c r="E104" s="31">
        <f>SUM(E105:E109)</f>
        <v>21</v>
      </c>
      <c r="F104" s="31">
        <f>SUM(F105:F109)</f>
        <v>24</v>
      </c>
      <c r="G104" s="108"/>
      <c r="H104" s="108"/>
      <c r="I104" s="108"/>
      <c r="J104" s="108"/>
    </row>
    <row r="105" spans="1:10" s="4" customFormat="1" ht="18.75" customHeight="1">
      <c r="A105" s="172" t="s">
        <v>126</v>
      </c>
      <c r="B105" s="169" t="s">
        <v>127</v>
      </c>
      <c r="C105" s="39"/>
      <c r="D105" s="39"/>
      <c r="E105" s="39"/>
      <c r="F105" s="39"/>
      <c r="G105" s="105" t="s">
        <v>52</v>
      </c>
      <c r="H105" s="105" t="s">
        <v>52</v>
      </c>
      <c r="I105" s="105" t="s">
        <v>52</v>
      </c>
      <c r="J105" s="105" t="s">
        <v>52</v>
      </c>
    </row>
    <row r="106" spans="1:10" s="4" customFormat="1" ht="18.75" customHeight="1">
      <c r="A106" s="172" t="s">
        <v>128</v>
      </c>
      <c r="B106" s="169" t="s">
        <v>129</v>
      </c>
      <c r="C106" s="39"/>
      <c r="D106" s="39"/>
      <c r="E106" s="39"/>
      <c r="F106" s="39"/>
      <c r="G106" s="105" t="s">
        <v>52</v>
      </c>
      <c r="H106" s="105" t="s">
        <v>52</v>
      </c>
      <c r="I106" s="105" t="s">
        <v>52</v>
      </c>
      <c r="J106" s="105" t="s">
        <v>52</v>
      </c>
    </row>
    <row r="107" spans="1:10" s="4" customFormat="1" ht="18.75" customHeight="1">
      <c r="A107" s="149" t="s">
        <v>130</v>
      </c>
      <c r="B107" s="169" t="s">
        <v>131</v>
      </c>
      <c r="C107" s="39">
        <v>1</v>
      </c>
      <c r="D107" s="39">
        <v>1</v>
      </c>
      <c r="E107" s="39">
        <v>1</v>
      </c>
      <c r="F107" s="39">
        <v>1</v>
      </c>
      <c r="G107" s="105" t="s">
        <v>52</v>
      </c>
      <c r="H107" s="105" t="s">
        <v>52</v>
      </c>
      <c r="I107" s="105" t="s">
        <v>52</v>
      </c>
      <c r="J107" s="105" t="s">
        <v>52</v>
      </c>
    </row>
    <row r="108" spans="1:10" s="4" customFormat="1" ht="18.75" customHeight="1">
      <c r="A108" s="149" t="s">
        <v>132</v>
      </c>
      <c r="B108" s="169" t="s">
        <v>133</v>
      </c>
      <c r="C108" s="39">
        <v>9</v>
      </c>
      <c r="D108" s="39">
        <v>9</v>
      </c>
      <c r="E108" s="39">
        <v>8</v>
      </c>
      <c r="F108" s="39">
        <v>9</v>
      </c>
      <c r="G108" s="105" t="s">
        <v>52</v>
      </c>
      <c r="H108" s="105" t="s">
        <v>52</v>
      </c>
      <c r="I108" s="105" t="s">
        <v>52</v>
      </c>
      <c r="J108" s="105" t="s">
        <v>52</v>
      </c>
    </row>
    <row r="109" spans="1:10" s="4" customFormat="1" ht="18.75" customHeight="1">
      <c r="A109" s="149" t="s">
        <v>134</v>
      </c>
      <c r="B109" s="169" t="s">
        <v>135</v>
      </c>
      <c r="C109" s="39">
        <v>12</v>
      </c>
      <c r="D109" s="39">
        <v>15</v>
      </c>
      <c r="E109" s="39">
        <v>12</v>
      </c>
      <c r="F109" s="39">
        <v>14</v>
      </c>
      <c r="G109" s="105" t="s">
        <v>52</v>
      </c>
      <c r="H109" s="105" t="s">
        <v>52</v>
      </c>
      <c r="I109" s="105" t="s">
        <v>52</v>
      </c>
      <c r="J109" s="105" t="s">
        <v>52</v>
      </c>
    </row>
    <row r="110" spans="1:10" s="4" customFormat="1" ht="18.75" customHeight="1">
      <c r="A110" s="171" t="s">
        <v>136</v>
      </c>
      <c r="B110" s="170" t="s">
        <v>137</v>
      </c>
      <c r="C110" s="31">
        <f>'I. Інф. до фін.плану'!C170</f>
        <v>-4937</v>
      </c>
      <c r="D110" s="31">
        <f>'I. Інф. до фін.плану'!D170</f>
        <v>-5100</v>
      </c>
      <c r="E110" s="31">
        <f>'I. Інф. до фін.плану'!E170</f>
        <v>-5251</v>
      </c>
      <c r="F110" s="31">
        <f>'I. Інф. до фін.плану'!F170</f>
        <v>-5710</v>
      </c>
      <c r="G110" s="108"/>
      <c r="H110" s="108"/>
      <c r="I110" s="108"/>
      <c r="J110" s="108"/>
    </row>
    <row r="111" spans="1:10" s="4" customFormat="1" ht="18.75" customHeight="1">
      <c r="A111" s="85" t="s">
        <v>126</v>
      </c>
      <c r="B111" s="169" t="s">
        <v>138</v>
      </c>
      <c r="C111" s="39"/>
      <c r="D111" s="39"/>
      <c r="E111" s="39"/>
      <c r="F111" s="39"/>
      <c r="G111" s="105" t="s">
        <v>52</v>
      </c>
      <c r="H111" s="105" t="s">
        <v>52</v>
      </c>
      <c r="I111" s="105" t="s">
        <v>52</v>
      </c>
      <c r="J111" s="105" t="s">
        <v>52</v>
      </c>
    </row>
    <row r="112" spans="1:10" s="4" customFormat="1" ht="18.75" customHeight="1">
      <c r="A112" s="85" t="s">
        <v>128</v>
      </c>
      <c r="B112" s="169" t="s">
        <v>139</v>
      </c>
      <c r="C112" s="39"/>
      <c r="D112" s="39"/>
      <c r="E112" s="39"/>
      <c r="F112" s="39"/>
      <c r="G112" s="105" t="s">
        <v>52</v>
      </c>
      <c r="H112" s="105" t="s">
        <v>52</v>
      </c>
      <c r="I112" s="105" t="s">
        <v>52</v>
      </c>
      <c r="J112" s="105" t="s">
        <v>52</v>
      </c>
    </row>
    <row r="113" spans="1:10" s="4" customFormat="1" ht="18.75" customHeight="1">
      <c r="A113" s="69" t="s">
        <v>130</v>
      </c>
      <c r="B113" s="169" t="s">
        <v>140</v>
      </c>
      <c r="C113" s="39">
        <v>369</v>
      </c>
      <c r="D113" s="39">
        <v>500</v>
      </c>
      <c r="E113" s="39">
        <v>400</v>
      </c>
      <c r="F113" s="39">
        <v>480</v>
      </c>
      <c r="G113" s="105" t="s">
        <v>52</v>
      </c>
      <c r="H113" s="105" t="s">
        <v>52</v>
      </c>
      <c r="I113" s="105" t="s">
        <v>52</v>
      </c>
      <c r="J113" s="105" t="s">
        <v>52</v>
      </c>
    </row>
    <row r="114" spans="1:10" s="4" customFormat="1" ht="18.75" customHeight="1">
      <c r="A114" s="69" t="s">
        <v>132</v>
      </c>
      <c r="B114" s="169" t="s">
        <v>141</v>
      </c>
      <c r="C114" s="39">
        <v>2723</v>
      </c>
      <c r="D114" s="39">
        <v>2500</v>
      </c>
      <c r="E114" s="39">
        <v>2771</v>
      </c>
      <c r="F114" s="39">
        <v>2920</v>
      </c>
      <c r="G114" s="105" t="s">
        <v>52</v>
      </c>
      <c r="H114" s="105" t="s">
        <v>52</v>
      </c>
      <c r="I114" s="105" t="s">
        <v>52</v>
      </c>
      <c r="J114" s="105" t="s">
        <v>52</v>
      </c>
    </row>
    <row r="115" spans="1:10" s="4" customFormat="1" ht="18.75" customHeight="1">
      <c r="A115" s="69" t="s">
        <v>134</v>
      </c>
      <c r="B115" s="169" t="s">
        <v>142</v>
      </c>
      <c r="C115" s="39">
        <v>1845</v>
      </c>
      <c r="D115" s="39">
        <v>2100</v>
      </c>
      <c r="E115" s="39">
        <v>1830</v>
      </c>
      <c r="F115" s="39">
        <v>2090</v>
      </c>
      <c r="G115" s="105" t="s">
        <v>52</v>
      </c>
      <c r="H115" s="105" t="s">
        <v>52</v>
      </c>
      <c r="I115" s="105" t="s">
        <v>52</v>
      </c>
      <c r="J115" s="105" t="s">
        <v>52</v>
      </c>
    </row>
    <row r="116" spans="1:10" s="4" customFormat="1" ht="37.5">
      <c r="A116" s="152" t="s">
        <v>143</v>
      </c>
      <c r="B116" s="170" t="s">
        <v>144</v>
      </c>
      <c r="C116" s="173">
        <f t="shared" ref="C116:J118" si="2">(C110/C104)/12*1000</f>
        <v>-18700.757575757601</v>
      </c>
      <c r="D116" s="31">
        <f t="shared" si="2"/>
        <v>-17000</v>
      </c>
      <c r="E116" s="31">
        <f t="shared" si="2"/>
        <v>-20837.301587301601</v>
      </c>
      <c r="F116" s="31">
        <f t="shared" si="2"/>
        <v>-19826.388888888901</v>
      </c>
      <c r="G116" s="31" t="e">
        <f t="shared" si="2"/>
        <v>#DIV/0!</v>
      </c>
      <c r="H116" s="31" t="e">
        <f t="shared" si="2"/>
        <v>#DIV/0!</v>
      </c>
      <c r="I116" s="31" t="e">
        <f t="shared" si="2"/>
        <v>#DIV/0!</v>
      </c>
      <c r="J116" s="31" t="e">
        <f t="shared" si="2"/>
        <v>#DIV/0!</v>
      </c>
    </row>
    <row r="117" spans="1:10" s="4" customFormat="1" ht="18.75" customHeight="1">
      <c r="A117" s="85" t="s">
        <v>145</v>
      </c>
      <c r="B117" s="169" t="s">
        <v>146</v>
      </c>
      <c r="C117" s="174" t="e">
        <f t="shared" si="2"/>
        <v>#DIV/0!</v>
      </c>
      <c r="D117" s="174" t="e">
        <f t="shared" si="2"/>
        <v>#DIV/0!</v>
      </c>
      <c r="E117" s="174" t="e">
        <f t="shared" si="2"/>
        <v>#DIV/0!</v>
      </c>
      <c r="F117" s="174" t="e">
        <f t="shared" si="2"/>
        <v>#DIV/0!</v>
      </c>
      <c r="G117" s="105" t="s">
        <v>52</v>
      </c>
      <c r="H117" s="105" t="s">
        <v>52</v>
      </c>
      <c r="I117" s="105" t="s">
        <v>52</v>
      </c>
      <c r="J117" s="105" t="s">
        <v>52</v>
      </c>
    </row>
    <row r="118" spans="1:10" s="4" customFormat="1" ht="18.75" customHeight="1">
      <c r="A118" s="85" t="s">
        <v>147</v>
      </c>
      <c r="B118" s="169" t="s">
        <v>148</v>
      </c>
      <c r="C118" s="174" t="e">
        <f t="shared" si="2"/>
        <v>#DIV/0!</v>
      </c>
      <c r="D118" s="174" t="e">
        <f t="shared" si="2"/>
        <v>#DIV/0!</v>
      </c>
      <c r="E118" s="174" t="e">
        <f t="shared" si="2"/>
        <v>#DIV/0!</v>
      </c>
      <c r="F118" s="174" t="e">
        <f t="shared" si="2"/>
        <v>#DIV/0!</v>
      </c>
      <c r="G118" s="105" t="s">
        <v>52</v>
      </c>
      <c r="H118" s="105" t="s">
        <v>52</v>
      </c>
      <c r="I118" s="105" t="s">
        <v>52</v>
      </c>
      <c r="J118" s="105" t="s">
        <v>52</v>
      </c>
    </row>
    <row r="119" spans="1:10" s="4" customFormat="1" ht="18.75" customHeight="1">
      <c r="A119" s="69" t="s">
        <v>149</v>
      </c>
      <c r="B119" s="169" t="s">
        <v>150</v>
      </c>
      <c r="C119" s="174">
        <f>(C113/C107)/12*1000</f>
        <v>30750</v>
      </c>
      <c r="D119" s="174">
        <f>(D113/D107)/12*1000</f>
        <v>41666.666666666701</v>
      </c>
      <c r="E119" s="174">
        <f>(E113/E107)/12*1000</f>
        <v>33333.333333333299</v>
      </c>
      <c r="F119" s="174">
        <f>(F113/F107)/12*1000</f>
        <v>40000</v>
      </c>
      <c r="G119" s="105" t="s">
        <v>52</v>
      </c>
      <c r="H119" s="105" t="s">
        <v>52</v>
      </c>
      <c r="I119" s="105" t="s">
        <v>52</v>
      </c>
      <c r="J119" s="105" t="s">
        <v>52</v>
      </c>
    </row>
    <row r="120" spans="1:10" s="126" customFormat="1" ht="18.75" customHeight="1">
      <c r="A120" s="175" t="s">
        <v>151</v>
      </c>
      <c r="B120" s="176" t="s">
        <v>152</v>
      </c>
      <c r="C120" s="177">
        <v>23000</v>
      </c>
      <c r="D120" s="177">
        <v>26000</v>
      </c>
      <c r="E120" s="177">
        <v>30000</v>
      </c>
      <c r="F120" s="177">
        <v>30000</v>
      </c>
      <c r="G120" s="178" t="s">
        <v>52</v>
      </c>
      <c r="H120" s="178" t="s">
        <v>52</v>
      </c>
      <c r="I120" s="178" t="s">
        <v>52</v>
      </c>
      <c r="J120" s="178" t="s">
        <v>52</v>
      </c>
    </row>
    <row r="121" spans="1:10" s="126" customFormat="1" ht="18.75" customHeight="1">
      <c r="A121" s="175" t="s">
        <v>153</v>
      </c>
      <c r="B121" s="176" t="s">
        <v>154</v>
      </c>
      <c r="C121" s="177">
        <v>7750</v>
      </c>
      <c r="D121" s="177">
        <v>15667</v>
      </c>
      <c r="E121" s="177">
        <v>3333</v>
      </c>
      <c r="F121" s="177">
        <v>10000</v>
      </c>
      <c r="G121" s="178" t="s">
        <v>52</v>
      </c>
      <c r="H121" s="178" t="s">
        <v>52</v>
      </c>
      <c r="I121" s="178" t="s">
        <v>52</v>
      </c>
      <c r="J121" s="178" t="s">
        <v>52</v>
      </c>
    </row>
    <row r="122" spans="1:10" s="126" customFormat="1" ht="18.75" customHeight="1">
      <c r="A122" s="175" t="s">
        <v>155</v>
      </c>
      <c r="B122" s="176" t="s">
        <v>156</v>
      </c>
      <c r="C122" s="177"/>
      <c r="D122" s="177"/>
      <c r="E122" s="177"/>
      <c r="F122" s="177"/>
      <c r="G122" s="178" t="s">
        <v>52</v>
      </c>
      <c r="H122" s="178" t="s">
        <v>52</v>
      </c>
      <c r="I122" s="178" t="s">
        <v>52</v>
      </c>
      <c r="J122" s="178" t="s">
        <v>52</v>
      </c>
    </row>
    <row r="123" spans="1:10" s="4" customFormat="1" ht="18.75" customHeight="1">
      <c r="A123" s="69" t="s">
        <v>157</v>
      </c>
      <c r="B123" s="169" t="s">
        <v>158</v>
      </c>
      <c r="C123" s="174">
        <f t="shared" ref="C123:F124" si="3">(C114/C108)/12*1000</f>
        <v>25212.962962963</v>
      </c>
      <c r="D123" s="174">
        <f t="shared" si="3"/>
        <v>23148.148148148099</v>
      </c>
      <c r="E123" s="174">
        <f t="shared" si="3"/>
        <v>28864.583333333299</v>
      </c>
      <c r="F123" s="174">
        <f t="shared" si="3"/>
        <v>27037.037037037</v>
      </c>
      <c r="G123" s="105" t="s">
        <v>52</v>
      </c>
      <c r="H123" s="105" t="s">
        <v>52</v>
      </c>
      <c r="I123" s="105" t="s">
        <v>52</v>
      </c>
      <c r="J123" s="105" t="s">
        <v>52</v>
      </c>
    </row>
    <row r="124" spans="1:10" s="4" customFormat="1" ht="18.75" customHeight="1">
      <c r="A124" s="69" t="s">
        <v>159</v>
      </c>
      <c r="B124" s="169" t="s">
        <v>160</v>
      </c>
      <c r="C124" s="174">
        <f t="shared" si="3"/>
        <v>12812.5</v>
      </c>
      <c r="D124" s="174">
        <f t="shared" si="3"/>
        <v>11666.666666666701</v>
      </c>
      <c r="E124" s="174">
        <f t="shared" si="3"/>
        <v>12708.333333333299</v>
      </c>
      <c r="F124" s="174">
        <f t="shared" si="3"/>
        <v>12440.4761904762</v>
      </c>
      <c r="G124" s="105" t="s">
        <v>52</v>
      </c>
      <c r="H124" s="105" t="s">
        <v>52</v>
      </c>
      <c r="I124" s="105" t="s">
        <v>52</v>
      </c>
      <c r="J124" s="105" t="s">
        <v>52</v>
      </c>
    </row>
    <row r="125" spans="1:10" s="4" customFormat="1" ht="18.75" customHeight="1">
      <c r="A125" s="179"/>
      <c r="C125" s="180"/>
      <c r="D125" s="181"/>
      <c r="E125" s="181"/>
      <c r="F125" s="181"/>
      <c r="G125" s="90"/>
      <c r="H125" s="90"/>
      <c r="I125" s="90"/>
      <c r="J125" s="90"/>
    </row>
    <row r="126" spans="1:10" s="4" customFormat="1" ht="18.75" customHeight="1">
      <c r="A126" s="179"/>
      <c r="C126" s="182"/>
      <c r="D126" s="181"/>
      <c r="E126" s="181"/>
      <c r="F126" s="181"/>
      <c r="G126" s="90"/>
      <c r="H126" s="90"/>
      <c r="I126" s="90"/>
      <c r="J126" s="90"/>
    </row>
    <row r="127" spans="1:10" s="4" customFormat="1" ht="18.75" customHeight="1">
      <c r="A127" s="179"/>
      <c r="C127" s="182"/>
      <c r="D127" s="181"/>
      <c r="E127" s="181"/>
      <c r="F127" s="181"/>
      <c r="G127" s="90"/>
      <c r="H127" s="90"/>
      <c r="I127" s="90"/>
      <c r="J127" s="90"/>
    </row>
    <row r="128" spans="1:10" s="4" customFormat="1" ht="18.75" customHeight="1">
      <c r="A128" s="179"/>
      <c r="C128" s="182"/>
      <c r="D128" s="181"/>
      <c r="E128" s="181"/>
      <c r="F128" s="181"/>
      <c r="G128" s="90"/>
      <c r="H128" s="90"/>
      <c r="I128" s="90"/>
      <c r="J128" s="90"/>
    </row>
    <row r="129" spans="1:10" s="4" customFormat="1" ht="18.75" customHeight="1">
      <c r="A129" s="89" t="s">
        <v>161</v>
      </c>
      <c r="B129" s="95"/>
      <c r="C129" s="210" t="s">
        <v>162</v>
      </c>
      <c r="D129" s="210"/>
      <c r="E129" s="210"/>
      <c r="F129" s="210"/>
      <c r="G129" s="62"/>
      <c r="H129" s="197" t="s">
        <v>163</v>
      </c>
      <c r="I129" s="197"/>
      <c r="J129" s="197"/>
    </row>
    <row r="130" spans="1:10" s="4" customFormat="1" ht="18.75" customHeight="1">
      <c r="A130" s="45" t="s">
        <v>164</v>
      </c>
      <c r="B130" s="184"/>
      <c r="C130" s="196" t="s">
        <v>165</v>
      </c>
      <c r="D130" s="196"/>
      <c r="E130" s="196"/>
      <c r="F130" s="196"/>
      <c r="G130" s="63"/>
      <c r="H130" s="197"/>
      <c r="I130" s="197"/>
      <c r="J130" s="197"/>
    </row>
    <row r="131" spans="1:10" s="4" customFormat="1">
      <c r="A131" s="125"/>
      <c r="F131" s="47"/>
      <c r="G131" s="47"/>
      <c r="H131" s="47"/>
      <c r="I131" s="47"/>
      <c r="J131" s="47"/>
    </row>
    <row r="132" spans="1:10" s="4" customFormat="1">
      <c r="A132" s="125"/>
      <c r="F132" s="47"/>
      <c r="G132" s="47"/>
      <c r="H132" s="47"/>
      <c r="I132" s="47"/>
      <c r="J132" s="47"/>
    </row>
    <row r="133" spans="1:10" s="4" customFormat="1">
      <c r="A133" s="125"/>
      <c r="F133" s="47"/>
      <c r="G133" s="47"/>
      <c r="H133" s="47"/>
      <c r="I133" s="47"/>
      <c r="J133" s="47"/>
    </row>
    <row r="134" spans="1:10" s="4" customFormat="1">
      <c r="A134" s="125"/>
      <c r="F134" s="47"/>
      <c r="G134" s="47"/>
      <c r="H134" s="47"/>
      <c r="I134" s="47"/>
      <c r="J134" s="47"/>
    </row>
    <row r="135" spans="1:10" s="4" customFormat="1">
      <c r="A135" s="125"/>
      <c r="F135" s="47"/>
      <c r="G135" s="47"/>
      <c r="H135" s="47"/>
      <c r="I135" s="47"/>
      <c r="J135" s="47"/>
    </row>
    <row r="136" spans="1:10" s="4" customFormat="1">
      <c r="A136" s="125"/>
      <c r="F136" s="47"/>
      <c r="G136" s="47"/>
      <c r="H136" s="47"/>
      <c r="I136" s="47"/>
      <c r="J136" s="47"/>
    </row>
    <row r="137" spans="1:10" s="4" customFormat="1">
      <c r="A137" s="125"/>
      <c r="F137" s="47"/>
      <c r="G137" s="47"/>
      <c r="H137" s="47"/>
      <c r="I137" s="47"/>
      <c r="J137" s="47"/>
    </row>
    <row r="138" spans="1:10" s="4" customFormat="1">
      <c r="A138" s="125"/>
      <c r="F138" s="47"/>
      <c r="G138" s="47"/>
      <c r="H138" s="47"/>
      <c r="I138" s="47"/>
      <c r="J138" s="47"/>
    </row>
    <row r="139" spans="1:10" s="4" customFormat="1">
      <c r="A139" s="125"/>
      <c r="F139" s="47"/>
      <c r="G139" s="47"/>
      <c r="H139" s="47"/>
      <c r="I139" s="47"/>
      <c r="J139" s="47"/>
    </row>
    <row r="140" spans="1:10" s="4" customFormat="1">
      <c r="A140" s="125"/>
      <c r="F140" s="47"/>
      <c r="G140" s="47"/>
      <c r="H140" s="47"/>
      <c r="I140" s="47"/>
      <c r="J140" s="47"/>
    </row>
    <row r="141" spans="1:10" s="4" customFormat="1">
      <c r="A141" s="125"/>
      <c r="F141" s="47"/>
      <c r="G141" s="47"/>
      <c r="H141" s="47"/>
      <c r="I141" s="47"/>
      <c r="J141" s="47"/>
    </row>
    <row r="142" spans="1:10" s="4" customFormat="1">
      <c r="A142" s="125"/>
      <c r="F142" s="47"/>
      <c r="G142" s="47"/>
      <c r="H142" s="47"/>
      <c r="I142" s="47"/>
      <c r="J142" s="47"/>
    </row>
    <row r="143" spans="1:10" s="4" customFormat="1">
      <c r="A143" s="125"/>
      <c r="F143" s="47"/>
      <c r="G143" s="47"/>
      <c r="H143" s="47"/>
      <c r="I143" s="47"/>
      <c r="J143" s="47"/>
    </row>
    <row r="144" spans="1:10" s="4" customFormat="1">
      <c r="A144" s="125"/>
      <c r="F144" s="47"/>
      <c r="G144" s="47"/>
      <c r="H144" s="47"/>
      <c r="I144" s="47"/>
      <c r="J144" s="47"/>
    </row>
    <row r="145" spans="1:10" s="4" customFormat="1">
      <c r="A145" s="125"/>
      <c r="F145" s="47"/>
      <c r="G145" s="47"/>
      <c r="H145" s="47"/>
      <c r="I145" s="47"/>
      <c r="J145" s="47"/>
    </row>
    <row r="146" spans="1:10" s="4" customFormat="1">
      <c r="A146" s="125"/>
      <c r="F146" s="47"/>
      <c r="G146" s="47"/>
      <c r="H146" s="47"/>
      <c r="I146" s="47"/>
      <c r="J146" s="47"/>
    </row>
    <row r="147" spans="1:10" s="4" customFormat="1">
      <c r="A147" s="125"/>
      <c r="F147" s="47"/>
      <c r="G147" s="47"/>
      <c r="H147" s="47"/>
      <c r="I147" s="47"/>
      <c r="J147" s="47"/>
    </row>
    <row r="148" spans="1:10" s="4" customFormat="1">
      <c r="A148" s="125"/>
      <c r="F148" s="47"/>
      <c r="G148" s="47"/>
      <c r="H148" s="47"/>
      <c r="I148" s="47"/>
      <c r="J148" s="47"/>
    </row>
    <row r="149" spans="1:10" s="4" customFormat="1">
      <c r="A149" s="125"/>
      <c r="F149" s="47"/>
      <c r="G149" s="47"/>
      <c r="H149" s="47"/>
      <c r="I149" s="47"/>
      <c r="J149" s="47"/>
    </row>
    <row r="150" spans="1:10" s="4" customFormat="1">
      <c r="A150" s="125"/>
      <c r="F150" s="47"/>
      <c r="G150" s="47"/>
      <c r="H150" s="47"/>
      <c r="I150" s="47"/>
      <c r="J150" s="47"/>
    </row>
    <row r="151" spans="1:10" s="4" customFormat="1">
      <c r="A151" s="125"/>
      <c r="F151" s="47"/>
      <c r="G151" s="47"/>
      <c r="H151" s="47"/>
      <c r="I151" s="47"/>
      <c r="J151" s="47"/>
    </row>
    <row r="152" spans="1:10" s="4" customFormat="1">
      <c r="A152" s="125"/>
      <c r="F152" s="47"/>
      <c r="G152" s="47"/>
      <c r="H152" s="47"/>
      <c r="I152" s="47"/>
      <c r="J152" s="47"/>
    </row>
    <row r="153" spans="1:10" s="4" customFormat="1">
      <c r="A153" s="125"/>
      <c r="F153" s="47"/>
      <c r="G153" s="47"/>
      <c r="H153" s="47"/>
      <c r="I153" s="47"/>
      <c r="J153" s="47"/>
    </row>
    <row r="154" spans="1:10" s="4" customFormat="1">
      <c r="A154" s="125"/>
      <c r="F154" s="47"/>
      <c r="G154" s="47"/>
      <c r="H154" s="47"/>
      <c r="I154" s="47"/>
      <c r="J154" s="47"/>
    </row>
    <row r="155" spans="1:10" s="4" customFormat="1">
      <c r="A155" s="125"/>
      <c r="F155" s="47"/>
      <c r="G155" s="47"/>
      <c r="H155" s="47"/>
      <c r="I155" s="47"/>
      <c r="J155" s="47"/>
    </row>
    <row r="156" spans="1:10" s="4" customFormat="1">
      <c r="A156" s="125"/>
      <c r="F156" s="47"/>
      <c r="G156" s="47"/>
      <c r="H156" s="47"/>
      <c r="I156" s="47"/>
      <c r="J156" s="47"/>
    </row>
    <row r="157" spans="1:10" s="4" customFormat="1">
      <c r="A157" s="125"/>
      <c r="F157" s="47"/>
      <c r="G157" s="47"/>
      <c r="H157" s="47"/>
      <c r="I157" s="47"/>
      <c r="J157" s="47"/>
    </row>
    <row r="158" spans="1:10" s="4" customFormat="1">
      <c r="A158" s="125"/>
      <c r="F158" s="47"/>
      <c r="G158" s="47"/>
      <c r="H158" s="47"/>
      <c r="I158" s="47"/>
      <c r="J158" s="47"/>
    </row>
    <row r="159" spans="1:10" s="4" customFormat="1">
      <c r="A159" s="125"/>
      <c r="F159" s="47"/>
      <c r="G159" s="47"/>
      <c r="H159" s="47"/>
      <c r="I159" s="47"/>
      <c r="J159" s="47"/>
    </row>
    <row r="160" spans="1:10" s="4" customFormat="1">
      <c r="A160" s="125"/>
      <c r="F160" s="47"/>
      <c r="G160" s="47"/>
      <c r="H160" s="47"/>
      <c r="I160" s="47"/>
      <c r="J160" s="47"/>
    </row>
    <row r="161" spans="1:10" s="4" customFormat="1">
      <c r="A161" s="125"/>
      <c r="F161" s="47"/>
      <c r="G161" s="47"/>
      <c r="H161" s="47"/>
      <c r="I161" s="47"/>
      <c r="J161" s="47"/>
    </row>
    <row r="162" spans="1:10" s="4" customFormat="1">
      <c r="A162" s="125"/>
      <c r="F162" s="47"/>
      <c r="G162" s="47"/>
      <c r="H162" s="47"/>
      <c r="I162" s="47"/>
      <c r="J162" s="47"/>
    </row>
    <row r="163" spans="1:10" s="4" customFormat="1">
      <c r="A163" s="125"/>
      <c r="F163" s="47"/>
      <c r="G163" s="47"/>
      <c r="H163" s="47"/>
      <c r="I163" s="47"/>
      <c r="J163" s="47"/>
    </row>
    <row r="164" spans="1:10" s="4" customFormat="1">
      <c r="A164" s="125"/>
      <c r="F164" s="47"/>
      <c r="G164" s="47"/>
      <c r="H164" s="47"/>
      <c r="I164" s="47"/>
      <c r="J164" s="47"/>
    </row>
    <row r="165" spans="1:10" s="4" customFormat="1">
      <c r="A165" s="125"/>
      <c r="F165" s="47"/>
      <c r="G165" s="47"/>
      <c r="H165" s="47"/>
      <c r="I165" s="47"/>
      <c r="J165" s="47"/>
    </row>
    <row r="166" spans="1:10" s="4" customFormat="1">
      <c r="A166" s="125"/>
      <c r="F166" s="47"/>
      <c r="G166" s="47"/>
      <c r="H166" s="47"/>
      <c r="I166" s="47"/>
      <c r="J166" s="47"/>
    </row>
    <row r="167" spans="1:10" s="4" customFormat="1">
      <c r="A167" s="125"/>
      <c r="F167" s="47"/>
      <c r="G167" s="47"/>
      <c r="H167" s="47"/>
      <c r="I167" s="47"/>
      <c r="J167" s="47"/>
    </row>
    <row r="168" spans="1:10" s="4" customFormat="1">
      <c r="A168" s="125"/>
      <c r="F168" s="47"/>
      <c r="G168" s="47"/>
      <c r="H168" s="47"/>
      <c r="I168" s="47"/>
      <c r="J168" s="47"/>
    </row>
    <row r="169" spans="1:10" s="4" customFormat="1">
      <c r="A169" s="125"/>
      <c r="F169" s="47"/>
      <c r="G169" s="47"/>
      <c r="H169" s="47"/>
      <c r="I169" s="47"/>
      <c r="J169" s="47"/>
    </row>
    <row r="170" spans="1:10" s="4" customFormat="1">
      <c r="A170" s="125"/>
      <c r="F170" s="47"/>
      <c r="G170" s="47"/>
      <c r="H170" s="47"/>
      <c r="I170" s="47"/>
      <c r="J170" s="47"/>
    </row>
    <row r="171" spans="1:10" s="4" customFormat="1">
      <c r="A171" s="125"/>
      <c r="F171" s="47"/>
      <c r="G171" s="47"/>
      <c r="H171" s="47"/>
      <c r="I171" s="47"/>
      <c r="J171" s="47"/>
    </row>
    <row r="172" spans="1:10" s="4" customFormat="1">
      <c r="A172" s="125"/>
      <c r="F172" s="47"/>
      <c r="G172" s="47"/>
      <c r="H172" s="47"/>
      <c r="I172" s="47"/>
      <c r="J172" s="47"/>
    </row>
    <row r="173" spans="1:10" s="4" customFormat="1">
      <c r="A173" s="125"/>
      <c r="F173" s="47"/>
      <c r="G173" s="47"/>
      <c r="H173" s="47"/>
      <c r="I173" s="47"/>
      <c r="J173" s="47"/>
    </row>
    <row r="174" spans="1:10" s="4" customFormat="1">
      <c r="A174" s="125"/>
      <c r="F174" s="47"/>
      <c r="G174" s="47"/>
      <c r="H174" s="47"/>
      <c r="I174" s="47"/>
      <c r="J174" s="47"/>
    </row>
    <row r="175" spans="1:10" s="4" customFormat="1">
      <c r="A175" s="125"/>
      <c r="F175" s="47"/>
      <c r="G175" s="47"/>
      <c r="H175" s="47"/>
      <c r="I175" s="47"/>
      <c r="J175" s="47"/>
    </row>
    <row r="176" spans="1:10" s="4" customFormat="1">
      <c r="A176" s="125"/>
      <c r="F176" s="47"/>
      <c r="G176" s="47"/>
      <c r="H176" s="47"/>
      <c r="I176" s="47"/>
      <c r="J176" s="47"/>
    </row>
    <row r="177" spans="1:10" s="4" customFormat="1">
      <c r="A177" s="125"/>
      <c r="F177" s="47"/>
      <c r="G177" s="47"/>
      <c r="H177" s="47"/>
      <c r="I177" s="47"/>
      <c r="J177" s="47"/>
    </row>
    <row r="178" spans="1:10" s="4" customFormat="1">
      <c r="A178" s="125"/>
      <c r="F178" s="47"/>
      <c r="G178" s="47"/>
      <c r="H178" s="47"/>
      <c r="I178" s="47"/>
      <c r="J178" s="47"/>
    </row>
    <row r="179" spans="1:10" s="4" customFormat="1">
      <c r="A179" s="125"/>
      <c r="F179" s="47"/>
      <c r="G179" s="47"/>
      <c r="H179" s="47"/>
      <c r="I179" s="47"/>
      <c r="J179" s="47"/>
    </row>
    <row r="180" spans="1:10" s="4" customFormat="1">
      <c r="A180" s="125"/>
      <c r="F180" s="47"/>
      <c r="G180" s="47"/>
      <c r="H180" s="47"/>
      <c r="I180" s="47"/>
      <c r="J180" s="47"/>
    </row>
    <row r="181" spans="1:10" s="4" customFormat="1">
      <c r="A181" s="125"/>
      <c r="F181" s="47"/>
      <c r="G181" s="47"/>
      <c r="H181" s="47"/>
      <c r="I181" s="47"/>
      <c r="J181" s="47"/>
    </row>
    <row r="182" spans="1:10" s="4" customFormat="1">
      <c r="A182" s="125"/>
      <c r="F182" s="47"/>
      <c r="G182" s="47"/>
      <c r="H182" s="47"/>
      <c r="I182" s="47"/>
      <c r="J182" s="47"/>
    </row>
    <row r="183" spans="1:10" s="4" customFormat="1">
      <c r="A183" s="125"/>
      <c r="F183" s="47"/>
      <c r="G183" s="47"/>
      <c r="H183" s="47"/>
      <c r="I183" s="47"/>
      <c r="J183" s="47"/>
    </row>
    <row r="184" spans="1:10" s="4" customFormat="1">
      <c r="A184" s="125"/>
      <c r="F184" s="47"/>
      <c r="G184" s="47"/>
      <c r="H184" s="47"/>
      <c r="I184" s="47"/>
      <c r="J184" s="47"/>
    </row>
    <row r="185" spans="1:10" s="4" customFormat="1">
      <c r="A185" s="125"/>
      <c r="F185" s="47"/>
      <c r="G185" s="47"/>
      <c r="H185" s="47"/>
      <c r="I185" s="47"/>
      <c r="J185" s="47"/>
    </row>
    <row r="186" spans="1:10" s="4" customFormat="1">
      <c r="A186" s="125"/>
      <c r="F186" s="47"/>
      <c r="G186" s="47"/>
      <c r="H186" s="47"/>
      <c r="I186" s="47"/>
      <c r="J186" s="47"/>
    </row>
    <row r="187" spans="1:10" s="4" customFormat="1">
      <c r="A187" s="125"/>
      <c r="F187" s="47"/>
      <c r="G187" s="47"/>
      <c r="H187" s="47"/>
      <c r="I187" s="47"/>
      <c r="J187" s="47"/>
    </row>
    <row r="188" spans="1:10" s="4" customFormat="1">
      <c r="A188" s="125"/>
      <c r="F188" s="47"/>
      <c r="G188" s="47"/>
      <c r="H188" s="47"/>
      <c r="I188" s="47"/>
      <c r="J188" s="47"/>
    </row>
    <row r="189" spans="1:10" s="4" customFormat="1">
      <c r="A189" s="125"/>
      <c r="F189" s="47"/>
      <c r="G189" s="47"/>
      <c r="H189" s="47"/>
      <c r="I189" s="47"/>
      <c r="J189" s="47"/>
    </row>
    <row r="190" spans="1:10" s="4" customFormat="1">
      <c r="A190" s="125"/>
      <c r="F190" s="47"/>
      <c r="G190" s="47"/>
      <c r="H190" s="47"/>
      <c r="I190" s="47"/>
      <c r="J190" s="47"/>
    </row>
    <row r="191" spans="1:10" s="4" customFormat="1">
      <c r="A191" s="125"/>
      <c r="F191" s="47"/>
      <c r="G191" s="47"/>
      <c r="H191" s="47"/>
      <c r="I191" s="47"/>
      <c r="J191" s="47"/>
    </row>
    <row r="192" spans="1:10" s="4" customFormat="1">
      <c r="A192" s="125"/>
      <c r="F192" s="47"/>
      <c r="G192" s="47"/>
      <c r="H192" s="47"/>
      <c r="I192" s="47"/>
      <c r="J192" s="47"/>
    </row>
    <row r="193" spans="1:10" s="4" customFormat="1">
      <c r="A193" s="125"/>
      <c r="F193" s="47"/>
      <c r="G193" s="47"/>
      <c r="H193" s="47"/>
      <c r="I193" s="47"/>
      <c r="J193" s="47"/>
    </row>
    <row r="194" spans="1:10" s="4" customFormat="1">
      <c r="A194" s="125"/>
      <c r="F194" s="47"/>
      <c r="G194" s="47"/>
      <c r="H194" s="47"/>
      <c r="I194" s="47"/>
      <c r="J194" s="47"/>
    </row>
    <row r="195" spans="1:10" s="4" customFormat="1">
      <c r="A195" s="125"/>
      <c r="F195" s="47"/>
      <c r="G195" s="47"/>
      <c r="H195" s="47"/>
      <c r="I195" s="47"/>
      <c r="J195" s="47"/>
    </row>
    <row r="196" spans="1:10" s="4" customFormat="1">
      <c r="A196" s="125"/>
      <c r="F196" s="47"/>
      <c r="G196" s="47"/>
      <c r="H196" s="47"/>
      <c r="I196" s="47"/>
      <c r="J196" s="47"/>
    </row>
    <row r="197" spans="1:10" s="4" customFormat="1">
      <c r="A197" s="125"/>
      <c r="F197" s="47"/>
      <c r="G197" s="47"/>
      <c r="H197" s="47"/>
      <c r="I197" s="47"/>
      <c r="J197" s="47"/>
    </row>
    <row r="198" spans="1:10" s="4" customFormat="1">
      <c r="A198" s="125"/>
      <c r="F198" s="47"/>
      <c r="G198" s="47"/>
      <c r="H198" s="47"/>
      <c r="I198" s="47"/>
      <c r="J198" s="47"/>
    </row>
    <row r="199" spans="1:10" s="4" customFormat="1">
      <c r="A199" s="125"/>
      <c r="F199" s="47"/>
      <c r="G199" s="47"/>
      <c r="H199" s="47"/>
      <c r="I199" s="47"/>
      <c r="J199" s="47"/>
    </row>
    <row r="200" spans="1:10" s="4" customFormat="1">
      <c r="A200" s="125"/>
      <c r="F200" s="47"/>
      <c r="G200" s="47"/>
      <c r="H200" s="47"/>
      <c r="I200" s="47"/>
      <c r="J200" s="47"/>
    </row>
    <row r="201" spans="1:10" s="4" customFormat="1">
      <c r="A201" s="125"/>
      <c r="F201" s="47"/>
      <c r="G201" s="47"/>
      <c r="H201" s="47"/>
      <c r="I201" s="47"/>
      <c r="J201" s="47"/>
    </row>
    <row r="202" spans="1:10" s="4" customFormat="1">
      <c r="A202" s="125"/>
      <c r="F202" s="47"/>
      <c r="G202" s="47"/>
      <c r="H202" s="47"/>
      <c r="I202" s="47"/>
      <c r="J202" s="47"/>
    </row>
    <row r="203" spans="1:10" s="4" customFormat="1">
      <c r="A203" s="125"/>
      <c r="F203" s="47"/>
      <c r="G203" s="47"/>
      <c r="H203" s="47"/>
      <c r="I203" s="47"/>
      <c r="J203" s="47"/>
    </row>
    <row r="204" spans="1:10" s="4" customFormat="1">
      <c r="A204" s="125"/>
      <c r="F204" s="47"/>
      <c r="G204" s="47"/>
      <c r="H204" s="47"/>
      <c r="I204" s="47"/>
      <c r="J204" s="47"/>
    </row>
    <row r="205" spans="1:10" s="4" customFormat="1">
      <c r="A205" s="125"/>
      <c r="F205" s="47"/>
      <c r="G205" s="47"/>
      <c r="H205" s="47"/>
      <c r="I205" s="47"/>
      <c r="J205" s="47"/>
    </row>
    <row r="206" spans="1:10" s="4" customFormat="1">
      <c r="A206" s="125"/>
      <c r="F206" s="47"/>
      <c r="G206" s="47"/>
      <c r="H206" s="47"/>
      <c r="I206" s="47"/>
      <c r="J206" s="47"/>
    </row>
    <row r="207" spans="1:10" s="4" customFormat="1">
      <c r="A207" s="125"/>
      <c r="F207" s="47"/>
      <c r="G207" s="47"/>
      <c r="H207" s="47"/>
      <c r="I207" s="47"/>
      <c r="J207" s="47"/>
    </row>
    <row r="208" spans="1:10" s="4" customFormat="1">
      <c r="A208" s="125"/>
      <c r="F208" s="47"/>
      <c r="G208" s="47"/>
      <c r="H208" s="47"/>
      <c r="I208" s="47"/>
      <c r="J208" s="47"/>
    </row>
    <row r="209" spans="1:10" s="4" customFormat="1">
      <c r="A209" s="125"/>
      <c r="F209" s="47"/>
      <c r="G209" s="47"/>
      <c r="H209" s="47"/>
      <c r="I209" s="47"/>
      <c r="J209" s="47"/>
    </row>
    <row r="210" spans="1:10" s="4" customFormat="1">
      <c r="A210" s="125"/>
      <c r="F210" s="47"/>
      <c r="G210" s="47"/>
      <c r="H210" s="47"/>
      <c r="I210" s="47"/>
      <c r="J210" s="47"/>
    </row>
    <row r="211" spans="1:10" s="4" customFormat="1">
      <c r="A211" s="125"/>
      <c r="F211" s="47"/>
      <c r="G211" s="47"/>
      <c r="H211" s="47"/>
      <c r="I211" s="47"/>
      <c r="J211" s="47"/>
    </row>
    <row r="212" spans="1:10" s="4" customFormat="1">
      <c r="A212" s="125"/>
      <c r="F212" s="47"/>
      <c r="G212" s="47"/>
      <c r="H212" s="47"/>
      <c r="I212" s="47"/>
      <c r="J212" s="47"/>
    </row>
    <row r="213" spans="1:10" s="4" customFormat="1">
      <c r="A213" s="125"/>
      <c r="F213" s="47"/>
      <c r="G213" s="47"/>
      <c r="H213" s="47"/>
      <c r="I213" s="47"/>
      <c r="J213" s="47"/>
    </row>
    <row r="214" spans="1:10" s="4" customFormat="1">
      <c r="A214" s="125"/>
      <c r="F214" s="47"/>
      <c r="G214" s="47"/>
      <c r="H214" s="47"/>
      <c r="I214" s="47"/>
      <c r="J214" s="47"/>
    </row>
    <row r="215" spans="1:10" s="4" customFormat="1">
      <c r="A215" s="125"/>
      <c r="F215" s="47"/>
      <c r="G215" s="47"/>
      <c r="H215" s="47"/>
      <c r="I215" s="47"/>
      <c r="J215" s="47"/>
    </row>
    <row r="216" spans="1:10" s="4" customFormat="1">
      <c r="A216" s="125"/>
      <c r="F216" s="47"/>
      <c r="G216" s="47"/>
      <c r="H216" s="47"/>
      <c r="I216" s="47"/>
      <c r="J216" s="47"/>
    </row>
    <row r="217" spans="1:10" s="4" customFormat="1">
      <c r="A217" s="125"/>
      <c r="F217" s="47"/>
      <c r="G217" s="47"/>
      <c r="H217" s="47"/>
      <c r="I217" s="47"/>
      <c r="J217" s="47"/>
    </row>
    <row r="218" spans="1:10" s="4" customFormat="1">
      <c r="A218" s="125"/>
      <c r="F218" s="47"/>
      <c r="G218" s="47"/>
      <c r="H218" s="47"/>
      <c r="I218" s="47"/>
      <c r="J218" s="47"/>
    </row>
    <row r="219" spans="1:10" s="4" customFormat="1">
      <c r="A219" s="125"/>
      <c r="F219" s="47"/>
      <c r="G219" s="47"/>
      <c r="H219" s="47"/>
      <c r="I219" s="47"/>
      <c r="J219" s="47"/>
    </row>
    <row r="220" spans="1:10" s="4" customFormat="1">
      <c r="A220" s="125"/>
      <c r="F220" s="47"/>
      <c r="G220" s="47"/>
      <c r="H220" s="47"/>
      <c r="I220" s="47"/>
      <c r="J220" s="47"/>
    </row>
    <row r="221" spans="1:10" s="4" customFormat="1">
      <c r="A221" s="125"/>
      <c r="F221" s="47"/>
      <c r="G221" s="47"/>
      <c r="H221" s="47"/>
      <c r="I221" s="47"/>
      <c r="J221" s="47"/>
    </row>
    <row r="222" spans="1:10" s="4" customFormat="1">
      <c r="A222" s="125"/>
      <c r="F222" s="47"/>
      <c r="G222" s="47"/>
      <c r="H222" s="47"/>
      <c r="I222" s="47"/>
      <c r="J222" s="47"/>
    </row>
    <row r="223" spans="1:10" s="4" customFormat="1">
      <c r="A223" s="125"/>
      <c r="F223" s="47"/>
      <c r="G223" s="47"/>
      <c r="H223" s="47"/>
      <c r="I223" s="47"/>
      <c r="J223" s="47"/>
    </row>
    <row r="224" spans="1:10" s="4" customFormat="1">
      <c r="A224" s="125"/>
      <c r="F224" s="47"/>
      <c r="G224" s="47"/>
      <c r="H224" s="47"/>
      <c r="I224" s="47"/>
      <c r="J224" s="47"/>
    </row>
    <row r="225" spans="1:10" s="4" customFormat="1">
      <c r="A225" s="125"/>
      <c r="F225" s="47"/>
      <c r="G225" s="47"/>
      <c r="H225" s="47"/>
      <c r="I225" s="47"/>
      <c r="J225" s="47"/>
    </row>
    <row r="226" spans="1:10" s="4" customFormat="1">
      <c r="A226" s="125"/>
      <c r="F226" s="47"/>
      <c r="G226" s="47"/>
      <c r="H226" s="47"/>
      <c r="I226" s="47"/>
      <c r="J226" s="47"/>
    </row>
    <row r="227" spans="1:10" s="4" customFormat="1">
      <c r="A227" s="125"/>
      <c r="F227" s="47"/>
      <c r="G227" s="47"/>
      <c r="H227" s="47"/>
      <c r="I227" s="47"/>
      <c r="J227" s="47"/>
    </row>
    <row r="228" spans="1:10" s="4" customFormat="1">
      <c r="A228" s="125"/>
      <c r="F228" s="47"/>
      <c r="G228" s="47"/>
      <c r="H228" s="47"/>
      <c r="I228" s="47"/>
      <c r="J228" s="47"/>
    </row>
    <row r="229" spans="1:10" s="4" customFormat="1">
      <c r="A229" s="125"/>
      <c r="F229" s="47"/>
      <c r="G229" s="47"/>
      <c r="H229" s="47"/>
      <c r="I229" s="47"/>
      <c r="J229" s="47"/>
    </row>
    <row r="230" spans="1:10" s="4" customFormat="1">
      <c r="A230" s="125"/>
      <c r="F230" s="47"/>
      <c r="G230" s="47"/>
      <c r="H230" s="47"/>
      <c r="I230" s="47"/>
      <c r="J230" s="47"/>
    </row>
    <row r="231" spans="1:10" s="4" customFormat="1">
      <c r="A231" s="125"/>
      <c r="F231" s="47"/>
      <c r="G231" s="47"/>
      <c r="H231" s="47"/>
      <c r="I231" s="47"/>
      <c r="J231" s="47"/>
    </row>
    <row r="232" spans="1:10" s="4" customFormat="1">
      <c r="A232" s="125"/>
      <c r="F232" s="47"/>
      <c r="G232" s="47"/>
      <c r="H232" s="47"/>
      <c r="I232" s="47"/>
      <c r="J232" s="47"/>
    </row>
    <row r="233" spans="1:10" s="4" customFormat="1">
      <c r="A233" s="125"/>
      <c r="F233" s="47"/>
      <c r="G233" s="47"/>
      <c r="H233" s="47"/>
      <c r="I233" s="47"/>
      <c r="J233" s="47"/>
    </row>
    <row r="234" spans="1:10" s="4" customFormat="1">
      <c r="A234" s="125"/>
      <c r="F234" s="47"/>
      <c r="G234" s="47"/>
      <c r="H234" s="47"/>
      <c r="I234" s="47"/>
      <c r="J234" s="47"/>
    </row>
    <row r="235" spans="1:10" s="4" customFormat="1">
      <c r="A235" s="125"/>
      <c r="F235" s="47"/>
      <c r="G235" s="47"/>
      <c r="H235" s="47"/>
      <c r="I235" s="47"/>
      <c r="J235" s="47"/>
    </row>
    <row r="236" spans="1:10" s="4" customFormat="1">
      <c r="A236" s="125"/>
      <c r="F236" s="47"/>
      <c r="G236" s="47"/>
      <c r="H236" s="47"/>
      <c r="I236" s="47"/>
      <c r="J236" s="47"/>
    </row>
    <row r="237" spans="1:10" s="4" customFormat="1">
      <c r="A237" s="125"/>
      <c r="F237" s="47"/>
      <c r="G237" s="47"/>
      <c r="H237" s="47"/>
      <c r="I237" s="47"/>
      <c r="J237" s="47"/>
    </row>
    <row r="238" spans="1:10" s="4" customFormat="1">
      <c r="A238" s="125"/>
      <c r="F238" s="47"/>
      <c r="G238" s="47"/>
      <c r="H238" s="47"/>
      <c r="I238" s="47"/>
      <c r="J238" s="47"/>
    </row>
    <row r="239" spans="1:10" s="4" customFormat="1">
      <c r="A239" s="125"/>
      <c r="F239" s="47"/>
      <c r="G239" s="47"/>
      <c r="H239" s="47"/>
      <c r="I239" s="47"/>
      <c r="J239" s="47"/>
    </row>
    <row r="240" spans="1:10" s="4" customFormat="1">
      <c r="A240" s="125"/>
      <c r="F240" s="47"/>
      <c r="G240" s="47"/>
      <c r="H240" s="47"/>
      <c r="I240" s="47"/>
      <c r="J240" s="47"/>
    </row>
    <row r="241" spans="1:10" s="4" customFormat="1">
      <c r="A241" s="125"/>
      <c r="F241" s="47"/>
      <c r="G241" s="47"/>
      <c r="H241" s="47"/>
      <c r="I241" s="47"/>
      <c r="J241" s="47"/>
    </row>
    <row r="242" spans="1:10" s="4" customFormat="1">
      <c r="A242" s="125"/>
      <c r="F242" s="47"/>
      <c r="G242" s="47"/>
      <c r="H242" s="47"/>
      <c r="I242" s="47"/>
      <c r="J242" s="47"/>
    </row>
    <row r="243" spans="1:10" s="4" customFormat="1">
      <c r="A243" s="125"/>
      <c r="F243" s="47"/>
      <c r="G243" s="47"/>
      <c r="H243" s="47"/>
      <c r="I243" s="47"/>
      <c r="J243" s="47"/>
    </row>
    <row r="244" spans="1:10" s="4" customFormat="1">
      <c r="A244" s="125"/>
      <c r="F244" s="47"/>
      <c r="G244" s="47"/>
      <c r="H244" s="47"/>
      <c r="I244" s="47"/>
      <c r="J244" s="47"/>
    </row>
    <row r="245" spans="1:10" s="4" customFormat="1">
      <c r="A245" s="125"/>
      <c r="F245" s="47"/>
      <c r="G245" s="47"/>
      <c r="H245" s="47"/>
      <c r="I245" s="47"/>
      <c r="J245" s="47"/>
    </row>
    <row r="246" spans="1:10" s="4" customFormat="1">
      <c r="A246" s="125"/>
      <c r="F246" s="47"/>
      <c r="G246" s="47"/>
      <c r="H246" s="47"/>
      <c r="I246" s="47"/>
      <c r="J246" s="47"/>
    </row>
    <row r="247" spans="1:10" s="4" customFormat="1">
      <c r="A247" s="125"/>
      <c r="F247" s="47"/>
      <c r="G247" s="47"/>
      <c r="H247" s="47"/>
      <c r="I247" s="47"/>
      <c r="J247" s="47"/>
    </row>
    <row r="248" spans="1:10" s="4" customFormat="1">
      <c r="A248" s="125"/>
      <c r="F248" s="47"/>
      <c r="G248" s="47"/>
      <c r="H248" s="47"/>
      <c r="I248" s="47"/>
      <c r="J248" s="47"/>
    </row>
    <row r="249" spans="1:10" s="4" customFormat="1">
      <c r="A249" s="125"/>
      <c r="F249" s="47"/>
      <c r="G249" s="47"/>
      <c r="H249" s="47"/>
      <c r="I249" s="47"/>
      <c r="J249" s="47"/>
    </row>
    <row r="250" spans="1:10" s="4" customFormat="1">
      <c r="A250" s="125"/>
      <c r="F250" s="47"/>
      <c r="G250" s="47"/>
      <c r="H250" s="47"/>
      <c r="I250" s="47"/>
      <c r="J250" s="47"/>
    </row>
    <row r="251" spans="1:10" s="4" customFormat="1">
      <c r="A251" s="125"/>
      <c r="F251" s="47"/>
      <c r="G251" s="47"/>
      <c r="H251" s="47"/>
      <c r="I251" s="47"/>
      <c r="J251" s="47"/>
    </row>
    <row r="252" spans="1:10" s="4" customFormat="1">
      <c r="A252" s="125"/>
      <c r="F252" s="47"/>
      <c r="G252" s="47"/>
      <c r="H252" s="47"/>
      <c r="I252" s="47"/>
      <c r="J252" s="47"/>
    </row>
    <row r="253" spans="1:10" s="4" customFormat="1">
      <c r="A253" s="125"/>
      <c r="F253" s="47"/>
      <c r="G253" s="47"/>
      <c r="H253" s="47"/>
      <c r="I253" s="47"/>
      <c r="J253" s="47"/>
    </row>
    <row r="254" spans="1:10" s="4" customFormat="1">
      <c r="A254" s="125"/>
      <c r="F254" s="47"/>
      <c r="G254" s="47"/>
      <c r="H254" s="47"/>
      <c r="I254" s="47"/>
      <c r="J254" s="47"/>
    </row>
    <row r="255" spans="1:10" s="4" customFormat="1">
      <c r="A255" s="125"/>
      <c r="F255" s="47"/>
      <c r="G255" s="47"/>
      <c r="H255" s="47"/>
      <c r="I255" s="47"/>
      <c r="J255" s="47"/>
    </row>
    <row r="256" spans="1:10" s="4" customFormat="1">
      <c r="A256" s="125"/>
      <c r="F256" s="47"/>
      <c r="G256" s="47"/>
      <c r="H256" s="47"/>
      <c r="I256" s="47"/>
      <c r="J256" s="47"/>
    </row>
    <row r="257" spans="1:10" s="4" customFormat="1">
      <c r="A257" s="125"/>
      <c r="F257" s="47"/>
      <c r="G257" s="47"/>
      <c r="H257" s="47"/>
      <c r="I257" s="47"/>
      <c r="J257" s="47"/>
    </row>
    <row r="258" spans="1:10" s="4" customFormat="1">
      <c r="A258" s="125"/>
      <c r="F258" s="47"/>
      <c r="G258" s="47"/>
      <c r="H258" s="47"/>
      <c r="I258" s="47"/>
      <c r="J258" s="47"/>
    </row>
    <row r="259" spans="1:10" s="4" customFormat="1">
      <c r="A259" s="125"/>
      <c r="F259" s="47"/>
      <c r="G259" s="47"/>
      <c r="H259" s="47"/>
      <c r="I259" s="47"/>
      <c r="J259" s="47"/>
    </row>
    <row r="260" spans="1:10" s="4" customFormat="1">
      <c r="A260" s="125"/>
      <c r="F260" s="47"/>
      <c r="G260" s="47"/>
      <c r="H260" s="47"/>
      <c r="I260" s="47"/>
      <c r="J260" s="47"/>
    </row>
    <row r="261" spans="1:10" s="4" customFormat="1">
      <c r="A261" s="125"/>
      <c r="F261" s="47"/>
      <c r="G261" s="47"/>
      <c r="H261" s="47"/>
      <c r="I261" s="47"/>
      <c r="J261" s="47"/>
    </row>
    <row r="262" spans="1:10" s="4" customFormat="1">
      <c r="A262" s="125"/>
      <c r="F262" s="47"/>
      <c r="G262" s="47"/>
      <c r="H262" s="47"/>
      <c r="I262" s="47"/>
      <c r="J262" s="47"/>
    </row>
    <row r="263" spans="1:10" s="4" customFormat="1">
      <c r="A263" s="125"/>
      <c r="F263" s="47"/>
      <c r="G263" s="47"/>
      <c r="H263" s="47"/>
      <c r="I263" s="47"/>
      <c r="J263" s="47"/>
    </row>
    <row r="264" spans="1:10" s="4" customFormat="1">
      <c r="A264" s="125"/>
      <c r="F264" s="47"/>
      <c r="G264" s="47"/>
      <c r="H264" s="47"/>
      <c r="I264" s="47"/>
      <c r="J264" s="47"/>
    </row>
    <row r="265" spans="1:10" s="4" customFormat="1">
      <c r="A265" s="125"/>
      <c r="F265" s="47"/>
      <c r="G265" s="47"/>
      <c r="H265" s="47"/>
      <c r="I265" s="47"/>
      <c r="J265" s="47"/>
    </row>
    <row r="266" spans="1:10" s="4" customFormat="1">
      <c r="A266" s="125"/>
      <c r="F266" s="47"/>
      <c r="G266" s="47"/>
      <c r="H266" s="47"/>
      <c r="I266" s="47"/>
      <c r="J266" s="47"/>
    </row>
    <row r="267" spans="1:10" s="4" customFormat="1">
      <c r="A267" s="125"/>
      <c r="F267" s="47"/>
      <c r="G267" s="47"/>
      <c r="H267" s="47"/>
      <c r="I267" s="47"/>
      <c r="J267" s="47"/>
    </row>
    <row r="268" spans="1:10" s="4" customFormat="1">
      <c r="A268" s="125"/>
      <c r="F268" s="47"/>
      <c r="G268" s="47"/>
      <c r="H268" s="47"/>
      <c r="I268" s="47"/>
      <c r="J268" s="47"/>
    </row>
    <row r="269" spans="1:10" s="4" customFormat="1">
      <c r="A269" s="125"/>
      <c r="F269" s="47"/>
      <c r="G269" s="47"/>
      <c r="H269" s="47"/>
      <c r="I269" s="47"/>
      <c r="J269" s="47"/>
    </row>
    <row r="270" spans="1:10" s="4" customFormat="1">
      <c r="A270" s="125"/>
      <c r="F270" s="47"/>
      <c r="G270" s="47"/>
      <c r="H270" s="47"/>
      <c r="I270" s="47"/>
      <c r="J270" s="47"/>
    </row>
    <row r="271" spans="1:10" s="4" customFormat="1">
      <c r="A271" s="125"/>
      <c r="F271" s="47"/>
      <c r="G271" s="47"/>
      <c r="H271" s="47"/>
      <c r="I271" s="47"/>
      <c r="J271" s="47"/>
    </row>
    <row r="272" spans="1:10" s="4" customFormat="1">
      <c r="A272" s="125"/>
      <c r="F272" s="47"/>
      <c r="G272" s="47"/>
      <c r="H272" s="47"/>
      <c r="I272" s="47"/>
      <c r="J272" s="47"/>
    </row>
    <row r="273" spans="1:10" s="4" customFormat="1">
      <c r="A273" s="125"/>
      <c r="F273" s="47"/>
      <c r="G273" s="47"/>
      <c r="H273" s="47"/>
      <c r="I273" s="47"/>
      <c r="J273" s="47"/>
    </row>
    <row r="274" spans="1:10" s="4" customFormat="1">
      <c r="A274" s="125"/>
      <c r="F274" s="47"/>
      <c r="G274" s="47"/>
      <c r="H274" s="47"/>
      <c r="I274" s="47"/>
      <c r="J274" s="47"/>
    </row>
    <row r="275" spans="1:10" s="4" customFormat="1">
      <c r="A275" s="125"/>
      <c r="F275" s="47"/>
      <c r="G275" s="47"/>
      <c r="H275" s="47"/>
      <c r="I275" s="47"/>
      <c r="J275" s="47"/>
    </row>
    <row r="276" spans="1:10" s="4" customFormat="1">
      <c r="A276" s="125"/>
      <c r="F276" s="47"/>
      <c r="G276" s="47"/>
      <c r="H276" s="47"/>
      <c r="I276" s="47"/>
      <c r="J276" s="47"/>
    </row>
    <row r="277" spans="1:10" s="4" customFormat="1">
      <c r="A277" s="125"/>
      <c r="F277" s="47"/>
      <c r="G277" s="47"/>
      <c r="H277" s="47"/>
      <c r="I277" s="47"/>
      <c r="J277" s="47"/>
    </row>
    <row r="278" spans="1:10" s="4" customFormat="1">
      <c r="A278" s="125"/>
      <c r="F278" s="47"/>
      <c r="G278" s="47"/>
      <c r="H278" s="47"/>
      <c r="I278" s="47"/>
      <c r="J278" s="47"/>
    </row>
    <row r="279" spans="1:10" s="4" customFormat="1">
      <c r="A279" s="125"/>
      <c r="F279" s="47"/>
      <c r="G279" s="47"/>
      <c r="H279" s="47"/>
      <c r="I279" s="47"/>
      <c r="J279" s="47"/>
    </row>
    <row r="280" spans="1:10" s="4" customFormat="1">
      <c r="A280" s="125"/>
      <c r="F280" s="47"/>
      <c r="G280" s="47"/>
      <c r="H280" s="47"/>
      <c r="I280" s="47"/>
      <c r="J280" s="47"/>
    </row>
    <row r="281" spans="1:10" s="4" customFormat="1">
      <c r="A281" s="125"/>
      <c r="F281" s="47"/>
      <c r="G281" s="47"/>
      <c r="H281" s="47"/>
      <c r="I281" s="47"/>
      <c r="J281" s="47"/>
    </row>
  </sheetData>
  <mergeCells count="58">
    <mergeCell ref="G2:J2"/>
    <mergeCell ref="A4:B4"/>
    <mergeCell ref="G4:J4"/>
    <mergeCell ref="A5:D5"/>
    <mergeCell ref="G5:J5"/>
    <mergeCell ref="A7:B7"/>
    <mergeCell ref="C7:D7"/>
    <mergeCell ref="G8:J8"/>
    <mergeCell ref="A11:D11"/>
    <mergeCell ref="G11:H11"/>
    <mergeCell ref="I11:J11"/>
    <mergeCell ref="B20:H20"/>
    <mergeCell ref="B21:H21"/>
    <mergeCell ref="B22:G22"/>
    <mergeCell ref="H22:I22"/>
    <mergeCell ref="B14:F14"/>
    <mergeCell ref="B15:F15"/>
    <mergeCell ref="B16:F16"/>
    <mergeCell ref="B17:H17"/>
    <mergeCell ref="B18:H18"/>
    <mergeCell ref="I20:I21"/>
    <mergeCell ref="A70:J70"/>
    <mergeCell ref="A92:J92"/>
    <mergeCell ref="A103:J103"/>
    <mergeCell ref="C129:F129"/>
    <mergeCell ref="H129:J129"/>
    <mergeCell ref="G30:J30"/>
    <mergeCell ref="A33:J33"/>
    <mergeCell ref="A39:J39"/>
    <mergeCell ref="A46:J46"/>
    <mergeCell ref="A48:J48"/>
    <mergeCell ref="B23:G23"/>
    <mergeCell ref="H23:I23"/>
    <mergeCell ref="A26:J26"/>
    <mergeCell ref="A27:J27"/>
    <mergeCell ref="A28:J28"/>
    <mergeCell ref="J20:J21"/>
    <mergeCell ref="C130:F130"/>
    <mergeCell ref="H130:J130"/>
    <mergeCell ref="A12:A13"/>
    <mergeCell ref="A30:A31"/>
    <mergeCell ref="B30:B31"/>
    <mergeCell ref="C30:C31"/>
    <mergeCell ref="D30:D31"/>
    <mergeCell ref="E30:E31"/>
    <mergeCell ref="F30:F31"/>
    <mergeCell ref="G12:G13"/>
    <mergeCell ref="H12:H13"/>
    <mergeCell ref="I12:I13"/>
    <mergeCell ref="I14:I15"/>
    <mergeCell ref="I16:I17"/>
    <mergeCell ref="I18:I19"/>
    <mergeCell ref="B12:F13"/>
    <mergeCell ref="J12:J13"/>
    <mergeCell ref="J14:J15"/>
    <mergeCell ref="J16:J17"/>
    <mergeCell ref="J18:J19"/>
    <mergeCell ref="B19:H19"/>
  </mergeCells>
  <pageMargins left="1.1023622047244099" right="0.39370078740157499" top="1.1811023622047201" bottom="0.78740157480314998" header="0" footer="0.196850393700787"/>
  <pageSetup paperSize="9" scale="46" fitToHeight="5" orientation="landscape"/>
  <headerFooter differentFirst="1" alignWithMargins="0">
    <oddHeader>&amp;RПродовження додатка 1</oddHeader>
  </headerFooter>
  <ignoredErrors>
    <ignoredError sqref="B104 B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326"/>
  <sheetViews>
    <sheetView topLeftCell="A139" zoomScale="80" zoomScaleNormal="80" zoomScaleSheetLayoutView="80" workbookViewId="0">
      <selection activeCell="E174" sqref="E174"/>
    </sheetView>
  </sheetViews>
  <sheetFormatPr defaultColWidth="9.140625" defaultRowHeight="18.75"/>
  <cols>
    <col min="1" max="1" width="89.85546875" style="47" customWidth="1"/>
    <col min="2" max="2" width="14.85546875" style="4" customWidth="1"/>
    <col min="3" max="5" width="19.85546875" style="4" customWidth="1"/>
    <col min="6" max="15" width="19.85546875" style="47" customWidth="1"/>
    <col min="16" max="16" width="9.140625" style="47" customWidth="1"/>
    <col min="17" max="16384" width="9.140625" style="47"/>
  </cols>
  <sheetData>
    <row r="1" spans="1:15">
      <c r="A1" s="251" t="s">
        <v>166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2"/>
      <c r="M1" s="252"/>
      <c r="N1" s="252"/>
    </row>
    <row r="2" spans="1:15" ht="13.5" customHeight="1"/>
    <row r="3" spans="1:15">
      <c r="A3" s="247" t="s">
        <v>167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1:15" ht="9" customHeight="1">
      <c r="A4" s="23"/>
      <c r="B4" s="100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18.75" customHeight="1">
      <c r="A5" s="36" t="s">
        <v>168</v>
      </c>
      <c r="B5" s="249" t="s">
        <v>169</v>
      </c>
      <c r="C5" s="250"/>
      <c r="D5" s="250"/>
      <c r="E5" s="250"/>
      <c r="F5" s="198" t="s">
        <v>170</v>
      </c>
      <c r="G5" s="198"/>
      <c r="H5" s="198"/>
      <c r="I5" s="198"/>
      <c r="J5" s="198"/>
      <c r="K5" s="198"/>
      <c r="L5" s="198"/>
      <c r="M5" s="198"/>
      <c r="N5" s="198"/>
      <c r="O5" s="198"/>
    </row>
    <row r="6" spans="1:15" ht="18.75" customHeight="1">
      <c r="A6" s="36">
        <v>1</v>
      </c>
      <c r="B6" s="249">
        <v>2</v>
      </c>
      <c r="C6" s="250"/>
      <c r="D6" s="250"/>
      <c r="E6" s="250"/>
      <c r="F6" s="198">
        <v>3</v>
      </c>
      <c r="G6" s="198"/>
      <c r="H6" s="198"/>
      <c r="I6" s="198"/>
      <c r="J6" s="198"/>
      <c r="K6" s="198"/>
      <c r="L6" s="198"/>
      <c r="M6" s="198"/>
      <c r="N6" s="198"/>
      <c r="O6" s="198"/>
    </row>
    <row r="7" spans="1:15" ht="18.75" customHeight="1">
      <c r="A7" s="101">
        <v>22828596</v>
      </c>
      <c r="B7" s="254" t="s">
        <v>171</v>
      </c>
      <c r="C7" s="255"/>
      <c r="D7" s="255"/>
      <c r="E7" s="255"/>
      <c r="F7" s="256" t="s">
        <v>18</v>
      </c>
      <c r="G7" s="256"/>
      <c r="H7" s="256"/>
      <c r="I7" s="256"/>
      <c r="J7" s="256"/>
      <c r="K7" s="256"/>
      <c r="L7" s="256"/>
      <c r="M7" s="256"/>
      <c r="N7" s="256"/>
      <c r="O7" s="256"/>
    </row>
    <row r="8" spans="1:15">
      <c r="A8" s="102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customHeight="1">
      <c r="A9" s="257" t="s">
        <v>172</v>
      </c>
      <c r="B9" s="258"/>
      <c r="C9" s="258"/>
      <c r="D9" s="258"/>
      <c r="E9" s="258"/>
      <c r="F9" s="258"/>
      <c r="G9" s="258"/>
      <c r="H9" s="258"/>
      <c r="I9" s="258"/>
      <c r="J9" s="258"/>
      <c r="K9" s="23"/>
      <c r="L9" s="23"/>
      <c r="M9" s="23"/>
      <c r="N9" s="23"/>
      <c r="O9" s="23"/>
    </row>
    <row r="10" spans="1:15" ht="7.5" customHeight="1">
      <c r="A10" s="103"/>
      <c r="B10" s="10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67.5" customHeight="1">
      <c r="A11" s="200" t="s">
        <v>173</v>
      </c>
      <c r="B11" s="211" t="s">
        <v>174</v>
      </c>
      <c r="C11" s="213"/>
      <c r="D11" s="199" t="s">
        <v>175</v>
      </c>
      <c r="E11" s="199"/>
      <c r="F11" s="199"/>
      <c r="G11" s="199" t="s">
        <v>176</v>
      </c>
      <c r="H11" s="199"/>
      <c r="I11" s="199"/>
      <c r="J11" s="211" t="s">
        <v>177</v>
      </c>
      <c r="K11" s="212"/>
      <c r="L11" s="213"/>
      <c r="M11" s="199" t="s">
        <v>178</v>
      </c>
      <c r="N11" s="199"/>
      <c r="O11" s="199"/>
    </row>
    <row r="12" spans="1:15" ht="150" customHeight="1">
      <c r="A12" s="201"/>
      <c r="B12" s="8" t="s">
        <v>179</v>
      </c>
      <c r="C12" s="8" t="s">
        <v>180</v>
      </c>
      <c r="D12" s="8" t="s">
        <v>181</v>
      </c>
      <c r="E12" s="8" t="s">
        <v>182</v>
      </c>
      <c r="F12" s="8" t="s">
        <v>183</v>
      </c>
      <c r="G12" s="8" t="s">
        <v>181</v>
      </c>
      <c r="H12" s="8" t="s">
        <v>182</v>
      </c>
      <c r="I12" s="8" t="s">
        <v>183</v>
      </c>
      <c r="J12" s="8" t="s">
        <v>181</v>
      </c>
      <c r="K12" s="8" t="s">
        <v>182</v>
      </c>
      <c r="L12" s="8" t="s">
        <v>183</v>
      </c>
      <c r="M12" s="8" t="s">
        <v>181</v>
      </c>
      <c r="N12" s="8" t="s">
        <v>182</v>
      </c>
      <c r="O12" s="8" t="s">
        <v>183</v>
      </c>
    </row>
    <row r="13" spans="1:1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  <c r="O13" s="25">
        <v>15</v>
      </c>
    </row>
    <row r="14" spans="1:15">
      <c r="A14" s="69" t="s">
        <v>184</v>
      </c>
      <c r="B14" s="8"/>
      <c r="C14" s="8"/>
      <c r="D14" s="104">
        <v>838</v>
      </c>
      <c r="E14" s="8"/>
      <c r="F14" s="8"/>
      <c r="G14" s="104">
        <v>840</v>
      </c>
      <c r="H14" s="25"/>
      <c r="I14" s="25"/>
      <c r="J14" s="113">
        <v>609</v>
      </c>
      <c r="K14" s="25"/>
      <c r="L14" s="25"/>
      <c r="M14" s="113">
        <v>830</v>
      </c>
      <c r="N14" s="25"/>
      <c r="O14" s="25"/>
    </row>
    <row r="15" spans="1:15">
      <c r="A15" s="69" t="s">
        <v>185</v>
      </c>
      <c r="B15" s="8"/>
      <c r="C15" s="8"/>
      <c r="D15" s="104">
        <v>1324</v>
      </c>
      <c r="E15" s="8"/>
      <c r="F15" s="8"/>
      <c r="G15" s="104">
        <v>1300</v>
      </c>
      <c r="H15" s="25"/>
      <c r="I15" s="25"/>
      <c r="J15" s="113">
        <v>1011</v>
      </c>
      <c r="K15" s="25"/>
      <c r="L15" s="25"/>
      <c r="M15" s="113">
        <v>1300</v>
      </c>
      <c r="N15" s="25"/>
      <c r="O15" s="25"/>
    </row>
    <row r="16" spans="1:15">
      <c r="A16" s="69" t="s">
        <v>186</v>
      </c>
      <c r="B16" s="8"/>
      <c r="C16" s="8"/>
      <c r="D16" s="104">
        <v>7</v>
      </c>
      <c r="E16" s="8"/>
      <c r="F16" s="8"/>
      <c r="G16" s="8"/>
      <c r="H16" s="25"/>
      <c r="I16" s="25"/>
      <c r="J16" s="25"/>
      <c r="K16" s="25"/>
      <c r="L16" s="25"/>
      <c r="M16" s="25"/>
      <c r="N16" s="25"/>
      <c r="O16" s="25"/>
    </row>
    <row r="17" spans="1:15" ht="37.5">
      <c r="A17" s="69" t="s">
        <v>187</v>
      </c>
      <c r="B17" s="8"/>
      <c r="C17" s="8"/>
      <c r="D17" s="104">
        <v>255</v>
      </c>
      <c r="E17" s="8"/>
      <c r="F17" s="8"/>
      <c r="G17" s="104">
        <v>200</v>
      </c>
      <c r="H17" s="25"/>
      <c r="I17" s="25"/>
      <c r="J17" s="113">
        <v>133</v>
      </c>
      <c r="K17" s="25"/>
      <c r="L17" s="25"/>
      <c r="M17" s="113">
        <v>165</v>
      </c>
      <c r="N17" s="25"/>
      <c r="O17" s="25"/>
    </row>
    <row r="18" spans="1:15" ht="37.5">
      <c r="A18" s="69" t="s">
        <v>188</v>
      </c>
      <c r="B18" s="8"/>
      <c r="C18" s="8"/>
      <c r="D18" s="104">
        <v>531</v>
      </c>
      <c r="E18" s="8"/>
      <c r="F18" s="8"/>
      <c r="G18" s="104">
        <v>657</v>
      </c>
      <c r="H18" s="25"/>
      <c r="I18" s="25"/>
      <c r="J18" s="113">
        <v>342</v>
      </c>
      <c r="K18" s="25"/>
      <c r="L18" s="25"/>
      <c r="M18" s="113">
        <v>760</v>
      </c>
      <c r="N18" s="25"/>
      <c r="O18" s="25"/>
    </row>
    <row r="19" spans="1:15">
      <c r="A19" s="69" t="s">
        <v>189</v>
      </c>
      <c r="B19" s="8"/>
      <c r="C19" s="8"/>
      <c r="D19" s="104">
        <v>1982</v>
      </c>
      <c r="E19" s="8"/>
      <c r="F19" s="8"/>
      <c r="G19" s="104">
        <v>1700</v>
      </c>
      <c r="H19" s="25"/>
      <c r="I19" s="25"/>
      <c r="J19" s="113">
        <v>1687</v>
      </c>
      <c r="K19" s="25"/>
      <c r="L19" s="25"/>
      <c r="M19" s="113">
        <v>2000</v>
      </c>
      <c r="N19" s="25"/>
      <c r="O19" s="25"/>
    </row>
    <row r="20" spans="1:15">
      <c r="A20" s="69" t="s">
        <v>190</v>
      </c>
      <c r="B20" s="8"/>
      <c r="C20" s="8"/>
      <c r="D20" s="104">
        <v>196</v>
      </c>
      <c r="E20" s="8">
        <v>78</v>
      </c>
      <c r="F20" s="8">
        <v>2.5</v>
      </c>
      <c r="G20" s="104">
        <v>200</v>
      </c>
      <c r="H20" s="25">
        <v>80</v>
      </c>
      <c r="I20" s="25">
        <v>2.5</v>
      </c>
      <c r="J20" s="113">
        <v>168</v>
      </c>
      <c r="K20" s="25">
        <v>67</v>
      </c>
      <c r="L20" s="25">
        <v>2.5</v>
      </c>
      <c r="M20" s="113">
        <v>205</v>
      </c>
      <c r="N20" s="25">
        <v>82</v>
      </c>
      <c r="O20" s="25">
        <v>2.5</v>
      </c>
    </row>
    <row r="21" spans="1:15">
      <c r="A21" s="69" t="s">
        <v>191</v>
      </c>
      <c r="B21" s="8"/>
      <c r="C21" s="8"/>
      <c r="D21" s="104">
        <v>1992</v>
      </c>
      <c r="E21" s="8"/>
      <c r="F21" s="8"/>
      <c r="G21" s="104">
        <v>2376</v>
      </c>
      <c r="H21" s="25"/>
      <c r="I21" s="25"/>
      <c r="J21" s="113">
        <v>1244</v>
      </c>
      <c r="K21" s="25"/>
      <c r="L21" s="25"/>
      <c r="M21" s="113">
        <v>2158</v>
      </c>
      <c r="N21" s="25"/>
      <c r="O21" s="25"/>
    </row>
    <row r="22" spans="1:15">
      <c r="A22" s="69" t="s">
        <v>192</v>
      </c>
      <c r="B22" s="105"/>
      <c r="C22" s="105"/>
      <c r="D22" s="106">
        <v>158</v>
      </c>
      <c r="E22" s="11"/>
      <c r="F22" s="107"/>
      <c r="G22" s="106">
        <v>272</v>
      </c>
      <c r="H22" s="11"/>
      <c r="I22" s="107"/>
      <c r="J22" s="106">
        <v>108</v>
      </c>
      <c r="K22" s="11"/>
      <c r="L22" s="107"/>
      <c r="M22" s="106">
        <v>287</v>
      </c>
      <c r="N22" s="11"/>
      <c r="O22" s="107"/>
    </row>
    <row r="23" spans="1:15">
      <c r="A23" s="69" t="s">
        <v>193</v>
      </c>
      <c r="B23" s="105"/>
      <c r="C23" s="105"/>
      <c r="D23" s="106">
        <v>5033</v>
      </c>
      <c r="E23" s="11"/>
      <c r="F23" s="107"/>
      <c r="G23" s="106">
        <v>4608</v>
      </c>
      <c r="H23" s="11"/>
      <c r="I23" s="107"/>
      <c r="J23" s="106">
        <v>4452</v>
      </c>
      <c r="K23" s="11"/>
      <c r="L23" s="107"/>
      <c r="M23" s="106">
        <v>5300</v>
      </c>
      <c r="N23" s="11"/>
      <c r="O23" s="107"/>
    </row>
    <row r="24" spans="1:15">
      <c r="A24" s="69"/>
      <c r="B24" s="105"/>
      <c r="C24" s="105"/>
      <c r="D24" s="11"/>
      <c r="E24" s="11"/>
      <c r="F24" s="107"/>
      <c r="G24" s="11"/>
      <c r="H24" s="11"/>
      <c r="I24" s="107"/>
      <c r="J24" s="11"/>
      <c r="K24" s="11"/>
      <c r="L24" s="107"/>
      <c r="M24" s="11"/>
      <c r="N24" s="11"/>
      <c r="O24" s="107"/>
    </row>
    <row r="25" spans="1:15">
      <c r="A25" s="72" t="s">
        <v>194</v>
      </c>
      <c r="B25" s="108">
        <v>100</v>
      </c>
      <c r="C25" s="108">
        <v>100</v>
      </c>
      <c r="D25" s="12">
        <f>SUM(D14:D24)</f>
        <v>12316</v>
      </c>
      <c r="E25" s="109"/>
      <c r="F25" s="110"/>
      <c r="G25" s="12">
        <f>SUM(G14:G24)</f>
        <v>12153</v>
      </c>
      <c r="H25" s="109"/>
      <c r="I25" s="110"/>
      <c r="J25" s="12">
        <f>SUM(J14:J24)</f>
        <v>9754</v>
      </c>
      <c r="K25" s="109"/>
      <c r="L25" s="110"/>
      <c r="M25" s="12">
        <f>SUM(M14:M24)</f>
        <v>13005</v>
      </c>
      <c r="N25" s="109"/>
      <c r="O25" s="110"/>
    </row>
    <row r="27" spans="1:15">
      <c r="A27" s="247" t="s">
        <v>195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</row>
    <row r="28" spans="1:15" ht="11.25" customHeight="1">
      <c r="A28" s="99"/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5" ht="44.25" customHeight="1">
      <c r="A29" s="234" t="s">
        <v>36</v>
      </c>
      <c r="B29" s="200" t="s">
        <v>37</v>
      </c>
      <c r="C29" s="200" t="s">
        <v>38</v>
      </c>
      <c r="D29" s="200" t="s">
        <v>39</v>
      </c>
      <c r="E29" s="202" t="s">
        <v>196</v>
      </c>
      <c r="F29" s="200" t="s">
        <v>197</v>
      </c>
      <c r="G29" s="211" t="s">
        <v>198</v>
      </c>
      <c r="H29" s="212"/>
      <c r="I29" s="212"/>
      <c r="J29" s="213"/>
      <c r="K29" s="236" t="s">
        <v>199</v>
      </c>
      <c r="L29" s="237"/>
      <c r="M29" s="237"/>
      <c r="N29" s="237"/>
      <c r="O29" s="237"/>
    </row>
    <row r="30" spans="1:15" ht="52.5" customHeight="1">
      <c r="A30" s="235"/>
      <c r="B30" s="201"/>
      <c r="C30" s="201"/>
      <c r="D30" s="201"/>
      <c r="E30" s="203"/>
      <c r="F30" s="201"/>
      <c r="G30" s="35" t="s">
        <v>200</v>
      </c>
      <c r="H30" s="35" t="s">
        <v>201</v>
      </c>
      <c r="I30" s="35" t="s">
        <v>202</v>
      </c>
      <c r="J30" s="35" t="s">
        <v>203</v>
      </c>
      <c r="K30" s="199"/>
      <c r="L30" s="237"/>
      <c r="M30" s="237"/>
      <c r="N30" s="237"/>
      <c r="O30" s="237"/>
    </row>
    <row r="31" spans="1:15">
      <c r="A31" s="25">
        <v>1</v>
      </c>
      <c r="B31" s="8">
        <v>2</v>
      </c>
      <c r="C31" s="8">
        <v>3</v>
      </c>
      <c r="D31" s="8">
        <v>4</v>
      </c>
      <c r="E31" s="8">
        <v>5</v>
      </c>
      <c r="F31" s="8">
        <v>6</v>
      </c>
      <c r="G31" s="8">
        <v>7</v>
      </c>
      <c r="H31" s="8">
        <v>8</v>
      </c>
      <c r="I31" s="8">
        <v>9</v>
      </c>
      <c r="J31" s="8">
        <v>10</v>
      </c>
      <c r="K31" s="249">
        <v>11</v>
      </c>
      <c r="L31" s="250"/>
      <c r="M31" s="250"/>
      <c r="N31" s="250"/>
      <c r="O31" s="250"/>
    </row>
    <row r="32" spans="1:15" s="98" customFormat="1" ht="18.75" customHeight="1">
      <c r="A32" s="72" t="s">
        <v>48</v>
      </c>
      <c r="B32" s="73">
        <v>1000</v>
      </c>
      <c r="C32" s="53">
        <f>SUM(C33:C42)</f>
        <v>12316</v>
      </c>
      <c r="D32" s="53">
        <f t="shared" ref="D32:E32" si="0">SUM(D33:D42)</f>
        <v>12153</v>
      </c>
      <c r="E32" s="53">
        <f t="shared" si="0"/>
        <v>12791</v>
      </c>
      <c r="F32" s="60">
        <f>SUM(G32:J32)</f>
        <v>13005</v>
      </c>
      <c r="G32" s="53">
        <f t="shared" ref="G32" si="1">SUM(G33:G42)</f>
        <v>2665</v>
      </c>
      <c r="H32" s="53">
        <f t="shared" ref="H32" si="2">SUM(H33:H42)</f>
        <v>3485</v>
      </c>
      <c r="I32" s="53">
        <f t="shared" ref="I32" si="3">SUM(I33:I42)</f>
        <v>3850</v>
      </c>
      <c r="J32" s="53">
        <f t="shared" ref="J32" si="4">SUM(J33:J42)</f>
        <v>3005</v>
      </c>
      <c r="K32" s="209"/>
      <c r="L32" s="209"/>
      <c r="M32" s="209"/>
      <c r="N32" s="209"/>
      <c r="O32" s="209"/>
    </row>
    <row r="33" spans="1:15" s="98" customFormat="1" ht="18.75" customHeight="1">
      <c r="A33" s="69" t="s">
        <v>184</v>
      </c>
      <c r="B33" s="73"/>
      <c r="C33" s="104">
        <v>838</v>
      </c>
      <c r="D33" s="112">
        <v>840</v>
      </c>
      <c r="E33" s="39">
        <v>830</v>
      </c>
      <c r="F33" s="60">
        <f t="shared" ref="F33:F42" si="5">SUM(G33:J33)</f>
        <v>830</v>
      </c>
      <c r="G33" s="39">
        <v>200</v>
      </c>
      <c r="H33" s="39">
        <v>210</v>
      </c>
      <c r="I33" s="39">
        <v>210</v>
      </c>
      <c r="J33" s="39">
        <v>210</v>
      </c>
      <c r="K33" s="73"/>
      <c r="L33" s="73"/>
      <c r="M33" s="73"/>
      <c r="N33" s="73"/>
      <c r="O33" s="73"/>
    </row>
    <row r="34" spans="1:15" s="98" customFormat="1" ht="18.75" customHeight="1">
      <c r="A34" s="69" t="s">
        <v>185</v>
      </c>
      <c r="B34" s="73"/>
      <c r="C34" s="104">
        <v>1324</v>
      </c>
      <c r="D34" s="112">
        <v>1300</v>
      </c>
      <c r="E34" s="39">
        <v>1289</v>
      </c>
      <c r="F34" s="60">
        <f t="shared" si="5"/>
        <v>1300</v>
      </c>
      <c r="G34" s="39">
        <v>300</v>
      </c>
      <c r="H34" s="39">
        <v>350</v>
      </c>
      <c r="I34" s="39">
        <v>350</v>
      </c>
      <c r="J34" s="39">
        <v>300</v>
      </c>
      <c r="K34" s="73"/>
      <c r="L34" s="73"/>
      <c r="M34" s="73"/>
      <c r="N34" s="73"/>
      <c r="O34" s="73"/>
    </row>
    <row r="35" spans="1:15" s="98" customFormat="1" ht="18.75" customHeight="1">
      <c r="A35" s="69" t="s">
        <v>186</v>
      </c>
      <c r="B35" s="73"/>
      <c r="C35" s="104">
        <v>7</v>
      </c>
      <c r="D35" s="112"/>
      <c r="E35" s="39"/>
      <c r="F35" s="60">
        <f t="shared" si="5"/>
        <v>0</v>
      </c>
      <c r="G35" s="39"/>
      <c r="H35" s="39"/>
      <c r="I35" s="39"/>
      <c r="J35" s="39"/>
      <c r="K35" s="73"/>
      <c r="L35" s="73"/>
      <c r="M35" s="73"/>
      <c r="N35" s="73"/>
      <c r="O35" s="73"/>
    </row>
    <row r="36" spans="1:15" s="98" customFormat="1" ht="18.75" customHeight="1">
      <c r="A36" s="69" t="s">
        <v>187</v>
      </c>
      <c r="B36" s="73"/>
      <c r="C36" s="104">
        <v>255</v>
      </c>
      <c r="D36" s="112">
        <v>200</v>
      </c>
      <c r="E36" s="39">
        <v>160</v>
      </c>
      <c r="F36" s="60">
        <f t="shared" si="5"/>
        <v>165</v>
      </c>
      <c r="G36" s="39">
        <v>45</v>
      </c>
      <c r="H36" s="39">
        <v>40</v>
      </c>
      <c r="I36" s="39">
        <v>40</v>
      </c>
      <c r="J36" s="39">
        <v>40</v>
      </c>
      <c r="K36" s="73"/>
      <c r="L36" s="73"/>
      <c r="M36" s="73"/>
      <c r="N36" s="73"/>
      <c r="O36" s="73"/>
    </row>
    <row r="37" spans="1:15" s="98" customFormat="1" ht="18.75" customHeight="1">
      <c r="A37" s="69" t="s">
        <v>188</v>
      </c>
      <c r="B37" s="73"/>
      <c r="C37" s="104">
        <v>531</v>
      </c>
      <c r="D37" s="112">
        <v>657</v>
      </c>
      <c r="E37" s="39">
        <v>596</v>
      </c>
      <c r="F37" s="60">
        <f t="shared" si="5"/>
        <v>760</v>
      </c>
      <c r="G37" s="39"/>
      <c r="H37" s="39"/>
      <c r="I37" s="39">
        <v>460</v>
      </c>
      <c r="J37" s="39">
        <v>300</v>
      </c>
      <c r="K37" s="73"/>
      <c r="L37" s="73"/>
      <c r="M37" s="73"/>
      <c r="N37" s="73"/>
      <c r="O37" s="73"/>
    </row>
    <row r="38" spans="1:15" s="98" customFormat="1" ht="18.75" customHeight="1">
      <c r="A38" s="69" t="s">
        <v>189</v>
      </c>
      <c r="B38" s="73"/>
      <c r="C38" s="104">
        <v>1982</v>
      </c>
      <c r="D38" s="112">
        <v>1700</v>
      </c>
      <c r="E38" s="39">
        <v>2150</v>
      </c>
      <c r="F38" s="60">
        <f t="shared" si="5"/>
        <v>2000</v>
      </c>
      <c r="G38" s="39">
        <v>500</v>
      </c>
      <c r="H38" s="39">
        <v>500</v>
      </c>
      <c r="I38" s="39">
        <v>500</v>
      </c>
      <c r="J38" s="39">
        <v>500</v>
      </c>
      <c r="K38" s="73"/>
      <c r="L38" s="73"/>
      <c r="M38" s="73"/>
      <c r="N38" s="73"/>
      <c r="O38" s="73"/>
    </row>
    <row r="39" spans="1:15" s="98" customFormat="1" ht="18.75" customHeight="1">
      <c r="A39" s="69" t="s">
        <v>190</v>
      </c>
      <c r="B39" s="73"/>
      <c r="C39" s="104">
        <v>196</v>
      </c>
      <c r="D39" s="112">
        <v>200</v>
      </c>
      <c r="E39" s="39">
        <v>200</v>
      </c>
      <c r="F39" s="60">
        <f t="shared" si="5"/>
        <v>205</v>
      </c>
      <c r="G39" s="39">
        <v>40</v>
      </c>
      <c r="H39" s="39">
        <v>50</v>
      </c>
      <c r="I39" s="39">
        <v>70</v>
      </c>
      <c r="J39" s="39">
        <v>45</v>
      </c>
      <c r="K39" s="73"/>
      <c r="L39" s="73"/>
      <c r="M39" s="73"/>
      <c r="N39" s="73"/>
      <c r="O39" s="73"/>
    </row>
    <row r="40" spans="1:15" s="98" customFormat="1" ht="18.75" customHeight="1">
      <c r="A40" s="69" t="s">
        <v>191</v>
      </c>
      <c r="B40" s="73"/>
      <c r="C40" s="104">
        <v>1992</v>
      </c>
      <c r="D40" s="112">
        <v>2376</v>
      </c>
      <c r="E40" s="39">
        <v>2063</v>
      </c>
      <c r="F40" s="60">
        <f t="shared" si="5"/>
        <v>2158</v>
      </c>
      <c r="G40" s="39">
        <v>510</v>
      </c>
      <c r="H40" s="39">
        <v>610</v>
      </c>
      <c r="I40" s="39">
        <v>500</v>
      </c>
      <c r="J40" s="39">
        <v>538</v>
      </c>
      <c r="K40" s="73"/>
      <c r="L40" s="73"/>
      <c r="M40" s="73"/>
      <c r="N40" s="73"/>
      <c r="O40" s="73"/>
    </row>
    <row r="41" spans="1:15" s="98" customFormat="1" ht="18.75" customHeight="1">
      <c r="A41" s="69" t="s">
        <v>192</v>
      </c>
      <c r="B41" s="73"/>
      <c r="C41" s="106">
        <v>158</v>
      </c>
      <c r="D41" s="112">
        <v>272</v>
      </c>
      <c r="E41" s="39">
        <v>246</v>
      </c>
      <c r="F41" s="60">
        <f t="shared" si="5"/>
        <v>287</v>
      </c>
      <c r="G41" s="39">
        <v>70</v>
      </c>
      <c r="H41" s="39">
        <v>75</v>
      </c>
      <c r="I41" s="39">
        <v>70</v>
      </c>
      <c r="J41" s="39">
        <v>72</v>
      </c>
      <c r="K41" s="73"/>
      <c r="L41" s="73"/>
      <c r="M41" s="73"/>
      <c r="N41" s="73"/>
      <c r="O41" s="73"/>
    </row>
    <row r="42" spans="1:15" s="98" customFormat="1" ht="18.75" customHeight="1">
      <c r="A42" s="69" t="s">
        <v>193</v>
      </c>
      <c r="B42" s="73"/>
      <c r="C42" s="106">
        <v>5033</v>
      </c>
      <c r="D42" s="112">
        <v>4608</v>
      </c>
      <c r="E42" s="39">
        <v>5257</v>
      </c>
      <c r="F42" s="60">
        <f t="shared" si="5"/>
        <v>5300</v>
      </c>
      <c r="G42" s="39">
        <v>1000</v>
      </c>
      <c r="H42" s="39">
        <v>1650</v>
      </c>
      <c r="I42" s="39">
        <v>1650</v>
      </c>
      <c r="J42" s="39">
        <v>1000</v>
      </c>
      <c r="K42" s="73"/>
      <c r="L42" s="73"/>
      <c r="M42" s="73"/>
      <c r="N42" s="73"/>
      <c r="O42" s="73"/>
    </row>
    <row r="43" spans="1:15" s="98" customFormat="1" ht="18.75" customHeight="1">
      <c r="A43" s="72" t="s">
        <v>49</v>
      </c>
      <c r="B43" s="73">
        <v>1010</v>
      </c>
      <c r="C43" s="60">
        <f>SUM(C44:C52)</f>
        <v>-8456</v>
      </c>
      <c r="D43" s="60">
        <f>SUM(D44:D52)</f>
        <v>-9021</v>
      </c>
      <c r="E43" s="60">
        <f>SUM(E44:E52)</f>
        <v>-9224</v>
      </c>
      <c r="F43" s="60">
        <f t="shared" ref="F43:F136" si="6">SUM(G43:J43)</f>
        <v>-8750</v>
      </c>
      <c r="G43" s="60">
        <f>SUM(G44:G52)</f>
        <v>-2175</v>
      </c>
      <c r="H43" s="60">
        <f>SUM(H44:H52)</f>
        <v>-2268</v>
      </c>
      <c r="I43" s="60">
        <f>SUM(I44:I52)</f>
        <v>-2223</v>
      </c>
      <c r="J43" s="60">
        <f>SUM(J44:J52)</f>
        <v>-2084</v>
      </c>
      <c r="K43" s="209"/>
      <c r="L43" s="209"/>
      <c r="M43" s="209"/>
      <c r="N43" s="209"/>
      <c r="O43" s="209"/>
    </row>
    <row r="44" spans="1:15" ht="18.75" customHeight="1">
      <c r="A44" s="69" t="s">
        <v>204</v>
      </c>
      <c r="B44" s="8">
        <v>1011</v>
      </c>
      <c r="C44" s="39">
        <v>-293</v>
      </c>
      <c r="D44" s="39">
        <v>-450</v>
      </c>
      <c r="E44" s="39">
        <v>-400</v>
      </c>
      <c r="F44" s="61">
        <f t="shared" si="6"/>
        <v>-450</v>
      </c>
      <c r="G44" s="39">
        <v>-100</v>
      </c>
      <c r="H44" s="39">
        <v>-125</v>
      </c>
      <c r="I44" s="39">
        <v>-125</v>
      </c>
      <c r="J44" s="39">
        <v>-100</v>
      </c>
      <c r="K44" s="209"/>
      <c r="L44" s="209"/>
      <c r="M44" s="209"/>
      <c r="N44" s="209"/>
      <c r="O44" s="209"/>
    </row>
    <row r="45" spans="1:15" ht="18.75" customHeight="1">
      <c r="A45" s="69" t="s">
        <v>205</v>
      </c>
      <c r="B45" s="8">
        <v>1012</v>
      </c>
      <c r="C45" s="39">
        <v>-45</v>
      </c>
      <c r="D45" s="39">
        <v>-50</v>
      </c>
      <c r="E45" s="39">
        <v>-20</v>
      </c>
      <c r="F45" s="61">
        <f t="shared" si="6"/>
        <v>-50</v>
      </c>
      <c r="G45" s="39">
        <v>-10</v>
      </c>
      <c r="H45" s="39">
        <v>-10</v>
      </c>
      <c r="I45" s="39">
        <v>-20</v>
      </c>
      <c r="J45" s="39">
        <v>-10</v>
      </c>
      <c r="K45" s="209"/>
      <c r="L45" s="209"/>
      <c r="M45" s="209"/>
      <c r="N45" s="209"/>
      <c r="O45" s="209"/>
    </row>
    <row r="46" spans="1:15" ht="18.75" customHeight="1">
      <c r="A46" s="69" t="s">
        <v>206</v>
      </c>
      <c r="B46" s="8">
        <v>1013</v>
      </c>
      <c r="C46" s="39" t="s">
        <v>207</v>
      </c>
      <c r="D46" s="39" t="s">
        <v>207</v>
      </c>
      <c r="E46" s="39" t="s">
        <v>207</v>
      </c>
      <c r="F46" s="61">
        <f t="shared" si="6"/>
        <v>0</v>
      </c>
      <c r="G46" s="39" t="s">
        <v>207</v>
      </c>
      <c r="H46" s="39" t="s">
        <v>207</v>
      </c>
      <c r="I46" s="39" t="s">
        <v>207</v>
      </c>
      <c r="J46" s="39" t="s">
        <v>207</v>
      </c>
      <c r="K46" s="209"/>
      <c r="L46" s="209"/>
      <c r="M46" s="209"/>
      <c r="N46" s="209"/>
      <c r="O46" s="209"/>
    </row>
    <row r="47" spans="1:15" ht="18.75" customHeight="1">
      <c r="A47" s="69" t="s">
        <v>136</v>
      </c>
      <c r="B47" s="8">
        <v>1014</v>
      </c>
      <c r="C47" s="39">
        <v>-1986</v>
      </c>
      <c r="D47" s="39">
        <v>-2100</v>
      </c>
      <c r="E47" s="39">
        <v>-2050</v>
      </c>
      <c r="F47" s="61">
        <f t="shared" si="6"/>
        <v>-2260</v>
      </c>
      <c r="G47" s="39">
        <v>-550</v>
      </c>
      <c r="H47" s="39">
        <v>-550</v>
      </c>
      <c r="I47" s="39">
        <v>-570</v>
      </c>
      <c r="J47" s="39">
        <v>-590</v>
      </c>
      <c r="K47" s="209"/>
      <c r="L47" s="209"/>
      <c r="M47" s="209"/>
      <c r="N47" s="209"/>
      <c r="O47" s="209"/>
    </row>
    <row r="48" spans="1:15" ht="18.75" customHeight="1">
      <c r="A48" s="69" t="s">
        <v>208</v>
      </c>
      <c r="B48" s="8">
        <v>1015</v>
      </c>
      <c r="C48" s="39">
        <v>-447</v>
      </c>
      <c r="D48" s="39">
        <v>-462</v>
      </c>
      <c r="E48" s="39">
        <v>-451</v>
      </c>
      <c r="F48" s="61">
        <f t="shared" si="6"/>
        <v>-497</v>
      </c>
      <c r="G48" s="39">
        <v>-120</v>
      </c>
      <c r="H48" s="39">
        <v>-120</v>
      </c>
      <c r="I48" s="39">
        <v>-125</v>
      </c>
      <c r="J48" s="39">
        <v>-132</v>
      </c>
      <c r="K48" s="209"/>
      <c r="L48" s="209"/>
      <c r="M48" s="209"/>
      <c r="N48" s="209"/>
      <c r="O48" s="209"/>
    </row>
    <row r="49" spans="1:15" ht="46.5" customHeight="1">
      <c r="A49" s="69" t="s">
        <v>209</v>
      </c>
      <c r="B49" s="8">
        <v>1016</v>
      </c>
      <c r="C49" s="39">
        <v>-208</v>
      </c>
      <c r="D49" s="39">
        <v>-450</v>
      </c>
      <c r="E49" s="39">
        <v>-400</v>
      </c>
      <c r="F49" s="61">
        <f t="shared" si="6"/>
        <v>-450</v>
      </c>
      <c r="G49" s="39">
        <v>-50</v>
      </c>
      <c r="H49" s="39">
        <v>-200</v>
      </c>
      <c r="I49" s="39">
        <v>-100</v>
      </c>
      <c r="J49" s="39">
        <v>-100</v>
      </c>
      <c r="K49" s="209"/>
      <c r="L49" s="209"/>
      <c r="M49" s="209"/>
      <c r="N49" s="209"/>
      <c r="O49" s="209"/>
    </row>
    <row r="50" spans="1:15" ht="18.75" customHeight="1">
      <c r="A50" s="69" t="s">
        <v>210</v>
      </c>
      <c r="B50" s="8">
        <v>1017</v>
      </c>
      <c r="C50" s="39">
        <v>-3757</v>
      </c>
      <c r="D50" s="39">
        <v>-3800</v>
      </c>
      <c r="E50" s="39">
        <v>-3737</v>
      </c>
      <c r="F50" s="61">
        <f t="shared" si="6"/>
        <v>-3800</v>
      </c>
      <c r="G50" s="39">
        <v>-950</v>
      </c>
      <c r="H50" s="39">
        <v>-950</v>
      </c>
      <c r="I50" s="39">
        <v>-950</v>
      </c>
      <c r="J50" s="39">
        <v>-950</v>
      </c>
      <c r="K50" s="209"/>
      <c r="L50" s="209"/>
      <c r="M50" s="209"/>
      <c r="N50" s="209"/>
      <c r="O50" s="209"/>
    </row>
    <row r="51" spans="1:15" ht="18.75" customHeight="1">
      <c r="A51" s="69" t="s">
        <v>211</v>
      </c>
      <c r="B51" s="8">
        <v>1018</v>
      </c>
      <c r="C51" s="39" t="s">
        <v>207</v>
      </c>
      <c r="D51" s="39" t="s">
        <v>207</v>
      </c>
      <c r="E51" s="39" t="s">
        <v>207</v>
      </c>
      <c r="F51" s="61"/>
      <c r="G51" s="39" t="s">
        <v>207</v>
      </c>
      <c r="H51" s="39" t="s">
        <v>207</v>
      </c>
      <c r="I51" s="39" t="s">
        <v>207</v>
      </c>
      <c r="J51" s="39" t="s">
        <v>207</v>
      </c>
      <c r="K51" s="244"/>
      <c r="L51" s="245"/>
      <c r="M51" s="245"/>
      <c r="N51" s="245"/>
      <c r="O51" s="246"/>
    </row>
    <row r="52" spans="1:15" ht="18.75" customHeight="1">
      <c r="A52" s="69" t="s">
        <v>212</v>
      </c>
      <c r="B52" s="8">
        <v>1019</v>
      </c>
      <c r="C52" s="39">
        <f>SUM(C53:C73)</f>
        <v>-1720</v>
      </c>
      <c r="D52" s="39">
        <f t="shared" ref="D52:E52" si="7">SUM(D53:D73)</f>
        <v>-1709</v>
      </c>
      <c r="E52" s="39">
        <f t="shared" si="7"/>
        <v>-2166</v>
      </c>
      <c r="F52" s="61">
        <f t="shared" si="6"/>
        <v>-1243</v>
      </c>
      <c r="G52" s="39">
        <f>SUM(G53:G73)</f>
        <v>-395</v>
      </c>
      <c r="H52" s="39">
        <f t="shared" ref="H52:J52" si="8">SUM(H53:H73)</f>
        <v>-313</v>
      </c>
      <c r="I52" s="39">
        <f t="shared" si="8"/>
        <v>-333</v>
      </c>
      <c r="J52" s="39">
        <f t="shared" si="8"/>
        <v>-202</v>
      </c>
      <c r="K52" s="209"/>
      <c r="L52" s="209"/>
      <c r="M52" s="209"/>
      <c r="N52" s="209"/>
      <c r="O52" s="209"/>
    </row>
    <row r="53" spans="1:15" ht="18.75" customHeight="1">
      <c r="A53" s="71" t="s">
        <v>213</v>
      </c>
      <c r="B53" s="8"/>
      <c r="C53" s="39">
        <v>-97</v>
      </c>
      <c r="D53" s="39">
        <v>-110</v>
      </c>
      <c r="E53" s="39">
        <v>-188</v>
      </c>
      <c r="F53" s="61">
        <f t="shared" si="6"/>
        <v>-190</v>
      </c>
      <c r="G53" s="39">
        <v>-40</v>
      </c>
      <c r="H53" s="39">
        <v>-50</v>
      </c>
      <c r="I53" s="39">
        <v>-60</v>
      </c>
      <c r="J53" s="39">
        <v>-40</v>
      </c>
      <c r="K53" s="73"/>
      <c r="L53" s="73"/>
      <c r="M53" s="73"/>
      <c r="N53" s="73"/>
      <c r="O53" s="73"/>
    </row>
    <row r="54" spans="1:15" ht="18.75" customHeight="1">
      <c r="A54" s="71" t="s">
        <v>214</v>
      </c>
      <c r="B54" s="8"/>
      <c r="C54" s="39">
        <v>-301</v>
      </c>
      <c r="D54" s="39">
        <v>-380</v>
      </c>
      <c r="E54" s="39">
        <v>-290</v>
      </c>
      <c r="F54" s="61">
        <f t="shared" si="6"/>
        <v>-350</v>
      </c>
      <c r="G54" s="39">
        <v>-110</v>
      </c>
      <c r="H54" s="39">
        <v>-55</v>
      </c>
      <c r="I54" s="39">
        <v>-45</v>
      </c>
      <c r="J54" s="39">
        <v>-140</v>
      </c>
      <c r="K54" s="73"/>
      <c r="L54" s="73"/>
      <c r="M54" s="73"/>
      <c r="N54" s="73"/>
      <c r="O54" s="73"/>
    </row>
    <row r="55" spans="1:15" ht="18.75" customHeight="1">
      <c r="A55" s="71" t="s">
        <v>215</v>
      </c>
      <c r="B55" s="8"/>
      <c r="C55" s="39">
        <v>-32</v>
      </c>
      <c r="D55" s="39">
        <v>-45</v>
      </c>
      <c r="E55" s="39">
        <v>-45</v>
      </c>
      <c r="F55" s="61">
        <f t="shared" si="6"/>
        <v>-45</v>
      </c>
      <c r="G55" s="39">
        <v>-10</v>
      </c>
      <c r="H55" s="39">
        <v>-10</v>
      </c>
      <c r="I55" s="39">
        <v>-15</v>
      </c>
      <c r="J55" s="39">
        <v>-10</v>
      </c>
      <c r="K55" s="73"/>
      <c r="L55" s="73"/>
      <c r="M55" s="73"/>
      <c r="N55" s="73"/>
      <c r="O55" s="73"/>
    </row>
    <row r="56" spans="1:15" ht="18.75" customHeight="1">
      <c r="A56" s="71" t="s">
        <v>216</v>
      </c>
      <c r="B56" s="8"/>
      <c r="C56" s="39"/>
      <c r="D56" s="39">
        <v>-5</v>
      </c>
      <c r="E56" s="39"/>
      <c r="F56" s="61">
        <f t="shared" si="6"/>
        <v>-5</v>
      </c>
      <c r="G56" s="39"/>
      <c r="H56" s="39">
        <v>-2</v>
      </c>
      <c r="I56" s="39">
        <v>-2</v>
      </c>
      <c r="J56" s="39">
        <v>-1</v>
      </c>
      <c r="K56" s="73"/>
      <c r="L56" s="73"/>
      <c r="M56" s="73"/>
      <c r="N56" s="73"/>
      <c r="O56" s="73"/>
    </row>
    <row r="57" spans="1:15" ht="18.75" customHeight="1">
      <c r="A57" s="71" t="s">
        <v>217</v>
      </c>
      <c r="B57" s="8"/>
      <c r="C57" s="39"/>
      <c r="D57" s="39"/>
      <c r="E57" s="39">
        <v>-8</v>
      </c>
      <c r="F57" s="61">
        <f t="shared" si="6"/>
        <v>0</v>
      </c>
      <c r="G57" s="39"/>
      <c r="H57" s="39"/>
      <c r="I57" s="39"/>
      <c r="J57" s="39"/>
      <c r="K57" s="73"/>
      <c r="L57" s="73"/>
      <c r="M57" s="73"/>
      <c r="N57" s="73"/>
      <c r="O57" s="73"/>
    </row>
    <row r="58" spans="1:15" ht="18.75" customHeight="1">
      <c r="A58" s="71" t="s">
        <v>218</v>
      </c>
      <c r="B58" s="8"/>
      <c r="C58" s="39">
        <v>-9</v>
      </c>
      <c r="D58" s="39">
        <v>-20</v>
      </c>
      <c r="E58" s="39">
        <v>-1</v>
      </c>
      <c r="F58" s="61">
        <f t="shared" si="6"/>
        <v>-5</v>
      </c>
      <c r="G58" s="39">
        <v>-1</v>
      </c>
      <c r="H58" s="39">
        <v>-1</v>
      </c>
      <c r="I58" s="39">
        <v>-1</v>
      </c>
      <c r="J58" s="39">
        <v>-2</v>
      </c>
      <c r="K58" s="73"/>
      <c r="L58" s="73"/>
      <c r="M58" s="73"/>
      <c r="N58" s="73"/>
      <c r="O58" s="73"/>
    </row>
    <row r="59" spans="1:15" ht="18.75" customHeight="1">
      <c r="A59" s="71" t="s">
        <v>219</v>
      </c>
      <c r="B59" s="8"/>
      <c r="C59" s="39">
        <v>-3</v>
      </c>
      <c r="D59" s="39"/>
      <c r="E59" s="39"/>
      <c r="F59" s="61">
        <f t="shared" si="6"/>
        <v>0</v>
      </c>
      <c r="G59" s="39"/>
      <c r="H59" s="39"/>
      <c r="I59" s="39"/>
      <c r="J59" s="39"/>
      <c r="K59" s="73"/>
      <c r="L59" s="73"/>
      <c r="M59" s="73"/>
      <c r="N59" s="73"/>
      <c r="O59" s="73"/>
    </row>
    <row r="60" spans="1:15" ht="18.75" customHeight="1">
      <c r="A60" s="71" t="s">
        <v>220</v>
      </c>
      <c r="B60" s="8"/>
      <c r="C60" s="39">
        <v>-1189</v>
      </c>
      <c r="D60" s="39">
        <v>-1020</v>
      </c>
      <c r="E60" s="39">
        <v>-1290</v>
      </c>
      <c r="F60" s="61">
        <f t="shared" si="6"/>
        <v>-220</v>
      </c>
      <c r="G60" s="39">
        <v>-220</v>
      </c>
      <c r="H60" s="39"/>
      <c r="I60" s="39"/>
      <c r="J60" s="39"/>
      <c r="K60" s="73"/>
      <c r="L60" s="73"/>
      <c r="M60" s="73"/>
      <c r="N60" s="73"/>
      <c r="O60" s="73"/>
    </row>
    <row r="61" spans="1:15" ht="18.75" customHeight="1">
      <c r="A61" s="71" t="s">
        <v>221</v>
      </c>
      <c r="B61" s="8"/>
      <c r="C61" s="39">
        <v>-38</v>
      </c>
      <c r="D61" s="39">
        <v>-25</v>
      </c>
      <c r="E61" s="39"/>
      <c r="F61" s="61">
        <f t="shared" si="6"/>
        <v>-30</v>
      </c>
      <c r="G61" s="39"/>
      <c r="H61" s="39">
        <v>-30</v>
      </c>
      <c r="I61" s="39"/>
      <c r="J61" s="39"/>
      <c r="K61" s="73"/>
      <c r="L61" s="73"/>
      <c r="M61" s="73"/>
      <c r="N61" s="73"/>
      <c r="O61" s="73"/>
    </row>
    <row r="62" spans="1:15" ht="18.75" customHeight="1">
      <c r="A62" s="71" t="s">
        <v>222</v>
      </c>
      <c r="B62" s="8"/>
      <c r="C62" s="39"/>
      <c r="D62" s="39">
        <v>-2</v>
      </c>
      <c r="E62" s="39"/>
      <c r="F62" s="61">
        <f t="shared" si="6"/>
        <v>-2</v>
      </c>
      <c r="G62" s="39"/>
      <c r="H62" s="39">
        <v>-1</v>
      </c>
      <c r="I62" s="39">
        <v>-1</v>
      </c>
      <c r="J62" s="39"/>
      <c r="K62" s="73"/>
      <c r="L62" s="73"/>
      <c r="M62" s="73"/>
      <c r="N62" s="73"/>
      <c r="O62" s="73"/>
    </row>
    <row r="63" spans="1:15" ht="18.75" customHeight="1">
      <c r="A63" s="71" t="s">
        <v>223</v>
      </c>
      <c r="B63" s="8"/>
      <c r="C63" s="39"/>
      <c r="D63" s="39">
        <v>-8</v>
      </c>
      <c r="E63" s="39"/>
      <c r="F63" s="61">
        <f t="shared" si="6"/>
        <v>0</v>
      </c>
      <c r="G63" s="39"/>
      <c r="H63" s="39"/>
      <c r="I63" s="39"/>
      <c r="J63" s="39"/>
      <c r="K63" s="73"/>
      <c r="L63" s="73"/>
      <c r="M63" s="73"/>
      <c r="N63" s="73"/>
      <c r="O63" s="73"/>
    </row>
    <row r="64" spans="1:15" ht="18.75" customHeight="1">
      <c r="A64" s="71" t="s">
        <v>224</v>
      </c>
      <c r="B64" s="8"/>
      <c r="C64" s="39"/>
      <c r="D64" s="39">
        <v>-30</v>
      </c>
      <c r="E64" s="39"/>
      <c r="F64" s="61">
        <f t="shared" si="6"/>
        <v>0</v>
      </c>
      <c r="G64" s="39"/>
      <c r="H64" s="39"/>
      <c r="I64" s="39"/>
      <c r="J64" s="39"/>
      <c r="K64" s="73"/>
      <c r="L64" s="73"/>
      <c r="M64" s="73"/>
      <c r="N64" s="73"/>
      <c r="O64" s="73"/>
    </row>
    <row r="65" spans="1:15" ht="18.75" customHeight="1">
      <c r="A65" s="71" t="s">
        <v>225</v>
      </c>
      <c r="B65" s="8"/>
      <c r="C65" s="39">
        <v>-6</v>
      </c>
      <c r="D65" s="39"/>
      <c r="E65" s="39"/>
      <c r="F65" s="61">
        <f t="shared" si="6"/>
        <v>0</v>
      </c>
      <c r="G65" s="39"/>
      <c r="H65" s="39"/>
      <c r="I65" s="39"/>
      <c r="J65" s="39"/>
      <c r="K65" s="73"/>
      <c r="L65" s="73"/>
      <c r="M65" s="73"/>
      <c r="N65" s="73"/>
      <c r="O65" s="73"/>
    </row>
    <row r="66" spans="1:15" ht="18.75" customHeight="1">
      <c r="A66" s="71" t="s">
        <v>226</v>
      </c>
      <c r="B66" s="8"/>
      <c r="C66" s="39">
        <v>-25</v>
      </c>
      <c r="D66" s="39"/>
      <c r="E66" s="39"/>
      <c r="F66" s="61">
        <f t="shared" si="6"/>
        <v>0</v>
      </c>
      <c r="G66" s="39"/>
      <c r="H66" s="39"/>
      <c r="I66" s="39"/>
      <c r="J66" s="39"/>
      <c r="K66" s="73"/>
      <c r="L66" s="73"/>
      <c r="M66" s="73"/>
      <c r="N66" s="73"/>
      <c r="O66" s="73"/>
    </row>
    <row r="67" spans="1:15" ht="18.75" customHeight="1">
      <c r="A67" s="71" t="s">
        <v>227</v>
      </c>
      <c r="B67" s="8"/>
      <c r="C67" s="39">
        <v>-12</v>
      </c>
      <c r="D67" s="39">
        <v>-20</v>
      </c>
      <c r="E67" s="39">
        <v>-15</v>
      </c>
      <c r="F67" s="61">
        <f t="shared" si="6"/>
        <v>-20</v>
      </c>
      <c r="G67" s="39">
        <v>-5</v>
      </c>
      <c r="H67" s="39">
        <v>-5</v>
      </c>
      <c r="I67" s="39">
        <v>-5</v>
      </c>
      <c r="J67" s="39">
        <v>-5</v>
      </c>
      <c r="K67" s="73"/>
      <c r="L67" s="73"/>
      <c r="M67" s="73"/>
      <c r="N67" s="73"/>
      <c r="O67" s="73"/>
    </row>
    <row r="68" spans="1:15" ht="18.75" customHeight="1">
      <c r="A68" s="71" t="s">
        <v>228</v>
      </c>
      <c r="B68" s="8"/>
      <c r="C68" s="39"/>
      <c r="D68" s="39">
        <v>-15</v>
      </c>
      <c r="E68" s="39"/>
      <c r="F68" s="61">
        <f t="shared" si="6"/>
        <v>0</v>
      </c>
      <c r="G68" s="39"/>
      <c r="H68" s="39"/>
      <c r="I68" s="39"/>
      <c r="J68" s="39"/>
      <c r="K68" s="73"/>
      <c r="L68" s="73"/>
      <c r="M68" s="73"/>
      <c r="N68" s="73"/>
      <c r="O68" s="73"/>
    </row>
    <row r="69" spans="1:15" ht="18.75" customHeight="1">
      <c r="A69" s="71" t="s">
        <v>229</v>
      </c>
      <c r="B69" s="8"/>
      <c r="C69" s="39"/>
      <c r="D69" s="39">
        <v>-10</v>
      </c>
      <c r="E69" s="39">
        <v>-10</v>
      </c>
      <c r="F69" s="61">
        <f t="shared" si="6"/>
        <v>-10</v>
      </c>
      <c r="G69" s="39">
        <v>-2</v>
      </c>
      <c r="H69" s="39">
        <v>-4</v>
      </c>
      <c r="I69" s="39">
        <v>-2</v>
      </c>
      <c r="J69" s="39">
        <v>-2</v>
      </c>
      <c r="K69" s="73"/>
      <c r="L69" s="73"/>
      <c r="M69" s="73"/>
      <c r="N69" s="73"/>
      <c r="O69" s="73"/>
    </row>
    <row r="70" spans="1:15" ht="18.75" customHeight="1">
      <c r="A70" s="71" t="s">
        <v>230</v>
      </c>
      <c r="B70" s="8"/>
      <c r="C70" s="39"/>
      <c r="D70" s="39">
        <v>-1</v>
      </c>
      <c r="E70" s="39"/>
      <c r="F70" s="61">
        <f t="shared" si="6"/>
        <v>-1</v>
      </c>
      <c r="G70" s="39"/>
      <c r="H70" s="39">
        <v>-1</v>
      </c>
      <c r="I70" s="39"/>
      <c r="J70" s="39"/>
      <c r="K70" s="73"/>
      <c r="L70" s="73"/>
      <c r="M70" s="73"/>
      <c r="N70" s="73"/>
      <c r="O70" s="73"/>
    </row>
    <row r="71" spans="1:15" ht="18.75" customHeight="1">
      <c r="A71" s="71" t="s">
        <v>231</v>
      </c>
      <c r="B71" s="8"/>
      <c r="C71" s="39"/>
      <c r="D71" s="39"/>
      <c r="E71" s="39">
        <v>-304</v>
      </c>
      <c r="F71" s="61">
        <f t="shared" si="6"/>
        <v>-350</v>
      </c>
      <c r="G71" s="39"/>
      <c r="H71" s="39">
        <v>-150</v>
      </c>
      <c r="I71" s="39">
        <v>-200</v>
      </c>
      <c r="J71" s="39"/>
      <c r="K71" s="73"/>
      <c r="L71" s="73"/>
      <c r="M71" s="73"/>
      <c r="N71" s="73"/>
      <c r="O71" s="73"/>
    </row>
    <row r="72" spans="1:15" ht="18.75" customHeight="1">
      <c r="A72" s="71" t="s">
        <v>232</v>
      </c>
      <c r="B72" s="8"/>
      <c r="C72" s="39">
        <v>-5</v>
      </c>
      <c r="D72" s="39">
        <v>-15</v>
      </c>
      <c r="E72" s="39">
        <v>-15</v>
      </c>
      <c r="F72" s="61">
        <f t="shared" si="6"/>
        <v>-15</v>
      </c>
      <c r="G72" s="39">
        <v>-7</v>
      </c>
      <c r="H72" s="39">
        <v>-4</v>
      </c>
      <c r="I72" s="39">
        <v>-2</v>
      </c>
      <c r="J72" s="39">
        <v>-2</v>
      </c>
      <c r="K72" s="73"/>
      <c r="L72" s="73"/>
      <c r="M72" s="73"/>
      <c r="N72" s="73"/>
      <c r="O72" s="73"/>
    </row>
    <row r="73" spans="1:15" ht="18.75" customHeight="1">
      <c r="A73" s="71" t="s">
        <v>233</v>
      </c>
      <c r="B73" s="8"/>
      <c r="C73" s="39">
        <v>-3</v>
      </c>
      <c r="D73" s="39">
        <v>-3</v>
      </c>
      <c r="E73" s="39"/>
      <c r="F73" s="61">
        <f t="shared" si="6"/>
        <v>0</v>
      </c>
      <c r="G73" s="39"/>
      <c r="H73" s="39"/>
      <c r="I73" s="39"/>
      <c r="J73" s="39"/>
      <c r="K73" s="73"/>
      <c r="L73" s="73"/>
      <c r="M73" s="73"/>
      <c r="N73" s="73"/>
      <c r="O73" s="73"/>
    </row>
    <row r="74" spans="1:15" ht="18.75" customHeight="1">
      <c r="A74" s="72" t="s">
        <v>234</v>
      </c>
      <c r="B74" s="73">
        <v>1020</v>
      </c>
      <c r="C74" s="31">
        <f>SUM(C32,C43)</f>
        <v>3860</v>
      </c>
      <c r="D74" s="31">
        <f t="shared" ref="D74:J74" si="9">SUM(D32,D43)</f>
        <v>3132</v>
      </c>
      <c r="E74" s="31">
        <f t="shared" si="9"/>
        <v>3567</v>
      </c>
      <c r="F74" s="31">
        <f t="shared" si="9"/>
        <v>4255</v>
      </c>
      <c r="G74" s="31">
        <f t="shared" si="9"/>
        <v>490</v>
      </c>
      <c r="H74" s="31">
        <f t="shared" si="9"/>
        <v>1217</v>
      </c>
      <c r="I74" s="31">
        <f t="shared" si="9"/>
        <v>1627</v>
      </c>
      <c r="J74" s="31">
        <f t="shared" si="9"/>
        <v>921</v>
      </c>
      <c r="K74" s="209"/>
      <c r="L74" s="209"/>
      <c r="M74" s="209"/>
      <c r="N74" s="209"/>
      <c r="O74" s="209"/>
    </row>
    <row r="75" spans="1:15" s="98" customFormat="1" ht="18.75" customHeight="1">
      <c r="A75" s="72" t="s">
        <v>235</v>
      </c>
      <c r="B75" s="73">
        <v>1030</v>
      </c>
      <c r="C75" s="60">
        <f>SUM(C76:C95,C97)</f>
        <v>-5562</v>
      </c>
      <c r="D75" s="60">
        <f>SUM(D76:D95,D97)</f>
        <v>-6617</v>
      </c>
      <c r="E75" s="60">
        <f>SUM(E76:E95,E97)</f>
        <v>-6283</v>
      </c>
      <c r="F75" s="60">
        <f t="shared" si="6"/>
        <v>-7112</v>
      </c>
      <c r="G75" s="60">
        <f>SUM(G76:G95,G97)</f>
        <v>-1755</v>
      </c>
      <c r="H75" s="60">
        <f>SUM(H76:H95,H97)</f>
        <v>-1784</v>
      </c>
      <c r="I75" s="60">
        <f>SUM(I76:I95,I97)</f>
        <v>-1768</v>
      </c>
      <c r="J75" s="60">
        <f>SUM(J76:J95,J97)</f>
        <v>-1805</v>
      </c>
      <c r="K75" s="209"/>
      <c r="L75" s="209"/>
      <c r="M75" s="209"/>
      <c r="N75" s="209"/>
      <c r="O75" s="209"/>
    </row>
    <row r="76" spans="1:15" ht="18.75" customHeight="1">
      <c r="A76" s="69" t="s">
        <v>236</v>
      </c>
      <c r="B76" s="74">
        <v>1031</v>
      </c>
      <c r="C76" s="39">
        <v>-404</v>
      </c>
      <c r="D76" s="39">
        <v>-485</v>
      </c>
      <c r="E76" s="39">
        <v>-300</v>
      </c>
      <c r="F76" s="61">
        <f t="shared" si="6"/>
        <v>-382</v>
      </c>
      <c r="G76" s="39">
        <v>-100</v>
      </c>
      <c r="H76" s="39">
        <v>-100</v>
      </c>
      <c r="I76" s="39">
        <v>-100</v>
      </c>
      <c r="J76" s="39">
        <v>-82</v>
      </c>
      <c r="K76" s="209"/>
      <c r="L76" s="209"/>
      <c r="M76" s="209"/>
      <c r="N76" s="209"/>
      <c r="O76" s="209"/>
    </row>
    <row r="77" spans="1:15" ht="18.75" customHeight="1">
      <c r="A77" s="69" t="s">
        <v>237</v>
      </c>
      <c r="B77" s="74">
        <v>1032</v>
      </c>
      <c r="C77" s="39">
        <v>-9</v>
      </c>
      <c r="D77" s="39">
        <v>-15</v>
      </c>
      <c r="E77" s="39">
        <v>-11</v>
      </c>
      <c r="F77" s="61">
        <f t="shared" si="6"/>
        <v>-24</v>
      </c>
      <c r="G77" s="39">
        <v>-6</v>
      </c>
      <c r="H77" s="39">
        <v>-6</v>
      </c>
      <c r="I77" s="39">
        <v>-6</v>
      </c>
      <c r="J77" s="39">
        <v>-6</v>
      </c>
      <c r="K77" s="209"/>
      <c r="L77" s="209"/>
      <c r="M77" s="209"/>
      <c r="N77" s="209"/>
      <c r="O77" s="209"/>
    </row>
    <row r="78" spans="1:15" ht="18.75" customHeight="1">
      <c r="A78" s="69" t="s">
        <v>238</v>
      </c>
      <c r="B78" s="74">
        <v>1033</v>
      </c>
      <c r="C78" s="39" t="s">
        <v>207</v>
      </c>
      <c r="D78" s="39" t="s">
        <v>207</v>
      </c>
      <c r="E78" s="39" t="s">
        <v>207</v>
      </c>
      <c r="F78" s="61">
        <f t="shared" si="6"/>
        <v>0</v>
      </c>
      <c r="G78" s="39" t="s">
        <v>207</v>
      </c>
      <c r="H78" s="39" t="s">
        <v>207</v>
      </c>
      <c r="I78" s="39" t="s">
        <v>207</v>
      </c>
      <c r="J78" s="39" t="s">
        <v>207</v>
      </c>
      <c r="K78" s="209"/>
      <c r="L78" s="209"/>
      <c r="M78" s="209"/>
      <c r="N78" s="209"/>
      <c r="O78" s="209"/>
    </row>
    <row r="79" spans="1:15" ht="18.75" customHeight="1">
      <c r="A79" s="69" t="s">
        <v>239</v>
      </c>
      <c r="B79" s="74">
        <v>1034</v>
      </c>
      <c r="C79" s="39">
        <v>-10</v>
      </c>
      <c r="D79" s="39">
        <v>-14</v>
      </c>
      <c r="E79" s="39">
        <v>-12</v>
      </c>
      <c r="F79" s="61">
        <f t="shared" si="6"/>
        <v>-20</v>
      </c>
      <c r="G79" s="39">
        <v>-10</v>
      </c>
      <c r="H79" s="39">
        <v>-10</v>
      </c>
      <c r="I79" s="39" t="s">
        <v>207</v>
      </c>
      <c r="J79" s="39" t="s">
        <v>207</v>
      </c>
      <c r="K79" s="209"/>
      <c r="L79" s="209"/>
      <c r="M79" s="209"/>
      <c r="N79" s="209"/>
      <c r="O79" s="209"/>
    </row>
    <row r="80" spans="1:15" ht="18.75" customHeight="1">
      <c r="A80" s="69" t="s">
        <v>240</v>
      </c>
      <c r="B80" s="74">
        <v>1035</v>
      </c>
      <c r="C80" s="39" t="s">
        <v>207</v>
      </c>
      <c r="D80" s="39" t="s">
        <v>207</v>
      </c>
      <c r="E80" s="39" t="s">
        <v>207</v>
      </c>
      <c r="F80" s="61">
        <f t="shared" si="6"/>
        <v>0</v>
      </c>
      <c r="G80" s="39" t="s">
        <v>207</v>
      </c>
      <c r="H80" s="39" t="s">
        <v>207</v>
      </c>
      <c r="I80" s="39" t="s">
        <v>207</v>
      </c>
      <c r="J80" s="39" t="s">
        <v>207</v>
      </c>
      <c r="K80" s="209"/>
      <c r="L80" s="209"/>
      <c r="M80" s="209"/>
      <c r="N80" s="209"/>
      <c r="O80" s="209"/>
    </row>
    <row r="81" spans="1:15" ht="18.75" customHeight="1">
      <c r="A81" s="69" t="s">
        <v>241</v>
      </c>
      <c r="B81" s="74">
        <v>1036</v>
      </c>
      <c r="C81" s="39" t="s">
        <v>207</v>
      </c>
      <c r="D81" s="39" t="s">
        <v>207</v>
      </c>
      <c r="E81" s="39" t="s">
        <v>207</v>
      </c>
      <c r="F81" s="61">
        <f t="shared" si="6"/>
        <v>0</v>
      </c>
      <c r="G81" s="39" t="s">
        <v>207</v>
      </c>
      <c r="H81" s="39" t="s">
        <v>207</v>
      </c>
      <c r="I81" s="39" t="s">
        <v>207</v>
      </c>
      <c r="J81" s="39" t="s">
        <v>207</v>
      </c>
      <c r="K81" s="209"/>
      <c r="L81" s="209"/>
      <c r="M81" s="209"/>
      <c r="N81" s="209"/>
      <c r="O81" s="209"/>
    </row>
    <row r="82" spans="1:15" ht="18.75" customHeight="1">
      <c r="A82" s="69" t="s">
        <v>242</v>
      </c>
      <c r="B82" s="74">
        <v>1037</v>
      </c>
      <c r="C82" s="39">
        <v>-8</v>
      </c>
      <c r="D82" s="39">
        <v>-13</v>
      </c>
      <c r="E82" s="39">
        <v>-9</v>
      </c>
      <c r="F82" s="61">
        <f t="shared" si="6"/>
        <v>-10</v>
      </c>
      <c r="G82" s="39">
        <v>-3</v>
      </c>
      <c r="H82" s="39">
        <v>-3</v>
      </c>
      <c r="I82" s="39">
        <v>-2</v>
      </c>
      <c r="J82" s="39">
        <v>-2</v>
      </c>
      <c r="K82" s="209"/>
      <c r="L82" s="209"/>
      <c r="M82" s="209"/>
      <c r="N82" s="209"/>
      <c r="O82" s="209"/>
    </row>
    <row r="83" spans="1:15" ht="18.75" customHeight="1">
      <c r="A83" s="69" t="s">
        <v>243</v>
      </c>
      <c r="B83" s="74">
        <v>1038</v>
      </c>
      <c r="C83" s="39">
        <v>-2754</v>
      </c>
      <c r="D83" s="39">
        <v>-3000</v>
      </c>
      <c r="E83" s="39">
        <v>-3100</v>
      </c>
      <c r="F83" s="61">
        <f t="shared" si="6"/>
        <v>-3300</v>
      </c>
      <c r="G83" s="39">
        <v>-825</v>
      </c>
      <c r="H83" s="39">
        <v>-825</v>
      </c>
      <c r="I83" s="39">
        <v>-825</v>
      </c>
      <c r="J83" s="39">
        <v>-825</v>
      </c>
      <c r="K83" s="209"/>
      <c r="L83" s="209"/>
      <c r="M83" s="209"/>
      <c r="N83" s="209"/>
      <c r="O83" s="209"/>
    </row>
    <row r="84" spans="1:15" ht="18.75" customHeight="1">
      <c r="A84" s="69" t="s">
        <v>244</v>
      </c>
      <c r="B84" s="74">
        <v>1039</v>
      </c>
      <c r="C84" s="39">
        <v>-581</v>
      </c>
      <c r="D84" s="39">
        <v>-570</v>
      </c>
      <c r="E84" s="39">
        <v>-682</v>
      </c>
      <c r="F84" s="61">
        <f t="shared" si="6"/>
        <v>-726</v>
      </c>
      <c r="G84" s="39">
        <v>-180</v>
      </c>
      <c r="H84" s="39">
        <v>-180</v>
      </c>
      <c r="I84" s="39">
        <v>-180</v>
      </c>
      <c r="J84" s="39">
        <v>-186</v>
      </c>
      <c r="K84" s="209"/>
      <c r="L84" s="209"/>
      <c r="M84" s="209"/>
      <c r="N84" s="209"/>
      <c r="O84" s="209"/>
    </row>
    <row r="85" spans="1:15" ht="37.5">
      <c r="A85" s="69" t="s">
        <v>245</v>
      </c>
      <c r="B85" s="74">
        <v>1040</v>
      </c>
      <c r="C85" s="39">
        <v>-177</v>
      </c>
      <c r="D85" s="39">
        <v>-350</v>
      </c>
      <c r="E85" s="39">
        <v>-160</v>
      </c>
      <c r="F85" s="61">
        <f t="shared" si="6"/>
        <v>-350</v>
      </c>
      <c r="G85" s="39">
        <v>-50</v>
      </c>
      <c r="H85" s="39">
        <v>-100</v>
      </c>
      <c r="I85" s="39">
        <v>-100</v>
      </c>
      <c r="J85" s="39">
        <v>-100</v>
      </c>
      <c r="K85" s="209"/>
      <c r="L85" s="209"/>
      <c r="M85" s="209"/>
      <c r="N85" s="209"/>
      <c r="O85" s="209"/>
    </row>
    <row r="86" spans="1:15" ht="37.5">
      <c r="A86" s="69" t="s">
        <v>246</v>
      </c>
      <c r="B86" s="74">
        <v>1041</v>
      </c>
      <c r="C86" s="39" t="s">
        <v>207</v>
      </c>
      <c r="D86" s="39" t="s">
        <v>207</v>
      </c>
      <c r="E86" s="39" t="s">
        <v>207</v>
      </c>
      <c r="F86" s="61">
        <f t="shared" si="6"/>
        <v>0</v>
      </c>
      <c r="G86" s="39" t="s">
        <v>207</v>
      </c>
      <c r="H86" s="39" t="s">
        <v>207</v>
      </c>
      <c r="I86" s="39" t="s">
        <v>207</v>
      </c>
      <c r="J86" s="39" t="s">
        <v>207</v>
      </c>
      <c r="K86" s="209"/>
      <c r="L86" s="209"/>
      <c r="M86" s="209"/>
      <c r="N86" s="209"/>
      <c r="O86" s="209"/>
    </row>
    <row r="87" spans="1:15" ht="18.75" customHeight="1">
      <c r="A87" s="69" t="s">
        <v>247</v>
      </c>
      <c r="B87" s="74">
        <v>1042</v>
      </c>
      <c r="C87" s="39" t="s">
        <v>207</v>
      </c>
      <c r="D87" s="39" t="s">
        <v>207</v>
      </c>
      <c r="E87" s="39" t="s">
        <v>207</v>
      </c>
      <c r="F87" s="61">
        <f t="shared" si="6"/>
        <v>0</v>
      </c>
      <c r="G87" s="39" t="s">
        <v>207</v>
      </c>
      <c r="H87" s="39" t="s">
        <v>207</v>
      </c>
      <c r="I87" s="39" t="s">
        <v>207</v>
      </c>
      <c r="J87" s="39" t="s">
        <v>207</v>
      </c>
      <c r="K87" s="209"/>
      <c r="L87" s="209"/>
      <c r="M87" s="209"/>
      <c r="N87" s="209"/>
      <c r="O87" s="209"/>
    </row>
    <row r="88" spans="1:15" ht="18.75" customHeight="1">
      <c r="A88" s="69" t="s">
        <v>248</v>
      </c>
      <c r="B88" s="74">
        <v>1043</v>
      </c>
      <c r="C88" s="39" t="s">
        <v>207</v>
      </c>
      <c r="D88" s="39" t="s">
        <v>207</v>
      </c>
      <c r="E88" s="39" t="s">
        <v>207</v>
      </c>
      <c r="F88" s="61">
        <f t="shared" si="6"/>
        <v>0</v>
      </c>
      <c r="G88" s="39" t="s">
        <v>207</v>
      </c>
      <c r="H88" s="39" t="s">
        <v>207</v>
      </c>
      <c r="I88" s="39" t="s">
        <v>207</v>
      </c>
      <c r="J88" s="39" t="s">
        <v>207</v>
      </c>
      <c r="K88" s="209"/>
      <c r="L88" s="209"/>
      <c r="M88" s="209"/>
      <c r="N88" s="209"/>
      <c r="O88" s="209"/>
    </row>
    <row r="89" spans="1:15" ht="18.75" customHeight="1">
      <c r="A89" s="69" t="s">
        <v>249</v>
      </c>
      <c r="B89" s="74">
        <v>1044</v>
      </c>
      <c r="C89" s="39" t="s">
        <v>207</v>
      </c>
      <c r="D89" s="39" t="s">
        <v>207</v>
      </c>
      <c r="E89" s="39" t="s">
        <v>207</v>
      </c>
      <c r="F89" s="61">
        <f t="shared" si="6"/>
        <v>0</v>
      </c>
      <c r="G89" s="39" t="s">
        <v>207</v>
      </c>
      <c r="H89" s="39" t="s">
        <v>207</v>
      </c>
      <c r="I89" s="39" t="s">
        <v>207</v>
      </c>
      <c r="J89" s="39" t="s">
        <v>207</v>
      </c>
      <c r="K89" s="209"/>
      <c r="L89" s="209"/>
      <c r="M89" s="209"/>
      <c r="N89" s="209"/>
      <c r="O89" s="209"/>
    </row>
    <row r="90" spans="1:15" ht="18.75" customHeight="1">
      <c r="A90" s="69" t="s">
        <v>250</v>
      </c>
      <c r="B90" s="74">
        <v>1045</v>
      </c>
      <c r="C90" s="39">
        <v>0</v>
      </c>
      <c r="D90" s="39">
        <v>-6</v>
      </c>
      <c r="E90" s="39">
        <v>-9</v>
      </c>
      <c r="F90" s="61">
        <f t="shared" si="6"/>
        <v>-10</v>
      </c>
      <c r="G90" s="39">
        <v>-2</v>
      </c>
      <c r="H90" s="39">
        <v>-2</v>
      </c>
      <c r="I90" s="39">
        <v>-2</v>
      </c>
      <c r="J90" s="39">
        <v>-4</v>
      </c>
      <c r="K90" s="209"/>
      <c r="L90" s="209"/>
      <c r="M90" s="209"/>
      <c r="N90" s="209"/>
      <c r="O90" s="209"/>
    </row>
    <row r="91" spans="1:15" ht="18.75" customHeight="1">
      <c r="A91" s="69" t="s">
        <v>251</v>
      </c>
      <c r="B91" s="74">
        <v>1046</v>
      </c>
      <c r="C91" s="39">
        <v>-81</v>
      </c>
      <c r="D91" s="39">
        <v>-2</v>
      </c>
      <c r="E91" s="39">
        <v>-8</v>
      </c>
      <c r="F91" s="61">
        <f t="shared" si="6"/>
        <v>-10</v>
      </c>
      <c r="G91" s="39" t="s">
        <v>207</v>
      </c>
      <c r="H91" s="39">
        <v>-10</v>
      </c>
      <c r="I91" s="39" t="s">
        <v>207</v>
      </c>
      <c r="J91" s="39" t="s">
        <v>207</v>
      </c>
      <c r="K91" s="209"/>
      <c r="L91" s="209"/>
      <c r="M91" s="209"/>
      <c r="N91" s="209"/>
      <c r="O91" s="209"/>
    </row>
    <row r="92" spans="1:15" ht="18.75" customHeight="1">
      <c r="A92" s="69" t="s">
        <v>252</v>
      </c>
      <c r="B92" s="74">
        <v>1047</v>
      </c>
      <c r="C92" s="39" t="s">
        <v>207</v>
      </c>
      <c r="D92" s="39" t="s">
        <v>207</v>
      </c>
      <c r="E92" s="39" t="s">
        <v>207</v>
      </c>
      <c r="F92" s="61">
        <f t="shared" si="6"/>
        <v>0</v>
      </c>
      <c r="G92" s="39" t="s">
        <v>207</v>
      </c>
      <c r="H92" s="39" t="s">
        <v>207</v>
      </c>
      <c r="I92" s="39" t="s">
        <v>207</v>
      </c>
      <c r="J92" s="39" t="s">
        <v>207</v>
      </c>
      <c r="K92" s="209"/>
      <c r="L92" s="209"/>
      <c r="M92" s="209"/>
      <c r="N92" s="209"/>
      <c r="O92" s="209"/>
    </row>
    <row r="93" spans="1:15" ht="18.75" customHeight="1">
      <c r="A93" s="69" t="s">
        <v>217</v>
      </c>
      <c r="B93" s="74">
        <v>1048</v>
      </c>
      <c r="C93" s="39" t="s">
        <v>207</v>
      </c>
      <c r="D93" s="39">
        <v>-1</v>
      </c>
      <c r="E93" s="39" t="s">
        <v>207</v>
      </c>
      <c r="F93" s="61">
        <f t="shared" si="6"/>
        <v>-1</v>
      </c>
      <c r="G93" s="39" t="s">
        <v>207</v>
      </c>
      <c r="H93" s="39">
        <v>-1</v>
      </c>
      <c r="I93" s="39" t="s">
        <v>207</v>
      </c>
      <c r="J93" s="39" t="s">
        <v>207</v>
      </c>
      <c r="K93" s="209"/>
      <c r="L93" s="209"/>
      <c r="M93" s="209"/>
      <c r="N93" s="209"/>
      <c r="O93" s="209"/>
    </row>
    <row r="94" spans="1:15" ht="18.75" customHeight="1">
      <c r="A94" s="69" t="s">
        <v>253</v>
      </c>
      <c r="B94" s="74">
        <v>1049</v>
      </c>
      <c r="C94" s="39" t="s">
        <v>207</v>
      </c>
      <c r="D94" s="39" t="s">
        <v>207</v>
      </c>
      <c r="E94" s="39" t="s">
        <v>207</v>
      </c>
      <c r="F94" s="61">
        <f t="shared" si="6"/>
        <v>0</v>
      </c>
      <c r="G94" s="39" t="s">
        <v>207</v>
      </c>
      <c r="H94" s="39" t="s">
        <v>207</v>
      </c>
      <c r="I94" s="39" t="s">
        <v>207</v>
      </c>
      <c r="J94" s="39" t="s">
        <v>207</v>
      </c>
      <c r="K94" s="209"/>
      <c r="L94" s="209"/>
      <c r="M94" s="209"/>
      <c r="N94" s="209"/>
      <c r="O94" s="209"/>
    </row>
    <row r="95" spans="1:15" ht="37.5">
      <c r="A95" s="69" t="s">
        <v>254</v>
      </c>
      <c r="B95" s="74">
        <v>1050</v>
      </c>
      <c r="C95" s="39" t="s">
        <v>207</v>
      </c>
      <c r="D95" s="39" t="s">
        <v>207</v>
      </c>
      <c r="E95" s="39" t="s">
        <v>207</v>
      </c>
      <c r="F95" s="61">
        <f t="shared" si="6"/>
        <v>0</v>
      </c>
      <c r="G95" s="39" t="s">
        <v>207</v>
      </c>
      <c r="H95" s="39" t="s">
        <v>207</v>
      </c>
      <c r="I95" s="39" t="s">
        <v>207</v>
      </c>
      <c r="J95" s="39" t="s">
        <v>207</v>
      </c>
      <c r="K95" s="209"/>
      <c r="L95" s="209"/>
      <c r="M95" s="209"/>
      <c r="N95" s="209"/>
      <c r="O95" s="209"/>
    </row>
    <row r="96" spans="1:15" ht="18.75" customHeight="1">
      <c r="A96" s="69" t="s">
        <v>255</v>
      </c>
      <c r="B96" s="74" t="s">
        <v>256</v>
      </c>
      <c r="C96" s="39" t="s">
        <v>207</v>
      </c>
      <c r="D96" s="39" t="s">
        <v>207</v>
      </c>
      <c r="E96" s="39" t="s">
        <v>207</v>
      </c>
      <c r="F96" s="61">
        <f t="shared" si="6"/>
        <v>0</v>
      </c>
      <c r="G96" s="39" t="s">
        <v>207</v>
      </c>
      <c r="H96" s="39" t="s">
        <v>207</v>
      </c>
      <c r="I96" s="39" t="s">
        <v>207</v>
      </c>
      <c r="J96" s="39" t="s">
        <v>207</v>
      </c>
      <c r="K96" s="209"/>
      <c r="L96" s="209"/>
      <c r="M96" s="209"/>
      <c r="N96" s="209"/>
      <c r="O96" s="209"/>
    </row>
    <row r="97" spans="1:15" ht="18.75" customHeight="1">
      <c r="A97" s="69" t="s">
        <v>257</v>
      </c>
      <c r="B97" s="74">
        <v>1051</v>
      </c>
      <c r="C97" s="39">
        <f>SUM(C98:C112)</f>
        <v>-1538</v>
      </c>
      <c r="D97" s="39">
        <f t="shared" ref="D97:G97" si="10">SUM(D98:D112)</f>
        <v>-2161</v>
      </c>
      <c r="E97" s="39">
        <f t="shared" si="10"/>
        <v>-1992</v>
      </c>
      <c r="F97" s="61">
        <f t="shared" si="6"/>
        <v>-2279</v>
      </c>
      <c r="G97" s="39">
        <f t="shared" si="10"/>
        <v>-579</v>
      </c>
      <c r="H97" s="39">
        <f t="shared" ref="H97" si="11">SUM(H98:H112)</f>
        <v>-547</v>
      </c>
      <c r="I97" s="39">
        <f t="shared" ref="I97" si="12">SUM(I98:I112)</f>
        <v>-553</v>
      </c>
      <c r="J97" s="39">
        <f t="shared" ref="J97" si="13">SUM(J98:J112)</f>
        <v>-600</v>
      </c>
      <c r="K97" s="209"/>
      <c r="L97" s="209"/>
      <c r="M97" s="209"/>
      <c r="N97" s="209"/>
      <c r="O97" s="209"/>
    </row>
    <row r="98" spans="1:15" ht="18.75" customHeight="1">
      <c r="A98" s="71" t="s">
        <v>258</v>
      </c>
      <c r="B98" s="74"/>
      <c r="C98" s="39"/>
      <c r="D98" s="39">
        <v>-2</v>
      </c>
      <c r="E98" s="39"/>
      <c r="F98" s="61">
        <f t="shared" si="6"/>
        <v>-2</v>
      </c>
      <c r="G98" s="39">
        <v>-1</v>
      </c>
      <c r="H98" s="39">
        <v>-1</v>
      </c>
      <c r="I98" s="39"/>
      <c r="J98" s="39"/>
      <c r="K98" s="73"/>
      <c r="L98" s="73"/>
      <c r="M98" s="73"/>
      <c r="N98" s="73"/>
      <c r="O98" s="73"/>
    </row>
    <row r="99" spans="1:15" ht="18.75" customHeight="1">
      <c r="A99" s="71" t="s">
        <v>259</v>
      </c>
      <c r="B99" s="74"/>
      <c r="C99" s="39">
        <v>-1159</v>
      </c>
      <c r="D99" s="39">
        <v>-1600</v>
      </c>
      <c r="E99" s="39">
        <v>-1450</v>
      </c>
      <c r="F99" s="61">
        <f t="shared" si="6"/>
        <v>-1600</v>
      </c>
      <c r="G99" s="39">
        <v>-400</v>
      </c>
      <c r="H99" s="39">
        <v>-400</v>
      </c>
      <c r="I99" s="39">
        <v>-400</v>
      </c>
      <c r="J99" s="39">
        <v>-400</v>
      </c>
      <c r="K99" s="73"/>
      <c r="L99" s="73"/>
      <c r="M99" s="73"/>
      <c r="N99" s="73"/>
      <c r="O99" s="73"/>
    </row>
    <row r="100" spans="1:15" ht="18.75" customHeight="1">
      <c r="A100" s="71" t="s">
        <v>260</v>
      </c>
      <c r="B100" s="74"/>
      <c r="C100" s="39">
        <v>-28</v>
      </c>
      <c r="D100" s="39">
        <v>-35</v>
      </c>
      <c r="E100" s="39">
        <v>-30</v>
      </c>
      <c r="F100" s="61">
        <f t="shared" si="6"/>
        <v>-40</v>
      </c>
      <c r="G100" s="39">
        <v>-10</v>
      </c>
      <c r="H100" s="39">
        <v>-10</v>
      </c>
      <c r="I100" s="39">
        <v>-10</v>
      </c>
      <c r="J100" s="39">
        <v>-10</v>
      </c>
      <c r="K100" s="73"/>
      <c r="L100" s="73"/>
      <c r="M100" s="73"/>
      <c r="N100" s="73"/>
      <c r="O100" s="73"/>
    </row>
    <row r="101" spans="1:15" ht="18.75" customHeight="1">
      <c r="A101" s="71" t="s">
        <v>214</v>
      </c>
      <c r="B101" s="74"/>
      <c r="C101" s="39">
        <v>-152</v>
      </c>
      <c r="D101" s="39">
        <v>-187</v>
      </c>
      <c r="E101" s="39">
        <v>-187</v>
      </c>
      <c r="F101" s="61">
        <f t="shared" si="6"/>
        <v>-200</v>
      </c>
      <c r="G101" s="39">
        <v>-65</v>
      </c>
      <c r="H101" s="39">
        <v>-30</v>
      </c>
      <c r="I101" s="39">
        <v>-30</v>
      </c>
      <c r="J101" s="39">
        <v>-75</v>
      </c>
      <c r="K101" s="73"/>
      <c r="L101" s="73"/>
      <c r="M101" s="73"/>
      <c r="N101" s="73"/>
      <c r="O101" s="73"/>
    </row>
    <row r="102" spans="1:15" ht="18.75" customHeight="1">
      <c r="A102" s="71" t="s">
        <v>261</v>
      </c>
      <c r="B102" s="74"/>
      <c r="C102" s="39">
        <v>-8</v>
      </c>
      <c r="D102" s="39">
        <v>-10</v>
      </c>
      <c r="E102" s="39">
        <v>-5</v>
      </c>
      <c r="F102" s="61">
        <f t="shared" si="6"/>
        <v>-10</v>
      </c>
      <c r="G102" s="39">
        <v>-3</v>
      </c>
      <c r="H102" s="39">
        <v>-2</v>
      </c>
      <c r="I102" s="39">
        <v>-3</v>
      </c>
      <c r="J102" s="39">
        <v>-2</v>
      </c>
      <c r="K102" s="73"/>
      <c r="L102" s="73"/>
      <c r="M102" s="73"/>
      <c r="N102" s="73"/>
      <c r="O102" s="73"/>
    </row>
    <row r="103" spans="1:15" ht="18.75" customHeight="1">
      <c r="A103" s="71" t="s">
        <v>262</v>
      </c>
      <c r="B103" s="74"/>
      <c r="C103" s="39">
        <v>-71</v>
      </c>
      <c r="D103" s="39">
        <v>-120</v>
      </c>
      <c r="E103" s="39">
        <v>-100</v>
      </c>
      <c r="F103" s="61">
        <f t="shared" si="6"/>
        <v>-120</v>
      </c>
      <c r="G103" s="39">
        <v>-30</v>
      </c>
      <c r="H103" s="39">
        <v>-30</v>
      </c>
      <c r="I103" s="39">
        <v>-30</v>
      </c>
      <c r="J103" s="39">
        <v>-30</v>
      </c>
      <c r="K103" s="73"/>
      <c r="L103" s="73"/>
      <c r="M103" s="73"/>
      <c r="N103" s="73"/>
      <c r="O103" s="73"/>
    </row>
    <row r="104" spans="1:15" ht="18.75" customHeight="1">
      <c r="A104" s="71" t="s">
        <v>263</v>
      </c>
      <c r="B104" s="74"/>
      <c r="C104" s="39">
        <v>-7</v>
      </c>
      <c r="D104" s="39">
        <v>-7</v>
      </c>
      <c r="E104" s="39">
        <v>-4</v>
      </c>
      <c r="F104" s="61">
        <f t="shared" si="6"/>
        <v>-12</v>
      </c>
      <c r="G104" s="39">
        <v>-3</v>
      </c>
      <c r="H104" s="39">
        <v>-3</v>
      </c>
      <c r="I104" s="39">
        <v>-3</v>
      </c>
      <c r="J104" s="39">
        <v>-3</v>
      </c>
      <c r="K104" s="73"/>
      <c r="L104" s="73"/>
      <c r="M104" s="73"/>
      <c r="N104" s="73"/>
      <c r="O104" s="73"/>
    </row>
    <row r="105" spans="1:15" ht="18.75" customHeight="1">
      <c r="A105" s="71" t="s">
        <v>264</v>
      </c>
      <c r="B105" s="74"/>
      <c r="C105" s="39"/>
      <c r="D105" s="39">
        <v>-110</v>
      </c>
      <c r="E105" s="39">
        <v>-110</v>
      </c>
      <c r="F105" s="61">
        <f t="shared" si="6"/>
        <v>-150</v>
      </c>
      <c r="G105" s="39">
        <v>-40</v>
      </c>
      <c r="H105" s="39">
        <v>-40</v>
      </c>
      <c r="I105" s="39">
        <v>-30</v>
      </c>
      <c r="J105" s="39">
        <v>-40</v>
      </c>
      <c r="K105" s="73"/>
      <c r="L105" s="73"/>
      <c r="M105" s="73"/>
      <c r="N105" s="73"/>
      <c r="O105" s="73"/>
    </row>
    <row r="106" spans="1:15" ht="18.75" customHeight="1">
      <c r="A106" s="71" t="s">
        <v>265</v>
      </c>
      <c r="B106" s="74"/>
      <c r="C106" s="39">
        <v>-67</v>
      </c>
      <c r="D106" s="39">
        <v>-25</v>
      </c>
      <c r="E106" s="39">
        <v>-35</v>
      </c>
      <c r="F106" s="61">
        <f t="shared" si="6"/>
        <v>-50</v>
      </c>
      <c r="G106" s="39">
        <v>-10</v>
      </c>
      <c r="H106" s="39">
        <v>-10</v>
      </c>
      <c r="I106" s="39">
        <v>-10</v>
      </c>
      <c r="J106" s="39">
        <v>-20</v>
      </c>
      <c r="K106" s="73"/>
      <c r="L106" s="73"/>
      <c r="M106" s="73"/>
      <c r="N106" s="73"/>
      <c r="O106" s="73"/>
    </row>
    <row r="107" spans="1:15" ht="18.75" customHeight="1">
      <c r="A107" s="71" t="s">
        <v>266</v>
      </c>
      <c r="B107" s="74"/>
      <c r="C107" s="39">
        <v>-4</v>
      </c>
      <c r="D107" s="39"/>
      <c r="E107" s="39"/>
      <c r="F107" s="61">
        <f t="shared" si="6"/>
        <v>-5</v>
      </c>
      <c r="G107" s="39">
        <v>-1</v>
      </c>
      <c r="H107" s="39">
        <v>-1</v>
      </c>
      <c r="I107" s="39">
        <v>-1</v>
      </c>
      <c r="J107" s="39">
        <v>-2</v>
      </c>
      <c r="K107" s="73"/>
      <c r="L107" s="73"/>
      <c r="M107" s="73"/>
      <c r="N107" s="73"/>
      <c r="O107" s="73"/>
    </row>
    <row r="108" spans="1:15" ht="18.75" customHeight="1">
      <c r="A108" s="71" t="s">
        <v>267</v>
      </c>
      <c r="B108" s="74"/>
      <c r="C108" s="39">
        <v>-10</v>
      </c>
      <c r="D108" s="39">
        <v>-15</v>
      </c>
      <c r="E108" s="39">
        <v>-10</v>
      </c>
      <c r="F108" s="61">
        <f t="shared" si="6"/>
        <v>-10</v>
      </c>
      <c r="G108" s="39">
        <v>-3</v>
      </c>
      <c r="H108" s="39"/>
      <c r="I108" s="39">
        <v>-3</v>
      </c>
      <c r="J108" s="39">
        <v>-4</v>
      </c>
      <c r="K108" s="73"/>
      <c r="L108" s="73"/>
      <c r="M108" s="73"/>
      <c r="N108" s="73"/>
      <c r="O108" s="73"/>
    </row>
    <row r="109" spans="1:15" ht="18.75" customHeight="1">
      <c r="A109" s="71" t="s">
        <v>268</v>
      </c>
      <c r="B109" s="74"/>
      <c r="C109" s="39"/>
      <c r="D109" s="39">
        <v>-2</v>
      </c>
      <c r="E109" s="39">
        <v>-17</v>
      </c>
      <c r="F109" s="61">
        <f t="shared" si="6"/>
        <v>-15</v>
      </c>
      <c r="G109" s="39"/>
      <c r="H109" s="39">
        <v>-6</v>
      </c>
      <c r="I109" s="39">
        <v>-9</v>
      </c>
      <c r="J109" s="39"/>
      <c r="K109" s="73"/>
      <c r="L109" s="73"/>
      <c r="M109" s="73"/>
      <c r="N109" s="73"/>
      <c r="O109" s="73"/>
    </row>
    <row r="110" spans="1:15" ht="18.75" customHeight="1">
      <c r="A110" s="71" t="s">
        <v>232</v>
      </c>
      <c r="B110" s="74"/>
      <c r="C110" s="39">
        <v>-16</v>
      </c>
      <c r="D110" s="39">
        <v>-33</v>
      </c>
      <c r="E110" s="39">
        <v>-31</v>
      </c>
      <c r="F110" s="61">
        <f t="shared" si="6"/>
        <v>-50</v>
      </c>
      <c r="G110" s="39">
        <v>-10</v>
      </c>
      <c r="H110" s="39">
        <v>-10</v>
      </c>
      <c r="I110" s="39">
        <v>-20</v>
      </c>
      <c r="J110" s="39">
        <v>-10</v>
      </c>
      <c r="K110" s="73"/>
      <c r="L110" s="73"/>
      <c r="M110" s="73"/>
      <c r="N110" s="73"/>
      <c r="O110" s="73"/>
    </row>
    <row r="111" spans="1:15" ht="18.75" customHeight="1">
      <c r="A111" s="71" t="s">
        <v>269</v>
      </c>
      <c r="B111" s="74"/>
      <c r="C111" s="39">
        <v>-10</v>
      </c>
      <c r="D111" s="39">
        <v>-10</v>
      </c>
      <c r="E111" s="39">
        <v>-13</v>
      </c>
      <c r="F111" s="61">
        <f t="shared" si="6"/>
        <v>-15</v>
      </c>
      <c r="G111" s="39">
        <v>-3</v>
      </c>
      <c r="H111" s="39">
        <v>-4</v>
      </c>
      <c r="I111" s="39">
        <v>-4</v>
      </c>
      <c r="J111" s="39">
        <v>-4</v>
      </c>
      <c r="K111" s="73"/>
      <c r="L111" s="73"/>
      <c r="M111" s="73"/>
      <c r="N111" s="73"/>
      <c r="O111" s="73"/>
    </row>
    <row r="112" spans="1:15" ht="18.75" customHeight="1">
      <c r="A112" s="71" t="s">
        <v>270</v>
      </c>
      <c r="B112" s="74"/>
      <c r="C112" s="39">
        <v>-6</v>
      </c>
      <c r="D112" s="39">
        <v>-5</v>
      </c>
      <c r="E112" s="39"/>
      <c r="F112" s="61">
        <f t="shared" si="6"/>
        <v>0</v>
      </c>
      <c r="G112" s="39"/>
      <c r="H112" s="39"/>
      <c r="I112" s="39"/>
      <c r="J112" s="39"/>
      <c r="K112" s="73"/>
      <c r="L112" s="73"/>
      <c r="M112" s="73"/>
      <c r="N112" s="73"/>
      <c r="O112" s="73"/>
    </row>
    <row r="113" spans="1:15" s="98" customFormat="1" ht="18.75" customHeight="1">
      <c r="A113" s="72" t="s">
        <v>271</v>
      </c>
      <c r="B113" s="73">
        <v>1060</v>
      </c>
      <c r="C113" s="60">
        <f>SUM(C114:C120)</f>
        <v>0</v>
      </c>
      <c r="D113" s="60">
        <f>SUM(D114:D120)</f>
        <v>0</v>
      </c>
      <c r="E113" s="60">
        <f>SUM(E114:E120)</f>
        <v>-25</v>
      </c>
      <c r="F113" s="60">
        <f t="shared" si="6"/>
        <v>-25</v>
      </c>
      <c r="G113" s="60">
        <f>SUM(G114:G120)</f>
        <v>-4</v>
      </c>
      <c r="H113" s="60">
        <f>SUM(H114:H120)</f>
        <v>-10</v>
      </c>
      <c r="I113" s="60">
        <f>SUM(I114:I120)</f>
        <v>-11</v>
      </c>
      <c r="J113" s="60">
        <f>SUM(J114:J120)</f>
        <v>0</v>
      </c>
      <c r="K113" s="209"/>
      <c r="L113" s="209"/>
      <c r="M113" s="209"/>
      <c r="N113" s="209"/>
      <c r="O113" s="209"/>
    </row>
    <row r="114" spans="1:15" ht="18.75" customHeight="1">
      <c r="A114" s="69" t="s">
        <v>272</v>
      </c>
      <c r="B114" s="25">
        <v>1061</v>
      </c>
      <c r="C114" s="39" t="s">
        <v>207</v>
      </c>
      <c r="D114" s="39" t="s">
        <v>207</v>
      </c>
      <c r="E114" s="39" t="s">
        <v>207</v>
      </c>
      <c r="F114" s="61">
        <f t="shared" si="6"/>
        <v>0</v>
      </c>
      <c r="G114" s="39" t="s">
        <v>207</v>
      </c>
      <c r="H114" s="39" t="s">
        <v>207</v>
      </c>
      <c r="I114" s="39" t="s">
        <v>207</v>
      </c>
      <c r="J114" s="39" t="s">
        <v>207</v>
      </c>
      <c r="K114" s="209"/>
      <c r="L114" s="209"/>
      <c r="M114" s="209"/>
      <c r="N114" s="209"/>
      <c r="O114" s="209"/>
    </row>
    <row r="115" spans="1:15" ht="18.75" customHeight="1">
      <c r="A115" s="69" t="s">
        <v>273</v>
      </c>
      <c r="B115" s="25">
        <v>1062</v>
      </c>
      <c r="C115" s="39" t="s">
        <v>207</v>
      </c>
      <c r="D115" s="39" t="s">
        <v>207</v>
      </c>
      <c r="E115" s="39" t="s">
        <v>207</v>
      </c>
      <c r="F115" s="61">
        <f t="shared" si="6"/>
        <v>0</v>
      </c>
      <c r="G115" s="39" t="s">
        <v>207</v>
      </c>
      <c r="H115" s="39" t="s">
        <v>207</v>
      </c>
      <c r="I115" s="39" t="s">
        <v>207</v>
      </c>
      <c r="J115" s="39" t="s">
        <v>207</v>
      </c>
      <c r="K115" s="209"/>
      <c r="L115" s="209"/>
      <c r="M115" s="209"/>
      <c r="N115" s="209"/>
      <c r="O115" s="209"/>
    </row>
    <row r="116" spans="1:15" ht="18.75" customHeight="1">
      <c r="A116" s="69" t="s">
        <v>243</v>
      </c>
      <c r="B116" s="25">
        <v>1063</v>
      </c>
      <c r="C116" s="39" t="s">
        <v>207</v>
      </c>
      <c r="D116" s="39" t="s">
        <v>207</v>
      </c>
      <c r="E116" s="39" t="s">
        <v>207</v>
      </c>
      <c r="F116" s="61">
        <f t="shared" si="6"/>
        <v>0</v>
      </c>
      <c r="G116" s="39" t="s">
        <v>207</v>
      </c>
      <c r="H116" s="39" t="s">
        <v>207</v>
      </c>
      <c r="I116" s="39" t="s">
        <v>207</v>
      </c>
      <c r="J116" s="39" t="s">
        <v>207</v>
      </c>
      <c r="K116" s="209"/>
      <c r="L116" s="209"/>
      <c r="M116" s="209"/>
      <c r="N116" s="209"/>
      <c r="O116" s="209"/>
    </row>
    <row r="117" spans="1:15" ht="18.75" customHeight="1">
      <c r="A117" s="69" t="s">
        <v>244</v>
      </c>
      <c r="B117" s="25">
        <v>1064</v>
      </c>
      <c r="C117" s="39" t="s">
        <v>207</v>
      </c>
      <c r="D117" s="39" t="s">
        <v>207</v>
      </c>
      <c r="E117" s="39" t="s">
        <v>207</v>
      </c>
      <c r="F117" s="61">
        <f t="shared" si="6"/>
        <v>0</v>
      </c>
      <c r="G117" s="39" t="s">
        <v>207</v>
      </c>
      <c r="H117" s="39" t="s">
        <v>207</v>
      </c>
      <c r="I117" s="39" t="s">
        <v>207</v>
      </c>
      <c r="J117" s="39" t="s">
        <v>207</v>
      </c>
      <c r="K117" s="209"/>
      <c r="L117" s="209"/>
      <c r="M117" s="209"/>
      <c r="N117" s="209"/>
      <c r="O117" s="209"/>
    </row>
    <row r="118" spans="1:15" ht="18.75" customHeight="1">
      <c r="A118" s="69" t="s">
        <v>274</v>
      </c>
      <c r="B118" s="25">
        <v>1065</v>
      </c>
      <c r="C118" s="39" t="s">
        <v>207</v>
      </c>
      <c r="D118" s="39" t="s">
        <v>207</v>
      </c>
      <c r="E118" s="39" t="s">
        <v>207</v>
      </c>
      <c r="F118" s="61">
        <f t="shared" si="6"/>
        <v>0</v>
      </c>
      <c r="G118" s="39" t="s">
        <v>207</v>
      </c>
      <c r="H118" s="39" t="s">
        <v>207</v>
      </c>
      <c r="I118" s="39" t="s">
        <v>207</v>
      </c>
      <c r="J118" s="39" t="s">
        <v>207</v>
      </c>
      <c r="K118" s="209"/>
      <c r="L118" s="209"/>
      <c r="M118" s="209"/>
      <c r="N118" s="209"/>
      <c r="O118" s="209"/>
    </row>
    <row r="119" spans="1:15" ht="18.75" customHeight="1">
      <c r="A119" s="69" t="s">
        <v>275</v>
      </c>
      <c r="B119" s="25">
        <v>1066</v>
      </c>
      <c r="C119" s="39" t="s">
        <v>207</v>
      </c>
      <c r="D119" s="39" t="s">
        <v>207</v>
      </c>
      <c r="E119" s="39">
        <v>-21</v>
      </c>
      <c r="F119" s="61">
        <f t="shared" si="6"/>
        <v>-21</v>
      </c>
      <c r="G119" s="39" t="s">
        <v>207</v>
      </c>
      <c r="H119" s="39">
        <v>-10</v>
      </c>
      <c r="I119" s="39">
        <v>-11</v>
      </c>
      <c r="J119" s="39" t="s">
        <v>207</v>
      </c>
      <c r="K119" s="209"/>
      <c r="L119" s="209"/>
      <c r="M119" s="209"/>
      <c r="N119" s="209"/>
      <c r="O119" s="209"/>
    </row>
    <row r="120" spans="1:15" ht="18.75" customHeight="1">
      <c r="A120" s="69" t="s">
        <v>276</v>
      </c>
      <c r="B120" s="25">
        <v>1067</v>
      </c>
      <c r="C120" s="39" t="s">
        <v>207</v>
      </c>
      <c r="D120" s="39" t="s">
        <v>207</v>
      </c>
      <c r="E120" s="39">
        <v>-4</v>
      </c>
      <c r="F120" s="61">
        <f t="shared" si="6"/>
        <v>-4</v>
      </c>
      <c r="G120" s="39">
        <v>-4</v>
      </c>
      <c r="H120" s="39" t="s">
        <v>207</v>
      </c>
      <c r="I120" s="39" t="s">
        <v>207</v>
      </c>
      <c r="J120" s="39" t="s">
        <v>207</v>
      </c>
      <c r="K120" s="209"/>
      <c r="L120" s="209"/>
      <c r="M120" s="209"/>
      <c r="N120" s="209"/>
      <c r="O120" s="209"/>
    </row>
    <row r="121" spans="1:15" s="98" customFormat="1" ht="18.75" customHeight="1">
      <c r="A121" s="72" t="s">
        <v>277</v>
      </c>
      <c r="B121" s="73">
        <v>1070</v>
      </c>
      <c r="C121" s="60">
        <f>SUM(C122:C124)</f>
        <v>795</v>
      </c>
      <c r="D121" s="60">
        <f>SUM(D122:D124)</f>
        <v>811</v>
      </c>
      <c r="E121" s="60">
        <f>SUM(E122:E124)</f>
        <v>1303</v>
      </c>
      <c r="F121" s="60">
        <f t="shared" si="6"/>
        <v>1100</v>
      </c>
      <c r="G121" s="60">
        <f>SUM(G122:G124)</f>
        <v>150</v>
      </c>
      <c r="H121" s="60">
        <f>SUM(H122:H124)</f>
        <v>400</v>
      </c>
      <c r="I121" s="60">
        <f>SUM(I122:I124)</f>
        <v>400</v>
      </c>
      <c r="J121" s="60">
        <f>SUM(J122:J124)</f>
        <v>150</v>
      </c>
      <c r="K121" s="209"/>
      <c r="L121" s="209"/>
      <c r="M121" s="209"/>
      <c r="N121" s="209"/>
      <c r="O121" s="209"/>
    </row>
    <row r="122" spans="1:15" ht="18.75" customHeight="1">
      <c r="A122" s="69" t="s">
        <v>278</v>
      </c>
      <c r="B122" s="25">
        <v>1071</v>
      </c>
      <c r="C122" s="39"/>
      <c r="D122" s="39"/>
      <c r="E122" s="39"/>
      <c r="F122" s="61">
        <f t="shared" si="6"/>
        <v>0</v>
      </c>
      <c r="G122" s="39"/>
      <c r="H122" s="39"/>
      <c r="I122" s="39"/>
      <c r="J122" s="39"/>
      <c r="K122" s="209"/>
      <c r="L122" s="209"/>
      <c r="M122" s="209"/>
      <c r="N122" s="209"/>
      <c r="O122" s="209"/>
    </row>
    <row r="123" spans="1:15" ht="18.75" customHeight="1">
      <c r="A123" s="69" t="s">
        <v>279</v>
      </c>
      <c r="B123" s="25">
        <v>1072</v>
      </c>
      <c r="C123" s="39"/>
      <c r="D123" s="39"/>
      <c r="E123" s="39"/>
      <c r="F123" s="61">
        <f t="shared" si="6"/>
        <v>0</v>
      </c>
      <c r="G123" s="39"/>
      <c r="H123" s="39"/>
      <c r="I123" s="39"/>
      <c r="J123" s="39"/>
      <c r="K123" s="209"/>
      <c r="L123" s="209"/>
      <c r="M123" s="209"/>
      <c r="N123" s="209"/>
      <c r="O123" s="209"/>
    </row>
    <row r="124" spans="1:15" ht="18.75" customHeight="1">
      <c r="A124" s="69" t="s">
        <v>280</v>
      </c>
      <c r="B124" s="25">
        <v>1073</v>
      </c>
      <c r="C124" s="39">
        <f>SUM(C125:C128)</f>
        <v>795</v>
      </c>
      <c r="D124" s="39">
        <f>SUM(D125:D128)</f>
        <v>811</v>
      </c>
      <c r="E124" s="39">
        <f>SUM(E125:E128)</f>
        <v>1303</v>
      </c>
      <c r="F124" s="61">
        <f t="shared" si="6"/>
        <v>1100</v>
      </c>
      <c r="G124" s="39">
        <f>SUM(G125:G128)</f>
        <v>150</v>
      </c>
      <c r="H124" s="39">
        <f>SUM(H125:H128)</f>
        <v>400</v>
      </c>
      <c r="I124" s="39">
        <f>SUM(I125:I128)</f>
        <v>400</v>
      </c>
      <c r="J124" s="39">
        <f>SUM(J125:J128)</f>
        <v>150</v>
      </c>
      <c r="K124" s="209"/>
      <c r="L124" s="209"/>
      <c r="M124" s="209"/>
      <c r="N124" s="209"/>
      <c r="O124" s="209"/>
    </row>
    <row r="125" spans="1:15" ht="18.75" customHeight="1">
      <c r="A125" s="71" t="s">
        <v>281</v>
      </c>
      <c r="B125" s="25"/>
      <c r="C125" s="39">
        <v>22</v>
      </c>
      <c r="D125" s="39">
        <v>20</v>
      </c>
      <c r="E125" s="39"/>
      <c r="F125" s="61">
        <f t="shared" si="6"/>
        <v>0</v>
      </c>
      <c r="G125" s="39"/>
      <c r="H125" s="39"/>
      <c r="I125" s="39"/>
      <c r="J125" s="39"/>
      <c r="K125" s="73"/>
      <c r="L125" s="73"/>
      <c r="M125" s="73"/>
      <c r="N125" s="73"/>
      <c r="O125" s="73"/>
    </row>
    <row r="126" spans="1:15" ht="18.75" customHeight="1">
      <c r="A126" s="71" t="s">
        <v>282</v>
      </c>
      <c r="B126" s="25"/>
      <c r="C126" s="39"/>
      <c r="D126" s="39"/>
      <c r="E126" s="39">
        <v>232</v>
      </c>
      <c r="F126" s="61">
        <f t="shared" si="6"/>
        <v>0</v>
      </c>
      <c r="G126" s="39"/>
      <c r="H126" s="39"/>
      <c r="I126" s="39"/>
      <c r="J126" s="39"/>
      <c r="K126" s="73"/>
      <c r="L126" s="73"/>
      <c r="M126" s="73"/>
      <c r="N126" s="73"/>
      <c r="O126" s="73"/>
    </row>
    <row r="127" spans="1:15" ht="18.75" customHeight="1">
      <c r="A127" s="71" t="s">
        <v>283</v>
      </c>
      <c r="B127" s="25"/>
      <c r="C127" s="39">
        <v>773</v>
      </c>
      <c r="D127" s="39">
        <v>785</v>
      </c>
      <c r="E127" s="39">
        <v>1071</v>
      </c>
      <c r="F127" s="61">
        <f t="shared" si="6"/>
        <v>1100</v>
      </c>
      <c r="G127" s="39">
        <v>150</v>
      </c>
      <c r="H127" s="39">
        <v>400</v>
      </c>
      <c r="I127" s="39">
        <v>400</v>
      </c>
      <c r="J127" s="39">
        <v>150</v>
      </c>
      <c r="K127" s="73"/>
      <c r="L127" s="73"/>
      <c r="M127" s="73"/>
      <c r="N127" s="73"/>
      <c r="O127" s="73"/>
    </row>
    <row r="128" spans="1:15" ht="18.75" customHeight="1">
      <c r="A128" s="71" t="s">
        <v>284</v>
      </c>
      <c r="B128" s="25"/>
      <c r="C128" s="39"/>
      <c r="D128" s="39">
        <v>6</v>
      </c>
      <c r="E128" s="39"/>
      <c r="F128" s="61">
        <f t="shared" si="6"/>
        <v>0</v>
      </c>
      <c r="G128" s="39"/>
      <c r="H128" s="39"/>
      <c r="I128" s="39"/>
      <c r="J128" s="39"/>
      <c r="K128" s="73"/>
      <c r="L128" s="73"/>
      <c r="M128" s="73"/>
      <c r="N128" s="73"/>
      <c r="O128" s="73"/>
    </row>
    <row r="129" spans="1:15" s="98" customFormat="1" ht="18.75" customHeight="1">
      <c r="A129" s="114" t="s">
        <v>285</v>
      </c>
      <c r="B129" s="73">
        <v>1080</v>
      </c>
      <c r="C129" s="60">
        <f>SUM(C130:C135)</f>
        <v>-1242</v>
      </c>
      <c r="D129" s="60">
        <f>SUM(D130:D135)</f>
        <v>-1005</v>
      </c>
      <c r="E129" s="60">
        <f>SUM(E130:E135)</f>
        <v>-1600</v>
      </c>
      <c r="F129" s="60">
        <f t="shared" si="6"/>
        <v>-1713</v>
      </c>
      <c r="G129" s="60">
        <f>SUM(G130:G135)</f>
        <v>-262</v>
      </c>
      <c r="H129" s="60">
        <f>SUM(H130:H135)</f>
        <v>-595</v>
      </c>
      <c r="I129" s="60">
        <f>SUM(I130:I135)</f>
        <v>-590</v>
      </c>
      <c r="J129" s="60">
        <f>SUM(J130:J135)</f>
        <v>-266</v>
      </c>
      <c r="K129" s="209"/>
      <c r="L129" s="209"/>
      <c r="M129" s="209"/>
      <c r="N129" s="209"/>
      <c r="O129" s="209"/>
    </row>
    <row r="130" spans="1:15" ht="18.75" customHeight="1">
      <c r="A130" s="69" t="s">
        <v>278</v>
      </c>
      <c r="B130" s="25">
        <v>1081</v>
      </c>
      <c r="C130" s="39" t="s">
        <v>207</v>
      </c>
      <c r="D130" s="39" t="s">
        <v>207</v>
      </c>
      <c r="E130" s="39" t="s">
        <v>207</v>
      </c>
      <c r="F130" s="61">
        <f t="shared" si="6"/>
        <v>0</v>
      </c>
      <c r="G130" s="39" t="s">
        <v>207</v>
      </c>
      <c r="H130" s="39" t="s">
        <v>207</v>
      </c>
      <c r="I130" s="39" t="s">
        <v>207</v>
      </c>
      <c r="J130" s="39" t="s">
        <v>207</v>
      </c>
      <c r="K130" s="209"/>
      <c r="L130" s="209"/>
      <c r="M130" s="209"/>
      <c r="N130" s="209"/>
      <c r="O130" s="209"/>
    </row>
    <row r="131" spans="1:15" ht="18.75" customHeight="1">
      <c r="A131" s="69" t="s">
        <v>286</v>
      </c>
      <c r="B131" s="25">
        <v>1082</v>
      </c>
      <c r="C131" s="39" t="s">
        <v>207</v>
      </c>
      <c r="D131" s="39" t="s">
        <v>207</v>
      </c>
      <c r="E131" s="39" t="s">
        <v>207</v>
      </c>
      <c r="F131" s="61">
        <f t="shared" si="6"/>
        <v>0</v>
      </c>
      <c r="G131" s="39" t="s">
        <v>207</v>
      </c>
      <c r="H131" s="39" t="s">
        <v>207</v>
      </c>
      <c r="I131" s="39" t="s">
        <v>207</v>
      </c>
      <c r="J131" s="39" t="s">
        <v>207</v>
      </c>
      <c r="K131" s="209"/>
      <c r="L131" s="209"/>
      <c r="M131" s="209"/>
      <c r="N131" s="209"/>
      <c r="O131" s="209"/>
    </row>
    <row r="132" spans="1:15" ht="18.75" customHeight="1">
      <c r="A132" s="69" t="s">
        <v>287</v>
      </c>
      <c r="B132" s="25">
        <v>1083</v>
      </c>
      <c r="C132" s="39">
        <v>-197</v>
      </c>
      <c r="D132" s="39" t="s">
        <v>207</v>
      </c>
      <c r="E132" s="39" t="s">
        <v>207</v>
      </c>
      <c r="F132" s="61">
        <f t="shared" si="6"/>
        <v>0</v>
      </c>
      <c r="G132" s="39" t="s">
        <v>207</v>
      </c>
      <c r="H132" s="39" t="s">
        <v>207</v>
      </c>
      <c r="I132" s="39" t="s">
        <v>207</v>
      </c>
      <c r="J132" s="39" t="s">
        <v>207</v>
      </c>
      <c r="K132" s="209"/>
      <c r="L132" s="209"/>
      <c r="M132" s="209"/>
      <c r="N132" s="209"/>
      <c r="O132" s="209"/>
    </row>
    <row r="133" spans="1:15" ht="18.75" customHeight="1">
      <c r="A133" s="69" t="s">
        <v>288</v>
      </c>
      <c r="B133" s="25">
        <v>1084</v>
      </c>
      <c r="C133" s="39" t="s">
        <v>207</v>
      </c>
      <c r="D133" s="39" t="s">
        <v>207</v>
      </c>
      <c r="E133" s="39" t="s">
        <v>207</v>
      </c>
      <c r="F133" s="61">
        <f t="shared" si="6"/>
        <v>0</v>
      </c>
      <c r="G133" s="39" t="s">
        <v>207</v>
      </c>
      <c r="H133" s="39" t="s">
        <v>207</v>
      </c>
      <c r="I133" s="39" t="s">
        <v>207</v>
      </c>
      <c r="J133" s="39" t="s">
        <v>207</v>
      </c>
      <c r="K133" s="209"/>
      <c r="L133" s="209"/>
      <c r="M133" s="209"/>
      <c r="N133" s="209"/>
      <c r="O133" s="209"/>
    </row>
    <row r="134" spans="1:15" ht="18.75" customHeight="1">
      <c r="A134" s="69" t="s">
        <v>289</v>
      </c>
      <c r="B134" s="25">
        <v>1085</v>
      </c>
      <c r="C134" s="39" t="s">
        <v>207</v>
      </c>
      <c r="D134" s="39" t="s">
        <v>207</v>
      </c>
      <c r="E134" s="39" t="s">
        <v>207</v>
      </c>
      <c r="F134" s="61">
        <f t="shared" si="6"/>
        <v>0</v>
      </c>
      <c r="G134" s="39" t="s">
        <v>207</v>
      </c>
      <c r="H134" s="39" t="s">
        <v>207</v>
      </c>
      <c r="I134" s="39" t="s">
        <v>207</v>
      </c>
      <c r="J134" s="39" t="s">
        <v>207</v>
      </c>
      <c r="K134" s="209"/>
      <c r="L134" s="209"/>
      <c r="M134" s="209"/>
      <c r="N134" s="209"/>
      <c r="O134" s="209"/>
    </row>
    <row r="135" spans="1:15" ht="18.75" customHeight="1">
      <c r="A135" s="69" t="s">
        <v>290</v>
      </c>
      <c r="B135" s="25">
        <v>1086</v>
      </c>
      <c r="C135" s="39">
        <f>SUM(C136:C142)</f>
        <v>-1045</v>
      </c>
      <c r="D135" s="39">
        <f t="shared" ref="D135:E135" si="14">SUM(D136:D142)</f>
        <v>-1005</v>
      </c>
      <c r="E135" s="39">
        <f t="shared" si="14"/>
        <v>-1600</v>
      </c>
      <c r="F135" s="61">
        <f t="shared" si="6"/>
        <v>-1713</v>
      </c>
      <c r="G135" s="39">
        <f>SUM(G136:G142)</f>
        <v>-262</v>
      </c>
      <c r="H135" s="39">
        <f t="shared" ref="H135:J135" si="15">SUM(H136:H142)</f>
        <v>-595</v>
      </c>
      <c r="I135" s="39">
        <f t="shared" si="15"/>
        <v>-590</v>
      </c>
      <c r="J135" s="39">
        <f t="shared" si="15"/>
        <v>-266</v>
      </c>
      <c r="K135" s="209"/>
      <c r="L135" s="209"/>
      <c r="M135" s="209"/>
      <c r="N135" s="209"/>
      <c r="O135" s="209"/>
    </row>
    <row r="136" spans="1:15" ht="18.75" customHeight="1">
      <c r="A136" s="71" t="s">
        <v>291</v>
      </c>
      <c r="B136" s="25"/>
      <c r="C136" s="39">
        <v>-123</v>
      </c>
      <c r="D136" s="39">
        <v>-150</v>
      </c>
      <c r="E136" s="39">
        <v>-116</v>
      </c>
      <c r="F136" s="61">
        <f t="shared" si="6"/>
        <v>-150</v>
      </c>
      <c r="G136" s="39">
        <v>-35</v>
      </c>
      <c r="H136" s="39">
        <v>-40</v>
      </c>
      <c r="I136" s="39">
        <v>-35</v>
      </c>
      <c r="J136" s="39">
        <v>-40</v>
      </c>
      <c r="K136" s="73"/>
      <c r="L136" s="73"/>
      <c r="M136" s="73"/>
      <c r="N136" s="73"/>
      <c r="O136" s="73"/>
    </row>
    <row r="137" spans="1:15" ht="18.75" customHeight="1">
      <c r="A137" s="71" t="s">
        <v>292</v>
      </c>
      <c r="B137" s="25"/>
      <c r="C137" s="39"/>
      <c r="D137" s="39"/>
      <c r="E137" s="39">
        <v>-2</v>
      </c>
      <c r="F137" s="61">
        <f t="shared" ref="F137:F142" si="16">SUM(G137:J137)</f>
        <v>0</v>
      </c>
      <c r="G137" s="39"/>
      <c r="H137" s="39"/>
      <c r="I137" s="39"/>
      <c r="J137" s="39"/>
      <c r="K137" s="73"/>
      <c r="L137" s="73"/>
      <c r="M137" s="73"/>
      <c r="N137" s="73"/>
      <c r="O137" s="73"/>
    </row>
    <row r="138" spans="1:15" ht="18.75" customHeight="1">
      <c r="A138" s="71" t="s">
        <v>293</v>
      </c>
      <c r="B138" s="25"/>
      <c r="C138" s="39"/>
      <c r="D138" s="39"/>
      <c r="E138" s="39">
        <v>-35</v>
      </c>
      <c r="F138" s="61">
        <f t="shared" si="16"/>
        <v>-33</v>
      </c>
      <c r="G138" s="39">
        <v>-9</v>
      </c>
      <c r="H138" s="39">
        <v>-7</v>
      </c>
      <c r="I138" s="39">
        <v>-7</v>
      </c>
      <c r="J138" s="39">
        <v>-10</v>
      </c>
      <c r="K138" s="73"/>
      <c r="L138" s="73"/>
      <c r="M138" s="73"/>
      <c r="N138" s="73"/>
      <c r="O138" s="73"/>
    </row>
    <row r="139" spans="1:15" ht="18.75" customHeight="1">
      <c r="A139" s="71" t="s">
        <v>294</v>
      </c>
      <c r="B139" s="25"/>
      <c r="C139" s="39">
        <v>-1</v>
      </c>
      <c r="D139" s="39"/>
      <c r="E139" s="39">
        <v>-53</v>
      </c>
      <c r="F139" s="61">
        <f t="shared" si="16"/>
        <v>-10</v>
      </c>
      <c r="G139" s="39">
        <v>-3</v>
      </c>
      <c r="H139" s="39">
        <v>-3</v>
      </c>
      <c r="I139" s="39">
        <v>-3</v>
      </c>
      <c r="J139" s="39">
        <v>-1</v>
      </c>
      <c r="K139" s="73"/>
      <c r="L139" s="73"/>
      <c r="M139" s="73"/>
      <c r="N139" s="73"/>
      <c r="O139" s="73"/>
    </row>
    <row r="140" spans="1:15" ht="18.75" customHeight="1">
      <c r="A140" s="71" t="s">
        <v>295</v>
      </c>
      <c r="B140" s="25"/>
      <c r="C140" s="39">
        <v>-40</v>
      </c>
      <c r="D140" s="39">
        <v>-50</v>
      </c>
      <c r="E140" s="39">
        <v>-56</v>
      </c>
      <c r="F140" s="61">
        <f t="shared" si="16"/>
        <v>-70</v>
      </c>
      <c r="G140" s="39">
        <v>-25</v>
      </c>
      <c r="H140" s="39">
        <v>-15</v>
      </c>
      <c r="I140" s="39">
        <v>-15</v>
      </c>
      <c r="J140" s="39">
        <v>-15</v>
      </c>
      <c r="K140" s="73"/>
      <c r="L140" s="73"/>
      <c r="M140" s="73"/>
      <c r="N140" s="73"/>
      <c r="O140" s="73"/>
    </row>
    <row r="141" spans="1:15" ht="18.75" customHeight="1">
      <c r="A141" s="71" t="s">
        <v>296</v>
      </c>
      <c r="B141" s="25"/>
      <c r="C141" s="39">
        <v>-104</v>
      </c>
      <c r="D141" s="39">
        <v>-95</v>
      </c>
      <c r="E141" s="39">
        <v>-101</v>
      </c>
      <c r="F141" s="61">
        <f t="shared" si="16"/>
        <v>-150</v>
      </c>
      <c r="G141" s="39">
        <v>-40</v>
      </c>
      <c r="H141" s="39">
        <v>-30</v>
      </c>
      <c r="I141" s="39">
        <v>-30</v>
      </c>
      <c r="J141" s="39">
        <v>-50</v>
      </c>
      <c r="K141" s="73"/>
      <c r="L141" s="73"/>
      <c r="M141" s="73"/>
      <c r="N141" s="73"/>
      <c r="O141" s="73"/>
    </row>
    <row r="142" spans="1:15" ht="18.75" customHeight="1">
      <c r="A142" s="71" t="s">
        <v>297</v>
      </c>
      <c r="B142" s="25"/>
      <c r="C142" s="39">
        <v>-777</v>
      </c>
      <c r="D142" s="39">
        <v>-710</v>
      </c>
      <c r="E142" s="39">
        <v>-1237</v>
      </c>
      <c r="F142" s="61">
        <f t="shared" si="16"/>
        <v>-1300</v>
      </c>
      <c r="G142" s="39">
        <v>-150</v>
      </c>
      <c r="H142" s="39">
        <v>-500</v>
      </c>
      <c r="I142" s="39">
        <v>-500</v>
      </c>
      <c r="J142" s="39">
        <v>-150</v>
      </c>
      <c r="K142" s="73"/>
      <c r="L142" s="73"/>
      <c r="M142" s="73"/>
      <c r="N142" s="73"/>
      <c r="O142" s="73"/>
    </row>
    <row r="143" spans="1:15" s="98" customFormat="1" ht="18.75" customHeight="1">
      <c r="A143" s="72" t="s">
        <v>298</v>
      </c>
      <c r="B143" s="73">
        <v>1100</v>
      </c>
      <c r="C143" s="31">
        <f t="shared" ref="C143:J143" si="17">SUM(C74,C75,C113,C121,C129)</f>
        <v>-2149</v>
      </c>
      <c r="D143" s="31">
        <f t="shared" si="17"/>
        <v>-3679</v>
      </c>
      <c r="E143" s="31">
        <f t="shared" si="17"/>
        <v>-3038</v>
      </c>
      <c r="F143" s="31">
        <f t="shared" si="17"/>
        <v>-3495</v>
      </c>
      <c r="G143" s="31">
        <f t="shared" si="17"/>
        <v>-1381</v>
      </c>
      <c r="H143" s="31">
        <f t="shared" si="17"/>
        <v>-772</v>
      </c>
      <c r="I143" s="31">
        <f t="shared" si="17"/>
        <v>-342</v>
      </c>
      <c r="J143" s="31">
        <f t="shared" si="17"/>
        <v>-1000</v>
      </c>
      <c r="K143" s="209"/>
      <c r="L143" s="209"/>
      <c r="M143" s="209"/>
      <c r="N143" s="209"/>
      <c r="O143" s="209"/>
    </row>
    <row r="144" spans="1:15" s="98" customFormat="1" ht="18.75" customHeight="1">
      <c r="A144" s="72" t="s">
        <v>299</v>
      </c>
      <c r="B144" s="73">
        <v>1110</v>
      </c>
      <c r="C144" s="53"/>
      <c r="D144" s="53"/>
      <c r="E144" s="53"/>
      <c r="F144" s="60">
        <f t="shared" ref="F144:F153" si="18">SUM(G144:J144)</f>
        <v>0</v>
      </c>
      <c r="G144" s="53"/>
      <c r="H144" s="53"/>
      <c r="I144" s="53"/>
      <c r="J144" s="53"/>
      <c r="K144" s="209"/>
      <c r="L144" s="209"/>
      <c r="M144" s="209"/>
      <c r="N144" s="209"/>
      <c r="O144" s="209"/>
    </row>
    <row r="145" spans="1:15" s="98" customFormat="1" ht="18.75" customHeight="1">
      <c r="A145" s="72" t="s">
        <v>300</v>
      </c>
      <c r="B145" s="73">
        <v>1120</v>
      </c>
      <c r="C145" s="53" t="s">
        <v>207</v>
      </c>
      <c r="D145" s="53" t="s">
        <v>207</v>
      </c>
      <c r="E145" s="53" t="s">
        <v>207</v>
      </c>
      <c r="F145" s="60">
        <f t="shared" si="18"/>
        <v>0</v>
      </c>
      <c r="G145" s="53" t="s">
        <v>207</v>
      </c>
      <c r="H145" s="53" t="s">
        <v>207</v>
      </c>
      <c r="I145" s="53" t="s">
        <v>207</v>
      </c>
      <c r="J145" s="53" t="s">
        <v>207</v>
      </c>
      <c r="K145" s="209"/>
      <c r="L145" s="209"/>
      <c r="M145" s="209"/>
      <c r="N145" s="209"/>
      <c r="O145" s="209"/>
    </row>
    <row r="146" spans="1:15" s="98" customFormat="1" ht="18.75" customHeight="1">
      <c r="A146" s="72" t="s">
        <v>301</v>
      </c>
      <c r="B146" s="73">
        <v>1130</v>
      </c>
      <c r="C146" s="53"/>
      <c r="D146" s="53"/>
      <c r="E146" s="53"/>
      <c r="F146" s="60">
        <f t="shared" si="18"/>
        <v>0</v>
      </c>
      <c r="G146" s="53"/>
      <c r="H146" s="53"/>
      <c r="I146" s="53"/>
      <c r="J146" s="53"/>
      <c r="K146" s="209"/>
      <c r="L146" s="209"/>
      <c r="M146" s="209"/>
      <c r="N146" s="209"/>
      <c r="O146" s="209"/>
    </row>
    <row r="147" spans="1:15" s="98" customFormat="1" ht="18.75" customHeight="1">
      <c r="A147" s="72" t="s">
        <v>302</v>
      </c>
      <c r="B147" s="73">
        <v>1140</v>
      </c>
      <c r="C147" s="53" t="s">
        <v>207</v>
      </c>
      <c r="D147" s="53" t="s">
        <v>207</v>
      </c>
      <c r="E147" s="53">
        <v>-5</v>
      </c>
      <c r="F147" s="60">
        <f t="shared" si="18"/>
        <v>-5</v>
      </c>
      <c r="G147" s="53">
        <v>-2</v>
      </c>
      <c r="H147" s="53">
        <v>-3</v>
      </c>
      <c r="I147" s="53" t="s">
        <v>207</v>
      </c>
      <c r="J147" s="53" t="s">
        <v>207</v>
      </c>
      <c r="K147" s="209"/>
      <c r="L147" s="209"/>
      <c r="M147" s="209"/>
      <c r="N147" s="209"/>
      <c r="O147" s="209"/>
    </row>
    <row r="148" spans="1:15" s="98" customFormat="1" ht="18.75" customHeight="1">
      <c r="A148" s="72" t="s">
        <v>303</v>
      </c>
      <c r="B148" s="73">
        <v>1150</v>
      </c>
      <c r="C148" s="60">
        <f>SUM(C149:C150)</f>
        <v>3660</v>
      </c>
      <c r="D148" s="60">
        <f t="shared" ref="D148:J148" si="19">SUM(D149:D150)</f>
        <v>3700</v>
      </c>
      <c r="E148" s="60">
        <f t="shared" si="19"/>
        <v>3598</v>
      </c>
      <c r="F148" s="60">
        <f t="shared" si="18"/>
        <v>3600</v>
      </c>
      <c r="G148" s="60">
        <f t="shared" si="19"/>
        <v>900</v>
      </c>
      <c r="H148" s="60">
        <f t="shared" si="19"/>
        <v>900</v>
      </c>
      <c r="I148" s="60">
        <f t="shared" si="19"/>
        <v>900</v>
      </c>
      <c r="J148" s="60">
        <f t="shared" si="19"/>
        <v>900</v>
      </c>
      <c r="K148" s="209"/>
      <c r="L148" s="209"/>
      <c r="M148" s="209"/>
      <c r="N148" s="209"/>
      <c r="O148" s="209"/>
    </row>
    <row r="149" spans="1:15" ht="18.75" customHeight="1">
      <c r="A149" s="69" t="s">
        <v>278</v>
      </c>
      <c r="B149" s="25">
        <v>1151</v>
      </c>
      <c r="C149" s="39"/>
      <c r="D149" s="39"/>
      <c r="E149" s="39"/>
      <c r="F149" s="61">
        <f t="shared" si="18"/>
        <v>0</v>
      </c>
      <c r="G149" s="39"/>
      <c r="H149" s="39"/>
      <c r="I149" s="39"/>
      <c r="J149" s="39"/>
      <c r="K149" s="209"/>
      <c r="L149" s="209"/>
      <c r="M149" s="209"/>
      <c r="N149" s="209"/>
      <c r="O149" s="209"/>
    </row>
    <row r="150" spans="1:15" ht="37.5">
      <c r="A150" s="69" t="s">
        <v>304</v>
      </c>
      <c r="B150" s="25">
        <v>1152</v>
      </c>
      <c r="C150" s="39">
        <v>3660</v>
      </c>
      <c r="D150" s="39">
        <v>3700</v>
      </c>
      <c r="E150" s="39">
        <v>3598</v>
      </c>
      <c r="F150" s="61">
        <f t="shared" si="18"/>
        <v>3600</v>
      </c>
      <c r="G150" s="39">
        <v>900</v>
      </c>
      <c r="H150" s="39">
        <v>900</v>
      </c>
      <c r="I150" s="39">
        <v>900</v>
      </c>
      <c r="J150" s="39">
        <v>900</v>
      </c>
      <c r="K150" s="209"/>
      <c r="L150" s="209"/>
      <c r="M150" s="209"/>
      <c r="N150" s="209"/>
      <c r="O150" s="209"/>
    </row>
    <row r="151" spans="1:15" s="98" customFormat="1" ht="18.75" customHeight="1">
      <c r="A151" s="72" t="s">
        <v>305</v>
      </c>
      <c r="B151" s="73">
        <v>1160</v>
      </c>
      <c r="C151" s="60">
        <f>SUM(C152:C153)</f>
        <v>0</v>
      </c>
      <c r="D151" s="60">
        <f t="shared" ref="D151:J151" si="20">SUM(D152:D153)</f>
        <v>0</v>
      </c>
      <c r="E151" s="60">
        <f t="shared" si="20"/>
        <v>0</v>
      </c>
      <c r="F151" s="60">
        <f t="shared" si="18"/>
        <v>0</v>
      </c>
      <c r="G151" s="60">
        <f t="shared" si="20"/>
        <v>0</v>
      </c>
      <c r="H151" s="60">
        <f t="shared" si="20"/>
        <v>0</v>
      </c>
      <c r="I151" s="60">
        <f t="shared" si="20"/>
        <v>0</v>
      </c>
      <c r="J151" s="60">
        <f t="shared" si="20"/>
        <v>0</v>
      </c>
      <c r="K151" s="209"/>
      <c r="L151" s="209"/>
      <c r="M151" s="209"/>
      <c r="N151" s="209"/>
      <c r="O151" s="209"/>
    </row>
    <row r="152" spans="1:15" ht="18.75" customHeight="1">
      <c r="A152" s="69" t="s">
        <v>278</v>
      </c>
      <c r="B152" s="25">
        <v>1161</v>
      </c>
      <c r="C152" s="39" t="s">
        <v>207</v>
      </c>
      <c r="D152" s="39" t="s">
        <v>207</v>
      </c>
      <c r="E152" s="39" t="s">
        <v>207</v>
      </c>
      <c r="F152" s="61">
        <f t="shared" si="18"/>
        <v>0</v>
      </c>
      <c r="G152" s="39" t="s">
        <v>207</v>
      </c>
      <c r="H152" s="39" t="s">
        <v>207</v>
      </c>
      <c r="I152" s="39" t="s">
        <v>207</v>
      </c>
      <c r="J152" s="39" t="s">
        <v>207</v>
      </c>
      <c r="K152" s="209"/>
      <c r="L152" s="209"/>
      <c r="M152" s="209"/>
      <c r="N152" s="209"/>
      <c r="O152" s="209"/>
    </row>
    <row r="153" spans="1:15" ht="18.75" customHeight="1">
      <c r="A153" s="69" t="s">
        <v>306</v>
      </c>
      <c r="B153" s="25">
        <v>1162</v>
      </c>
      <c r="C153" s="39" t="s">
        <v>207</v>
      </c>
      <c r="D153" s="39" t="s">
        <v>207</v>
      </c>
      <c r="E153" s="39" t="s">
        <v>207</v>
      </c>
      <c r="F153" s="61">
        <f t="shared" si="18"/>
        <v>0</v>
      </c>
      <c r="G153" s="39" t="s">
        <v>207</v>
      </c>
      <c r="H153" s="39" t="s">
        <v>207</v>
      </c>
      <c r="I153" s="39" t="s">
        <v>207</v>
      </c>
      <c r="J153" s="39" t="s">
        <v>207</v>
      </c>
      <c r="K153" s="209"/>
      <c r="L153" s="209"/>
      <c r="M153" s="209"/>
      <c r="N153" s="209"/>
      <c r="O153" s="209"/>
    </row>
    <row r="154" spans="1:15" ht="18.75" customHeight="1">
      <c r="A154" s="72" t="s">
        <v>307</v>
      </c>
      <c r="B154" s="73">
        <v>1170</v>
      </c>
      <c r="C154" s="31">
        <f>SUM(C143,C144,C145,C146,C147,C148,C151)</f>
        <v>1511</v>
      </c>
      <c r="D154" s="31">
        <f t="shared" ref="D154:J154" si="21">SUM(D143,D144,D145,D146,D147,D148,D151)</f>
        <v>21</v>
      </c>
      <c r="E154" s="31">
        <f t="shared" si="21"/>
        <v>555</v>
      </c>
      <c r="F154" s="31">
        <f t="shared" si="21"/>
        <v>100</v>
      </c>
      <c r="G154" s="31">
        <f t="shared" si="21"/>
        <v>-483</v>
      </c>
      <c r="H154" s="31">
        <f t="shared" si="21"/>
        <v>125</v>
      </c>
      <c r="I154" s="31">
        <f t="shared" si="21"/>
        <v>558</v>
      </c>
      <c r="J154" s="31">
        <f t="shared" si="21"/>
        <v>-100</v>
      </c>
      <c r="K154" s="209"/>
      <c r="L154" s="209"/>
      <c r="M154" s="209"/>
      <c r="N154" s="209"/>
      <c r="O154" s="209"/>
    </row>
    <row r="155" spans="1:15" ht="18.75" customHeight="1">
      <c r="A155" s="69" t="s">
        <v>308</v>
      </c>
      <c r="B155" s="8">
        <v>1180</v>
      </c>
      <c r="C155" s="39">
        <v>-177</v>
      </c>
      <c r="D155" s="39">
        <v>-9</v>
      </c>
      <c r="E155" s="39">
        <v>-100</v>
      </c>
      <c r="F155" s="61">
        <f>SUM(G155:J155)</f>
        <v>-18</v>
      </c>
      <c r="G155" s="39" t="s">
        <v>207</v>
      </c>
      <c r="H155" s="39" t="s">
        <v>207</v>
      </c>
      <c r="I155" s="39" t="s">
        <v>207</v>
      </c>
      <c r="J155" s="39">
        <v>-18</v>
      </c>
      <c r="K155" s="209"/>
      <c r="L155" s="209"/>
      <c r="M155" s="209"/>
      <c r="N155" s="209"/>
      <c r="O155" s="209"/>
    </row>
    <row r="156" spans="1:15" ht="18.75" customHeight="1">
      <c r="A156" s="69" t="s">
        <v>309</v>
      </c>
      <c r="B156" s="8">
        <v>1181</v>
      </c>
      <c r="C156" s="39"/>
      <c r="D156" s="39"/>
      <c r="E156" s="39"/>
      <c r="F156" s="61">
        <f>SUM(G156:J156)</f>
        <v>0</v>
      </c>
      <c r="G156" s="39"/>
      <c r="H156" s="39"/>
      <c r="I156" s="39"/>
      <c r="J156" s="39"/>
      <c r="K156" s="209"/>
      <c r="L156" s="209"/>
      <c r="M156" s="209"/>
      <c r="N156" s="209"/>
      <c r="O156" s="209"/>
    </row>
    <row r="157" spans="1:15" ht="18.75" customHeight="1">
      <c r="A157" s="69" t="s">
        <v>310</v>
      </c>
      <c r="B157" s="25">
        <v>1190</v>
      </c>
      <c r="C157" s="39"/>
      <c r="D157" s="39"/>
      <c r="E157" s="39"/>
      <c r="F157" s="61">
        <f>SUM(G157:J157)</f>
        <v>0</v>
      </c>
      <c r="G157" s="39"/>
      <c r="H157" s="39"/>
      <c r="I157" s="39"/>
      <c r="J157" s="39"/>
      <c r="K157" s="209"/>
      <c r="L157" s="209"/>
      <c r="M157" s="209"/>
      <c r="N157" s="209"/>
      <c r="O157" s="209"/>
    </row>
    <row r="158" spans="1:15" ht="18.75" customHeight="1">
      <c r="A158" s="69" t="s">
        <v>311</v>
      </c>
      <c r="B158" s="25">
        <v>1191</v>
      </c>
      <c r="C158" s="39" t="s">
        <v>207</v>
      </c>
      <c r="D158" s="39" t="s">
        <v>207</v>
      </c>
      <c r="E158" s="39" t="s">
        <v>207</v>
      </c>
      <c r="F158" s="61">
        <f>SUM(G158:J158)</f>
        <v>0</v>
      </c>
      <c r="G158" s="39" t="s">
        <v>207</v>
      </c>
      <c r="H158" s="39" t="s">
        <v>207</v>
      </c>
      <c r="I158" s="39" t="s">
        <v>207</v>
      </c>
      <c r="J158" s="39" t="s">
        <v>207</v>
      </c>
      <c r="K158" s="209"/>
      <c r="L158" s="209"/>
      <c r="M158" s="209"/>
      <c r="N158" s="209"/>
      <c r="O158" s="209"/>
    </row>
    <row r="159" spans="1:15" ht="18.75" customHeight="1">
      <c r="A159" s="72" t="s">
        <v>312</v>
      </c>
      <c r="B159" s="73">
        <v>1200</v>
      </c>
      <c r="C159" s="31">
        <f>SUM(C154,C155,C156,C157,C158)</f>
        <v>1334</v>
      </c>
      <c r="D159" s="31">
        <f t="shared" ref="D159:J159" si="22">SUM(D154,D155,D156,D157,D158)</f>
        <v>12</v>
      </c>
      <c r="E159" s="31">
        <f t="shared" si="22"/>
        <v>455</v>
      </c>
      <c r="F159" s="31">
        <f t="shared" si="22"/>
        <v>82</v>
      </c>
      <c r="G159" s="31">
        <f t="shared" si="22"/>
        <v>-483</v>
      </c>
      <c r="H159" s="31">
        <f t="shared" si="22"/>
        <v>125</v>
      </c>
      <c r="I159" s="31">
        <f t="shared" si="22"/>
        <v>558</v>
      </c>
      <c r="J159" s="31">
        <f t="shared" si="22"/>
        <v>-118</v>
      </c>
      <c r="K159" s="209"/>
      <c r="L159" s="209"/>
      <c r="M159" s="209"/>
      <c r="N159" s="209"/>
      <c r="O159" s="209"/>
    </row>
    <row r="160" spans="1:15" ht="18.75" customHeight="1">
      <c r="A160" s="69" t="s">
        <v>313</v>
      </c>
      <c r="B160" s="25">
        <v>1201</v>
      </c>
      <c r="C160" s="115">
        <f t="shared" ref="C160:J160" si="23">IF(C159&gt;0,C159,0)</f>
        <v>1334</v>
      </c>
      <c r="D160" s="115">
        <f t="shared" si="23"/>
        <v>12</v>
      </c>
      <c r="E160" s="115">
        <f t="shared" si="23"/>
        <v>455</v>
      </c>
      <c r="F160" s="115">
        <f t="shared" si="23"/>
        <v>82</v>
      </c>
      <c r="G160" s="115">
        <f t="shared" si="23"/>
        <v>0</v>
      </c>
      <c r="H160" s="115">
        <f t="shared" si="23"/>
        <v>125</v>
      </c>
      <c r="I160" s="115">
        <f t="shared" si="23"/>
        <v>558</v>
      </c>
      <c r="J160" s="115">
        <f t="shared" si="23"/>
        <v>0</v>
      </c>
      <c r="K160" s="209"/>
      <c r="L160" s="209"/>
      <c r="M160" s="209"/>
      <c r="N160" s="209"/>
      <c r="O160" s="209"/>
    </row>
    <row r="161" spans="1:15" ht="18.75" customHeight="1">
      <c r="A161" s="69" t="s">
        <v>314</v>
      </c>
      <c r="B161" s="25">
        <v>1202</v>
      </c>
      <c r="C161" s="115">
        <f t="shared" ref="C161:J161" si="24">IF(C159&lt;0,C159,0)</f>
        <v>0</v>
      </c>
      <c r="D161" s="115">
        <f t="shared" si="24"/>
        <v>0</v>
      </c>
      <c r="E161" s="115">
        <f t="shared" si="24"/>
        <v>0</v>
      </c>
      <c r="F161" s="115">
        <f t="shared" si="24"/>
        <v>0</v>
      </c>
      <c r="G161" s="115">
        <f t="shared" si="24"/>
        <v>-483</v>
      </c>
      <c r="H161" s="115">
        <f t="shared" si="24"/>
        <v>0</v>
      </c>
      <c r="I161" s="115">
        <f t="shared" si="24"/>
        <v>0</v>
      </c>
      <c r="J161" s="115">
        <f t="shared" si="24"/>
        <v>-118</v>
      </c>
      <c r="K161" s="209"/>
      <c r="L161" s="209"/>
      <c r="M161" s="209"/>
      <c r="N161" s="209"/>
      <c r="O161" s="209"/>
    </row>
    <row r="162" spans="1:15" ht="18.75" customHeight="1">
      <c r="A162" s="72" t="s">
        <v>315</v>
      </c>
      <c r="B162" s="25">
        <v>1210</v>
      </c>
      <c r="C162" s="31">
        <f t="shared" ref="C162:J162" si="25">SUM(C32,C121,C144,C146,C148,C156,C157)</f>
        <v>16771</v>
      </c>
      <c r="D162" s="31">
        <f t="shared" si="25"/>
        <v>16664</v>
      </c>
      <c r="E162" s="31">
        <f t="shared" si="25"/>
        <v>17692</v>
      </c>
      <c r="F162" s="31">
        <f t="shared" si="25"/>
        <v>17705</v>
      </c>
      <c r="G162" s="31">
        <f t="shared" si="25"/>
        <v>3715</v>
      </c>
      <c r="H162" s="31">
        <f t="shared" si="25"/>
        <v>4785</v>
      </c>
      <c r="I162" s="31">
        <f t="shared" si="25"/>
        <v>5150</v>
      </c>
      <c r="J162" s="31">
        <f t="shared" si="25"/>
        <v>4055</v>
      </c>
      <c r="K162" s="209"/>
      <c r="L162" s="209"/>
      <c r="M162" s="209"/>
      <c r="N162" s="209"/>
      <c r="O162" s="209"/>
    </row>
    <row r="163" spans="1:15" ht="18.75" customHeight="1">
      <c r="A163" s="72" t="s">
        <v>316</v>
      </c>
      <c r="B163" s="25">
        <v>1220</v>
      </c>
      <c r="C163" s="31">
        <f t="shared" ref="C163:J163" si="26">SUM(C43,C75,C113,C129,C145,C147,C151,C155,C158)</f>
        <v>-15437</v>
      </c>
      <c r="D163" s="31">
        <f t="shared" si="26"/>
        <v>-16652</v>
      </c>
      <c r="E163" s="31">
        <f t="shared" si="26"/>
        <v>-17237</v>
      </c>
      <c r="F163" s="31">
        <f t="shared" si="26"/>
        <v>-17623</v>
      </c>
      <c r="G163" s="31">
        <f t="shared" si="26"/>
        <v>-4198</v>
      </c>
      <c r="H163" s="31">
        <f t="shared" si="26"/>
        <v>-4660</v>
      </c>
      <c r="I163" s="31">
        <f t="shared" si="26"/>
        <v>-4592</v>
      </c>
      <c r="J163" s="31">
        <f t="shared" si="26"/>
        <v>-4173</v>
      </c>
      <c r="K163" s="209"/>
      <c r="L163" s="209"/>
      <c r="M163" s="209"/>
      <c r="N163" s="209"/>
      <c r="O163" s="209"/>
    </row>
    <row r="164" spans="1:15" ht="18.75" customHeight="1">
      <c r="A164" s="69" t="s">
        <v>317</v>
      </c>
      <c r="B164" s="25">
        <v>1230</v>
      </c>
      <c r="C164" s="39"/>
      <c r="D164" s="39"/>
      <c r="E164" s="39"/>
      <c r="F164" s="61">
        <f>SUM(G164:J164)</f>
        <v>0</v>
      </c>
      <c r="G164" s="39"/>
      <c r="H164" s="39"/>
      <c r="I164" s="39"/>
      <c r="J164" s="39"/>
      <c r="K164" s="209"/>
      <c r="L164" s="209"/>
      <c r="M164" s="209"/>
      <c r="N164" s="209"/>
      <c r="O164" s="209"/>
    </row>
    <row r="165" spans="1:15" ht="38.25" customHeight="1">
      <c r="A165" s="116" t="s">
        <v>318</v>
      </c>
      <c r="B165" s="73">
        <v>1300</v>
      </c>
      <c r="C165" s="31">
        <f t="shared" ref="C165:J165" si="27">C143+C172</f>
        <v>-6206</v>
      </c>
      <c r="D165" s="31">
        <f t="shared" si="27"/>
        <v>-7979</v>
      </c>
      <c r="E165" s="31">
        <f t="shared" si="27"/>
        <v>-7051</v>
      </c>
      <c r="F165" s="31">
        <f t="shared" si="27"/>
        <v>-7795</v>
      </c>
      <c r="G165" s="31">
        <f t="shared" si="27"/>
        <v>-2416</v>
      </c>
      <c r="H165" s="31">
        <f t="shared" si="27"/>
        <v>-1862</v>
      </c>
      <c r="I165" s="31">
        <f t="shared" si="27"/>
        <v>-1427</v>
      </c>
      <c r="J165" s="31">
        <f t="shared" si="27"/>
        <v>-2090</v>
      </c>
      <c r="K165" s="238"/>
      <c r="L165" s="239"/>
      <c r="M165" s="239"/>
      <c r="N165" s="239"/>
      <c r="O165" s="240"/>
    </row>
    <row r="166" spans="1:15" ht="18.75" customHeight="1">
      <c r="A166" s="241" t="s">
        <v>319</v>
      </c>
      <c r="B166" s="242"/>
      <c r="C166" s="242"/>
      <c r="D166" s="242"/>
      <c r="E166" s="242"/>
      <c r="F166" s="242"/>
      <c r="G166" s="242"/>
      <c r="H166" s="242"/>
      <c r="I166" s="242"/>
      <c r="J166" s="242"/>
      <c r="K166" s="242"/>
      <c r="L166" s="242"/>
      <c r="M166" s="242"/>
      <c r="N166" s="242"/>
      <c r="O166" s="243"/>
    </row>
    <row r="167" spans="1:15" ht="18.75" customHeight="1">
      <c r="A167" s="69" t="s">
        <v>320</v>
      </c>
      <c r="B167" s="25">
        <v>1400</v>
      </c>
      <c r="C167" s="39">
        <v>-727</v>
      </c>
      <c r="D167" s="39">
        <v>-1105</v>
      </c>
      <c r="E167" s="39">
        <v>-822</v>
      </c>
      <c r="F167" s="61">
        <f t="shared" ref="F167:F174" si="28">SUM(G167:J167)</f>
        <v>-1002</v>
      </c>
      <c r="G167" s="39">
        <v>-240</v>
      </c>
      <c r="H167" s="39">
        <v>-265</v>
      </c>
      <c r="I167" s="39">
        <v>-275</v>
      </c>
      <c r="J167" s="39">
        <v>-222</v>
      </c>
      <c r="K167" s="209"/>
      <c r="L167" s="209"/>
      <c r="M167" s="209"/>
      <c r="N167" s="209"/>
      <c r="O167" s="209"/>
    </row>
    <row r="168" spans="1:15" ht="18.75" customHeight="1">
      <c r="A168" s="69" t="s">
        <v>321</v>
      </c>
      <c r="B168" s="117">
        <v>1401</v>
      </c>
      <c r="C168" s="39">
        <v>-116</v>
      </c>
      <c r="D168" s="39">
        <v>-120</v>
      </c>
      <c r="E168" s="39">
        <v>-402</v>
      </c>
      <c r="F168" s="61">
        <f t="shared" si="28"/>
        <v>-450</v>
      </c>
      <c r="G168" s="39">
        <v>-100</v>
      </c>
      <c r="H168" s="39">
        <v>-125</v>
      </c>
      <c r="I168" s="39">
        <v>-125</v>
      </c>
      <c r="J168" s="39">
        <v>-100</v>
      </c>
      <c r="K168" s="209"/>
      <c r="L168" s="209"/>
      <c r="M168" s="209"/>
      <c r="N168" s="209"/>
      <c r="O168" s="209"/>
    </row>
    <row r="169" spans="1:15" ht="18.75" customHeight="1">
      <c r="A169" s="69" t="s">
        <v>322</v>
      </c>
      <c r="B169" s="117">
        <v>1402</v>
      </c>
      <c r="C169" s="39">
        <v>-252</v>
      </c>
      <c r="D169" s="39">
        <v>-325</v>
      </c>
      <c r="E169" s="39">
        <v>-320</v>
      </c>
      <c r="F169" s="61">
        <f t="shared" si="28"/>
        <v>-432</v>
      </c>
      <c r="G169" s="39">
        <v>-110</v>
      </c>
      <c r="H169" s="39">
        <v>-110</v>
      </c>
      <c r="I169" s="39">
        <v>-120</v>
      </c>
      <c r="J169" s="39">
        <v>-92</v>
      </c>
      <c r="K169" s="209"/>
      <c r="L169" s="209"/>
      <c r="M169" s="209"/>
      <c r="N169" s="209"/>
      <c r="O169" s="209"/>
    </row>
    <row r="170" spans="1:15" ht="18.75" customHeight="1">
      <c r="A170" s="69" t="s">
        <v>136</v>
      </c>
      <c r="B170" s="117">
        <v>1410</v>
      </c>
      <c r="C170" s="39">
        <v>-4937</v>
      </c>
      <c r="D170" s="39">
        <v>-5100</v>
      </c>
      <c r="E170" s="39">
        <v>-5251</v>
      </c>
      <c r="F170" s="61">
        <f t="shared" si="28"/>
        <v>-5710</v>
      </c>
      <c r="G170" s="39">
        <v>-1415</v>
      </c>
      <c r="H170" s="39">
        <v>-1405</v>
      </c>
      <c r="I170" s="39">
        <v>-1425</v>
      </c>
      <c r="J170" s="39">
        <v>-1465</v>
      </c>
      <c r="K170" s="209"/>
      <c r="L170" s="209"/>
      <c r="M170" s="209"/>
      <c r="N170" s="209"/>
      <c r="O170" s="209"/>
    </row>
    <row r="171" spans="1:15" ht="18.75" customHeight="1">
      <c r="A171" s="69" t="s">
        <v>208</v>
      </c>
      <c r="B171" s="117">
        <v>1420</v>
      </c>
      <c r="C171" s="39">
        <v>-1074</v>
      </c>
      <c r="D171" s="39">
        <v>-1032</v>
      </c>
      <c r="E171" s="39">
        <v>-1168</v>
      </c>
      <c r="F171" s="61">
        <f t="shared" si="28"/>
        <v>-1256</v>
      </c>
      <c r="G171" s="39">
        <v>-309</v>
      </c>
      <c r="H171" s="39">
        <v>-307</v>
      </c>
      <c r="I171" s="39">
        <v>-312</v>
      </c>
      <c r="J171" s="39">
        <v>-328</v>
      </c>
      <c r="K171" s="209"/>
      <c r="L171" s="209"/>
      <c r="M171" s="209"/>
      <c r="N171" s="209"/>
      <c r="O171" s="209"/>
    </row>
    <row r="172" spans="1:15" ht="18.75" customHeight="1">
      <c r="A172" s="69" t="s">
        <v>323</v>
      </c>
      <c r="B172" s="117">
        <v>1430</v>
      </c>
      <c r="C172" s="39">
        <v>-4057</v>
      </c>
      <c r="D172" s="39">
        <v>-4300</v>
      </c>
      <c r="E172" s="39">
        <v>-4013</v>
      </c>
      <c r="F172" s="61">
        <f t="shared" si="28"/>
        <v>-4300</v>
      </c>
      <c r="G172" s="39">
        <v>-1035</v>
      </c>
      <c r="H172" s="39">
        <v>-1090</v>
      </c>
      <c r="I172" s="39">
        <v>-1085</v>
      </c>
      <c r="J172" s="39">
        <v>-1090</v>
      </c>
      <c r="K172" s="209"/>
      <c r="L172" s="209"/>
      <c r="M172" s="209"/>
      <c r="N172" s="209"/>
      <c r="O172" s="209"/>
    </row>
    <row r="173" spans="1:15" ht="18.75" customHeight="1">
      <c r="A173" s="69" t="s">
        <v>324</v>
      </c>
      <c r="B173" s="117">
        <v>1440</v>
      </c>
      <c r="C173" s="39">
        <v>-4465</v>
      </c>
      <c r="D173" s="39">
        <v>-5115</v>
      </c>
      <c r="E173" s="39">
        <v>-5878</v>
      </c>
      <c r="F173" s="61">
        <f t="shared" si="28"/>
        <v>-5332</v>
      </c>
      <c r="G173" s="39">
        <v>-1197</v>
      </c>
      <c r="H173" s="39">
        <v>-1590</v>
      </c>
      <c r="I173" s="39">
        <v>-1495</v>
      </c>
      <c r="J173" s="39">
        <v>-1050</v>
      </c>
      <c r="K173" s="209"/>
      <c r="L173" s="209"/>
      <c r="M173" s="209"/>
      <c r="N173" s="209"/>
      <c r="O173" s="209"/>
    </row>
    <row r="174" spans="1:15" ht="18.75" customHeight="1">
      <c r="A174" s="72" t="s">
        <v>194</v>
      </c>
      <c r="B174" s="118">
        <v>1450</v>
      </c>
      <c r="C174" s="31">
        <f>SUM(C167,C170:C173)</f>
        <v>-15260</v>
      </c>
      <c r="D174" s="31">
        <f>SUM(D167,D170:D173)</f>
        <v>-16652</v>
      </c>
      <c r="E174" s="31">
        <f>SUM(E167,E170:E173)</f>
        <v>-17132</v>
      </c>
      <c r="F174" s="60">
        <f t="shared" si="28"/>
        <v>-17600</v>
      </c>
      <c r="G174" s="31">
        <f>SUM(G167,G170:G173)</f>
        <v>-4196</v>
      </c>
      <c r="H174" s="31">
        <f>SUM(H167,H170:H173)</f>
        <v>-4657</v>
      </c>
      <c r="I174" s="31">
        <f>SUM(I167,I170:I173)</f>
        <v>-4592</v>
      </c>
      <c r="J174" s="31">
        <f>SUM(J167,J170:J173)</f>
        <v>-4155</v>
      </c>
      <c r="K174" s="209"/>
      <c r="L174" s="209"/>
      <c r="M174" s="209"/>
      <c r="N174" s="209"/>
      <c r="O174" s="209"/>
    </row>
    <row r="175" spans="1:15" s="98" customFormat="1" ht="18.75" customHeight="1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</row>
    <row r="176" spans="1:15" ht="18.75" customHeigh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</row>
    <row r="177" spans="1:13" ht="18.75" customHeight="1">
      <c r="A177" s="89" t="s">
        <v>161</v>
      </c>
      <c r="B177" s="120"/>
      <c r="C177" s="121"/>
      <c r="D177" s="121" t="s">
        <v>162</v>
      </c>
      <c r="E177" s="121"/>
      <c r="F177" s="120"/>
      <c r="G177" s="120"/>
      <c r="H177" s="47" t="s">
        <v>163</v>
      </c>
      <c r="M177" s="120"/>
    </row>
    <row r="178" spans="1:13" ht="18.75" customHeight="1">
      <c r="A178" s="122" t="s">
        <v>325</v>
      </c>
      <c r="B178" s="123"/>
      <c r="C178" s="124"/>
      <c r="D178" s="124" t="s">
        <v>165</v>
      </c>
      <c r="F178" s="120"/>
      <c r="G178" s="120"/>
      <c r="H178" s="233" t="s">
        <v>326</v>
      </c>
      <c r="I178" s="233"/>
      <c r="J178" s="233"/>
      <c r="K178" s="233"/>
      <c r="L178" s="233"/>
    </row>
    <row r="179" spans="1:13" ht="18.75" customHeight="1">
      <c r="A179" s="122"/>
      <c r="B179" s="123"/>
      <c r="C179" s="124"/>
      <c r="D179" s="124"/>
    </row>
    <row r="180" spans="1:13">
      <c r="A180" s="125"/>
    </row>
    <row r="181" spans="1:13">
      <c r="A181" s="125"/>
    </row>
    <row r="182" spans="1:13">
      <c r="A182" s="125"/>
    </row>
    <row r="183" spans="1:13">
      <c r="A183" s="125"/>
    </row>
    <row r="184" spans="1:13">
      <c r="A184" s="125"/>
    </row>
    <row r="185" spans="1:13">
      <c r="A185" s="125"/>
    </row>
    <row r="186" spans="1:13">
      <c r="A186" s="125"/>
    </row>
    <row r="187" spans="1:13">
      <c r="A187" s="125"/>
    </row>
    <row r="188" spans="1:13">
      <c r="A188" s="125"/>
    </row>
    <row r="189" spans="1:13">
      <c r="A189" s="125"/>
    </row>
    <row r="190" spans="1:13">
      <c r="A190" s="125"/>
    </row>
    <row r="191" spans="1:13">
      <c r="A191" s="125"/>
    </row>
    <row r="192" spans="1:13">
      <c r="A192" s="125"/>
    </row>
    <row r="193" spans="1:1">
      <c r="A193" s="125"/>
    </row>
    <row r="194" spans="1:1">
      <c r="A194" s="125"/>
    </row>
    <row r="195" spans="1:1">
      <c r="A195" s="125"/>
    </row>
    <row r="196" spans="1:1">
      <c r="A196" s="125"/>
    </row>
    <row r="197" spans="1:1">
      <c r="A197" s="125"/>
    </row>
    <row r="198" spans="1:1">
      <c r="A198" s="125"/>
    </row>
    <row r="199" spans="1:1">
      <c r="A199" s="125"/>
    </row>
    <row r="200" spans="1:1">
      <c r="A200" s="125"/>
    </row>
    <row r="201" spans="1:1">
      <c r="A201" s="125"/>
    </row>
    <row r="202" spans="1:1">
      <c r="A202" s="125"/>
    </row>
    <row r="203" spans="1:1">
      <c r="A203" s="125"/>
    </row>
    <row r="204" spans="1:1">
      <c r="A204" s="125"/>
    </row>
    <row r="205" spans="1:1">
      <c r="A205" s="125"/>
    </row>
    <row r="206" spans="1:1">
      <c r="A206" s="125"/>
    </row>
    <row r="207" spans="1:1">
      <c r="A207" s="125"/>
    </row>
    <row r="208" spans="1:1">
      <c r="A208" s="125"/>
    </row>
    <row r="209" spans="1:1">
      <c r="A209" s="125"/>
    </row>
    <row r="210" spans="1:1">
      <c r="A210" s="125"/>
    </row>
    <row r="211" spans="1:1">
      <c r="A211" s="125"/>
    </row>
    <row r="212" spans="1:1">
      <c r="A212" s="125"/>
    </row>
    <row r="213" spans="1:1">
      <c r="A213" s="125"/>
    </row>
    <row r="214" spans="1:1">
      <c r="A214" s="125"/>
    </row>
    <row r="215" spans="1:1">
      <c r="A215" s="125"/>
    </row>
    <row r="216" spans="1:1">
      <c r="A216" s="125"/>
    </row>
    <row r="217" spans="1:1">
      <c r="A217" s="125"/>
    </row>
    <row r="218" spans="1:1">
      <c r="A218" s="125"/>
    </row>
    <row r="219" spans="1:1">
      <c r="A219" s="125"/>
    </row>
    <row r="220" spans="1:1">
      <c r="A220" s="125"/>
    </row>
    <row r="221" spans="1:1">
      <c r="A221" s="125"/>
    </row>
    <row r="222" spans="1:1">
      <c r="A222" s="125"/>
    </row>
    <row r="223" spans="1:1">
      <c r="A223" s="125"/>
    </row>
    <row r="224" spans="1:1">
      <c r="A224" s="125"/>
    </row>
    <row r="225" spans="1:1">
      <c r="A225" s="125"/>
    </row>
    <row r="226" spans="1:1">
      <c r="A226" s="125"/>
    </row>
    <row r="227" spans="1:1">
      <c r="A227" s="125"/>
    </row>
    <row r="228" spans="1:1">
      <c r="A228" s="125"/>
    </row>
    <row r="229" spans="1:1">
      <c r="A229" s="125"/>
    </row>
    <row r="230" spans="1:1">
      <c r="A230" s="125"/>
    </row>
    <row r="231" spans="1:1">
      <c r="A231" s="125"/>
    </row>
    <row r="232" spans="1:1">
      <c r="A232" s="125"/>
    </row>
    <row r="233" spans="1:1">
      <c r="A233" s="125"/>
    </row>
    <row r="234" spans="1:1">
      <c r="A234" s="125"/>
    </row>
    <row r="235" spans="1:1">
      <c r="A235" s="125"/>
    </row>
    <row r="236" spans="1:1">
      <c r="A236" s="125"/>
    </row>
    <row r="237" spans="1:1">
      <c r="A237" s="125"/>
    </row>
    <row r="238" spans="1:1">
      <c r="A238" s="125"/>
    </row>
    <row r="239" spans="1:1">
      <c r="A239" s="125"/>
    </row>
    <row r="240" spans="1:1">
      <c r="A240" s="125"/>
    </row>
    <row r="241" spans="1:1">
      <c r="A241" s="125"/>
    </row>
    <row r="242" spans="1:1">
      <c r="A242" s="125"/>
    </row>
    <row r="243" spans="1:1">
      <c r="A243" s="125"/>
    </row>
    <row r="244" spans="1:1">
      <c r="A244" s="125"/>
    </row>
    <row r="245" spans="1:1">
      <c r="A245" s="125"/>
    </row>
    <row r="246" spans="1:1">
      <c r="A246" s="125"/>
    </row>
    <row r="247" spans="1:1">
      <c r="A247" s="125"/>
    </row>
    <row r="248" spans="1:1">
      <c r="A248" s="125"/>
    </row>
    <row r="249" spans="1:1">
      <c r="A249" s="125"/>
    </row>
    <row r="250" spans="1:1">
      <c r="A250" s="125"/>
    </row>
    <row r="251" spans="1:1">
      <c r="A251" s="125"/>
    </row>
    <row r="252" spans="1:1">
      <c r="A252" s="125"/>
    </row>
    <row r="253" spans="1:1">
      <c r="A253" s="125"/>
    </row>
    <row r="254" spans="1:1">
      <c r="A254" s="125"/>
    </row>
    <row r="255" spans="1:1">
      <c r="A255" s="125"/>
    </row>
    <row r="256" spans="1:1">
      <c r="A256" s="125"/>
    </row>
    <row r="257" spans="1:1">
      <c r="A257" s="125"/>
    </row>
    <row r="258" spans="1:1">
      <c r="A258" s="125"/>
    </row>
    <row r="259" spans="1:1">
      <c r="A259" s="125"/>
    </row>
    <row r="260" spans="1:1">
      <c r="A260" s="125"/>
    </row>
    <row r="261" spans="1:1">
      <c r="A261" s="125"/>
    </row>
    <row r="262" spans="1:1">
      <c r="A262" s="125"/>
    </row>
    <row r="263" spans="1:1">
      <c r="A263" s="125"/>
    </row>
    <row r="264" spans="1:1">
      <c r="A264" s="125"/>
    </row>
    <row r="265" spans="1:1">
      <c r="A265" s="125"/>
    </row>
    <row r="266" spans="1:1">
      <c r="A266" s="125"/>
    </row>
    <row r="267" spans="1:1">
      <c r="A267" s="125"/>
    </row>
    <row r="268" spans="1:1">
      <c r="A268" s="125"/>
    </row>
    <row r="269" spans="1:1">
      <c r="A269" s="125"/>
    </row>
    <row r="270" spans="1:1">
      <c r="A270" s="125"/>
    </row>
    <row r="271" spans="1:1">
      <c r="A271" s="125"/>
    </row>
    <row r="272" spans="1:1">
      <c r="A272" s="125"/>
    </row>
    <row r="273" spans="1:1">
      <c r="A273" s="125"/>
    </row>
    <row r="274" spans="1:1">
      <c r="A274" s="125"/>
    </row>
    <row r="275" spans="1:1">
      <c r="A275" s="125"/>
    </row>
    <row r="276" spans="1:1">
      <c r="A276" s="125"/>
    </row>
    <row r="277" spans="1:1">
      <c r="A277" s="125"/>
    </row>
    <row r="278" spans="1:1">
      <c r="A278" s="125"/>
    </row>
    <row r="279" spans="1:1">
      <c r="A279" s="125"/>
    </row>
    <row r="280" spans="1:1">
      <c r="A280" s="125"/>
    </row>
    <row r="281" spans="1:1">
      <c r="A281" s="125"/>
    </row>
    <row r="282" spans="1:1">
      <c r="A282" s="125"/>
    </row>
    <row r="283" spans="1:1">
      <c r="A283" s="125"/>
    </row>
    <row r="284" spans="1:1">
      <c r="A284" s="125"/>
    </row>
    <row r="285" spans="1:1">
      <c r="A285" s="125"/>
    </row>
    <row r="286" spans="1:1">
      <c r="A286" s="125"/>
    </row>
    <row r="287" spans="1:1">
      <c r="A287" s="125"/>
    </row>
    <row r="288" spans="1:1">
      <c r="A288" s="125"/>
    </row>
    <row r="289" spans="1:1">
      <c r="A289" s="125"/>
    </row>
    <row r="290" spans="1:1">
      <c r="A290" s="125"/>
    </row>
    <row r="291" spans="1:1">
      <c r="A291" s="125"/>
    </row>
    <row r="292" spans="1:1">
      <c r="A292" s="125"/>
    </row>
    <row r="293" spans="1:1">
      <c r="A293" s="125"/>
    </row>
    <row r="294" spans="1:1">
      <c r="A294" s="125"/>
    </row>
    <row r="295" spans="1:1">
      <c r="A295" s="125"/>
    </row>
    <row r="296" spans="1:1">
      <c r="A296" s="125"/>
    </row>
    <row r="297" spans="1:1">
      <c r="A297" s="125"/>
    </row>
    <row r="298" spans="1:1">
      <c r="A298" s="125"/>
    </row>
    <row r="299" spans="1:1">
      <c r="A299" s="125"/>
    </row>
    <row r="300" spans="1:1">
      <c r="A300" s="125"/>
    </row>
    <row r="301" spans="1:1">
      <c r="A301" s="125"/>
    </row>
    <row r="302" spans="1:1">
      <c r="A302" s="125"/>
    </row>
    <row r="303" spans="1:1">
      <c r="A303" s="125"/>
    </row>
    <row r="304" spans="1:1">
      <c r="A304" s="125"/>
    </row>
    <row r="305" spans="1:1">
      <c r="A305" s="125"/>
    </row>
    <row r="306" spans="1:1">
      <c r="A306" s="125"/>
    </row>
    <row r="307" spans="1:1">
      <c r="A307" s="125"/>
    </row>
    <row r="308" spans="1:1">
      <c r="A308" s="125"/>
    </row>
    <row r="309" spans="1:1">
      <c r="A309" s="125"/>
    </row>
    <row r="310" spans="1:1">
      <c r="A310" s="125"/>
    </row>
    <row r="311" spans="1:1">
      <c r="A311" s="125"/>
    </row>
    <row r="312" spans="1:1">
      <c r="A312" s="125"/>
    </row>
    <row r="313" spans="1:1">
      <c r="A313" s="125"/>
    </row>
    <row r="314" spans="1:1">
      <c r="A314" s="125"/>
    </row>
    <row r="315" spans="1:1">
      <c r="A315" s="125"/>
    </row>
    <row r="316" spans="1:1">
      <c r="A316" s="125"/>
    </row>
    <row r="317" spans="1:1">
      <c r="A317" s="125"/>
    </row>
    <row r="318" spans="1:1">
      <c r="A318" s="125"/>
    </row>
    <row r="319" spans="1:1">
      <c r="A319" s="125"/>
    </row>
    <row r="320" spans="1:1">
      <c r="A320" s="125"/>
    </row>
    <row r="321" spans="1:1">
      <c r="A321" s="125"/>
    </row>
    <row r="322" spans="1:1">
      <c r="A322" s="125"/>
    </row>
    <row r="323" spans="1:1">
      <c r="A323" s="125"/>
    </row>
    <row r="324" spans="1:1">
      <c r="A324" s="125"/>
    </row>
    <row r="325" spans="1:1">
      <c r="A325" s="125"/>
    </row>
    <row r="326" spans="1:1">
      <c r="A326" s="125"/>
    </row>
  </sheetData>
  <mergeCells count="112">
    <mergeCell ref="A1:N1"/>
    <mergeCell ref="A3:O3"/>
    <mergeCell ref="B5:E5"/>
    <mergeCell ref="F5:O5"/>
    <mergeCell ref="B6:E6"/>
    <mergeCell ref="F6:O6"/>
    <mergeCell ref="B7:E7"/>
    <mergeCell ref="F7:O7"/>
    <mergeCell ref="A9:J9"/>
    <mergeCell ref="B11:C11"/>
    <mergeCell ref="D11:F11"/>
    <mergeCell ref="G11:I11"/>
    <mergeCell ref="J11:L11"/>
    <mergeCell ref="M11:O11"/>
    <mergeCell ref="A27:K27"/>
    <mergeCell ref="G29:J29"/>
    <mergeCell ref="K31:O31"/>
    <mergeCell ref="K32:O32"/>
    <mergeCell ref="K43:O43"/>
    <mergeCell ref="K44:O44"/>
    <mergeCell ref="K45:O45"/>
    <mergeCell ref="K46:O46"/>
    <mergeCell ref="K47:O47"/>
    <mergeCell ref="K48:O48"/>
    <mergeCell ref="K49:O49"/>
    <mergeCell ref="K50:O50"/>
    <mergeCell ref="K51:O51"/>
    <mergeCell ref="K52:O52"/>
    <mergeCell ref="K74:O74"/>
    <mergeCell ref="K75:O75"/>
    <mergeCell ref="K76:O76"/>
    <mergeCell ref="K77:O77"/>
    <mergeCell ref="K78:O78"/>
    <mergeCell ref="K79:O79"/>
    <mergeCell ref="K80:O80"/>
    <mergeCell ref="K81:O81"/>
    <mergeCell ref="K82:O82"/>
    <mergeCell ref="K83:O83"/>
    <mergeCell ref="K84:O84"/>
    <mergeCell ref="K85:O85"/>
    <mergeCell ref="K86:O86"/>
    <mergeCell ref="K87:O87"/>
    <mergeCell ref="K88:O88"/>
    <mergeCell ref="K89:O89"/>
    <mergeCell ref="K90:O90"/>
    <mergeCell ref="K91:O91"/>
    <mergeCell ref="K92:O92"/>
    <mergeCell ref="K93:O93"/>
    <mergeCell ref="K94:O94"/>
    <mergeCell ref="K95:O95"/>
    <mergeCell ref="K96:O96"/>
    <mergeCell ref="K97:O97"/>
    <mergeCell ref="K113:O113"/>
    <mergeCell ref="K114:O114"/>
    <mergeCell ref="K115:O115"/>
    <mergeCell ref="K116:O116"/>
    <mergeCell ref="K117:O117"/>
    <mergeCell ref="K118:O118"/>
    <mergeCell ref="K119:O119"/>
    <mergeCell ref="K120:O120"/>
    <mergeCell ref="K121:O121"/>
    <mergeCell ref="K122:O122"/>
    <mergeCell ref="K123:O123"/>
    <mergeCell ref="K124:O124"/>
    <mergeCell ref="K129:O129"/>
    <mergeCell ref="K130:O130"/>
    <mergeCell ref="K131:O131"/>
    <mergeCell ref="K132:O132"/>
    <mergeCell ref="K133:O133"/>
    <mergeCell ref="K134:O134"/>
    <mergeCell ref="K135:O135"/>
    <mergeCell ref="K143:O143"/>
    <mergeCell ref="K155:O155"/>
    <mergeCell ref="K156:O156"/>
    <mergeCell ref="K157:O157"/>
    <mergeCell ref="K158:O158"/>
    <mergeCell ref="K159:O159"/>
    <mergeCell ref="K160:O160"/>
    <mergeCell ref="K161:O161"/>
    <mergeCell ref="K144:O144"/>
    <mergeCell ref="K145:O145"/>
    <mergeCell ref="K146:O146"/>
    <mergeCell ref="K147:O147"/>
    <mergeCell ref="K148:O148"/>
    <mergeCell ref="K149:O149"/>
    <mergeCell ref="K150:O150"/>
    <mergeCell ref="K151:O151"/>
    <mergeCell ref="K152:O152"/>
    <mergeCell ref="K171:O171"/>
    <mergeCell ref="K172:O172"/>
    <mergeCell ref="K173:O173"/>
    <mergeCell ref="K174:O174"/>
    <mergeCell ref="H178:L178"/>
    <mergeCell ref="A11:A12"/>
    <mergeCell ref="A29:A30"/>
    <mergeCell ref="B29:B30"/>
    <mergeCell ref="C29:C30"/>
    <mergeCell ref="D29:D30"/>
    <mergeCell ref="E29:E30"/>
    <mergeCell ref="F29:F30"/>
    <mergeCell ref="K29:O30"/>
    <mergeCell ref="K162:O162"/>
    <mergeCell ref="K163:O163"/>
    <mergeCell ref="K164:O164"/>
    <mergeCell ref="K165:O165"/>
    <mergeCell ref="A166:O166"/>
    <mergeCell ref="K167:O167"/>
    <mergeCell ref="K168:O168"/>
    <mergeCell ref="K169:O169"/>
    <mergeCell ref="K170:O170"/>
    <mergeCell ref="K153:O153"/>
    <mergeCell ref="K154:O154"/>
  </mergeCells>
  <printOptions horizontalCentered="1"/>
  <pageMargins left="0.98425196850393704" right="0.196850393700787" top="1.1811023622047201" bottom="0.78740157480314998" header="0" footer="0.39370078740157499"/>
  <pageSetup paperSize="9" scale="37" orientation="landscape"/>
  <headerFooter alignWithMargins="0">
    <oddHeader>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topLeftCell="A4" zoomScale="78" zoomScaleNormal="78" zoomScaleSheetLayoutView="52" workbookViewId="0">
      <selection activeCell="M12" sqref="M12"/>
    </sheetView>
  </sheetViews>
  <sheetFormatPr defaultColWidth="9"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80" t="s">
        <v>327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41.25" customHeight="1">
      <c r="A4" s="287" t="s">
        <v>36</v>
      </c>
      <c r="B4" s="288"/>
      <c r="C4" s="288"/>
      <c r="D4" s="289"/>
      <c r="E4" s="261" t="s">
        <v>37</v>
      </c>
      <c r="F4" s="261" t="s">
        <v>328</v>
      </c>
      <c r="G4" s="261" t="s">
        <v>329</v>
      </c>
      <c r="H4" s="262" t="s">
        <v>40</v>
      </c>
      <c r="I4" s="199" t="s">
        <v>197</v>
      </c>
      <c r="J4" s="199" t="s">
        <v>198</v>
      </c>
      <c r="K4" s="199"/>
      <c r="L4" s="199"/>
      <c r="M4" s="199"/>
    </row>
    <row r="5" spans="1:13" ht="41.25" customHeight="1">
      <c r="A5" s="290"/>
      <c r="B5" s="291"/>
      <c r="C5" s="291"/>
      <c r="D5" s="292"/>
      <c r="E5" s="261"/>
      <c r="F5" s="261"/>
      <c r="G5" s="261"/>
      <c r="H5" s="262"/>
      <c r="I5" s="199"/>
      <c r="J5" s="35" t="s">
        <v>200</v>
      </c>
      <c r="K5" s="35" t="s">
        <v>201</v>
      </c>
      <c r="L5" s="35" t="s">
        <v>202</v>
      </c>
      <c r="M5" s="35" t="s">
        <v>203</v>
      </c>
    </row>
    <row r="6" spans="1:13" ht="18.75">
      <c r="A6" s="281">
        <v>1</v>
      </c>
      <c r="B6" s="282"/>
      <c r="C6" s="282"/>
      <c r="D6" s="283"/>
      <c r="E6" s="50">
        <v>2</v>
      </c>
      <c r="F6" s="50">
        <v>3</v>
      </c>
      <c r="G6" s="50">
        <v>4</v>
      </c>
      <c r="H6" s="50">
        <v>5</v>
      </c>
      <c r="I6" s="50">
        <v>6</v>
      </c>
      <c r="J6" s="50">
        <v>7</v>
      </c>
      <c r="K6" s="50">
        <v>8</v>
      </c>
      <c r="L6" s="50">
        <v>9</v>
      </c>
      <c r="M6" s="50">
        <v>10</v>
      </c>
    </row>
    <row r="7" spans="1:13" ht="18.75" customHeight="1">
      <c r="A7" s="273" t="s">
        <v>330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</row>
    <row r="8" spans="1:13" s="34" customFormat="1" ht="18.75" customHeight="1">
      <c r="A8" s="284" t="s">
        <v>53</v>
      </c>
      <c r="B8" s="285"/>
      <c r="C8" s="285"/>
      <c r="D8" s="286"/>
      <c r="E8" s="73">
        <v>1200</v>
      </c>
      <c r="F8" s="31">
        <f>'I. Інф. до фін.плану'!C159</f>
        <v>1334</v>
      </c>
      <c r="G8" s="31">
        <f>'I. Інф. до фін.плану'!D159</f>
        <v>12</v>
      </c>
      <c r="H8" s="31">
        <f>'I. Інф. до фін.плану'!E159</f>
        <v>455</v>
      </c>
      <c r="I8" s="31">
        <f>'I. Інф. до фін.плану'!F159</f>
        <v>82</v>
      </c>
      <c r="J8" s="31">
        <f>'I. Інф. до фін.плану'!G159</f>
        <v>-483</v>
      </c>
      <c r="K8" s="31">
        <f>'I. Інф. до фін.плану'!H159</f>
        <v>125</v>
      </c>
      <c r="L8" s="31">
        <f>'I. Інф. до фін.плану'!I159</f>
        <v>558</v>
      </c>
      <c r="M8" s="31">
        <f>'I. Інф. до фін.плану'!J159</f>
        <v>-118</v>
      </c>
    </row>
    <row r="9" spans="1:13" s="34" customFormat="1" ht="18.75" customHeight="1">
      <c r="A9" s="263" t="s">
        <v>331</v>
      </c>
      <c r="B9" s="264"/>
      <c r="C9" s="264"/>
      <c r="D9" s="265"/>
      <c r="E9" s="73">
        <v>2000</v>
      </c>
      <c r="F9" s="53">
        <v>995</v>
      </c>
      <c r="G9" s="53">
        <v>496</v>
      </c>
      <c r="H9" s="53">
        <v>2228</v>
      </c>
      <c r="I9" s="53">
        <v>2683</v>
      </c>
      <c r="J9" s="53"/>
      <c r="K9" s="53"/>
      <c r="L9" s="53"/>
      <c r="M9" s="53"/>
    </row>
    <row r="10" spans="1:13" s="1" customFormat="1" ht="21.75" customHeight="1">
      <c r="A10" s="274" t="s">
        <v>332</v>
      </c>
      <c r="B10" s="275"/>
      <c r="C10" s="275"/>
      <c r="D10" s="276"/>
      <c r="E10" s="25">
        <v>2005</v>
      </c>
      <c r="F10" s="39">
        <v>-101</v>
      </c>
      <c r="G10" s="39" t="s">
        <v>207</v>
      </c>
      <c r="H10" s="39" t="s">
        <v>207</v>
      </c>
      <c r="I10" s="61">
        <f t="shared" ref="I10:I47" si="0">SUM(J10:M10)</f>
        <v>0</v>
      </c>
      <c r="J10" s="39" t="s">
        <v>207</v>
      </c>
      <c r="K10" s="39" t="s">
        <v>207</v>
      </c>
      <c r="L10" s="39" t="s">
        <v>207</v>
      </c>
      <c r="M10" s="39" t="s">
        <v>207</v>
      </c>
    </row>
    <row r="11" spans="1:13" s="34" customFormat="1" ht="39.75" customHeight="1">
      <c r="A11" s="277" t="s">
        <v>333</v>
      </c>
      <c r="B11" s="278"/>
      <c r="C11" s="278"/>
      <c r="D11" s="279"/>
      <c r="E11" s="73">
        <v>2009</v>
      </c>
      <c r="F11" s="31">
        <f>SUM(F9:F10)</f>
        <v>894</v>
      </c>
      <c r="G11" s="31">
        <f t="shared" ref="G11:I11" si="1">SUM(G9:G10)</f>
        <v>496</v>
      </c>
      <c r="H11" s="31">
        <f t="shared" si="1"/>
        <v>2228</v>
      </c>
      <c r="I11" s="31">
        <f t="shared" si="1"/>
        <v>2683</v>
      </c>
      <c r="J11" s="31">
        <v>2683</v>
      </c>
      <c r="K11" s="31">
        <v>1745</v>
      </c>
      <c r="L11" s="31">
        <v>1870</v>
      </c>
      <c r="M11" s="31">
        <v>2428</v>
      </c>
    </row>
    <row r="12" spans="1:13" s="34" customFormat="1" ht="18.75" customHeight="1">
      <c r="A12" s="263" t="s">
        <v>334</v>
      </c>
      <c r="B12" s="264"/>
      <c r="C12" s="264"/>
      <c r="D12" s="265"/>
      <c r="E12" s="73">
        <v>2010</v>
      </c>
      <c r="F12" s="60">
        <f>SUM(F13:F14)</f>
        <v>0</v>
      </c>
      <c r="G12" s="60">
        <f>SUM(G13:G14)</f>
        <v>0</v>
      </c>
      <c r="H12" s="60">
        <f>SUM(H13:H14)</f>
        <v>0</v>
      </c>
      <c r="I12" s="60">
        <f t="shared" si="0"/>
        <v>0</v>
      </c>
      <c r="J12" s="60">
        <f>SUM(J13:J14)</f>
        <v>0</v>
      </c>
      <c r="K12" s="60">
        <f>SUM(K13:K14)</f>
        <v>0</v>
      </c>
      <c r="L12" s="60">
        <f>SUM(L13:L14)</f>
        <v>0</v>
      </c>
      <c r="M12" s="60">
        <f>SUM(M13:M14)</f>
        <v>0</v>
      </c>
    </row>
    <row r="13" spans="1:13" ht="18.75" customHeight="1">
      <c r="A13" s="270" t="s">
        <v>335</v>
      </c>
      <c r="B13" s="271"/>
      <c r="C13" s="271"/>
      <c r="D13" s="272"/>
      <c r="E13" s="25">
        <v>2011</v>
      </c>
      <c r="F13" s="39" t="s">
        <v>207</v>
      </c>
      <c r="G13" s="39" t="s">
        <v>207</v>
      </c>
      <c r="H13" s="39" t="s">
        <v>207</v>
      </c>
      <c r="I13" s="61">
        <f t="shared" si="0"/>
        <v>0</v>
      </c>
      <c r="J13" s="39" t="s">
        <v>207</v>
      </c>
      <c r="K13" s="39" t="s">
        <v>207</v>
      </c>
      <c r="L13" s="39" t="s">
        <v>207</v>
      </c>
      <c r="M13" s="39" t="s">
        <v>207</v>
      </c>
    </row>
    <row r="14" spans="1:13" ht="40.5" customHeight="1">
      <c r="A14" s="270" t="s">
        <v>336</v>
      </c>
      <c r="B14" s="271"/>
      <c r="C14" s="271"/>
      <c r="D14" s="272"/>
      <c r="E14" s="25">
        <v>2012</v>
      </c>
      <c r="F14" s="39" t="s">
        <v>207</v>
      </c>
      <c r="G14" s="39" t="s">
        <v>207</v>
      </c>
      <c r="H14" s="39" t="s">
        <v>207</v>
      </c>
      <c r="I14" s="61">
        <f t="shared" si="0"/>
        <v>0</v>
      </c>
      <c r="J14" s="39" t="s">
        <v>207</v>
      </c>
      <c r="K14" s="39" t="s">
        <v>207</v>
      </c>
      <c r="L14" s="39" t="s">
        <v>207</v>
      </c>
      <c r="M14" s="39" t="s">
        <v>207</v>
      </c>
    </row>
    <row r="15" spans="1:13" ht="18.75" customHeight="1">
      <c r="A15" s="270" t="s">
        <v>337</v>
      </c>
      <c r="B15" s="271"/>
      <c r="C15" s="271"/>
      <c r="D15" s="272"/>
      <c r="E15" s="25" t="s">
        <v>338</v>
      </c>
      <c r="F15" s="39" t="s">
        <v>207</v>
      </c>
      <c r="G15" s="39" t="s">
        <v>207</v>
      </c>
      <c r="H15" s="39" t="s">
        <v>207</v>
      </c>
      <c r="I15" s="61">
        <f t="shared" si="0"/>
        <v>0</v>
      </c>
      <c r="J15" s="39" t="s">
        <v>207</v>
      </c>
      <c r="K15" s="39" t="s">
        <v>207</v>
      </c>
      <c r="L15" s="39" t="s">
        <v>207</v>
      </c>
      <c r="M15" s="39" t="s">
        <v>207</v>
      </c>
    </row>
    <row r="16" spans="1:13" ht="18.75" customHeight="1">
      <c r="A16" s="270" t="s">
        <v>339</v>
      </c>
      <c r="B16" s="271"/>
      <c r="C16" s="271"/>
      <c r="D16" s="272"/>
      <c r="E16" s="25">
        <v>2020</v>
      </c>
      <c r="F16" s="39"/>
      <c r="G16" s="39"/>
      <c r="H16" s="39"/>
      <c r="I16" s="61">
        <f t="shared" si="0"/>
        <v>0</v>
      </c>
      <c r="J16" s="39"/>
      <c r="K16" s="39"/>
      <c r="L16" s="39"/>
      <c r="M16" s="39"/>
    </row>
    <row r="17" spans="1:13" ht="18.75" customHeight="1">
      <c r="A17" s="266" t="s">
        <v>340</v>
      </c>
      <c r="B17" s="267"/>
      <c r="C17" s="267"/>
      <c r="D17" s="268"/>
      <c r="E17" s="25">
        <v>2030</v>
      </c>
      <c r="F17" s="39" t="s">
        <v>207</v>
      </c>
      <c r="G17" s="39" t="s">
        <v>207</v>
      </c>
      <c r="H17" s="39" t="s">
        <v>207</v>
      </c>
      <c r="I17" s="61">
        <f t="shared" si="0"/>
        <v>-341</v>
      </c>
      <c r="J17" s="39">
        <v>-341</v>
      </c>
      <c r="K17" s="39" t="s">
        <v>207</v>
      </c>
      <c r="L17" s="39" t="s">
        <v>207</v>
      </c>
      <c r="M17" s="39" t="s">
        <v>207</v>
      </c>
    </row>
    <row r="18" spans="1:13" ht="18.75" customHeight="1">
      <c r="A18" s="266" t="s">
        <v>341</v>
      </c>
      <c r="B18" s="267"/>
      <c r="C18" s="267"/>
      <c r="D18" s="268"/>
      <c r="E18" s="25">
        <v>2031</v>
      </c>
      <c r="F18" s="39" t="s">
        <v>207</v>
      </c>
      <c r="G18" s="39" t="s">
        <v>207</v>
      </c>
      <c r="H18" s="39" t="s">
        <v>207</v>
      </c>
      <c r="I18" s="61">
        <f t="shared" si="0"/>
        <v>0</v>
      </c>
      <c r="J18" s="39" t="s">
        <v>207</v>
      </c>
      <c r="K18" s="39" t="s">
        <v>207</v>
      </c>
      <c r="L18" s="39" t="s">
        <v>207</v>
      </c>
      <c r="M18" s="39" t="s">
        <v>207</v>
      </c>
    </row>
    <row r="19" spans="1:13" ht="18.75" customHeight="1">
      <c r="A19" s="266" t="s">
        <v>342</v>
      </c>
      <c r="B19" s="267"/>
      <c r="C19" s="267"/>
      <c r="D19" s="268"/>
      <c r="E19" s="25">
        <v>2040</v>
      </c>
      <c r="F19" s="39" t="s">
        <v>207</v>
      </c>
      <c r="G19" s="39" t="s">
        <v>207</v>
      </c>
      <c r="H19" s="39" t="s">
        <v>207</v>
      </c>
      <c r="I19" s="61">
        <f t="shared" si="0"/>
        <v>0</v>
      </c>
      <c r="J19" s="39" t="s">
        <v>207</v>
      </c>
      <c r="K19" s="39" t="s">
        <v>207</v>
      </c>
      <c r="L19" s="39" t="s">
        <v>207</v>
      </c>
      <c r="M19" s="39" t="s">
        <v>207</v>
      </c>
    </row>
    <row r="20" spans="1:13" ht="18.75" customHeight="1">
      <c r="A20" s="266" t="s">
        <v>343</v>
      </c>
      <c r="B20" s="267"/>
      <c r="C20" s="267"/>
      <c r="D20" s="268"/>
      <c r="E20" s="25">
        <v>2050</v>
      </c>
      <c r="F20" s="39" t="s">
        <v>207</v>
      </c>
      <c r="G20" s="39" t="s">
        <v>207</v>
      </c>
      <c r="H20" s="39" t="s">
        <v>207</v>
      </c>
      <c r="I20" s="61">
        <f t="shared" si="0"/>
        <v>-114</v>
      </c>
      <c r="J20" s="39">
        <v>-114</v>
      </c>
      <c r="K20" s="39" t="s">
        <v>207</v>
      </c>
      <c r="L20" s="39" t="s">
        <v>207</v>
      </c>
      <c r="M20" s="39" t="s">
        <v>207</v>
      </c>
    </row>
    <row r="21" spans="1:13" ht="18.75" customHeight="1">
      <c r="A21" s="266" t="s">
        <v>344</v>
      </c>
      <c r="B21" s="267"/>
      <c r="C21" s="267"/>
      <c r="D21" s="268"/>
      <c r="E21" s="25">
        <v>2060</v>
      </c>
      <c r="F21" s="39" t="s">
        <v>207</v>
      </c>
      <c r="G21" s="39" t="s">
        <v>207</v>
      </c>
      <c r="H21" s="39" t="s">
        <v>207</v>
      </c>
      <c r="I21" s="61">
        <f t="shared" si="0"/>
        <v>0</v>
      </c>
      <c r="J21" s="39" t="s">
        <v>207</v>
      </c>
      <c r="K21" s="39" t="s">
        <v>207</v>
      </c>
      <c r="L21" s="39" t="s">
        <v>207</v>
      </c>
      <c r="M21" s="39" t="s">
        <v>207</v>
      </c>
    </row>
    <row r="22" spans="1:13" s="34" customFormat="1" ht="24.75" customHeight="1">
      <c r="A22" s="263" t="s">
        <v>345</v>
      </c>
      <c r="B22" s="264"/>
      <c r="C22" s="264"/>
      <c r="D22" s="265"/>
      <c r="E22" s="73">
        <v>2070</v>
      </c>
      <c r="F22" s="31">
        <f t="shared" ref="F22:M22" si="2">SUM(F8,F11:F12,F16:F17,F19:F21)</f>
        <v>2228</v>
      </c>
      <c r="G22" s="31">
        <f t="shared" si="2"/>
        <v>508</v>
      </c>
      <c r="H22" s="31">
        <f t="shared" si="2"/>
        <v>2683</v>
      </c>
      <c r="I22" s="31">
        <f t="shared" si="2"/>
        <v>2310</v>
      </c>
      <c r="J22" s="31">
        <f t="shared" si="2"/>
        <v>1745</v>
      </c>
      <c r="K22" s="31">
        <f t="shared" si="2"/>
        <v>1870</v>
      </c>
      <c r="L22" s="31">
        <f t="shared" si="2"/>
        <v>2428</v>
      </c>
      <c r="M22" s="31">
        <f t="shared" si="2"/>
        <v>2310</v>
      </c>
    </row>
    <row r="23" spans="1:13" ht="27.75" customHeight="1">
      <c r="A23" s="273" t="s">
        <v>346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</row>
    <row r="24" spans="1:13" ht="24.75" customHeight="1">
      <c r="A24" s="263" t="s">
        <v>347</v>
      </c>
      <c r="B24" s="264"/>
      <c r="C24" s="264"/>
      <c r="D24" s="265"/>
      <c r="E24" s="73">
        <v>2110</v>
      </c>
      <c r="F24" s="31">
        <f>SUM(F25:F32)</f>
        <v>-1747</v>
      </c>
      <c r="G24" s="31">
        <f>SUM(G25:G32)</f>
        <v>-1683</v>
      </c>
      <c r="H24" s="31">
        <f>SUM(H25:H32)</f>
        <v>-1797</v>
      </c>
      <c r="I24" s="60">
        <f t="shared" si="0"/>
        <v>-1800</v>
      </c>
      <c r="J24" s="31">
        <f>SUM(J25:J32)</f>
        <v>-525</v>
      </c>
      <c r="K24" s="31">
        <f>SUM(K25:K32)</f>
        <v>-425</v>
      </c>
      <c r="L24" s="31">
        <f>SUM(L25:L32)</f>
        <v>-425</v>
      </c>
      <c r="M24" s="31">
        <f>SUM(M25:M32)</f>
        <v>-425</v>
      </c>
    </row>
    <row r="25" spans="1:13" ht="18.75" customHeight="1">
      <c r="A25" s="270" t="s">
        <v>55</v>
      </c>
      <c r="B25" s="271"/>
      <c r="C25" s="271"/>
      <c r="D25" s="272"/>
      <c r="E25" s="25">
        <v>2111</v>
      </c>
      <c r="F25" s="39"/>
      <c r="G25" s="39"/>
      <c r="H25" s="39">
        <v>-177</v>
      </c>
      <c r="I25" s="61">
        <f t="shared" si="0"/>
        <v>-100</v>
      </c>
      <c r="J25" s="39">
        <v>-100</v>
      </c>
      <c r="K25" s="39"/>
      <c r="L25" s="39"/>
      <c r="M25" s="39"/>
    </row>
    <row r="26" spans="1:13" ht="18.75" customHeight="1">
      <c r="A26" s="270" t="s">
        <v>56</v>
      </c>
      <c r="B26" s="271"/>
      <c r="C26" s="271"/>
      <c r="D26" s="272"/>
      <c r="E26" s="25">
        <v>2112</v>
      </c>
      <c r="F26" s="39">
        <v>-1654</v>
      </c>
      <c r="G26" s="39">
        <v>-1420</v>
      </c>
      <c r="H26" s="39">
        <v>-1340</v>
      </c>
      <c r="I26" s="61">
        <f t="shared" si="0"/>
        <v>-1420</v>
      </c>
      <c r="J26" s="39">
        <v>-355</v>
      </c>
      <c r="K26" s="39">
        <v>-355</v>
      </c>
      <c r="L26" s="39">
        <v>-355</v>
      </c>
      <c r="M26" s="39">
        <v>-355</v>
      </c>
    </row>
    <row r="27" spans="1:13" ht="18.75" customHeight="1">
      <c r="A27" s="266" t="s">
        <v>57</v>
      </c>
      <c r="B27" s="267"/>
      <c r="C27" s="267"/>
      <c r="D27" s="268"/>
      <c r="E27" s="93">
        <v>2113</v>
      </c>
      <c r="F27" s="39" t="s">
        <v>207</v>
      </c>
      <c r="G27" s="39" t="s">
        <v>207</v>
      </c>
      <c r="H27" s="39" t="s">
        <v>207</v>
      </c>
      <c r="I27" s="61">
        <f t="shared" si="0"/>
        <v>0</v>
      </c>
      <c r="J27" s="39" t="s">
        <v>207</v>
      </c>
      <c r="K27" s="39" t="s">
        <v>207</v>
      </c>
      <c r="L27" s="39" t="s">
        <v>207</v>
      </c>
      <c r="M27" s="39" t="s">
        <v>207</v>
      </c>
    </row>
    <row r="28" spans="1:13" ht="18.75" customHeight="1">
      <c r="A28" s="266" t="s">
        <v>348</v>
      </c>
      <c r="B28" s="267"/>
      <c r="C28" s="267"/>
      <c r="D28" s="268"/>
      <c r="E28" s="93">
        <v>2114</v>
      </c>
      <c r="F28" s="39"/>
      <c r="G28" s="39"/>
      <c r="H28" s="39"/>
      <c r="I28" s="61">
        <f t="shared" si="0"/>
        <v>0</v>
      </c>
      <c r="J28" s="39"/>
      <c r="K28" s="39"/>
      <c r="L28" s="39"/>
      <c r="M28" s="39"/>
    </row>
    <row r="29" spans="1:13" ht="18.75" customHeight="1">
      <c r="A29" s="266" t="s">
        <v>349</v>
      </c>
      <c r="B29" s="267"/>
      <c r="C29" s="267"/>
      <c r="D29" s="268"/>
      <c r="E29" s="93">
        <v>2115</v>
      </c>
      <c r="F29" s="39"/>
      <c r="G29" s="39"/>
      <c r="H29" s="39"/>
      <c r="I29" s="61">
        <f t="shared" si="0"/>
        <v>0</v>
      </c>
      <c r="J29" s="39"/>
      <c r="K29" s="39"/>
      <c r="L29" s="39"/>
      <c r="M29" s="39"/>
    </row>
    <row r="30" spans="1:13" ht="18.75" customHeight="1">
      <c r="A30" s="266" t="s">
        <v>350</v>
      </c>
      <c r="B30" s="267"/>
      <c r="C30" s="267"/>
      <c r="D30" s="268"/>
      <c r="E30" s="93">
        <v>2116</v>
      </c>
      <c r="F30" s="39"/>
      <c r="G30" s="39">
        <v>-8</v>
      </c>
      <c r="H30" s="39"/>
      <c r="I30" s="61">
        <f t="shared" si="0"/>
        <v>0</v>
      </c>
      <c r="J30" s="39"/>
      <c r="K30" s="39"/>
      <c r="L30" s="39"/>
      <c r="M30" s="39"/>
    </row>
    <row r="31" spans="1:13" ht="18.75" customHeight="1">
      <c r="A31" s="266" t="s">
        <v>351</v>
      </c>
      <c r="B31" s="267"/>
      <c r="C31" s="267"/>
      <c r="D31" s="268"/>
      <c r="E31" s="93">
        <v>2117</v>
      </c>
      <c r="F31" s="39"/>
      <c r="G31" s="39"/>
      <c r="H31" s="39"/>
      <c r="I31" s="61">
        <f t="shared" si="0"/>
        <v>0</v>
      </c>
      <c r="J31" s="39"/>
      <c r="K31" s="39"/>
      <c r="L31" s="39"/>
      <c r="M31" s="39"/>
    </row>
    <row r="32" spans="1:13" ht="18.75" customHeight="1">
      <c r="A32" s="266" t="s">
        <v>352</v>
      </c>
      <c r="B32" s="267"/>
      <c r="C32" s="267"/>
      <c r="D32" s="268"/>
      <c r="E32" s="93">
        <v>2118</v>
      </c>
      <c r="F32" s="39">
        <v>-93</v>
      </c>
      <c r="G32" s="39">
        <v>-255</v>
      </c>
      <c r="H32" s="39">
        <v>-280</v>
      </c>
      <c r="I32" s="61">
        <f t="shared" si="0"/>
        <v>-280</v>
      </c>
      <c r="J32" s="39">
        <v>-70</v>
      </c>
      <c r="K32" s="39">
        <v>-70</v>
      </c>
      <c r="L32" s="39">
        <v>-70</v>
      </c>
      <c r="M32" s="39">
        <v>-70</v>
      </c>
    </row>
    <row r="33" spans="1:13" ht="24" customHeight="1">
      <c r="A33" s="263" t="s">
        <v>353</v>
      </c>
      <c r="B33" s="264"/>
      <c r="C33" s="264"/>
      <c r="D33" s="265"/>
      <c r="E33" s="94">
        <v>2120</v>
      </c>
      <c r="F33" s="31">
        <f>SUM(F34:F37)</f>
        <v>-3296</v>
      </c>
      <c r="G33" s="31">
        <f>SUM(G34:G37)</f>
        <v>-3138</v>
      </c>
      <c r="H33" s="31">
        <f>SUM(H34:H37)</f>
        <v>-3130</v>
      </c>
      <c r="I33" s="60">
        <f t="shared" si="0"/>
        <v>-2340</v>
      </c>
      <c r="J33" s="31">
        <f>SUM(J34:J37)</f>
        <v>-580</v>
      </c>
      <c r="K33" s="31">
        <f>SUM(K34:K37)</f>
        <v>-580</v>
      </c>
      <c r="L33" s="31">
        <f>SUM(L34:L37)</f>
        <v>-580</v>
      </c>
      <c r="M33" s="31">
        <f>SUM(M34:M37)</f>
        <v>-600</v>
      </c>
    </row>
    <row r="34" spans="1:13" ht="18.600000000000001" customHeight="1">
      <c r="A34" s="266" t="s">
        <v>351</v>
      </c>
      <c r="B34" s="267"/>
      <c r="C34" s="267"/>
      <c r="D34" s="268"/>
      <c r="E34" s="93">
        <v>2121</v>
      </c>
      <c r="F34" s="39">
        <v>-941</v>
      </c>
      <c r="G34" s="39">
        <v>-918</v>
      </c>
      <c r="H34" s="39">
        <v>-990</v>
      </c>
      <c r="I34" s="61">
        <f t="shared" si="0"/>
        <v>-1025</v>
      </c>
      <c r="J34" s="39">
        <v>-255</v>
      </c>
      <c r="K34" s="39">
        <v>-255</v>
      </c>
      <c r="L34" s="39">
        <v>-255</v>
      </c>
      <c r="M34" s="39">
        <v>-260</v>
      </c>
    </row>
    <row r="35" spans="1:13" ht="18.600000000000001" customHeight="1">
      <c r="A35" s="266" t="s">
        <v>354</v>
      </c>
      <c r="B35" s="267"/>
      <c r="C35" s="267"/>
      <c r="D35" s="268"/>
      <c r="E35" s="93">
        <v>2122</v>
      </c>
      <c r="F35" s="39">
        <v>-1160</v>
      </c>
      <c r="G35" s="39">
        <v>-1200</v>
      </c>
      <c r="H35" s="39">
        <v>-1303</v>
      </c>
      <c r="I35" s="61">
        <f t="shared" si="0"/>
        <v>-1315</v>
      </c>
      <c r="J35" s="39">
        <v>-325</v>
      </c>
      <c r="K35" s="39">
        <v>-325</v>
      </c>
      <c r="L35" s="39">
        <v>-325</v>
      </c>
      <c r="M35" s="39">
        <v>-340</v>
      </c>
    </row>
    <row r="36" spans="1:13" ht="18.600000000000001" customHeight="1">
      <c r="A36" s="266" t="s">
        <v>355</v>
      </c>
      <c r="B36" s="267"/>
      <c r="C36" s="267"/>
      <c r="D36" s="268"/>
      <c r="E36" s="93">
        <v>2123</v>
      </c>
      <c r="F36" s="39"/>
      <c r="G36" s="39"/>
      <c r="H36" s="39"/>
      <c r="I36" s="61">
        <f t="shared" si="0"/>
        <v>0</v>
      </c>
      <c r="J36" s="39"/>
      <c r="K36" s="39"/>
      <c r="L36" s="39"/>
      <c r="M36" s="39"/>
    </row>
    <row r="37" spans="1:13" ht="18.600000000000001" customHeight="1">
      <c r="A37" s="266" t="s">
        <v>356</v>
      </c>
      <c r="B37" s="267"/>
      <c r="C37" s="267"/>
      <c r="D37" s="268"/>
      <c r="E37" s="93">
        <v>2124</v>
      </c>
      <c r="F37" s="39">
        <v>-1195</v>
      </c>
      <c r="G37" s="39">
        <v>-1020</v>
      </c>
      <c r="H37" s="39">
        <v>-837</v>
      </c>
      <c r="I37" s="61">
        <f t="shared" si="0"/>
        <v>0</v>
      </c>
      <c r="J37" s="39"/>
      <c r="K37" s="39"/>
      <c r="L37" s="39"/>
      <c r="M37" s="39"/>
    </row>
    <row r="38" spans="1:13" ht="24" customHeight="1">
      <c r="A38" s="263" t="s">
        <v>357</v>
      </c>
      <c r="B38" s="264"/>
      <c r="C38" s="264"/>
      <c r="D38" s="265"/>
      <c r="E38" s="94">
        <v>2130</v>
      </c>
      <c r="F38" s="31">
        <f>SUM(F39:F43)</f>
        <v>-1074</v>
      </c>
      <c r="G38" s="31">
        <f>SUM(G39:G43)</f>
        <v>-1122</v>
      </c>
      <c r="H38" s="31">
        <f>SUM(H39:H43)</f>
        <v>-1160</v>
      </c>
      <c r="I38" s="60">
        <f t="shared" si="0"/>
        <v>-1256</v>
      </c>
      <c r="J38" s="31">
        <f>SUM(J39:J43)</f>
        <v>-310</v>
      </c>
      <c r="K38" s="31">
        <f>SUM(K39:K43)</f>
        <v>-310</v>
      </c>
      <c r="L38" s="31">
        <f>SUM(L39:L43)</f>
        <v>-316</v>
      </c>
      <c r="M38" s="31">
        <f>SUM(M39:M43)</f>
        <v>-320</v>
      </c>
    </row>
    <row r="39" spans="1:13" ht="18.75" customHeight="1">
      <c r="A39" s="266" t="s">
        <v>58</v>
      </c>
      <c r="B39" s="267"/>
      <c r="C39" s="267"/>
      <c r="D39" s="268"/>
      <c r="E39" s="93">
        <v>2131</v>
      </c>
      <c r="F39" s="39"/>
      <c r="G39" s="39"/>
      <c r="H39" s="39"/>
      <c r="I39" s="61">
        <f t="shared" si="0"/>
        <v>0</v>
      </c>
      <c r="J39" s="39"/>
      <c r="K39" s="39"/>
      <c r="L39" s="39"/>
      <c r="M39" s="39"/>
    </row>
    <row r="40" spans="1:13" ht="41.25" customHeight="1">
      <c r="A40" s="266" t="s">
        <v>59</v>
      </c>
      <c r="B40" s="267"/>
      <c r="C40" s="267"/>
      <c r="D40" s="268"/>
      <c r="E40" s="93">
        <v>2132</v>
      </c>
      <c r="F40" s="39"/>
      <c r="G40" s="39"/>
      <c r="H40" s="39"/>
      <c r="I40" s="61">
        <f t="shared" si="0"/>
        <v>0</v>
      </c>
      <c r="J40" s="39"/>
      <c r="K40" s="39"/>
      <c r="L40" s="39"/>
      <c r="M40" s="39"/>
    </row>
    <row r="41" spans="1:13" ht="18.75" customHeight="1">
      <c r="A41" s="266" t="s">
        <v>358</v>
      </c>
      <c r="B41" s="267"/>
      <c r="C41" s="267"/>
      <c r="D41" s="268"/>
      <c r="E41" s="93">
        <v>2133</v>
      </c>
      <c r="F41" s="39"/>
      <c r="G41" s="39"/>
      <c r="H41" s="39"/>
      <c r="I41" s="61">
        <f t="shared" si="0"/>
        <v>0</v>
      </c>
      <c r="J41" s="39"/>
      <c r="K41" s="39"/>
      <c r="L41" s="39"/>
      <c r="M41" s="39"/>
    </row>
    <row r="42" spans="1:13" ht="18.75" customHeight="1">
      <c r="A42" s="266" t="s">
        <v>359</v>
      </c>
      <c r="B42" s="267"/>
      <c r="C42" s="267"/>
      <c r="D42" s="268"/>
      <c r="E42" s="93">
        <v>2134</v>
      </c>
      <c r="F42" s="39">
        <v>-1074</v>
      </c>
      <c r="G42" s="39">
        <v>-1122</v>
      </c>
      <c r="H42" s="39">
        <v>-1160</v>
      </c>
      <c r="I42" s="61">
        <f t="shared" si="0"/>
        <v>-1256</v>
      </c>
      <c r="J42" s="39">
        <v>-310</v>
      </c>
      <c r="K42" s="39">
        <v>-310</v>
      </c>
      <c r="L42" s="39">
        <v>-316</v>
      </c>
      <c r="M42" s="39">
        <v>-320</v>
      </c>
    </row>
    <row r="43" spans="1:13" ht="18.75" customHeight="1">
      <c r="A43" s="266" t="s">
        <v>360</v>
      </c>
      <c r="B43" s="267"/>
      <c r="C43" s="267"/>
      <c r="D43" s="268"/>
      <c r="E43" s="93">
        <v>2135</v>
      </c>
      <c r="F43" s="39"/>
      <c r="G43" s="39"/>
      <c r="H43" s="39"/>
      <c r="I43" s="61">
        <f t="shared" si="0"/>
        <v>0</v>
      </c>
      <c r="J43" s="39"/>
      <c r="K43" s="39"/>
      <c r="L43" s="39"/>
      <c r="M43" s="39"/>
    </row>
    <row r="44" spans="1:13" ht="18.75" customHeight="1">
      <c r="A44" s="263" t="s">
        <v>361</v>
      </c>
      <c r="B44" s="264"/>
      <c r="C44" s="264"/>
      <c r="D44" s="265"/>
      <c r="E44" s="94">
        <v>2140</v>
      </c>
      <c r="F44" s="31">
        <f>SUM(F45,F46)</f>
        <v>0</v>
      </c>
      <c r="G44" s="31">
        <f>SUM(G45,G46)</f>
        <v>0</v>
      </c>
      <c r="H44" s="31">
        <f>SUM(H45,H46)</f>
        <v>0</v>
      </c>
      <c r="I44" s="60">
        <f t="shared" si="0"/>
        <v>0</v>
      </c>
      <c r="J44" s="31">
        <v>0</v>
      </c>
      <c r="K44" s="31">
        <v>0</v>
      </c>
      <c r="L44" s="31">
        <v>0</v>
      </c>
      <c r="M44" s="31">
        <v>0</v>
      </c>
    </row>
    <row r="45" spans="1:13" ht="37.5" customHeight="1">
      <c r="A45" s="266" t="s">
        <v>362</v>
      </c>
      <c r="B45" s="267"/>
      <c r="C45" s="267"/>
      <c r="D45" s="268"/>
      <c r="E45" s="93">
        <v>2141</v>
      </c>
      <c r="F45" s="39"/>
      <c r="G45" s="39"/>
      <c r="H45" s="39"/>
      <c r="I45" s="61">
        <f t="shared" si="0"/>
        <v>0</v>
      </c>
      <c r="J45" s="39"/>
      <c r="K45" s="39"/>
      <c r="L45" s="39"/>
      <c r="M45" s="39"/>
    </row>
    <row r="46" spans="1:13" ht="18.75" customHeight="1">
      <c r="A46" s="266" t="s">
        <v>363</v>
      </c>
      <c r="B46" s="267"/>
      <c r="C46" s="267"/>
      <c r="D46" s="268"/>
      <c r="E46" s="93">
        <v>2142</v>
      </c>
      <c r="F46" s="39"/>
      <c r="G46" s="39"/>
      <c r="H46" s="39"/>
      <c r="I46" s="61">
        <f t="shared" si="0"/>
        <v>0</v>
      </c>
      <c r="J46" s="39"/>
      <c r="K46" s="39"/>
      <c r="L46" s="39"/>
      <c r="M46" s="39"/>
    </row>
    <row r="47" spans="1:13" ht="26.25" customHeight="1">
      <c r="A47" s="263" t="s">
        <v>60</v>
      </c>
      <c r="B47" s="264"/>
      <c r="C47" s="264"/>
      <c r="D47" s="265"/>
      <c r="E47" s="94">
        <v>2200</v>
      </c>
      <c r="F47" s="31">
        <f>SUM(F24,F33,F38,F44)</f>
        <v>-6117</v>
      </c>
      <c r="G47" s="31">
        <f>SUM(G24,G33,G38,G44)</f>
        <v>-5943</v>
      </c>
      <c r="H47" s="31">
        <f>SUM(H24,H33,H38,H44)</f>
        <v>-6087</v>
      </c>
      <c r="I47" s="60">
        <f t="shared" si="0"/>
        <v>-5396</v>
      </c>
      <c r="J47" s="31">
        <f>SUM(J24,J33,J38,J44)</f>
        <v>-1415</v>
      </c>
      <c r="K47" s="31">
        <f>SUM(K24,K33,K38,K44)</f>
        <v>-1315</v>
      </c>
      <c r="L47" s="31">
        <f>SUM(L24,L33,L38,L44)</f>
        <v>-1321</v>
      </c>
      <c r="M47" s="31">
        <f>SUM(M24,M33,M38,M44)</f>
        <v>-1345</v>
      </c>
    </row>
    <row r="48" spans="1:13" ht="15" customHeight="1">
      <c r="A48" s="41"/>
      <c r="B48" s="41"/>
      <c r="C48" s="41"/>
      <c r="D48" s="41"/>
      <c r="E48" s="42"/>
      <c r="F48" s="43"/>
      <c r="G48" s="44"/>
      <c r="H48" s="44"/>
      <c r="I48" s="43"/>
      <c r="J48" s="44"/>
      <c r="K48" s="44"/>
      <c r="L48" s="44"/>
      <c r="M48" s="44"/>
    </row>
    <row r="49" spans="1:13" ht="11.25" customHeight="1">
      <c r="A49" s="41"/>
      <c r="B49" s="41"/>
      <c r="C49" s="41"/>
      <c r="D49" s="41"/>
      <c r="E49" s="42"/>
      <c r="F49" s="43"/>
      <c r="G49" s="44"/>
      <c r="H49" s="44"/>
      <c r="I49" s="43"/>
      <c r="J49" s="44"/>
      <c r="K49" s="44"/>
      <c r="L49" s="44"/>
      <c r="M49" s="44"/>
    </row>
    <row r="50" spans="1:13" ht="46.5" customHeight="1">
      <c r="A50" s="89" t="s">
        <v>161</v>
      </c>
      <c r="B50" s="20"/>
      <c r="C50" s="20"/>
      <c r="D50" s="20"/>
      <c r="E50" s="95"/>
      <c r="F50" s="269" t="s">
        <v>162</v>
      </c>
      <c r="G50" s="269"/>
      <c r="H50" s="269"/>
      <c r="I50" s="269"/>
      <c r="J50" s="62"/>
      <c r="K50" s="33" t="s">
        <v>163</v>
      </c>
    </row>
    <row r="51" spans="1:13" s="3" customFormat="1" ht="22.5" customHeight="1">
      <c r="A51" s="96" t="s">
        <v>364</v>
      </c>
      <c r="B51" s="96"/>
      <c r="C51" s="96"/>
      <c r="D51" s="96"/>
      <c r="E51" s="29"/>
      <c r="F51" s="259" t="s">
        <v>365</v>
      </c>
      <c r="G51" s="259"/>
      <c r="H51" s="259"/>
      <c r="I51" s="259"/>
      <c r="J51" s="97"/>
      <c r="K51" s="260" t="s">
        <v>326</v>
      </c>
      <c r="L51" s="260"/>
      <c r="M51" s="260"/>
    </row>
  </sheetData>
  <mergeCells count="53">
    <mergeCell ref="A2:M2"/>
    <mergeCell ref="J4:M4"/>
    <mergeCell ref="A6:D6"/>
    <mergeCell ref="A7:M7"/>
    <mergeCell ref="A8:D8"/>
    <mergeCell ref="A4:D5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M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F50:I50"/>
    <mergeCell ref="F51:I51"/>
    <mergeCell ref="K51:M51"/>
    <mergeCell ref="E4:E5"/>
    <mergeCell ref="F4:F5"/>
    <mergeCell ref="G4:G5"/>
    <mergeCell ref="H4:H5"/>
    <mergeCell ref="I4:I5"/>
  </mergeCells>
  <pageMargins left="1.1023622047244099" right="0.39370078740157499" top="1.1811023622047201" bottom="0.55118110236220497" header="0" footer="0.31496062992126"/>
  <pageSetup paperSize="9" scale="42" orientation="landscape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view="pageBreakPreview" topLeftCell="A70" zoomScale="76" zoomScaleNormal="65" workbookViewId="0">
      <selection activeCell="J87" sqref="J87"/>
    </sheetView>
  </sheetViews>
  <sheetFormatPr defaultColWidth="9"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97" t="s">
        <v>366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 ht="41.25" customHeight="1">
      <c r="A2" s="295" t="s">
        <v>36</v>
      </c>
      <c r="B2" s="262" t="s">
        <v>367</v>
      </c>
      <c r="C2" s="262" t="s">
        <v>368</v>
      </c>
      <c r="D2" s="262" t="s">
        <v>369</v>
      </c>
      <c r="E2" s="262" t="s">
        <v>370</v>
      </c>
      <c r="F2" s="199" t="s">
        <v>371</v>
      </c>
      <c r="G2" s="199" t="s">
        <v>198</v>
      </c>
      <c r="H2" s="199"/>
      <c r="I2" s="199"/>
      <c r="J2" s="199"/>
    </row>
    <row r="3" spans="1:10" ht="45.75" customHeight="1">
      <c r="A3" s="296"/>
      <c r="B3" s="262"/>
      <c r="C3" s="262"/>
      <c r="D3" s="262"/>
      <c r="E3" s="262"/>
      <c r="F3" s="199"/>
      <c r="G3" s="35" t="s">
        <v>200</v>
      </c>
      <c r="H3" s="35" t="s">
        <v>201</v>
      </c>
      <c r="I3" s="35" t="s">
        <v>202</v>
      </c>
      <c r="J3" s="35" t="s">
        <v>203</v>
      </c>
    </row>
    <row r="4" spans="1:10" ht="18.75" customHeight="1">
      <c r="A4" s="8">
        <v>1</v>
      </c>
      <c r="B4" s="35">
        <v>2</v>
      </c>
      <c r="C4" s="35">
        <v>3</v>
      </c>
      <c r="D4" s="35">
        <v>4</v>
      </c>
      <c r="E4" s="35">
        <v>5</v>
      </c>
      <c r="F4" s="35">
        <v>6</v>
      </c>
      <c r="G4" s="35">
        <v>7</v>
      </c>
      <c r="H4" s="35">
        <v>8</v>
      </c>
      <c r="I4" s="35">
        <v>9</v>
      </c>
      <c r="J4" s="35">
        <v>10</v>
      </c>
    </row>
    <row r="5" spans="1:10" ht="28.5" customHeight="1">
      <c r="A5" s="66" t="s">
        <v>372</v>
      </c>
      <c r="B5" s="51"/>
      <c r="C5" s="215"/>
      <c r="D5" s="215"/>
      <c r="E5" s="215"/>
      <c r="F5" s="215"/>
      <c r="G5" s="215"/>
      <c r="H5" s="215"/>
      <c r="I5" s="215"/>
      <c r="J5" s="215"/>
    </row>
    <row r="6" spans="1:10" ht="18.75" customHeight="1">
      <c r="A6" s="67" t="s">
        <v>373</v>
      </c>
      <c r="B6" s="68">
        <v>3000</v>
      </c>
      <c r="C6" s="31">
        <f>SUM(C7:C8,C10,C13:C14,C18)</f>
        <v>15508</v>
      </c>
      <c r="D6" s="31">
        <f>SUM(D7:D8,D10,D13:D14,D18)</f>
        <v>16331</v>
      </c>
      <c r="E6" s="31">
        <f>SUM(E7:E8,E10,E13:E14,E18)</f>
        <v>16774</v>
      </c>
      <c r="F6" s="60">
        <f t="shared" ref="F6:F78" si="0">SUM(G6:J6)</f>
        <v>17705</v>
      </c>
      <c r="G6" s="31">
        <f>SUM(G7:G8,G10,G13:G14,G18)</f>
        <v>4475</v>
      </c>
      <c r="H6" s="31">
        <f>SUM(H7:H8,H10,H13:H14,H18)</f>
        <v>4385</v>
      </c>
      <c r="I6" s="31">
        <f>SUM(I7:I8,I10,I13:I14,I18)</f>
        <v>4850</v>
      </c>
      <c r="J6" s="31">
        <f>SUM(J7:J8,J10,J13:J14,J18)</f>
        <v>3995</v>
      </c>
    </row>
    <row r="7" spans="1:10" ht="18.75" customHeight="1">
      <c r="A7" s="69" t="s">
        <v>374</v>
      </c>
      <c r="B7" s="25">
        <v>3010</v>
      </c>
      <c r="C7" s="39">
        <v>7079</v>
      </c>
      <c r="D7" s="39">
        <v>9300</v>
      </c>
      <c r="E7" s="39">
        <v>9500</v>
      </c>
      <c r="F7" s="61">
        <f t="shared" si="0"/>
        <v>10100</v>
      </c>
      <c r="G7" s="39">
        <v>2400</v>
      </c>
      <c r="H7" s="39">
        <v>2500</v>
      </c>
      <c r="I7" s="39">
        <v>2700</v>
      </c>
      <c r="J7" s="39">
        <v>2500</v>
      </c>
    </row>
    <row r="8" spans="1:10" ht="18.75" customHeight="1">
      <c r="A8" s="69" t="s">
        <v>375</v>
      </c>
      <c r="B8" s="25">
        <v>3020</v>
      </c>
      <c r="C8" s="39">
        <v>88</v>
      </c>
      <c r="D8" s="39"/>
      <c r="E8" s="39"/>
      <c r="F8" s="61">
        <f t="shared" si="0"/>
        <v>0</v>
      </c>
      <c r="G8" s="39"/>
      <c r="H8" s="39"/>
      <c r="I8" s="39"/>
      <c r="J8" s="39"/>
    </row>
    <row r="9" spans="1:10" ht="18.75" customHeight="1">
      <c r="A9" s="69" t="s">
        <v>376</v>
      </c>
      <c r="B9" s="25">
        <v>3030</v>
      </c>
      <c r="C9" s="39">
        <v>88</v>
      </c>
      <c r="D9" s="39"/>
      <c r="E9" s="39"/>
      <c r="F9" s="61">
        <f t="shared" si="0"/>
        <v>0</v>
      </c>
      <c r="G9" s="39"/>
      <c r="H9" s="39"/>
      <c r="I9" s="39"/>
      <c r="J9" s="39"/>
    </row>
    <row r="10" spans="1:10" ht="18.75" customHeight="1">
      <c r="A10" s="69" t="s">
        <v>377</v>
      </c>
      <c r="B10" s="25">
        <v>3040</v>
      </c>
      <c r="C10" s="39">
        <f>SUM(C11:C12)</f>
        <v>3217</v>
      </c>
      <c r="D10" s="39">
        <f t="shared" ref="D10:G10" si="1">SUM(D11:D12)</f>
        <v>3311</v>
      </c>
      <c r="E10" s="39">
        <f t="shared" si="1"/>
        <v>3175</v>
      </c>
      <c r="F10" s="61">
        <f t="shared" si="0"/>
        <v>3845</v>
      </c>
      <c r="G10" s="39">
        <f t="shared" si="1"/>
        <v>860</v>
      </c>
      <c r="H10" s="39">
        <f t="shared" ref="H10" si="2">SUM(H11:H12)</f>
        <v>1000</v>
      </c>
      <c r="I10" s="39">
        <f t="shared" ref="I10" si="3">SUM(I11:I12)</f>
        <v>1320</v>
      </c>
      <c r="J10" s="39">
        <f t="shared" ref="J10" si="4">SUM(J11:J12)</f>
        <v>665</v>
      </c>
    </row>
    <row r="11" spans="1:10" ht="37.5">
      <c r="A11" s="69" t="s">
        <v>378</v>
      </c>
      <c r="B11" s="25">
        <v>3041</v>
      </c>
      <c r="C11" s="39">
        <v>3217</v>
      </c>
      <c r="D11" s="39">
        <v>3305</v>
      </c>
      <c r="E11" s="39">
        <v>3175</v>
      </c>
      <c r="F11" s="61">
        <f t="shared" si="0"/>
        <v>3845</v>
      </c>
      <c r="G11" s="39">
        <v>860</v>
      </c>
      <c r="H11" s="39">
        <v>1000</v>
      </c>
      <c r="I11" s="39">
        <v>1320</v>
      </c>
      <c r="J11" s="39">
        <v>665</v>
      </c>
    </row>
    <row r="12" spans="1:10" ht="37.5">
      <c r="A12" s="69" t="s">
        <v>379</v>
      </c>
      <c r="B12" s="25">
        <v>3042</v>
      </c>
      <c r="C12" s="39"/>
      <c r="D12" s="39">
        <v>6</v>
      </c>
      <c r="E12" s="39"/>
      <c r="F12" s="61">
        <f t="shared" si="0"/>
        <v>0</v>
      </c>
      <c r="G12" s="39"/>
      <c r="H12" s="39"/>
      <c r="I12" s="39"/>
      <c r="J12" s="39"/>
    </row>
    <row r="13" spans="1:10" ht="18.75" customHeight="1">
      <c r="A13" s="69" t="s">
        <v>380</v>
      </c>
      <c r="B13" s="25">
        <v>3050</v>
      </c>
      <c r="C13" s="39">
        <v>4813</v>
      </c>
      <c r="D13" s="39">
        <v>2855</v>
      </c>
      <c r="E13" s="39">
        <v>2900</v>
      </c>
      <c r="F13" s="61">
        <f t="shared" si="0"/>
        <v>2855</v>
      </c>
      <c r="G13" s="39">
        <v>1000</v>
      </c>
      <c r="H13" s="39">
        <v>655</v>
      </c>
      <c r="I13" s="39">
        <v>600</v>
      </c>
      <c r="J13" s="39">
        <v>600</v>
      </c>
    </row>
    <row r="14" spans="1:10" ht="18.75" customHeight="1">
      <c r="A14" s="69" t="s">
        <v>381</v>
      </c>
      <c r="B14" s="25">
        <v>3060</v>
      </c>
      <c r="C14" s="61">
        <f>SUM(C15:C17)</f>
        <v>0</v>
      </c>
      <c r="D14" s="61">
        <f>SUM(D15:D17)</f>
        <v>0</v>
      </c>
      <c r="E14" s="61">
        <f>SUM(E15:E17)</f>
        <v>0</v>
      </c>
      <c r="F14" s="61">
        <f t="shared" si="0"/>
        <v>0</v>
      </c>
      <c r="G14" s="61">
        <f>SUM(G15:G17)</f>
        <v>0</v>
      </c>
      <c r="H14" s="61">
        <f>SUM(H15:H17)</f>
        <v>0</v>
      </c>
      <c r="I14" s="61">
        <f>SUM(I15:I17)</f>
        <v>0</v>
      </c>
      <c r="J14" s="61">
        <f>SUM(J15:J17)</f>
        <v>0</v>
      </c>
    </row>
    <row r="15" spans="1:10" ht="18.75" customHeight="1">
      <c r="A15" s="69" t="s">
        <v>382</v>
      </c>
      <c r="B15" s="25">
        <v>3061</v>
      </c>
      <c r="C15" s="39"/>
      <c r="D15" s="39"/>
      <c r="E15" s="39"/>
      <c r="F15" s="61">
        <f t="shared" si="0"/>
        <v>0</v>
      </c>
      <c r="G15" s="39"/>
      <c r="H15" s="39"/>
      <c r="I15" s="39"/>
      <c r="J15" s="39"/>
    </row>
    <row r="16" spans="1:10" ht="18.75" customHeight="1">
      <c r="A16" s="69" t="s">
        <v>383</v>
      </c>
      <c r="B16" s="25">
        <v>3062</v>
      </c>
      <c r="C16" s="39"/>
      <c r="D16" s="39"/>
      <c r="E16" s="39"/>
      <c r="F16" s="61">
        <f t="shared" si="0"/>
        <v>0</v>
      </c>
      <c r="G16" s="39"/>
      <c r="H16" s="39"/>
      <c r="I16" s="39"/>
      <c r="J16" s="39"/>
    </row>
    <row r="17" spans="1:10" ht="18.75" customHeight="1">
      <c r="A17" s="69" t="s">
        <v>384</v>
      </c>
      <c r="B17" s="25">
        <v>3063</v>
      </c>
      <c r="C17" s="39"/>
      <c r="D17" s="39"/>
      <c r="E17" s="39"/>
      <c r="F17" s="61">
        <f t="shared" si="0"/>
        <v>0</v>
      </c>
      <c r="G17" s="39"/>
      <c r="H17" s="39"/>
      <c r="I17" s="39"/>
      <c r="J17" s="39"/>
    </row>
    <row r="18" spans="1:10" ht="18.75" customHeight="1">
      <c r="A18" s="69" t="s">
        <v>385</v>
      </c>
      <c r="B18" s="25">
        <v>3070</v>
      </c>
      <c r="C18" s="70">
        <f>SUM(C19:C22)</f>
        <v>311</v>
      </c>
      <c r="D18" s="70">
        <f t="shared" ref="D18:G18" si="5">SUM(D19:D22)</f>
        <v>865</v>
      </c>
      <c r="E18" s="70">
        <f t="shared" si="5"/>
        <v>1199</v>
      </c>
      <c r="F18" s="61">
        <f t="shared" si="0"/>
        <v>905</v>
      </c>
      <c r="G18" s="70">
        <f t="shared" si="5"/>
        <v>215</v>
      </c>
      <c r="H18" s="70">
        <f t="shared" ref="H18" si="6">SUM(H19:H22)</f>
        <v>230</v>
      </c>
      <c r="I18" s="70">
        <f t="shared" ref="I18" si="7">SUM(I19:I22)</f>
        <v>230</v>
      </c>
      <c r="J18" s="70">
        <f t="shared" ref="J18" si="8">SUM(J19:J22)</f>
        <v>230</v>
      </c>
    </row>
    <row r="19" spans="1:10" ht="18.75" customHeight="1">
      <c r="A19" s="71" t="s">
        <v>386</v>
      </c>
      <c r="B19" s="25"/>
      <c r="C19" s="39">
        <v>273</v>
      </c>
      <c r="D19" s="39">
        <v>80</v>
      </c>
      <c r="E19" s="39">
        <v>182</v>
      </c>
      <c r="F19" s="61">
        <f t="shared" si="0"/>
        <v>120</v>
      </c>
      <c r="G19" s="39">
        <v>30</v>
      </c>
      <c r="H19" s="39">
        <v>30</v>
      </c>
      <c r="I19" s="39">
        <v>30</v>
      </c>
      <c r="J19" s="39">
        <v>30</v>
      </c>
    </row>
    <row r="20" spans="1:10" ht="18.75" customHeight="1">
      <c r="A20" s="71" t="s">
        <v>387</v>
      </c>
      <c r="B20" s="25"/>
      <c r="C20" s="39">
        <v>38</v>
      </c>
      <c r="D20" s="39"/>
      <c r="E20" s="39"/>
      <c r="F20" s="61">
        <f t="shared" si="0"/>
        <v>0</v>
      </c>
      <c r="G20" s="39"/>
      <c r="H20" s="39"/>
      <c r="I20" s="39"/>
      <c r="J20" s="39"/>
    </row>
    <row r="21" spans="1:10" ht="18.75" customHeight="1">
      <c r="A21" s="71" t="s">
        <v>388</v>
      </c>
      <c r="B21" s="25"/>
      <c r="C21" s="39"/>
      <c r="D21" s="39"/>
      <c r="E21" s="39">
        <v>232</v>
      </c>
      <c r="F21" s="61">
        <f t="shared" si="0"/>
        <v>0</v>
      </c>
      <c r="G21" s="39"/>
      <c r="H21" s="39"/>
      <c r="I21" s="39"/>
      <c r="J21" s="39"/>
    </row>
    <row r="22" spans="1:10" ht="18.75" customHeight="1">
      <c r="A22" s="71" t="s">
        <v>389</v>
      </c>
      <c r="B22" s="25"/>
      <c r="C22" s="39"/>
      <c r="D22" s="39">
        <v>785</v>
      </c>
      <c r="E22" s="39">
        <v>785</v>
      </c>
      <c r="F22" s="61">
        <f t="shared" si="0"/>
        <v>785</v>
      </c>
      <c r="G22" s="39">
        <v>185</v>
      </c>
      <c r="H22" s="39">
        <v>200</v>
      </c>
      <c r="I22" s="39">
        <v>200</v>
      </c>
      <c r="J22" s="39">
        <v>200</v>
      </c>
    </row>
    <row r="23" spans="1:10" ht="18.75" customHeight="1">
      <c r="A23" s="72" t="s">
        <v>390</v>
      </c>
      <c r="B23" s="73">
        <v>3100</v>
      </c>
      <c r="C23" s="31">
        <f>SUM(C24:C27,C31,C41,C42)</f>
        <v>-14494</v>
      </c>
      <c r="D23" s="31">
        <f>SUM(D24:D27,D31,D41,D42)</f>
        <v>-15969</v>
      </c>
      <c r="E23" s="31">
        <f>SUM(E24:E27,E31,E41,E42)</f>
        <v>-15351</v>
      </c>
      <c r="F23" s="60">
        <f t="shared" si="0"/>
        <v>-16981</v>
      </c>
      <c r="G23" s="31">
        <f>SUM(G24:G27,G31,G41,G42)</f>
        <v>-4355</v>
      </c>
      <c r="H23" s="31">
        <f>SUM(H24:H27,H31,H41,H42)</f>
        <v>-4155</v>
      </c>
      <c r="I23" s="31">
        <f>SUM(I24:I27,I31,I41,I42)</f>
        <v>-4171</v>
      </c>
      <c r="J23" s="31">
        <f>SUM(J24:J27,J31,J41,J42)</f>
        <v>-4300</v>
      </c>
    </row>
    <row r="24" spans="1:10" ht="18.75" customHeight="1">
      <c r="A24" s="69" t="s">
        <v>391</v>
      </c>
      <c r="B24" s="74">
        <v>3110</v>
      </c>
      <c r="C24" s="39">
        <v>-2450</v>
      </c>
      <c r="D24" s="39">
        <v>-3810</v>
      </c>
      <c r="E24" s="39">
        <v>-2690</v>
      </c>
      <c r="F24" s="61">
        <f t="shared" si="0"/>
        <v>-3810</v>
      </c>
      <c r="G24" s="39">
        <v>-1000</v>
      </c>
      <c r="H24" s="39">
        <v>-900</v>
      </c>
      <c r="I24" s="39">
        <v>-910</v>
      </c>
      <c r="J24" s="39">
        <v>-1000</v>
      </c>
    </row>
    <row r="25" spans="1:10" ht="18.75" customHeight="1">
      <c r="A25" s="69" t="s">
        <v>392</v>
      </c>
      <c r="B25" s="74">
        <v>3120</v>
      </c>
      <c r="C25" s="39">
        <v>-3997</v>
      </c>
      <c r="D25" s="39">
        <v>-4850</v>
      </c>
      <c r="E25" s="39">
        <v>-4144</v>
      </c>
      <c r="F25" s="61">
        <f t="shared" si="0"/>
        <v>-5710</v>
      </c>
      <c r="G25" s="39">
        <v>-1420</v>
      </c>
      <c r="H25" s="39">
        <v>-1420</v>
      </c>
      <c r="I25" s="39">
        <v>-1420</v>
      </c>
      <c r="J25" s="39">
        <v>-1450</v>
      </c>
    </row>
    <row r="26" spans="1:10" ht="18.75" customHeight="1">
      <c r="A26" s="69" t="s">
        <v>208</v>
      </c>
      <c r="B26" s="74">
        <v>3130</v>
      </c>
      <c r="C26" s="39">
        <v>-1030</v>
      </c>
      <c r="D26" s="39">
        <v>-1122</v>
      </c>
      <c r="E26" s="39">
        <v>-1050</v>
      </c>
      <c r="F26" s="61">
        <f t="shared" si="0"/>
        <v>-1256</v>
      </c>
      <c r="G26" s="39">
        <v>-310</v>
      </c>
      <c r="H26" s="39">
        <v>-310</v>
      </c>
      <c r="I26" s="39">
        <v>-316</v>
      </c>
      <c r="J26" s="39">
        <v>-320</v>
      </c>
    </row>
    <row r="27" spans="1:10" ht="18.75" customHeight="1">
      <c r="A27" s="69" t="s">
        <v>393</v>
      </c>
      <c r="B27" s="74">
        <v>3140</v>
      </c>
      <c r="C27" s="61">
        <f>SUM(C28:C30)</f>
        <v>0</v>
      </c>
      <c r="D27" s="61">
        <f>SUM(D28:D30)</f>
        <v>0</v>
      </c>
      <c r="E27" s="61">
        <f>SUM(E28:E30)</f>
        <v>0</v>
      </c>
      <c r="F27" s="61">
        <f t="shared" si="0"/>
        <v>0</v>
      </c>
      <c r="G27" s="61">
        <f>SUM(G28:G30)</f>
        <v>0</v>
      </c>
      <c r="H27" s="61">
        <f>SUM(H28:H30)</f>
        <v>0</v>
      </c>
      <c r="I27" s="61">
        <f>SUM(I28:I30)</f>
        <v>0</v>
      </c>
      <c r="J27" s="61">
        <f>SUM(J28:J30)</f>
        <v>0</v>
      </c>
    </row>
    <row r="28" spans="1:10" ht="18.75" customHeight="1">
      <c r="A28" s="69" t="s">
        <v>382</v>
      </c>
      <c r="B28" s="74">
        <v>3141</v>
      </c>
      <c r="C28" s="39" t="s">
        <v>207</v>
      </c>
      <c r="D28" s="39" t="s">
        <v>207</v>
      </c>
      <c r="E28" s="39" t="s">
        <v>207</v>
      </c>
      <c r="F28" s="61">
        <f t="shared" si="0"/>
        <v>0</v>
      </c>
      <c r="G28" s="39" t="s">
        <v>207</v>
      </c>
      <c r="H28" s="39" t="s">
        <v>207</v>
      </c>
      <c r="I28" s="39" t="s">
        <v>207</v>
      </c>
      <c r="J28" s="39" t="s">
        <v>207</v>
      </c>
    </row>
    <row r="29" spans="1:10" ht="18.75" customHeight="1">
      <c r="A29" s="69" t="s">
        <v>383</v>
      </c>
      <c r="B29" s="74">
        <v>3142</v>
      </c>
      <c r="C29" s="39" t="s">
        <v>207</v>
      </c>
      <c r="D29" s="39" t="s">
        <v>207</v>
      </c>
      <c r="E29" s="39" t="s">
        <v>207</v>
      </c>
      <c r="F29" s="61">
        <f t="shared" si="0"/>
        <v>0</v>
      </c>
      <c r="G29" s="39" t="s">
        <v>207</v>
      </c>
      <c r="H29" s="39" t="s">
        <v>207</v>
      </c>
      <c r="I29" s="39" t="s">
        <v>207</v>
      </c>
      <c r="J29" s="39" t="s">
        <v>207</v>
      </c>
    </row>
    <row r="30" spans="1:10" ht="18.75" customHeight="1">
      <c r="A30" s="69" t="s">
        <v>384</v>
      </c>
      <c r="B30" s="74">
        <v>3143</v>
      </c>
      <c r="C30" s="39" t="s">
        <v>207</v>
      </c>
      <c r="D30" s="39" t="s">
        <v>207</v>
      </c>
      <c r="E30" s="39" t="s">
        <v>207</v>
      </c>
      <c r="F30" s="61">
        <f t="shared" si="0"/>
        <v>0</v>
      </c>
      <c r="G30" s="39" t="s">
        <v>207</v>
      </c>
      <c r="H30" s="39" t="s">
        <v>207</v>
      </c>
      <c r="I30" s="39" t="s">
        <v>207</v>
      </c>
      <c r="J30" s="39" t="s">
        <v>207</v>
      </c>
    </row>
    <row r="31" spans="1:10" ht="18.75" customHeight="1">
      <c r="A31" s="69" t="s">
        <v>394</v>
      </c>
      <c r="B31" s="74">
        <v>3150</v>
      </c>
      <c r="C31" s="61">
        <f>SUM(C32:C37,C40)</f>
        <v>-5897</v>
      </c>
      <c r="D31" s="61">
        <f>SUM(D32:D37,D40)</f>
        <v>-4821</v>
      </c>
      <c r="E31" s="61">
        <f>SUM(E32:E37,E40)</f>
        <v>-6087</v>
      </c>
      <c r="F31" s="61">
        <f t="shared" si="0"/>
        <v>-4145</v>
      </c>
      <c r="G31" s="61">
        <f>SUM(G32:G37,G40)</f>
        <v>-1110</v>
      </c>
      <c r="H31" s="61">
        <f>SUM(H32:H37,H40)</f>
        <v>-1010</v>
      </c>
      <c r="I31" s="61">
        <f>SUM(I32:I37,I40)</f>
        <v>-1010</v>
      </c>
      <c r="J31" s="61">
        <f>SUM(J32:J37,J40)</f>
        <v>-1015</v>
      </c>
    </row>
    <row r="32" spans="1:10" ht="18.75" customHeight="1">
      <c r="A32" s="69" t="s">
        <v>55</v>
      </c>
      <c r="B32" s="74">
        <v>3151</v>
      </c>
      <c r="C32" s="39" t="s">
        <v>207</v>
      </c>
      <c r="D32" s="39" t="s">
        <v>207</v>
      </c>
      <c r="E32" s="39">
        <v>-177</v>
      </c>
      <c r="F32" s="61">
        <f t="shared" si="0"/>
        <v>-100</v>
      </c>
      <c r="G32" s="39">
        <v>-100</v>
      </c>
      <c r="H32" s="39" t="s">
        <v>207</v>
      </c>
      <c r="I32" s="39" t="s">
        <v>207</v>
      </c>
      <c r="J32" s="39" t="s">
        <v>207</v>
      </c>
    </row>
    <row r="33" spans="1:10" ht="18.75" customHeight="1">
      <c r="A33" s="69" t="s">
        <v>395</v>
      </c>
      <c r="B33" s="74">
        <v>3152</v>
      </c>
      <c r="C33" s="39">
        <v>-1288</v>
      </c>
      <c r="D33" s="39">
        <v>-1420</v>
      </c>
      <c r="E33" s="39">
        <v>-1340</v>
      </c>
      <c r="F33" s="61">
        <f t="shared" si="0"/>
        <v>-1420</v>
      </c>
      <c r="G33" s="39">
        <v>-355</v>
      </c>
      <c r="H33" s="39">
        <v>-355</v>
      </c>
      <c r="I33" s="39">
        <v>-355</v>
      </c>
      <c r="J33" s="39">
        <v>-355</v>
      </c>
    </row>
    <row r="34" spans="1:10" ht="18.75" customHeight="1">
      <c r="A34" s="69" t="s">
        <v>348</v>
      </c>
      <c r="B34" s="74">
        <v>3153</v>
      </c>
      <c r="C34" s="39" t="s">
        <v>207</v>
      </c>
      <c r="D34" s="39" t="s">
        <v>207</v>
      </c>
      <c r="E34" s="39" t="s">
        <v>207</v>
      </c>
      <c r="F34" s="61">
        <f t="shared" si="0"/>
        <v>0</v>
      </c>
      <c r="G34" s="39" t="s">
        <v>207</v>
      </c>
      <c r="H34" s="39" t="s">
        <v>207</v>
      </c>
      <c r="I34" s="39" t="s">
        <v>207</v>
      </c>
      <c r="J34" s="39" t="s">
        <v>207</v>
      </c>
    </row>
    <row r="35" spans="1:10" ht="18.75" customHeight="1">
      <c r="A35" s="69" t="s">
        <v>270</v>
      </c>
      <c r="B35" s="74">
        <v>3154</v>
      </c>
      <c r="C35" s="39" t="s">
        <v>207</v>
      </c>
      <c r="D35" s="39">
        <v>-8</v>
      </c>
      <c r="E35" s="39" t="s">
        <v>207</v>
      </c>
      <c r="F35" s="61">
        <f t="shared" si="0"/>
        <v>0</v>
      </c>
      <c r="G35" s="39" t="s">
        <v>207</v>
      </c>
      <c r="H35" s="39" t="s">
        <v>207</v>
      </c>
      <c r="I35" s="39" t="s">
        <v>207</v>
      </c>
      <c r="J35" s="39" t="s">
        <v>207</v>
      </c>
    </row>
    <row r="36" spans="1:10" ht="18.75" customHeight="1">
      <c r="A36" s="69" t="s">
        <v>351</v>
      </c>
      <c r="B36" s="74">
        <v>3155</v>
      </c>
      <c r="C36" s="39">
        <v>-941</v>
      </c>
      <c r="D36" s="39">
        <v>-918</v>
      </c>
      <c r="E36" s="39">
        <v>-990</v>
      </c>
      <c r="F36" s="61">
        <f t="shared" si="0"/>
        <v>-1025</v>
      </c>
      <c r="G36" s="39">
        <v>-255</v>
      </c>
      <c r="H36" s="39">
        <v>-255</v>
      </c>
      <c r="I36" s="39">
        <v>-255</v>
      </c>
      <c r="J36" s="39">
        <v>-260</v>
      </c>
    </row>
    <row r="37" spans="1:10" ht="21.75" customHeight="1">
      <c r="A37" s="75" t="s">
        <v>396</v>
      </c>
      <c r="B37" s="74">
        <v>3156</v>
      </c>
      <c r="C37" s="61">
        <f t="shared" ref="C37:J37" si="9">SUM(C38:C39)</f>
        <v>0</v>
      </c>
      <c r="D37" s="61">
        <f t="shared" si="9"/>
        <v>0</v>
      </c>
      <c r="E37" s="61">
        <f t="shared" si="9"/>
        <v>0</v>
      </c>
      <c r="F37" s="61">
        <f t="shared" si="9"/>
        <v>0</v>
      </c>
      <c r="G37" s="61">
        <f t="shared" si="9"/>
        <v>0</v>
      </c>
      <c r="H37" s="61">
        <f t="shared" si="9"/>
        <v>0</v>
      </c>
      <c r="I37" s="61">
        <f t="shared" si="9"/>
        <v>0</v>
      </c>
      <c r="J37" s="61">
        <f t="shared" si="9"/>
        <v>0</v>
      </c>
    </row>
    <row r="38" spans="1:10" ht="36.75" customHeight="1">
      <c r="A38" s="69" t="s">
        <v>58</v>
      </c>
      <c r="B38" s="74" t="s">
        <v>397</v>
      </c>
      <c r="C38" s="39" t="s">
        <v>207</v>
      </c>
      <c r="D38" s="39" t="s">
        <v>207</v>
      </c>
      <c r="E38" s="39" t="s">
        <v>207</v>
      </c>
      <c r="F38" s="61"/>
      <c r="G38" s="39" t="s">
        <v>207</v>
      </c>
      <c r="H38" s="39" t="s">
        <v>207</v>
      </c>
      <c r="I38" s="39" t="s">
        <v>207</v>
      </c>
      <c r="J38" s="39" t="s">
        <v>207</v>
      </c>
    </row>
    <row r="39" spans="1:10" ht="54" customHeight="1">
      <c r="A39" s="69" t="s">
        <v>59</v>
      </c>
      <c r="B39" s="189" t="s">
        <v>398</v>
      </c>
      <c r="C39" s="39" t="s">
        <v>207</v>
      </c>
      <c r="D39" s="39" t="s">
        <v>207</v>
      </c>
      <c r="E39" s="39" t="s">
        <v>207</v>
      </c>
      <c r="F39" s="61">
        <f t="shared" si="0"/>
        <v>0</v>
      </c>
      <c r="G39" s="39" t="s">
        <v>207</v>
      </c>
      <c r="H39" s="39" t="s">
        <v>207</v>
      </c>
      <c r="I39" s="39" t="s">
        <v>207</v>
      </c>
      <c r="J39" s="39" t="s">
        <v>207</v>
      </c>
    </row>
    <row r="40" spans="1:10" ht="18.75" customHeight="1">
      <c r="A40" s="69" t="s">
        <v>399</v>
      </c>
      <c r="B40" s="74">
        <v>3157</v>
      </c>
      <c r="C40" s="39">
        <v>-3668</v>
      </c>
      <c r="D40" s="39">
        <v>-2475</v>
      </c>
      <c r="E40" s="39">
        <v>-3580</v>
      </c>
      <c r="F40" s="61">
        <f t="shared" si="0"/>
        <v>-1600</v>
      </c>
      <c r="G40" s="39">
        <v>-400</v>
      </c>
      <c r="H40" s="39">
        <v>-400</v>
      </c>
      <c r="I40" s="39">
        <v>-400</v>
      </c>
      <c r="J40" s="39">
        <v>-400</v>
      </c>
    </row>
    <row r="41" spans="1:10" ht="18.75" customHeight="1">
      <c r="A41" s="69" t="s">
        <v>400</v>
      </c>
      <c r="B41" s="74">
        <v>3160</v>
      </c>
      <c r="C41" s="39" t="s">
        <v>207</v>
      </c>
      <c r="D41" s="39" t="s">
        <v>207</v>
      </c>
      <c r="E41" s="39" t="s">
        <v>207</v>
      </c>
      <c r="F41" s="61">
        <f t="shared" si="0"/>
        <v>0</v>
      </c>
      <c r="G41" s="39" t="s">
        <v>207</v>
      </c>
      <c r="H41" s="39" t="s">
        <v>207</v>
      </c>
      <c r="I41" s="39" t="s">
        <v>207</v>
      </c>
      <c r="J41" s="39" t="s">
        <v>207</v>
      </c>
    </row>
    <row r="42" spans="1:10" ht="18.75" customHeight="1">
      <c r="A42" s="69" t="s">
        <v>401</v>
      </c>
      <c r="B42" s="76">
        <v>3170</v>
      </c>
      <c r="C42" s="70">
        <f>SUM(C43:C44)</f>
        <v>-1120</v>
      </c>
      <c r="D42" s="70">
        <f t="shared" ref="D42:E42" si="10">SUM(D43:D44)</f>
        <v>-1366</v>
      </c>
      <c r="E42" s="70">
        <f t="shared" si="10"/>
        <v>-1380</v>
      </c>
      <c r="F42" s="61">
        <f t="shared" si="0"/>
        <v>-2060</v>
      </c>
      <c r="G42" s="70">
        <f>SUM(G43:G44)</f>
        <v>-515</v>
      </c>
      <c r="H42" s="70">
        <f t="shared" ref="H42:J42" si="11">SUM(H43:H44)</f>
        <v>-515</v>
      </c>
      <c r="I42" s="70">
        <f t="shared" si="11"/>
        <v>-515</v>
      </c>
      <c r="J42" s="70">
        <f t="shared" si="11"/>
        <v>-515</v>
      </c>
    </row>
    <row r="43" spans="1:10" ht="18.75" customHeight="1">
      <c r="A43" s="77" t="s">
        <v>402</v>
      </c>
      <c r="B43" s="78"/>
      <c r="C43" s="39">
        <v>-1069</v>
      </c>
      <c r="D43" s="39">
        <v>-1326</v>
      </c>
      <c r="E43" s="39">
        <v>-1330</v>
      </c>
      <c r="F43" s="61">
        <f t="shared" si="0"/>
        <v>-2000</v>
      </c>
      <c r="G43" s="39">
        <v>-500</v>
      </c>
      <c r="H43" s="39">
        <v>-500</v>
      </c>
      <c r="I43" s="39">
        <v>-500</v>
      </c>
      <c r="J43" s="39">
        <v>-500</v>
      </c>
    </row>
    <row r="44" spans="1:10" ht="18.75" customHeight="1">
      <c r="A44" s="77" t="s">
        <v>403</v>
      </c>
      <c r="B44" s="78"/>
      <c r="C44" s="39">
        <v>-51</v>
      </c>
      <c r="D44" s="39">
        <v>-40</v>
      </c>
      <c r="E44" s="39">
        <v>-50</v>
      </c>
      <c r="F44" s="61">
        <f t="shared" si="0"/>
        <v>-60</v>
      </c>
      <c r="G44" s="39">
        <v>-15</v>
      </c>
      <c r="H44" s="39">
        <v>-15</v>
      </c>
      <c r="I44" s="39">
        <v>-15</v>
      </c>
      <c r="J44" s="39">
        <v>-15</v>
      </c>
    </row>
    <row r="45" spans="1:10" ht="18.75" customHeight="1">
      <c r="A45" s="72" t="s">
        <v>404</v>
      </c>
      <c r="B45" s="68">
        <v>3195</v>
      </c>
      <c r="C45" s="31">
        <f>SUM(C6,C23)</f>
        <v>1014</v>
      </c>
      <c r="D45" s="31">
        <f t="shared" ref="D45:J45" si="12">SUM(D6,D23)</f>
        <v>362</v>
      </c>
      <c r="E45" s="31">
        <f t="shared" si="12"/>
        <v>1423</v>
      </c>
      <c r="F45" s="60">
        <f t="shared" si="0"/>
        <v>724</v>
      </c>
      <c r="G45" s="31">
        <f t="shared" si="12"/>
        <v>120</v>
      </c>
      <c r="H45" s="31">
        <f t="shared" si="12"/>
        <v>230</v>
      </c>
      <c r="I45" s="31">
        <f t="shared" si="12"/>
        <v>679</v>
      </c>
      <c r="J45" s="31">
        <f t="shared" si="12"/>
        <v>-305</v>
      </c>
    </row>
    <row r="46" spans="1:10" ht="29.25" customHeight="1">
      <c r="A46" s="66" t="s">
        <v>405</v>
      </c>
      <c r="B46" s="25"/>
      <c r="C46" s="298"/>
      <c r="D46" s="299"/>
      <c r="E46" s="299"/>
      <c r="F46" s="299"/>
      <c r="G46" s="299"/>
      <c r="H46" s="299"/>
      <c r="I46" s="299"/>
      <c r="J46" s="300"/>
    </row>
    <row r="47" spans="1:10" ht="18.75" customHeight="1">
      <c r="A47" s="67" t="s">
        <v>406</v>
      </c>
      <c r="B47" s="73">
        <v>3200</v>
      </c>
      <c r="C47" s="31">
        <f>SUM(C48,C50:C54)</f>
        <v>0</v>
      </c>
      <c r="D47" s="31">
        <f>SUM(D48,D50:D54)</f>
        <v>0</v>
      </c>
      <c r="E47" s="31">
        <f>SUM(E48,E50:E54)</f>
        <v>0</v>
      </c>
      <c r="F47" s="60">
        <f>SUM(G47:J47)</f>
        <v>0</v>
      </c>
      <c r="G47" s="31">
        <f>SUM(G48,G50:G54)</f>
        <v>0</v>
      </c>
      <c r="H47" s="31">
        <f>SUM(H48,H50:H54)</f>
        <v>0</v>
      </c>
      <c r="I47" s="31">
        <f>SUM(I48,I50:I54)</f>
        <v>0</v>
      </c>
      <c r="J47" s="31">
        <f>SUM(J48,J50:J54)</f>
        <v>0</v>
      </c>
    </row>
    <row r="48" spans="1:10" ht="18.75" customHeight="1">
      <c r="A48" s="69" t="s">
        <v>407</v>
      </c>
      <c r="B48" s="25">
        <v>3210</v>
      </c>
      <c r="C48" s="39"/>
      <c r="D48" s="39"/>
      <c r="E48" s="39"/>
      <c r="F48" s="61">
        <f t="shared" si="0"/>
        <v>0</v>
      </c>
      <c r="G48" s="39"/>
      <c r="H48" s="39"/>
      <c r="I48" s="39"/>
      <c r="J48" s="39"/>
    </row>
    <row r="49" spans="1:10" ht="18.75" customHeight="1">
      <c r="A49" s="69" t="s">
        <v>408</v>
      </c>
      <c r="B49" s="25">
        <v>3215</v>
      </c>
      <c r="C49" s="39"/>
      <c r="D49" s="39"/>
      <c r="E49" s="39"/>
      <c r="F49" s="61">
        <f t="shared" si="0"/>
        <v>0</v>
      </c>
      <c r="G49" s="39"/>
      <c r="H49" s="39"/>
      <c r="I49" s="39"/>
      <c r="J49" s="39"/>
    </row>
    <row r="50" spans="1:10" ht="18.75" customHeight="1">
      <c r="A50" s="69" t="s">
        <v>409</v>
      </c>
      <c r="B50" s="25">
        <v>3220</v>
      </c>
      <c r="C50" s="39"/>
      <c r="D50" s="39"/>
      <c r="E50" s="39"/>
      <c r="F50" s="61">
        <f t="shared" si="0"/>
        <v>0</v>
      </c>
      <c r="G50" s="39"/>
      <c r="H50" s="39"/>
      <c r="I50" s="39"/>
      <c r="J50" s="39"/>
    </row>
    <row r="51" spans="1:10" ht="18.75" customHeight="1">
      <c r="A51" s="69" t="s">
        <v>410</v>
      </c>
      <c r="B51" s="25">
        <v>3225</v>
      </c>
      <c r="C51" s="39"/>
      <c r="D51" s="39"/>
      <c r="E51" s="39"/>
      <c r="F51" s="61">
        <f t="shared" si="0"/>
        <v>0</v>
      </c>
      <c r="G51" s="39"/>
      <c r="H51" s="39"/>
      <c r="I51" s="39"/>
      <c r="J51" s="39"/>
    </row>
    <row r="52" spans="1:10" ht="18.75" customHeight="1">
      <c r="A52" s="69" t="s">
        <v>411</v>
      </c>
      <c r="B52" s="25">
        <v>3230</v>
      </c>
      <c r="C52" s="39"/>
      <c r="D52" s="39"/>
      <c r="E52" s="39"/>
      <c r="F52" s="61">
        <f t="shared" si="0"/>
        <v>0</v>
      </c>
      <c r="G52" s="39"/>
      <c r="H52" s="39"/>
      <c r="I52" s="39"/>
      <c r="J52" s="39"/>
    </row>
    <row r="53" spans="1:10" ht="18.75" customHeight="1">
      <c r="A53" s="69" t="s">
        <v>412</v>
      </c>
      <c r="B53" s="25">
        <v>3235</v>
      </c>
      <c r="C53" s="39"/>
      <c r="D53" s="39"/>
      <c r="E53" s="39"/>
      <c r="F53" s="61">
        <f t="shared" si="0"/>
        <v>0</v>
      </c>
      <c r="G53" s="39"/>
      <c r="H53" s="39"/>
      <c r="I53" s="39"/>
      <c r="J53" s="39"/>
    </row>
    <row r="54" spans="1:10" ht="18.75" customHeight="1">
      <c r="A54" s="69" t="s">
        <v>385</v>
      </c>
      <c r="B54" s="25">
        <v>3240</v>
      </c>
      <c r="C54" s="39"/>
      <c r="D54" s="39"/>
      <c r="E54" s="39"/>
      <c r="F54" s="61">
        <f t="shared" si="0"/>
        <v>0</v>
      </c>
      <c r="G54" s="39"/>
      <c r="H54" s="39"/>
      <c r="I54" s="39"/>
      <c r="J54" s="39"/>
    </row>
    <row r="55" spans="1:10" ht="18.75" customHeight="1">
      <c r="A55" s="72" t="s">
        <v>413</v>
      </c>
      <c r="B55" s="73">
        <v>3255</v>
      </c>
      <c r="C55" s="31">
        <f>SUM(C56,C58,C63,C64)</f>
        <v>-99</v>
      </c>
      <c r="D55" s="31">
        <f>SUM(D56,D58,D63,D64)</f>
        <v>-120</v>
      </c>
      <c r="E55" s="31">
        <f>SUM(E56,E58,E63,E64)</f>
        <v>-162</v>
      </c>
      <c r="F55" s="60">
        <f t="shared" si="0"/>
        <v>-120</v>
      </c>
      <c r="G55" s="31">
        <f>SUM(G56,G58,G63,G64)</f>
        <v>-20</v>
      </c>
      <c r="H55" s="31">
        <f>SUM(H56,H58,H63,H64)</f>
        <v>-40</v>
      </c>
      <c r="I55" s="31">
        <f>SUM(I56,I58,I63,I64)</f>
        <v>-40</v>
      </c>
      <c r="J55" s="31">
        <f>SUM(J56,J58,J63,J64)</f>
        <v>-20</v>
      </c>
    </row>
    <row r="56" spans="1:10" ht="18.75" customHeight="1">
      <c r="A56" s="69" t="s">
        <v>414</v>
      </c>
      <c r="B56" s="74">
        <v>3260</v>
      </c>
      <c r="C56" s="39" t="s">
        <v>207</v>
      </c>
      <c r="D56" s="39" t="s">
        <v>207</v>
      </c>
      <c r="E56" s="39" t="s">
        <v>207</v>
      </c>
      <c r="F56" s="61">
        <f t="shared" si="0"/>
        <v>0</v>
      </c>
      <c r="G56" s="39" t="s">
        <v>207</v>
      </c>
      <c r="H56" s="39" t="s">
        <v>207</v>
      </c>
      <c r="I56" s="39" t="s">
        <v>207</v>
      </c>
      <c r="J56" s="39" t="s">
        <v>207</v>
      </c>
    </row>
    <row r="57" spans="1:10" ht="18.75" customHeight="1">
      <c r="A57" s="69" t="s">
        <v>415</v>
      </c>
      <c r="B57" s="74">
        <v>3265</v>
      </c>
      <c r="C57" s="39" t="s">
        <v>207</v>
      </c>
      <c r="D57" s="39" t="s">
        <v>207</v>
      </c>
      <c r="E57" s="39" t="s">
        <v>207</v>
      </c>
      <c r="F57" s="61">
        <f t="shared" si="0"/>
        <v>0</v>
      </c>
      <c r="G57" s="39" t="s">
        <v>207</v>
      </c>
      <c r="H57" s="39" t="s">
        <v>207</v>
      </c>
      <c r="I57" s="39" t="s">
        <v>207</v>
      </c>
      <c r="J57" s="39" t="s">
        <v>207</v>
      </c>
    </row>
    <row r="58" spans="1:10" ht="18.75" customHeight="1">
      <c r="A58" s="69" t="s">
        <v>416</v>
      </c>
      <c r="B58" s="25">
        <v>3270</v>
      </c>
      <c r="C58" s="59">
        <f>SUM(C59:C62)</f>
        <v>-99</v>
      </c>
      <c r="D58" s="59">
        <f>SUM(D59:D62)</f>
        <v>-120</v>
      </c>
      <c r="E58" s="59">
        <f>SUM(E59:E62)</f>
        <v>-162</v>
      </c>
      <c r="F58" s="61">
        <f t="shared" si="0"/>
        <v>-120</v>
      </c>
      <c r="G58" s="59">
        <f>SUM(G59:G62)</f>
        <v>-20</v>
      </c>
      <c r="H58" s="59">
        <f>SUM(H59:H62)</f>
        <v>-40</v>
      </c>
      <c r="I58" s="59">
        <f>SUM(I59:I62)</f>
        <v>-40</v>
      </c>
      <c r="J58" s="59">
        <f>SUM(J59:J62)</f>
        <v>-20</v>
      </c>
    </row>
    <row r="59" spans="1:10" ht="18.75" customHeight="1">
      <c r="A59" s="69" t="s">
        <v>417</v>
      </c>
      <c r="B59" s="25">
        <v>3271</v>
      </c>
      <c r="C59" s="39">
        <v>-49</v>
      </c>
      <c r="D59" s="39">
        <v>-120</v>
      </c>
      <c r="E59" s="39">
        <v>-162</v>
      </c>
      <c r="F59" s="61">
        <f t="shared" si="0"/>
        <v>-120</v>
      </c>
      <c r="G59" s="39">
        <v>-20</v>
      </c>
      <c r="H59" s="39">
        <v>-40</v>
      </c>
      <c r="I59" s="39">
        <v>-40</v>
      </c>
      <c r="J59" s="39">
        <v>-20</v>
      </c>
    </row>
    <row r="60" spans="1:10" ht="18.75" customHeight="1">
      <c r="A60" s="69" t="s">
        <v>418</v>
      </c>
      <c r="B60" s="25">
        <v>3272</v>
      </c>
      <c r="C60" s="39" t="s">
        <v>207</v>
      </c>
      <c r="D60" s="39" t="s">
        <v>207</v>
      </c>
      <c r="E60" s="39" t="s">
        <v>207</v>
      </c>
      <c r="F60" s="61">
        <f t="shared" si="0"/>
        <v>0</v>
      </c>
      <c r="G60" s="39" t="s">
        <v>207</v>
      </c>
      <c r="H60" s="39" t="s">
        <v>207</v>
      </c>
      <c r="I60" s="39" t="s">
        <v>207</v>
      </c>
      <c r="J60" s="39" t="s">
        <v>207</v>
      </c>
    </row>
    <row r="61" spans="1:10" ht="18.75" customHeight="1">
      <c r="A61" s="69" t="s">
        <v>419</v>
      </c>
      <c r="B61" s="25">
        <v>3273</v>
      </c>
      <c r="C61" s="39" t="s">
        <v>207</v>
      </c>
      <c r="D61" s="39" t="s">
        <v>207</v>
      </c>
      <c r="E61" s="39" t="s">
        <v>207</v>
      </c>
      <c r="F61" s="61">
        <f t="shared" si="0"/>
        <v>0</v>
      </c>
      <c r="G61" s="39" t="s">
        <v>207</v>
      </c>
      <c r="H61" s="39" t="s">
        <v>207</v>
      </c>
      <c r="I61" s="39" t="s">
        <v>207</v>
      </c>
      <c r="J61" s="39" t="s">
        <v>207</v>
      </c>
    </row>
    <row r="62" spans="1:10" ht="18.75" customHeight="1">
      <c r="A62" s="69" t="s">
        <v>420</v>
      </c>
      <c r="B62" s="79">
        <v>3274</v>
      </c>
      <c r="C62" s="39">
        <v>-50</v>
      </c>
      <c r="D62" s="39" t="s">
        <v>207</v>
      </c>
      <c r="E62" s="39" t="s">
        <v>207</v>
      </c>
      <c r="F62" s="61">
        <f t="shared" si="0"/>
        <v>0</v>
      </c>
      <c r="G62" s="39" t="s">
        <v>207</v>
      </c>
      <c r="H62" s="39" t="s">
        <v>207</v>
      </c>
      <c r="I62" s="39" t="s">
        <v>207</v>
      </c>
      <c r="J62" s="39" t="s">
        <v>207</v>
      </c>
    </row>
    <row r="63" spans="1:10" ht="18.75" customHeight="1">
      <c r="A63" s="69" t="s">
        <v>421</v>
      </c>
      <c r="B63" s="80">
        <v>3280</v>
      </c>
      <c r="C63" s="39" t="s">
        <v>207</v>
      </c>
      <c r="D63" s="39" t="s">
        <v>207</v>
      </c>
      <c r="E63" s="39" t="s">
        <v>207</v>
      </c>
      <c r="F63" s="61">
        <f t="shared" si="0"/>
        <v>0</v>
      </c>
      <c r="G63" s="39" t="s">
        <v>207</v>
      </c>
      <c r="H63" s="39" t="s">
        <v>207</v>
      </c>
      <c r="I63" s="39" t="s">
        <v>207</v>
      </c>
      <c r="J63" s="39" t="s">
        <v>207</v>
      </c>
    </row>
    <row r="64" spans="1:10" ht="18.75" customHeight="1">
      <c r="A64" s="69" t="s">
        <v>422</v>
      </c>
      <c r="B64" s="76">
        <v>3290</v>
      </c>
      <c r="C64" s="39" t="s">
        <v>207</v>
      </c>
      <c r="D64" s="39" t="s">
        <v>207</v>
      </c>
      <c r="E64" s="39" t="s">
        <v>207</v>
      </c>
      <c r="F64" s="61">
        <f t="shared" si="0"/>
        <v>0</v>
      </c>
      <c r="G64" s="39" t="s">
        <v>207</v>
      </c>
      <c r="H64" s="39" t="s">
        <v>207</v>
      </c>
      <c r="I64" s="39" t="s">
        <v>207</v>
      </c>
      <c r="J64" s="39" t="s">
        <v>207</v>
      </c>
    </row>
    <row r="65" spans="1:10" ht="18.75" customHeight="1">
      <c r="A65" s="81" t="s">
        <v>423</v>
      </c>
      <c r="B65" s="73">
        <v>3295</v>
      </c>
      <c r="C65" s="31">
        <f>SUM(C47,C55)</f>
        <v>-99</v>
      </c>
      <c r="D65" s="31">
        <f t="shared" ref="D65:J65" si="13">SUM(D47,D55)</f>
        <v>-120</v>
      </c>
      <c r="E65" s="31">
        <f t="shared" si="13"/>
        <v>-162</v>
      </c>
      <c r="F65" s="60">
        <f t="shared" si="0"/>
        <v>-120</v>
      </c>
      <c r="G65" s="31">
        <f t="shared" si="13"/>
        <v>-20</v>
      </c>
      <c r="H65" s="31">
        <f t="shared" si="13"/>
        <v>-40</v>
      </c>
      <c r="I65" s="31">
        <f t="shared" si="13"/>
        <v>-40</v>
      </c>
      <c r="J65" s="31">
        <f t="shared" si="13"/>
        <v>-20</v>
      </c>
    </row>
    <row r="66" spans="1:10" ht="29.25" customHeight="1">
      <c r="A66" s="66" t="s">
        <v>424</v>
      </c>
      <c r="B66" s="73"/>
      <c r="C66" s="298"/>
      <c r="D66" s="299"/>
      <c r="E66" s="299"/>
      <c r="F66" s="299"/>
      <c r="G66" s="299"/>
      <c r="H66" s="299"/>
      <c r="I66" s="299"/>
      <c r="J66" s="300"/>
    </row>
    <row r="67" spans="1:10" ht="18.75" customHeight="1">
      <c r="A67" s="72" t="s">
        <v>425</v>
      </c>
      <c r="B67" s="73">
        <v>3300</v>
      </c>
      <c r="C67" s="31">
        <f>SUM(C68,C69,C73)</f>
        <v>0</v>
      </c>
      <c r="D67" s="31">
        <f>SUM(D68,D69,D73)</f>
        <v>0</v>
      </c>
      <c r="E67" s="31">
        <f>SUM(E68,E69,E73)</f>
        <v>0</v>
      </c>
      <c r="F67" s="60">
        <f t="shared" si="0"/>
        <v>0</v>
      </c>
      <c r="G67" s="31">
        <f>SUM(G68,G69,G73)</f>
        <v>0</v>
      </c>
      <c r="H67" s="31">
        <f>SUM(H68,H69,H73)</f>
        <v>0</v>
      </c>
      <c r="I67" s="31">
        <f>SUM(I68,I69,I73)</f>
        <v>0</v>
      </c>
      <c r="J67" s="31">
        <f>SUM(J68,J69,J73)</f>
        <v>0</v>
      </c>
    </row>
    <row r="68" spans="1:10" ht="18.75" customHeight="1">
      <c r="A68" s="69" t="s">
        <v>426</v>
      </c>
      <c r="B68" s="25">
        <v>3305</v>
      </c>
      <c r="C68" s="39"/>
      <c r="D68" s="39"/>
      <c r="E68" s="39"/>
      <c r="F68" s="61">
        <f t="shared" si="0"/>
        <v>0</v>
      </c>
      <c r="G68" s="39"/>
      <c r="H68" s="39"/>
      <c r="I68" s="39"/>
      <c r="J68" s="39"/>
    </row>
    <row r="69" spans="1:10" ht="18.75" customHeight="1">
      <c r="A69" s="69" t="s">
        <v>427</v>
      </c>
      <c r="B69" s="25">
        <v>3310</v>
      </c>
      <c r="C69" s="61">
        <f>SUM(C70:C72)</f>
        <v>0</v>
      </c>
      <c r="D69" s="61">
        <f>SUM(D70:D72)</f>
        <v>0</v>
      </c>
      <c r="E69" s="61">
        <f>SUM(E70:E72)</f>
        <v>0</v>
      </c>
      <c r="F69" s="61">
        <f t="shared" si="0"/>
        <v>0</v>
      </c>
      <c r="G69" s="61">
        <f>SUM(G70:G72)</f>
        <v>0</v>
      </c>
      <c r="H69" s="61">
        <f>SUM(H70:H72)</f>
        <v>0</v>
      </c>
      <c r="I69" s="61">
        <f>SUM(I70:I72)</f>
        <v>0</v>
      </c>
      <c r="J69" s="61">
        <f>SUM(J70:J72)</f>
        <v>0</v>
      </c>
    </row>
    <row r="70" spans="1:10" ht="18.75" customHeight="1">
      <c r="A70" s="69" t="s">
        <v>382</v>
      </c>
      <c r="B70" s="25">
        <v>3311</v>
      </c>
      <c r="C70" s="39"/>
      <c r="D70" s="39"/>
      <c r="E70" s="39"/>
      <c r="F70" s="61">
        <f t="shared" si="0"/>
        <v>0</v>
      </c>
      <c r="G70" s="39"/>
      <c r="H70" s="39"/>
      <c r="I70" s="39"/>
      <c r="J70" s="39"/>
    </row>
    <row r="71" spans="1:10" ht="18.75" customHeight="1">
      <c r="A71" s="69" t="s">
        <v>383</v>
      </c>
      <c r="B71" s="25">
        <v>3312</v>
      </c>
      <c r="C71" s="39"/>
      <c r="D71" s="39"/>
      <c r="E71" s="39"/>
      <c r="F71" s="61">
        <f t="shared" si="0"/>
        <v>0</v>
      </c>
      <c r="G71" s="39"/>
      <c r="H71" s="39"/>
      <c r="I71" s="39"/>
      <c r="J71" s="39"/>
    </row>
    <row r="72" spans="1:10" ht="18.75" customHeight="1">
      <c r="A72" s="69" t="s">
        <v>384</v>
      </c>
      <c r="B72" s="25">
        <v>3313</v>
      </c>
      <c r="C72" s="39"/>
      <c r="D72" s="39"/>
      <c r="E72" s="39"/>
      <c r="F72" s="61">
        <f t="shared" si="0"/>
        <v>0</v>
      </c>
      <c r="G72" s="39"/>
      <c r="H72" s="39"/>
      <c r="I72" s="39"/>
      <c r="J72" s="39"/>
    </row>
    <row r="73" spans="1:10" ht="18.75" customHeight="1">
      <c r="A73" s="69" t="s">
        <v>385</v>
      </c>
      <c r="B73" s="25">
        <v>3320</v>
      </c>
      <c r="C73" s="39"/>
      <c r="D73" s="39"/>
      <c r="E73" s="39"/>
      <c r="F73" s="61">
        <f t="shared" si="0"/>
        <v>0</v>
      </c>
      <c r="G73" s="39"/>
      <c r="H73" s="39"/>
      <c r="I73" s="39"/>
      <c r="J73" s="39"/>
    </row>
    <row r="74" spans="1:10" ht="18.75" customHeight="1">
      <c r="A74" s="72" t="s">
        <v>428</v>
      </c>
      <c r="B74" s="73">
        <v>3330</v>
      </c>
      <c r="C74" s="31">
        <f>SUM(C75:C76,C80:C83)</f>
        <v>0</v>
      </c>
      <c r="D74" s="31">
        <f>SUM(D75:D76,D80:D83)</f>
        <v>0</v>
      </c>
      <c r="E74" s="31">
        <f>SUM(E75:E76,E80:E83)</f>
        <v>0</v>
      </c>
      <c r="F74" s="60">
        <f t="shared" si="0"/>
        <v>0</v>
      </c>
      <c r="G74" s="31">
        <f>SUM(G75:G76,G80:G83)</f>
        <v>0</v>
      </c>
      <c r="H74" s="31">
        <f>SUM(H75:H76,H80:H83)</f>
        <v>0</v>
      </c>
      <c r="I74" s="31">
        <f>SUM(I75:I76,I80:I83)</f>
        <v>0</v>
      </c>
      <c r="J74" s="31">
        <f>SUM(J75:J76,J80:J83)</f>
        <v>0</v>
      </c>
    </row>
    <row r="75" spans="1:10" ht="18.75" customHeight="1">
      <c r="A75" s="69" t="s">
        <v>429</v>
      </c>
      <c r="B75" s="25">
        <v>3335</v>
      </c>
      <c r="C75" s="39" t="s">
        <v>207</v>
      </c>
      <c r="D75" s="39" t="s">
        <v>207</v>
      </c>
      <c r="E75" s="39" t="s">
        <v>207</v>
      </c>
      <c r="F75" s="61">
        <f t="shared" si="0"/>
        <v>0</v>
      </c>
      <c r="G75" s="39" t="s">
        <v>207</v>
      </c>
      <c r="H75" s="39" t="s">
        <v>207</v>
      </c>
      <c r="I75" s="39" t="s">
        <v>207</v>
      </c>
      <c r="J75" s="39" t="s">
        <v>207</v>
      </c>
    </row>
    <row r="76" spans="1:10" ht="18.75" customHeight="1">
      <c r="A76" s="69" t="s">
        <v>430</v>
      </c>
      <c r="B76" s="25">
        <v>3340</v>
      </c>
      <c r="C76" s="61">
        <f>SUM(C77:C79)</f>
        <v>0</v>
      </c>
      <c r="D76" s="61">
        <f>SUM(D77:D79)</f>
        <v>0</v>
      </c>
      <c r="E76" s="61">
        <f>SUM(E77:E79)</f>
        <v>0</v>
      </c>
      <c r="F76" s="61">
        <f t="shared" si="0"/>
        <v>0</v>
      </c>
      <c r="G76" s="61">
        <f>SUM(G77:G79)</f>
        <v>0</v>
      </c>
      <c r="H76" s="61">
        <f>SUM(H77:H79)</f>
        <v>0</v>
      </c>
      <c r="I76" s="61">
        <f>SUM(I77:I79)</f>
        <v>0</v>
      </c>
      <c r="J76" s="61">
        <f>SUM(J77:J79)</f>
        <v>0</v>
      </c>
    </row>
    <row r="77" spans="1:10" ht="18.75" customHeight="1">
      <c r="A77" s="69" t="s">
        <v>382</v>
      </c>
      <c r="B77" s="25">
        <v>3341</v>
      </c>
      <c r="C77" s="39" t="s">
        <v>207</v>
      </c>
      <c r="D77" s="39" t="s">
        <v>207</v>
      </c>
      <c r="E77" s="39" t="s">
        <v>207</v>
      </c>
      <c r="F77" s="61">
        <f t="shared" si="0"/>
        <v>0</v>
      </c>
      <c r="G77" s="39" t="s">
        <v>207</v>
      </c>
      <c r="H77" s="39" t="s">
        <v>207</v>
      </c>
      <c r="I77" s="39" t="s">
        <v>207</v>
      </c>
      <c r="J77" s="39" t="s">
        <v>207</v>
      </c>
    </row>
    <row r="78" spans="1:10" ht="18.75" customHeight="1">
      <c r="A78" s="69" t="s">
        <v>383</v>
      </c>
      <c r="B78" s="25">
        <v>3342</v>
      </c>
      <c r="C78" s="39" t="s">
        <v>207</v>
      </c>
      <c r="D78" s="39" t="s">
        <v>207</v>
      </c>
      <c r="E78" s="39" t="s">
        <v>207</v>
      </c>
      <c r="F78" s="61">
        <f t="shared" si="0"/>
        <v>0</v>
      </c>
      <c r="G78" s="39" t="s">
        <v>207</v>
      </c>
      <c r="H78" s="39" t="s">
        <v>207</v>
      </c>
      <c r="I78" s="39" t="s">
        <v>207</v>
      </c>
      <c r="J78" s="39" t="s">
        <v>207</v>
      </c>
    </row>
    <row r="79" spans="1:10" ht="18.75" customHeight="1">
      <c r="A79" s="69" t="s">
        <v>384</v>
      </c>
      <c r="B79" s="25">
        <v>3343</v>
      </c>
      <c r="C79" s="39" t="s">
        <v>207</v>
      </c>
      <c r="D79" s="39" t="s">
        <v>207</v>
      </c>
      <c r="E79" s="39" t="s">
        <v>207</v>
      </c>
      <c r="F79" s="61">
        <f t="shared" ref="F79:F87" si="14">SUM(G79:J79)</f>
        <v>0</v>
      </c>
      <c r="G79" s="39" t="s">
        <v>207</v>
      </c>
      <c r="H79" s="39" t="s">
        <v>207</v>
      </c>
      <c r="I79" s="39" t="s">
        <v>207</v>
      </c>
      <c r="J79" s="39" t="s">
        <v>207</v>
      </c>
    </row>
    <row r="80" spans="1:10" ht="18.75" customHeight="1">
      <c r="A80" s="69" t="s">
        <v>431</v>
      </c>
      <c r="B80" s="25">
        <v>3350</v>
      </c>
      <c r="C80" s="39" t="s">
        <v>207</v>
      </c>
      <c r="D80" s="39" t="s">
        <v>207</v>
      </c>
      <c r="E80" s="39" t="s">
        <v>207</v>
      </c>
      <c r="F80" s="61">
        <f t="shared" si="14"/>
        <v>0</v>
      </c>
      <c r="G80" s="39" t="s">
        <v>207</v>
      </c>
      <c r="H80" s="39" t="s">
        <v>207</v>
      </c>
      <c r="I80" s="39" t="s">
        <v>207</v>
      </c>
      <c r="J80" s="39" t="s">
        <v>207</v>
      </c>
    </row>
    <row r="81" spans="1:10" ht="18.75" customHeight="1">
      <c r="A81" s="69" t="s">
        <v>432</v>
      </c>
      <c r="B81" s="25">
        <v>3360</v>
      </c>
      <c r="C81" s="39" t="s">
        <v>207</v>
      </c>
      <c r="D81" s="39" t="s">
        <v>207</v>
      </c>
      <c r="E81" s="39" t="s">
        <v>207</v>
      </c>
      <c r="F81" s="61">
        <f t="shared" si="14"/>
        <v>0</v>
      </c>
      <c r="G81" s="39" t="s">
        <v>207</v>
      </c>
      <c r="H81" s="39" t="s">
        <v>207</v>
      </c>
      <c r="I81" s="39" t="s">
        <v>207</v>
      </c>
      <c r="J81" s="39" t="s">
        <v>207</v>
      </c>
    </row>
    <row r="82" spans="1:10" ht="18.75" customHeight="1">
      <c r="A82" s="69" t="s">
        <v>433</v>
      </c>
      <c r="B82" s="25">
        <v>3370</v>
      </c>
      <c r="C82" s="39" t="s">
        <v>207</v>
      </c>
      <c r="D82" s="39" t="s">
        <v>207</v>
      </c>
      <c r="E82" s="39" t="s">
        <v>207</v>
      </c>
      <c r="F82" s="61">
        <f t="shared" si="14"/>
        <v>0</v>
      </c>
      <c r="G82" s="39" t="s">
        <v>207</v>
      </c>
      <c r="H82" s="39" t="s">
        <v>207</v>
      </c>
      <c r="I82" s="39" t="s">
        <v>207</v>
      </c>
      <c r="J82" s="39" t="s">
        <v>207</v>
      </c>
    </row>
    <row r="83" spans="1:10" ht="18.75" customHeight="1">
      <c r="A83" s="69" t="s">
        <v>422</v>
      </c>
      <c r="B83" s="25">
        <v>3380</v>
      </c>
      <c r="C83" s="39" t="s">
        <v>207</v>
      </c>
      <c r="D83" s="39" t="s">
        <v>207</v>
      </c>
      <c r="E83" s="39" t="s">
        <v>207</v>
      </c>
      <c r="F83" s="61">
        <f t="shared" si="14"/>
        <v>0</v>
      </c>
      <c r="G83" s="39" t="s">
        <v>207</v>
      </c>
      <c r="H83" s="39" t="s">
        <v>207</v>
      </c>
      <c r="I83" s="39" t="s">
        <v>207</v>
      </c>
      <c r="J83" s="39" t="s">
        <v>207</v>
      </c>
    </row>
    <row r="84" spans="1:10" ht="18.75" customHeight="1">
      <c r="A84" s="72" t="s">
        <v>434</v>
      </c>
      <c r="B84" s="73">
        <v>3395</v>
      </c>
      <c r="C84" s="31">
        <f>SUM(C67,C74)</f>
        <v>0</v>
      </c>
      <c r="D84" s="31">
        <f t="shared" ref="D84:J84" si="15">SUM(D67,D74)</f>
        <v>0</v>
      </c>
      <c r="E84" s="31">
        <f t="shared" si="15"/>
        <v>0</v>
      </c>
      <c r="F84" s="60">
        <f t="shared" si="14"/>
        <v>0</v>
      </c>
      <c r="G84" s="31">
        <f t="shared" si="15"/>
        <v>0</v>
      </c>
      <c r="H84" s="31">
        <f t="shared" si="15"/>
        <v>0</v>
      </c>
      <c r="I84" s="31">
        <f t="shared" si="15"/>
        <v>0</v>
      </c>
      <c r="J84" s="31">
        <f t="shared" si="15"/>
        <v>0</v>
      </c>
    </row>
    <row r="85" spans="1:10" ht="18.75" customHeight="1">
      <c r="A85" s="72" t="s">
        <v>435</v>
      </c>
      <c r="B85" s="82">
        <v>3400</v>
      </c>
      <c r="C85" s="31">
        <f t="shared" ref="C85:J85" si="16">SUM(C45,C65,C84)</f>
        <v>915</v>
      </c>
      <c r="D85" s="31">
        <f t="shared" si="16"/>
        <v>242</v>
      </c>
      <c r="E85" s="31">
        <f t="shared" si="16"/>
        <v>1261</v>
      </c>
      <c r="F85" s="31">
        <f t="shared" si="16"/>
        <v>604</v>
      </c>
      <c r="G85" s="31">
        <f t="shared" si="16"/>
        <v>100</v>
      </c>
      <c r="H85" s="31">
        <f t="shared" si="16"/>
        <v>190</v>
      </c>
      <c r="I85" s="31">
        <f t="shared" si="16"/>
        <v>639</v>
      </c>
      <c r="J85" s="31">
        <f t="shared" si="16"/>
        <v>-325</v>
      </c>
    </row>
    <row r="86" spans="1:10" ht="18.75" customHeight="1">
      <c r="A86" s="69" t="s">
        <v>436</v>
      </c>
      <c r="B86" s="74">
        <v>3405</v>
      </c>
      <c r="C86" s="83">
        <v>3267</v>
      </c>
      <c r="D86" s="84">
        <v>3507</v>
      </c>
      <c r="E86" s="84">
        <v>4182</v>
      </c>
      <c r="F86" s="61">
        <v>5443</v>
      </c>
      <c r="G86" s="84">
        <v>5443</v>
      </c>
      <c r="H86" s="84">
        <v>5543</v>
      </c>
      <c r="I86" s="84">
        <v>5733</v>
      </c>
      <c r="J86" s="84">
        <v>6372</v>
      </c>
    </row>
    <row r="87" spans="1:10" ht="18.75" customHeight="1">
      <c r="A87" s="85" t="s">
        <v>437</v>
      </c>
      <c r="B87" s="74">
        <v>3410</v>
      </c>
      <c r="C87" s="83"/>
      <c r="D87" s="84"/>
      <c r="E87" s="84"/>
      <c r="F87" s="61">
        <f t="shared" si="14"/>
        <v>0</v>
      </c>
      <c r="G87" s="84"/>
      <c r="H87" s="84"/>
      <c r="I87" s="84"/>
      <c r="J87" s="84"/>
    </row>
    <row r="88" spans="1:10" ht="18.75" customHeight="1">
      <c r="A88" s="69" t="s">
        <v>438</v>
      </c>
      <c r="B88" s="25">
        <v>3415</v>
      </c>
      <c r="C88" s="59">
        <f t="shared" ref="C88:J88" si="17">SUM(C86,C85,C87)</f>
        <v>4182</v>
      </c>
      <c r="D88" s="59">
        <f t="shared" si="17"/>
        <v>3749</v>
      </c>
      <c r="E88" s="59">
        <f t="shared" si="17"/>
        <v>5443</v>
      </c>
      <c r="F88" s="59">
        <f t="shared" si="17"/>
        <v>6047</v>
      </c>
      <c r="G88" s="59">
        <f t="shared" si="17"/>
        <v>5543</v>
      </c>
      <c r="H88" s="59">
        <f t="shared" si="17"/>
        <v>5733</v>
      </c>
      <c r="I88" s="59">
        <f t="shared" si="17"/>
        <v>6372</v>
      </c>
      <c r="J88" s="59">
        <f t="shared" si="17"/>
        <v>6047</v>
      </c>
    </row>
    <row r="89" spans="1:10" ht="18.75" customHeight="1">
      <c r="A89" s="86"/>
      <c r="B89" s="87"/>
      <c r="C89" s="88"/>
      <c r="D89" s="88"/>
      <c r="E89" s="88"/>
      <c r="F89" s="88"/>
      <c r="G89" s="88"/>
      <c r="H89" s="88"/>
      <c r="I89" s="88"/>
      <c r="J89" s="88"/>
    </row>
    <row r="90" spans="1:10" ht="18.75" customHeight="1">
      <c r="A90" s="86"/>
      <c r="B90" s="87"/>
      <c r="C90" s="88"/>
      <c r="D90" s="88"/>
      <c r="E90" s="88"/>
      <c r="F90" s="88"/>
      <c r="G90" s="88"/>
      <c r="H90" s="88"/>
      <c r="I90" s="88"/>
      <c r="J90" s="88"/>
    </row>
    <row r="91" spans="1:10" ht="18.75" customHeight="1">
      <c r="A91" s="86"/>
      <c r="B91" s="87"/>
      <c r="C91" s="88"/>
      <c r="D91" s="88"/>
      <c r="E91" s="88"/>
      <c r="F91" s="88"/>
      <c r="G91" s="88"/>
      <c r="H91" s="88"/>
      <c r="I91" s="88"/>
      <c r="J91" s="88"/>
    </row>
    <row r="92" spans="1:10" ht="18.75" customHeight="1">
      <c r="A92" s="89" t="s">
        <v>161</v>
      </c>
      <c r="B92" s="4"/>
      <c r="C92" s="293" t="s">
        <v>162</v>
      </c>
      <c r="D92" s="293"/>
      <c r="E92" s="293"/>
      <c r="F92" s="293"/>
      <c r="G92" s="91"/>
      <c r="H92" s="197" t="s">
        <v>163</v>
      </c>
      <c r="I92" s="197"/>
      <c r="J92" s="197"/>
    </row>
    <row r="93" spans="1:10" ht="18.75" customHeight="1">
      <c r="A93" s="4" t="s">
        <v>164</v>
      </c>
      <c r="B93" s="47"/>
      <c r="C93" s="294" t="s">
        <v>165</v>
      </c>
      <c r="D93" s="294"/>
      <c r="E93" s="294"/>
      <c r="F93" s="294"/>
      <c r="G93" s="64"/>
      <c r="H93" s="197" t="s">
        <v>326</v>
      </c>
      <c r="I93" s="197"/>
      <c r="J93" s="197"/>
    </row>
  </sheetData>
  <mergeCells count="15">
    <mergeCell ref="A1:J1"/>
    <mergeCell ref="G2:J2"/>
    <mergeCell ref="C5:J5"/>
    <mergeCell ref="C46:J46"/>
    <mergeCell ref="C66:J66"/>
    <mergeCell ref="C92:F92"/>
    <mergeCell ref="H92:J92"/>
    <mergeCell ref="C93:F93"/>
    <mergeCell ref="H93:J93"/>
    <mergeCell ref="A2:A3"/>
    <mergeCell ref="B2:B3"/>
    <mergeCell ref="C2:C3"/>
    <mergeCell ref="D2:D3"/>
    <mergeCell ref="E2:E3"/>
    <mergeCell ref="F2:F3"/>
  </mergeCells>
  <pageMargins left="1.1023622047244099" right="0.31496062992126" top="1.1811023622047201" bottom="0.74803149606299202" header="0" footer="0.31496062992126"/>
  <pageSetup paperSize="9" scale="5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1"/>
  <sheetViews>
    <sheetView zoomScale="55" zoomScaleNormal="55" zoomScaleSheetLayoutView="48" workbookViewId="0">
      <selection activeCell="K40" sqref="K40"/>
    </sheetView>
  </sheetViews>
  <sheetFormatPr defaultColWidth="9" defaultRowHeight="12.75"/>
  <cols>
    <col min="1" max="1" width="57.42578125" customWidth="1"/>
    <col min="2" max="13" width="18" customWidth="1"/>
  </cols>
  <sheetData>
    <row r="2" spans="1:13" ht="18.75">
      <c r="A2" s="297" t="s">
        <v>439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3" ht="18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91" t="s">
        <v>440</v>
      </c>
      <c r="M3" s="291"/>
    </row>
    <row r="4" spans="1:13" ht="27.75" customHeight="1">
      <c r="A4" s="287" t="s">
        <v>36</v>
      </c>
      <c r="B4" s="288"/>
      <c r="C4" s="288"/>
      <c r="D4" s="289"/>
      <c r="E4" s="199" t="s">
        <v>37</v>
      </c>
      <c r="F4" s="199" t="s">
        <v>441</v>
      </c>
      <c r="G4" s="199" t="s">
        <v>369</v>
      </c>
      <c r="H4" s="262" t="s">
        <v>370</v>
      </c>
      <c r="I4" s="199" t="s">
        <v>442</v>
      </c>
      <c r="J4" s="199" t="s">
        <v>198</v>
      </c>
      <c r="K4" s="199"/>
      <c r="L4" s="199"/>
      <c r="M4" s="199"/>
    </row>
    <row r="5" spans="1:13" ht="64.5" customHeight="1">
      <c r="A5" s="290"/>
      <c r="B5" s="291"/>
      <c r="C5" s="291"/>
      <c r="D5" s="292"/>
      <c r="E5" s="199"/>
      <c r="F5" s="199"/>
      <c r="G5" s="199"/>
      <c r="H5" s="262"/>
      <c r="I5" s="199"/>
      <c r="J5" s="35" t="s">
        <v>200</v>
      </c>
      <c r="K5" s="35" t="s">
        <v>201</v>
      </c>
      <c r="L5" s="35" t="s">
        <v>202</v>
      </c>
      <c r="M5" s="35" t="s">
        <v>203</v>
      </c>
    </row>
    <row r="6" spans="1:13" s="34" customFormat="1" ht="18.75" customHeight="1">
      <c r="A6" s="249">
        <v>1</v>
      </c>
      <c r="B6" s="250"/>
      <c r="C6" s="250"/>
      <c r="D6" s="311"/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</row>
    <row r="7" spans="1:13" ht="44.25" customHeight="1">
      <c r="A7" s="284" t="s">
        <v>443</v>
      </c>
      <c r="B7" s="285"/>
      <c r="C7" s="285"/>
      <c r="D7" s="286"/>
      <c r="E7" s="37">
        <v>4000</v>
      </c>
      <c r="F7" s="31">
        <f>SUM(F8:F13)</f>
        <v>99</v>
      </c>
      <c r="G7" s="31">
        <f>SUM(G8:G13)</f>
        <v>160</v>
      </c>
      <c r="H7" s="31">
        <f>SUM(H8:H13)</f>
        <v>162</v>
      </c>
      <c r="I7" s="60">
        <f t="shared" ref="I7:I13" si="0">SUM(J7:M7)</f>
        <v>150</v>
      </c>
      <c r="J7" s="31">
        <f>SUM(J8:J13)</f>
        <v>20</v>
      </c>
      <c r="K7" s="31">
        <f>SUM(K8:K13)</f>
        <v>70</v>
      </c>
      <c r="L7" s="31">
        <f>SUM(L8:L13)</f>
        <v>40</v>
      </c>
      <c r="M7" s="31">
        <f>SUM(M8:M13)</f>
        <v>20</v>
      </c>
    </row>
    <row r="8" spans="1:13" ht="18.75" customHeight="1">
      <c r="A8" s="270" t="s">
        <v>444</v>
      </c>
      <c r="B8" s="271"/>
      <c r="C8" s="271"/>
      <c r="D8" s="272"/>
      <c r="E8" s="38" t="s">
        <v>445</v>
      </c>
      <c r="F8" s="39"/>
      <c r="G8" s="39"/>
      <c r="H8" s="39"/>
      <c r="I8" s="61">
        <f t="shared" si="0"/>
        <v>0</v>
      </c>
      <c r="J8" s="39"/>
      <c r="K8" s="39"/>
      <c r="L8" s="39"/>
      <c r="M8" s="39"/>
    </row>
    <row r="9" spans="1:13" ht="18.75" customHeight="1">
      <c r="A9" s="270" t="s">
        <v>446</v>
      </c>
      <c r="B9" s="271"/>
      <c r="C9" s="271"/>
      <c r="D9" s="272"/>
      <c r="E9" s="38">
        <v>4020</v>
      </c>
      <c r="F9" s="39">
        <v>49</v>
      </c>
      <c r="G9" s="39">
        <v>40</v>
      </c>
      <c r="H9" s="39"/>
      <c r="I9" s="61">
        <f t="shared" si="0"/>
        <v>50</v>
      </c>
      <c r="J9" s="39">
        <v>20</v>
      </c>
      <c r="K9" s="39">
        <v>30</v>
      </c>
      <c r="L9" s="39"/>
      <c r="M9" s="39"/>
    </row>
    <row r="10" spans="1:13" ht="18.75" customHeight="1">
      <c r="A10" s="270" t="s">
        <v>447</v>
      </c>
      <c r="B10" s="271"/>
      <c r="C10" s="271"/>
      <c r="D10" s="272"/>
      <c r="E10" s="38">
        <v>4030</v>
      </c>
      <c r="F10" s="39">
        <v>50</v>
      </c>
      <c r="G10" s="39">
        <v>120</v>
      </c>
      <c r="H10" s="39">
        <v>36</v>
      </c>
      <c r="I10" s="61">
        <f t="shared" si="0"/>
        <v>100</v>
      </c>
      <c r="J10" s="39"/>
      <c r="K10" s="39">
        <v>40</v>
      </c>
      <c r="L10" s="39">
        <v>40</v>
      </c>
      <c r="M10" s="39">
        <v>20</v>
      </c>
    </row>
    <row r="11" spans="1:13" ht="18.75" customHeight="1">
      <c r="A11" s="270" t="s">
        <v>448</v>
      </c>
      <c r="B11" s="271"/>
      <c r="C11" s="271"/>
      <c r="D11" s="272"/>
      <c r="E11" s="38">
        <v>4040</v>
      </c>
      <c r="F11" s="39"/>
      <c r="G11" s="39"/>
      <c r="H11" s="39"/>
      <c r="I11" s="61">
        <f t="shared" si="0"/>
        <v>0</v>
      </c>
      <c r="J11" s="39"/>
      <c r="K11" s="39"/>
      <c r="L11" s="39"/>
      <c r="M11" s="39"/>
    </row>
    <row r="12" spans="1:13" ht="18.75" customHeight="1">
      <c r="A12" s="270" t="s">
        <v>449</v>
      </c>
      <c r="B12" s="271"/>
      <c r="C12" s="271"/>
      <c r="D12" s="272"/>
      <c r="E12" s="38">
        <v>4050</v>
      </c>
      <c r="F12" s="39"/>
      <c r="G12" s="39"/>
      <c r="H12" s="39">
        <v>126</v>
      </c>
      <c r="I12" s="61">
        <f t="shared" si="0"/>
        <v>0</v>
      </c>
      <c r="J12" s="39"/>
      <c r="K12" s="39"/>
      <c r="L12" s="39"/>
      <c r="M12" s="39"/>
    </row>
    <row r="13" spans="1:13" ht="18.75" customHeight="1">
      <c r="A13" s="270" t="s">
        <v>450</v>
      </c>
      <c r="B13" s="271"/>
      <c r="C13" s="271"/>
      <c r="D13" s="272"/>
      <c r="E13" s="40">
        <v>4060</v>
      </c>
      <c r="F13" s="39"/>
      <c r="G13" s="39"/>
      <c r="H13" s="39"/>
      <c r="I13" s="61">
        <f t="shared" si="0"/>
        <v>0</v>
      </c>
      <c r="J13" s="39"/>
      <c r="K13" s="39"/>
      <c r="L13" s="39"/>
      <c r="M13" s="39"/>
    </row>
    <row r="14" spans="1:13" ht="15" customHeight="1">
      <c r="A14" s="41"/>
      <c r="B14" s="41"/>
      <c r="C14" s="41"/>
      <c r="D14" s="41"/>
      <c r="E14" s="42"/>
      <c r="F14" s="43"/>
      <c r="G14" s="44"/>
      <c r="H14" s="44"/>
      <c r="I14" s="43"/>
      <c r="J14" s="44"/>
      <c r="K14" s="44"/>
      <c r="L14" s="44"/>
      <c r="M14" s="44"/>
    </row>
    <row r="15" spans="1:13" ht="15" customHeight="1">
      <c r="A15" s="41"/>
      <c r="B15" s="41"/>
      <c r="C15" s="41"/>
      <c r="D15" s="41"/>
      <c r="E15" s="42"/>
      <c r="F15" s="43"/>
      <c r="G15" s="44"/>
      <c r="H15" s="44"/>
      <c r="I15" s="43"/>
      <c r="J15" s="44"/>
      <c r="K15" s="44"/>
      <c r="L15" s="44"/>
      <c r="M15" s="44"/>
    </row>
    <row r="16" spans="1:13" ht="15" customHeight="1">
      <c r="A16" s="301" t="s">
        <v>451</v>
      </c>
      <c r="B16" s="301"/>
      <c r="C16" s="210" t="s">
        <v>162</v>
      </c>
      <c r="D16" s="210"/>
      <c r="E16" s="210"/>
      <c r="F16" s="210"/>
      <c r="G16" s="210"/>
      <c r="H16" s="210"/>
      <c r="I16" s="210"/>
      <c r="J16" s="62"/>
      <c r="K16" s="2" t="s">
        <v>163</v>
      </c>
      <c r="L16" s="2"/>
      <c r="M16" s="2"/>
    </row>
    <row r="17" spans="1:13" ht="15" customHeight="1">
      <c r="A17" s="45" t="s">
        <v>364</v>
      </c>
      <c r="B17" s="46"/>
      <c r="C17" s="196" t="s">
        <v>452</v>
      </c>
      <c r="D17" s="196"/>
      <c r="E17" s="196"/>
      <c r="F17" s="196"/>
      <c r="G17" s="196"/>
      <c r="H17" s="196"/>
      <c r="I17" s="196"/>
      <c r="J17" s="63"/>
      <c r="K17" s="197" t="s">
        <v>326</v>
      </c>
      <c r="L17" s="197"/>
      <c r="M17" s="197"/>
    </row>
    <row r="18" spans="1:13" ht="15" customHeight="1">
      <c r="A18" s="41"/>
      <c r="B18" s="41"/>
      <c r="C18" s="41"/>
      <c r="D18" s="41"/>
      <c r="E18" s="42"/>
      <c r="F18" s="43"/>
      <c r="G18" s="44"/>
      <c r="H18" s="44"/>
      <c r="I18" s="43"/>
      <c r="J18" s="44"/>
      <c r="K18" s="44"/>
      <c r="L18" s="44"/>
      <c r="M18" s="44"/>
    </row>
    <row r="19" spans="1:13" ht="15" customHeight="1">
      <c r="A19" s="41"/>
      <c r="B19" s="41"/>
      <c r="C19" s="41"/>
      <c r="D19" s="41"/>
      <c r="E19" s="42"/>
      <c r="F19" s="43"/>
      <c r="G19" s="44"/>
      <c r="H19" s="44"/>
      <c r="I19" s="43"/>
      <c r="J19" s="44"/>
      <c r="K19" s="44"/>
      <c r="L19" s="44"/>
      <c r="M19" s="44"/>
    </row>
    <row r="20" spans="1:13" ht="15" customHeight="1">
      <c r="A20" s="46"/>
      <c r="B20" s="46"/>
      <c r="C20" s="46"/>
      <c r="D20" s="46"/>
      <c r="E20" s="47"/>
      <c r="F20" s="46"/>
      <c r="G20" s="46"/>
      <c r="H20" s="46"/>
      <c r="I20" s="46"/>
      <c r="J20" s="64"/>
      <c r="K20" s="65"/>
      <c r="L20" s="65"/>
      <c r="M20" s="65"/>
    </row>
    <row r="21" spans="1:13" ht="20.25" customHeight="1">
      <c r="A21" s="306" t="s">
        <v>453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</row>
    <row r="22" spans="1:13" ht="20.2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3" ht="20.2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ht="50.25" customHeight="1">
      <c r="A24" s="295" t="s">
        <v>454</v>
      </c>
      <c r="B24" s="307" t="s">
        <v>455</v>
      </c>
      <c r="C24" s="308"/>
      <c r="D24" s="309"/>
      <c r="E24" s="303" t="s">
        <v>456</v>
      </c>
      <c r="F24" s="307" t="s">
        <v>457</v>
      </c>
      <c r="G24" s="308"/>
      <c r="H24" s="308"/>
      <c r="I24" s="308"/>
      <c r="J24" s="309"/>
      <c r="K24" s="310" t="s">
        <v>458</v>
      </c>
      <c r="L24" s="310"/>
      <c r="M24" s="310"/>
    </row>
    <row r="25" spans="1:13" ht="30" customHeight="1">
      <c r="A25" s="302"/>
      <c r="B25" s="303" t="s">
        <v>194</v>
      </c>
      <c r="C25" s="307" t="s">
        <v>459</v>
      </c>
      <c r="D25" s="309"/>
      <c r="E25" s="305"/>
      <c r="F25" s="303" t="s">
        <v>460</v>
      </c>
      <c r="G25" s="303" t="s">
        <v>461</v>
      </c>
      <c r="H25" s="303" t="s">
        <v>462</v>
      </c>
      <c r="I25" s="303" t="s">
        <v>463</v>
      </c>
      <c r="J25" s="303" t="s">
        <v>464</v>
      </c>
      <c r="K25" s="303" t="s">
        <v>194</v>
      </c>
      <c r="L25" s="307" t="s">
        <v>459</v>
      </c>
      <c r="M25" s="309"/>
    </row>
    <row r="26" spans="1:13" ht="106.5" customHeight="1">
      <c r="A26" s="296"/>
      <c r="B26" s="304"/>
      <c r="C26" s="49" t="s">
        <v>460</v>
      </c>
      <c r="D26" s="49" t="s">
        <v>465</v>
      </c>
      <c r="E26" s="304"/>
      <c r="F26" s="304"/>
      <c r="G26" s="304"/>
      <c r="H26" s="304"/>
      <c r="I26" s="304"/>
      <c r="J26" s="304"/>
      <c r="K26" s="304"/>
      <c r="L26" s="49" t="s">
        <v>460</v>
      </c>
      <c r="M26" s="49" t="s">
        <v>465</v>
      </c>
    </row>
    <row r="27" spans="1:13" ht="18.75" customHeight="1">
      <c r="A27" s="50">
        <v>1</v>
      </c>
      <c r="B27" s="49">
        <v>2</v>
      </c>
      <c r="C27" s="49">
        <v>3</v>
      </c>
      <c r="D27" s="49">
        <v>4</v>
      </c>
      <c r="E27" s="49">
        <v>5</v>
      </c>
      <c r="F27" s="49">
        <v>6</v>
      </c>
      <c r="G27" s="49">
        <v>7</v>
      </c>
      <c r="H27" s="49">
        <v>8</v>
      </c>
      <c r="I27" s="49">
        <v>9</v>
      </c>
      <c r="J27" s="49">
        <v>10</v>
      </c>
      <c r="K27" s="49">
        <v>11</v>
      </c>
      <c r="L27" s="49">
        <v>12</v>
      </c>
      <c r="M27" s="49">
        <v>13</v>
      </c>
    </row>
    <row r="28" spans="1:13" ht="42.75" customHeight="1">
      <c r="A28" s="51" t="s">
        <v>466</v>
      </c>
      <c r="B28" s="31">
        <f>SUM(C28,D28)</f>
        <v>0</v>
      </c>
      <c r="C28" s="52"/>
      <c r="D28" s="52"/>
      <c r="E28" s="52"/>
      <c r="F28" s="53" t="s">
        <v>207</v>
      </c>
      <c r="G28" s="54"/>
      <c r="H28" s="53" t="s">
        <v>207</v>
      </c>
      <c r="I28" s="54"/>
      <c r="J28" s="53"/>
      <c r="K28" s="31">
        <f>SUM(L28,M28)</f>
        <v>0</v>
      </c>
      <c r="L28" s="31">
        <f>SUM(C28,E28,F28,I28)</f>
        <v>0</v>
      </c>
      <c r="M28" s="31">
        <f>SUM(D28,G28,H28,J28)</f>
        <v>0</v>
      </c>
    </row>
    <row r="29" spans="1:13" ht="18.75" customHeight="1">
      <c r="A29" s="55"/>
      <c r="B29" s="12">
        <f t="shared" ref="B29:B36" si="1">SUM(C29,D29)</f>
        <v>0</v>
      </c>
      <c r="C29" s="11"/>
      <c r="D29" s="11"/>
      <c r="E29" s="11"/>
      <c r="F29" s="39" t="s">
        <v>207</v>
      </c>
      <c r="G29" s="56"/>
      <c r="H29" s="39" t="s">
        <v>207</v>
      </c>
      <c r="I29" s="56"/>
      <c r="J29" s="39"/>
      <c r="K29" s="10">
        <f t="shared" ref="K29:K36" si="2">SUM(L29,M29)</f>
        <v>0</v>
      </c>
      <c r="L29" s="10">
        <f t="shared" ref="L29:L36" si="3">SUM(C29,E29,F29,I29)</f>
        <v>0</v>
      </c>
      <c r="M29" s="10">
        <f t="shared" ref="M29:M36" si="4">SUM(D29,G29,H29,J29)</f>
        <v>0</v>
      </c>
    </row>
    <row r="30" spans="1:13" ht="18.75" customHeight="1">
      <c r="A30" s="55"/>
      <c r="B30" s="12">
        <f t="shared" si="1"/>
        <v>0</v>
      </c>
      <c r="C30" s="57"/>
      <c r="D30" s="57"/>
      <c r="E30" s="57"/>
      <c r="F30" s="39" t="s">
        <v>207</v>
      </c>
      <c r="G30" s="58"/>
      <c r="H30" s="39" t="s">
        <v>207</v>
      </c>
      <c r="I30" s="58"/>
      <c r="J30" s="39"/>
      <c r="K30" s="10">
        <f t="shared" si="2"/>
        <v>0</v>
      </c>
      <c r="L30" s="10">
        <f t="shared" si="3"/>
        <v>0</v>
      </c>
      <c r="M30" s="10">
        <f t="shared" si="4"/>
        <v>0</v>
      </c>
    </row>
    <row r="31" spans="1:13" ht="43.5" customHeight="1">
      <c r="A31" s="51" t="s">
        <v>467</v>
      </c>
      <c r="B31" s="59">
        <f t="shared" si="1"/>
        <v>0</v>
      </c>
      <c r="C31" s="52"/>
      <c r="D31" s="52"/>
      <c r="E31" s="52"/>
      <c r="F31" s="53" t="s">
        <v>207</v>
      </c>
      <c r="G31" s="54"/>
      <c r="H31" s="53" t="s">
        <v>207</v>
      </c>
      <c r="I31" s="54"/>
      <c r="J31" s="53"/>
      <c r="K31" s="31">
        <f t="shared" si="2"/>
        <v>0</v>
      </c>
      <c r="L31" s="31">
        <f t="shared" si="3"/>
        <v>0</v>
      </c>
      <c r="M31" s="31">
        <f t="shared" si="4"/>
        <v>0</v>
      </c>
    </row>
    <row r="32" spans="1:13" ht="18.75" customHeight="1">
      <c r="A32" s="55"/>
      <c r="B32" s="12">
        <f t="shared" si="1"/>
        <v>0</v>
      </c>
      <c r="C32" s="57"/>
      <c r="D32" s="57"/>
      <c r="E32" s="57"/>
      <c r="F32" s="39" t="s">
        <v>207</v>
      </c>
      <c r="G32" s="58"/>
      <c r="H32" s="39" t="s">
        <v>207</v>
      </c>
      <c r="I32" s="58"/>
      <c r="J32" s="39"/>
      <c r="K32" s="10">
        <f t="shared" si="2"/>
        <v>0</v>
      </c>
      <c r="L32" s="10">
        <f t="shared" si="3"/>
        <v>0</v>
      </c>
      <c r="M32" s="10">
        <f t="shared" si="4"/>
        <v>0</v>
      </c>
    </row>
    <row r="33" spans="1:13" ht="18.75" customHeight="1">
      <c r="A33" s="55"/>
      <c r="B33" s="12">
        <f t="shared" si="1"/>
        <v>0</v>
      </c>
      <c r="C33" s="57"/>
      <c r="D33" s="57"/>
      <c r="E33" s="57"/>
      <c r="F33" s="39" t="s">
        <v>207</v>
      </c>
      <c r="G33" s="58"/>
      <c r="H33" s="39" t="s">
        <v>207</v>
      </c>
      <c r="I33" s="58"/>
      <c r="J33" s="39"/>
      <c r="K33" s="10">
        <f t="shared" si="2"/>
        <v>0</v>
      </c>
      <c r="L33" s="10">
        <f t="shared" si="3"/>
        <v>0</v>
      </c>
      <c r="M33" s="10">
        <f t="shared" si="4"/>
        <v>0</v>
      </c>
    </row>
    <row r="34" spans="1:13" ht="42" customHeight="1">
      <c r="A34" s="51" t="s">
        <v>468</v>
      </c>
      <c r="B34" s="31">
        <f t="shared" si="1"/>
        <v>0</v>
      </c>
      <c r="C34" s="52"/>
      <c r="D34" s="52"/>
      <c r="E34" s="52"/>
      <c r="F34" s="53" t="s">
        <v>207</v>
      </c>
      <c r="G34" s="54"/>
      <c r="H34" s="53" t="s">
        <v>207</v>
      </c>
      <c r="I34" s="54"/>
      <c r="J34" s="53"/>
      <c r="K34" s="31">
        <f t="shared" si="2"/>
        <v>0</v>
      </c>
      <c r="L34" s="31">
        <f t="shared" si="3"/>
        <v>0</v>
      </c>
      <c r="M34" s="31">
        <f t="shared" si="4"/>
        <v>0</v>
      </c>
    </row>
    <row r="35" spans="1:13" ht="18.75" customHeight="1">
      <c r="A35" s="55"/>
      <c r="B35" s="12">
        <f t="shared" si="1"/>
        <v>0</v>
      </c>
      <c r="C35" s="57"/>
      <c r="D35" s="57"/>
      <c r="E35" s="57"/>
      <c r="F35" s="39" t="s">
        <v>207</v>
      </c>
      <c r="G35" s="58"/>
      <c r="H35" s="39" t="s">
        <v>207</v>
      </c>
      <c r="I35" s="58"/>
      <c r="J35" s="39"/>
      <c r="K35" s="10">
        <f t="shared" si="2"/>
        <v>0</v>
      </c>
      <c r="L35" s="10">
        <f t="shared" si="3"/>
        <v>0</v>
      </c>
      <c r="M35" s="10">
        <f t="shared" si="4"/>
        <v>0</v>
      </c>
    </row>
    <row r="36" spans="1:13" ht="18.75" customHeight="1">
      <c r="A36" s="55"/>
      <c r="B36" s="12">
        <f t="shared" si="1"/>
        <v>0</v>
      </c>
      <c r="C36" s="57"/>
      <c r="D36" s="57"/>
      <c r="E36" s="57"/>
      <c r="F36" s="39" t="s">
        <v>207</v>
      </c>
      <c r="G36" s="58"/>
      <c r="H36" s="39" t="s">
        <v>207</v>
      </c>
      <c r="I36" s="58"/>
      <c r="J36" s="39"/>
      <c r="K36" s="10">
        <f t="shared" si="2"/>
        <v>0</v>
      </c>
      <c r="L36" s="10">
        <f t="shared" si="3"/>
        <v>0</v>
      </c>
      <c r="M36" s="10">
        <f t="shared" si="4"/>
        <v>0</v>
      </c>
    </row>
    <row r="37" spans="1:13" ht="25.5" customHeight="1">
      <c r="A37" s="51" t="s">
        <v>194</v>
      </c>
      <c r="B37" s="31">
        <f>SUM(B28,B31,B34)</f>
        <v>0</v>
      </c>
      <c r="C37" s="31">
        <f t="shared" ref="C37:M37" si="5">SUM(C28,C31,C34)</f>
        <v>0</v>
      </c>
      <c r="D37" s="31">
        <f t="shared" si="5"/>
        <v>0</v>
      </c>
      <c r="E37" s="31">
        <f t="shared" si="5"/>
        <v>0</v>
      </c>
      <c r="F37" s="31">
        <f t="shared" si="5"/>
        <v>0</v>
      </c>
      <c r="G37" s="31">
        <f t="shared" si="5"/>
        <v>0</v>
      </c>
      <c r="H37" s="31">
        <f t="shared" si="5"/>
        <v>0</v>
      </c>
      <c r="I37" s="31">
        <f t="shared" si="5"/>
        <v>0</v>
      </c>
      <c r="J37" s="31">
        <f t="shared" si="5"/>
        <v>0</v>
      </c>
      <c r="K37" s="31">
        <f t="shared" si="5"/>
        <v>0</v>
      </c>
      <c r="L37" s="31">
        <f t="shared" si="5"/>
        <v>0</v>
      </c>
      <c r="M37" s="31">
        <f t="shared" si="5"/>
        <v>0</v>
      </c>
    </row>
    <row r="38" spans="1:13" ht="18.7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3" ht="18.75" customHeight="1">
      <c r="A39" s="41"/>
      <c r="B39" s="41"/>
      <c r="C39" s="41"/>
      <c r="D39" s="41"/>
      <c r="E39" s="42"/>
      <c r="F39" s="43"/>
      <c r="G39" s="44"/>
      <c r="H39" s="44"/>
      <c r="I39" s="43"/>
      <c r="J39" s="44"/>
      <c r="K39" s="44"/>
      <c r="L39" s="44"/>
      <c r="M39" s="44"/>
    </row>
    <row r="40" spans="1:13" ht="18.75" customHeight="1">
      <c r="A40" s="301" t="s">
        <v>161</v>
      </c>
      <c r="B40" s="301"/>
      <c r="C40" s="210" t="s">
        <v>162</v>
      </c>
      <c r="D40" s="210"/>
      <c r="E40" s="210"/>
      <c r="F40" s="210"/>
      <c r="G40" s="210"/>
      <c r="H40" s="210"/>
      <c r="I40" s="210"/>
      <c r="J40" s="62"/>
      <c r="K40" s="33" t="s">
        <v>163</v>
      </c>
    </row>
    <row r="41" spans="1:13" ht="20.25" customHeight="1">
      <c r="A41" s="45" t="s">
        <v>364</v>
      </c>
      <c r="B41" s="46"/>
      <c r="C41" s="196" t="s">
        <v>452</v>
      </c>
      <c r="D41" s="196"/>
      <c r="E41" s="196"/>
      <c r="F41" s="196"/>
      <c r="G41" s="196"/>
      <c r="H41" s="196"/>
      <c r="I41" s="196"/>
      <c r="J41" s="63"/>
      <c r="K41" s="197" t="s">
        <v>326</v>
      </c>
      <c r="L41" s="197"/>
      <c r="M41" s="197"/>
    </row>
  </sheetData>
  <mergeCells count="40">
    <mergeCell ref="A2:M2"/>
    <mergeCell ref="L3:M3"/>
    <mergeCell ref="J4:M4"/>
    <mergeCell ref="A6:D6"/>
    <mergeCell ref="A7:D7"/>
    <mergeCell ref="E4:E5"/>
    <mergeCell ref="F4:F5"/>
    <mergeCell ref="G4:G5"/>
    <mergeCell ref="H4:H5"/>
    <mergeCell ref="I4:I5"/>
    <mergeCell ref="A4:D5"/>
    <mergeCell ref="A8:D8"/>
    <mergeCell ref="A9:D9"/>
    <mergeCell ref="A10:D10"/>
    <mergeCell ref="A11:D11"/>
    <mergeCell ref="A12:D12"/>
    <mergeCell ref="A13:D13"/>
    <mergeCell ref="A16:B16"/>
    <mergeCell ref="C16:I16"/>
    <mergeCell ref="C17:I17"/>
    <mergeCell ref="K17:M17"/>
    <mergeCell ref="A21:M21"/>
    <mergeCell ref="B24:D24"/>
    <mergeCell ref="F24:J24"/>
    <mergeCell ref="K24:M24"/>
    <mergeCell ref="C25:D25"/>
    <mergeCell ref="L25:M25"/>
    <mergeCell ref="A40:B40"/>
    <mergeCell ref="C40:I40"/>
    <mergeCell ref="C41:I41"/>
    <mergeCell ref="K41:M41"/>
    <mergeCell ref="A24:A26"/>
    <mergeCell ref="B25:B26"/>
    <mergeCell ref="E24:E26"/>
    <mergeCell ref="F25:F26"/>
    <mergeCell ref="G25:G26"/>
    <mergeCell ref="H25:H26"/>
    <mergeCell ref="I25:I26"/>
    <mergeCell ref="J25:J26"/>
    <mergeCell ref="K25:K26"/>
  </mergeCells>
  <pageMargins left="1.1811023622047201" right="0.196850393700787" top="1.1811023622047201" bottom="0.74803149606299202" header="0" footer="0.31496062992126"/>
  <pageSetup paperSize="9" scale="46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6"/>
  <sheetViews>
    <sheetView view="pageBreakPreview" zoomScale="50" zoomScaleNormal="55" workbookViewId="0">
      <selection activeCell="J37" sqref="J37"/>
    </sheetView>
  </sheetViews>
  <sheetFormatPr defaultColWidth="9"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3"/>
      <c r="Q2" s="24"/>
      <c r="R2" s="24"/>
      <c r="S2" s="24"/>
      <c r="T2" s="24"/>
      <c r="U2" s="24"/>
      <c r="V2" s="23"/>
      <c r="W2" s="23"/>
      <c r="X2" s="23"/>
      <c r="Y2" s="23"/>
      <c r="Z2" s="23"/>
      <c r="AA2" s="23"/>
      <c r="AB2" s="23"/>
      <c r="AC2" s="23"/>
      <c r="AD2" s="23"/>
      <c r="AE2" s="24"/>
    </row>
    <row r="3" spans="1:31" ht="18.75">
      <c r="A3" s="297" t="s">
        <v>469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</row>
    <row r="4" spans="1:31" ht="18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8.75">
      <c r="A5" s="6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6"/>
      <c r="W5" s="23"/>
      <c r="X5" s="23"/>
      <c r="Y5" s="23"/>
      <c r="Z5" s="23"/>
      <c r="AA5" s="23"/>
      <c r="AB5" s="23"/>
      <c r="AC5" s="23"/>
      <c r="AD5" s="23"/>
      <c r="AE5" s="30" t="s">
        <v>440</v>
      </c>
    </row>
    <row r="6" spans="1:31" ht="50.25" customHeight="1">
      <c r="A6" s="199" t="s">
        <v>470</v>
      </c>
      <c r="B6" s="318" t="s">
        <v>471</v>
      </c>
      <c r="C6" s="319"/>
      <c r="D6" s="319"/>
      <c r="E6" s="319"/>
      <c r="F6" s="320"/>
      <c r="G6" s="199" t="s">
        <v>472</v>
      </c>
      <c r="H6" s="199"/>
      <c r="I6" s="199"/>
      <c r="J6" s="199"/>
      <c r="K6" s="199"/>
      <c r="L6" s="199" t="s">
        <v>473</v>
      </c>
      <c r="M6" s="199"/>
      <c r="N6" s="199"/>
      <c r="O6" s="199"/>
      <c r="P6" s="199"/>
      <c r="Q6" s="199" t="s">
        <v>474</v>
      </c>
      <c r="R6" s="199"/>
      <c r="S6" s="199"/>
      <c r="T6" s="199"/>
      <c r="U6" s="199"/>
      <c r="V6" s="199" t="s">
        <v>475</v>
      </c>
      <c r="W6" s="199"/>
      <c r="X6" s="199"/>
      <c r="Y6" s="199"/>
      <c r="Z6" s="199"/>
      <c r="AA6" s="199" t="s">
        <v>194</v>
      </c>
      <c r="AB6" s="199"/>
      <c r="AC6" s="199"/>
      <c r="AD6" s="199"/>
      <c r="AE6" s="199"/>
    </row>
    <row r="7" spans="1:31" ht="29.25" customHeight="1">
      <c r="A7" s="199"/>
      <c r="B7" s="321"/>
      <c r="C7" s="322"/>
      <c r="D7" s="322"/>
      <c r="E7" s="322"/>
      <c r="F7" s="323"/>
      <c r="G7" s="199" t="s">
        <v>476</v>
      </c>
      <c r="H7" s="199" t="s">
        <v>477</v>
      </c>
      <c r="I7" s="199"/>
      <c r="J7" s="199"/>
      <c r="K7" s="199"/>
      <c r="L7" s="199" t="s">
        <v>476</v>
      </c>
      <c r="M7" s="199" t="s">
        <v>477</v>
      </c>
      <c r="N7" s="199"/>
      <c r="O7" s="199"/>
      <c r="P7" s="199"/>
      <c r="Q7" s="199" t="s">
        <v>476</v>
      </c>
      <c r="R7" s="199" t="s">
        <v>477</v>
      </c>
      <c r="S7" s="199"/>
      <c r="T7" s="199"/>
      <c r="U7" s="199"/>
      <c r="V7" s="199" t="s">
        <v>476</v>
      </c>
      <c r="W7" s="199" t="s">
        <v>477</v>
      </c>
      <c r="X7" s="199"/>
      <c r="Y7" s="199"/>
      <c r="Z7" s="199"/>
      <c r="AA7" s="199" t="s">
        <v>476</v>
      </c>
      <c r="AB7" s="199" t="s">
        <v>477</v>
      </c>
      <c r="AC7" s="199"/>
      <c r="AD7" s="199"/>
      <c r="AE7" s="199"/>
    </row>
    <row r="8" spans="1:31" ht="26.25" customHeight="1">
      <c r="A8" s="199"/>
      <c r="B8" s="324"/>
      <c r="C8" s="325"/>
      <c r="D8" s="325"/>
      <c r="E8" s="325"/>
      <c r="F8" s="326"/>
      <c r="G8" s="199"/>
      <c r="H8" s="8" t="s">
        <v>478</v>
      </c>
      <c r="I8" s="8" t="s">
        <v>479</v>
      </c>
      <c r="J8" s="8" t="s">
        <v>480</v>
      </c>
      <c r="K8" s="8" t="s">
        <v>203</v>
      </c>
      <c r="L8" s="199"/>
      <c r="M8" s="8" t="s">
        <v>478</v>
      </c>
      <c r="N8" s="8" t="s">
        <v>479</v>
      </c>
      <c r="O8" s="8" t="s">
        <v>480</v>
      </c>
      <c r="P8" s="8" t="s">
        <v>203</v>
      </c>
      <c r="Q8" s="199"/>
      <c r="R8" s="8" t="s">
        <v>478</v>
      </c>
      <c r="S8" s="8" t="s">
        <v>479</v>
      </c>
      <c r="T8" s="8" t="s">
        <v>480</v>
      </c>
      <c r="U8" s="8" t="s">
        <v>203</v>
      </c>
      <c r="V8" s="199"/>
      <c r="W8" s="8" t="s">
        <v>478</v>
      </c>
      <c r="X8" s="8" t="s">
        <v>479</v>
      </c>
      <c r="Y8" s="8" t="s">
        <v>480</v>
      </c>
      <c r="Z8" s="8" t="s">
        <v>203</v>
      </c>
      <c r="AA8" s="199"/>
      <c r="AB8" s="8" t="s">
        <v>478</v>
      </c>
      <c r="AC8" s="8" t="s">
        <v>479</v>
      </c>
      <c r="AD8" s="8" t="s">
        <v>480</v>
      </c>
      <c r="AE8" s="8" t="s">
        <v>203</v>
      </c>
    </row>
    <row r="9" spans="1:31" ht="18.75" customHeight="1">
      <c r="A9" s="8">
        <v>1</v>
      </c>
      <c r="B9" s="199">
        <v>2</v>
      </c>
      <c r="C9" s="199"/>
      <c r="D9" s="199"/>
      <c r="E9" s="199"/>
      <c r="F9" s="199"/>
      <c r="G9" s="8">
        <v>3</v>
      </c>
      <c r="H9" s="8">
        <v>4</v>
      </c>
      <c r="I9" s="8">
        <v>5</v>
      </c>
      <c r="J9" s="8">
        <v>6</v>
      </c>
      <c r="K9" s="8">
        <v>7</v>
      </c>
      <c r="L9" s="8">
        <v>8</v>
      </c>
      <c r="M9" s="8">
        <v>9</v>
      </c>
      <c r="N9" s="8">
        <v>10</v>
      </c>
      <c r="O9" s="8">
        <v>11</v>
      </c>
      <c r="P9" s="8">
        <v>12</v>
      </c>
      <c r="Q9" s="8">
        <v>13</v>
      </c>
      <c r="R9" s="8">
        <v>14</v>
      </c>
      <c r="S9" s="8">
        <v>15</v>
      </c>
      <c r="T9" s="8">
        <v>16</v>
      </c>
      <c r="U9" s="8">
        <v>17</v>
      </c>
      <c r="V9" s="25">
        <v>18</v>
      </c>
      <c r="W9" s="25">
        <v>19</v>
      </c>
      <c r="X9" s="25">
        <v>20</v>
      </c>
      <c r="Y9" s="25">
        <v>21</v>
      </c>
      <c r="Z9" s="25">
        <v>22</v>
      </c>
      <c r="AA9" s="25">
        <v>23</v>
      </c>
      <c r="AB9" s="25">
        <v>24</v>
      </c>
      <c r="AC9" s="25">
        <v>25</v>
      </c>
      <c r="AD9" s="25">
        <v>26</v>
      </c>
      <c r="AE9" s="25">
        <v>27</v>
      </c>
    </row>
    <row r="10" spans="1:31" s="1" customFormat="1" ht="21.75" customHeight="1">
      <c r="A10" s="9">
        <v>1</v>
      </c>
      <c r="B10" s="345" t="s">
        <v>444</v>
      </c>
      <c r="C10" s="346"/>
      <c r="D10" s="346"/>
      <c r="E10" s="346"/>
      <c r="F10" s="347"/>
      <c r="G10" s="10">
        <f t="shared" ref="G10:G15" si="0">SUM(H10,I10,J10,K10)</f>
        <v>0</v>
      </c>
      <c r="H10" s="11"/>
      <c r="I10" s="11"/>
      <c r="J10" s="11"/>
      <c r="K10" s="11"/>
      <c r="L10" s="10">
        <f t="shared" ref="L10:L15" si="1">SUM(M10,N10,O10,P10)</f>
        <v>0</v>
      </c>
      <c r="M10" s="11"/>
      <c r="N10" s="11"/>
      <c r="O10" s="11"/>
      <c r="P10" s="11"/>
      <c r="Q10" s="10">
        <f t="shared" ref="Q10:Q15" si="2">SUM(R10,S10,T10,U10)</f>
        <v>0</v>
      </c>
      <c r="R10" s="11"/>
      <c r="S10" s="11"/>
      <c r="T10" s="11"/>
      <c r="U10" s="11"/>
      <c r="V10" s="10">
        <f t="shared" ref="V10:V15" si="3">SUM(W10,X10,Y10,Z10)</f>
        <v>0</v>
      </c>
      <c r="W10" s="11"/>
      <c r="X10" s="11"/>
      <c r="Y10" s="11"/>
      <c r="Z10" s="11"/>
      <c r="AA10" s="31">
        <f t="shared" ref="AA10:AA16" si="4">SUM(AB10,AC10,AD10,AE10)</f>
        <v>0</v>
      </c>
      <c r="AB10" s="10">
        <f t="shared" ref="AB10:AE15" si="5">SUM(H10,M10,R10,W10)</f>
        <v>0</v>
      </c>
      <c r="AC10" s="10">
        <f t="shared" si="5"/>
        <v>0</v>
      </c>
      <c r="AD10" s="10">
        <f t="shared" si="5"/>
        <v>0</v>
      </c>
      <c r="AE10" s="10">
        <f t="shared" si="5"/>
        <v>0</v>
      </c>
    </row>
    <row r="11" spans="1:31" ht="21.75" customHeight="1">
      <c r="A11" s="9">
        <v>2</v>
      </c>
      <c r="B11" s="345" t="s">
        <v>481</v>
      </c>
      <c r="C11" s="346"/>
      <c r="D11" s="346"/>
      <c r="E11" s="346"/>
      <c r="F11" s="347"/>
      <c r="G11" s="10">
        <f t="shared" si="0"/>
        <v>0</v>
      </c>
      <c r="H11" s="11"/>
      <c r="I11" s="11"/>
      <c r="J11" s="11"/>
      <c r="K11" s="11"/>
      <c r="L11" s="10">
        <f t="shared" si="1"/>
        <v>0</v>
      </c>
      <c r="M11" s="11"/>
      <c r="N11" s="11"/>
      <c r="O11" s="11"/>
      <c r="P11" s="11"/>
      <c r="Q11" s="10">
        <f t="shared" si="2"/>
        <v>0</v>
      </c>
      <c r="R11" s="11"/>
      <c r="S11" s="11"/>
      <c r="T11" s="11"/>
      <c r="U11" s="11"/>
      <c r="V11" s="10">
        <f t="shared" si="3"/>
        <v>0</v>
      </c>
      <c r="W11" s="11"/>
      <c r="X11" s="11"/>
      <c r="Y11" s="11"/>
      <c r="Z11" s="11"/>
      <c r="AA11" s="31">
        <f t="shared" si="4"/>
        <v>0</v>
      </c>
      <c r="AB11" s="10">
        <f t="shared" si="5"/>
        <v>0</v>
      </c>
      <c r="AC11" s="10">
        <f t="shared" si="5"/>
        <v>0</v>
      </c>
      <c r="AD11" s="10">
        <f t="shared" si="5"/>
        <v>0</v>
      </c>
      <c r="AE11" s="10">
        <f t="shared" si="5"/>
        <v>0</v>
      </c>
    </row>
    <row r="12" spans="1:31" ht="39.75" customHeight="1">
      <c r="A12" s="9">
        <v>3</v>
      </c>
      <c r="B12" s="345" t="s">
        <v>482</v>
      </c>
      <c r="C12" s="346"/>
      <c r="D12" s="346"/>
      <c r="E12" s="346"/>
      <c r="F12" s="347"/>
      <c r="G12" s="10">
        <f t="shared" si="0"/>
        <v>0</v>
      </c>
      <c r="H12" s="11"/>
      <c r="I12" s="11"/>
      <c r="J12" s="11"/>
      <c r="K12" s="11"/>
      <c r="L12" s="10">
        <f t="shared" si="1"/>
        <v>0</v>
      </c>
      <c r="M12" s="11"/>
      <c r="N12" s="11"/>
      <c r="O12" s="11"/>
      <c r="P12" s="11"/>
      <c r="Q12" s="10">
        <f t="shared" si="2"/>
        <v>50</v>
      </c>
      <c r="R12" s="11">
        <v>20</v>
      </c>
      <c r="S12" s="11">
        <v>30</v>
      </c>
      <c r="T12" s="11"/>
      <c r="U12" s="11"/>
      <c r="V12" s="10">
        <f t="shared" si="3"/>
        <v>0</v>
      </c>
      <c r="W12" s="11"/>
      <c r="X12" s="11"/>
      <c r="Y12" s="11"/>
      <c r="Z12" s="11"/>
      <c r="AA12" s="31">
        <f t="shared" si="4"/>
        <v>50</v>
      </c>
      <c r="AB12" s="10">
        <f t="shared" si="5"/>
        <v>20</v>
      </c>
      <c r="AC12" s="10">
        <f t="shared" si="5"/>
        <v>30</v>
      </c>
      <c r="AD12" s="10">
        <f t="shared" si="5"/>
        <v>0</v>
      </c>
      <c r="AE12" s="10">
        <f t="shared" si="5"/>
        <v>0</v>
      </c>
    </row>
    <row r="13" spans="1:31" ht="46.5" customHeight="1">
      <c r="A13" s="9">
        <v>4</v>
      </c>
      <c r="B13" s="345" t="s">
        <v>483</v>
      </c>
      <c r="C13" s="346"/>
      <c r="D13" s="346"/>
      <c r="E13" s="346"/>
      <c r="F13" s="347"/>
      <c r="G13" s="10">
        <f t="shared" si="0"/>
        <v>0</v>
      </c>
      <c r="H13" s="11"/>
      <c r="I13" s="11"/>
      <c r="J13" s="11"/>
      <c r="K13" s="11"/>
      <c r="L13" s="10">
        <f t="shared" si="1"/>
        <v>0</v>
      </c>
      <c r="M13" s="11"/>
      <c r="N13" s="11"/>
      <c r="O13" s="11"/>
      <c r="P13" s="11"/>
      <c r="Q13" s="10">
        <f t="shared" si="2"/>
        <v>100</v>
      </c>
      <c r="R13" s="11"/>
      <c r="S13" s="11">
        <v>40</v>
      </c>
      <c r="T13" s="11">
        <v>40</v>
      </c>
      <c r="U13" s="11">
        <v>20</v>
      </c>
      <c r="V13" s="10">
        <f t="shared" si="3"/>
        <v>0</v>
      </c>
      <c r="W13" s="11"/>
      <c r="X13" s="11"/>
      <c r="Y13" s="11"/>
      <c r="Z13" s="11"/>
      <c r="AA13" s="31">
        <f t="shared" si="4"/>
        <v>100</v>
      </c>
      <c r="AB13" s="10">
        <f t="shared" si="5"/>
        <v>0</v>
      </c>
      <c r="AC13" s="10">
        <f t="shared" si="5"/>
        <v>40</v>
      </c>
      <c r="AD13" s="10">
        <f t="shared" si="5"/>
        <v>40</v>
      </c>
      <c r="AE13" s="10">
        <f t="shared" si="5"/>
        <v>20</v>
      </c>
    </row>
    <row r="14" spans="1:31" ht="39.75" customHeight="1">
      <c r="A14" s="9">
        <v>5</v>
      </c>
      <c r="B14" s="345" t="s">
        <v>484</v>
      </c>
      <c r="C14" s="346"/>
      <c r="D14" s="346"/>
      <c r="E14" s="346"/>
      <c r="F14" s="347"/>
      <c r="G14" s="10">
        <f t="shared" si="0"/>
        <v>0</v>
      </c>
      <c r="H14" s="11"/>
      <c r="I14" s="11"/>
      <c r="J14" s="11"/>
      <c r="K14" s="11"/>
      <c r="L14" s="10">
        <f t="shared" si="1"/>
        <v>0</v>
      </c>
      <c r="M14" s="11"/>
      <c r="N14" s="11"/>
      <c r="O14" s="11"/>
      <c r="P14" s="11"/>
      <c r="Q14" s="10">
        <f t="shared" si="2"/>
        <v>0</v>
      </c>
      <c r="R14" s="11"/>
      <c r="S14" s="11"/>
      <c r="T14" s="11"/>
      <c r="U14" s="11"/>
      <c r="V14" s="10">
        <f t="shared" si="3"/>
        <v>0</v>
      </c>
      <c r="W14" s="11"/>
      <c r="X14" s="11"/>
      <c r="Y14" s="11"/>
      <c r="Z14" s="11"/>
      <c r="AA14" s="31">
        <f t="shared" si="4"/>
        <v>0</v>
      </c>
      <c r="AB14" s="10">
        <f t="shared" si="5"/>
        <v>0</v>
      </c>
      <c r="AC14" s="10">
        <f t="shared" si="5"/>
        <v>0</v>
      </c>
      <c r="AD14" s="10">
        <f t="shared" si="5"/>
        <v>0</v>
      </c>
      <c r="AE14" s="10">
        <f t="shared" si="5"/>
        <v>0</v>
      </c>
    </row>
    <row r="15" spans="1:31" ht="21.75" customHeight="1">
      <c r="A15" s="9">
        <v>6</v>
      </c>
      <c r="B15" s="345" t="s">
        <v>450</v>
      </c>
      <c r="C15" s="346"/>
      <c r="D15" s="346"/>
      <c r="E15" s="346"/>
      <c r="F15" s="347"/>
      <c r="G15" s="10">
        <f t="shared" si="0"/>
        <v>0</v>
      </c>
      <c r="H15" s="11"/>
      <c r="I15" s="11"/>
      <c r="J15" s="11"/>
      <c r="K15" s="11"/>
      <c r="L15" s="10">
        <f t="shared" si="1"/>
        <v>0</v>
      </c>
      <c r="M15" s="11"/>
      <c r="N15" s="11"/>
      <c r="O15" s="11"/>
      <c r="P15" s="11"/>
      <c r="Q15" s="10">
        <f t="shared" si="2"/>
        <v>0</v>
      </c>
      <c r="R15" s="11"/>
      <c r="S15" s="11"/>
      <c r="T15" s="11"/>
      <c r="U15" s="11"/>
      <c r="V15" s="10">
        <f t="shared" si="3"/>
        <v>0</v>
      </c>
      <c r="W15" s="11"/>
      <c r="X15" s="11"/>
      <c r="Y15" s="11"/>
      <c r="Z15" s="11"/>
      <c r="AA15" s="31">
        <f t="shared" si="4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</row>
    <row r="16" spans="1:31" ht="21.75" customHeight="1">
      <c r="A16" s="348" t="s">
        <v>194</v>
      </c>
      <c r="B16" s="349"/>
      <c r="C16" s="349"/>
      <c r="D16" s="349"/>
      <c r="E16" s="349"/>
      <c r="F16" s="350"/>
      <c r="G16" s="12">
        <f t="shared" ref="G16:AE16" si="6">SUM(G10:G15)</f>
        <v>0</v>
      </c>
      <c r="H16" s="12">
        <f t="shared" si="6"/>
        <v>0</v>
      </c>
      <c r="I16" s="12">
        <f t="shared" si="6"/>
        <v>0</v>
      </c>
      <c r="J16" s="12">
        <f t="shared" si="6"/>
        <v>0</v>
      </c>
      <c r="K16" s="12">
        <f t="shared" si="6"/>
        <v>0</v>
      </c>
      <c r="L16" s="12">
        <f t="shared" si="6"/>
        <v>0</v>
      </c>
      <c r="M16" s="12">
        <f t="shared" si="6"/>
        <v>0</v>
      </c>
      <c r="N16" s="12">
        <f t="shared" si="6"/>
        <v>0</v>
      </c>
      <c r="O16" s="12">
        <f t="shared" si="6"/>
        <v>0</v>
      </c>
      <c r="P16" s="12">
        <f t="shared" si="6"/>
        <v>0</v>
      </c>
      <c r="Q16" s="12">
        <f t="shared" si="6"/>
        <v>150</v>
      </c>
      <c r="R16" s="12">
        <f t="shared" si="6"/>
        <v>20</v>
      </c>
      <c r="S16" s="12">
        <f t="shared" si="6"/>
        <v>70</v>
      </c>
      <c r="T16" s="12">
        <f t="shared" si="6"/>
        <v>40</v>
      </c>
      <c r="U16" s="12">
        <f t="shared" si="6"/>
        <v>20</v>
      </c>
      <c r="V16" s="12">
        <f t="shared" si="6"/>
        <v>0</v>
      </c>
      <c r="W16" s="12">
        <f t="shared" si="6"/>
        <v>0</v>
      </c>
      <c r="X16" s="12">
        <f t="shared" si="6"/>
        <v>0</v>
      </c>
      <c r="Y16" s="12">
        <f t="shared" si="6"/>
        <v>0</v>
      </c>
      <c r="Z16" s="12">
        <f t="shared" si="6"/>
        <v>0</v>
      </c>
      <c r="AA16" s="31">
        <f t="shared" si="4"/>
        <v>150</v>
      </c>
      <c r="AB16" s="12">
        <f t="shared" si="6"/>
        <v>20</v>
      </c>
      <c r="AC16" s="12">
        <f t="shared" si="6"/>
        <v>70</v>
      </c>
      <c r="AD16" s="12">
        <f t="shared" si="6"/>
        <v>40</v>
      </c>
      <c r="AE16" s="12">
        <f t="shared" si="6"/>
        <v>20</v>
      </c>
    </row>
    <row r="17" spans="1:31" ht="21.75" customHeight="1">
      <c r="A17" s="284" t="s">
        <v>485</v>
      </c>
      <c r="B17" s="285"/>
      <c r="C17" s="285"/>
      <c r="D17" s="285"/>
      <c r="E17" s="285"/>
      <c r="F17" s="286"/>
      <c r="G17" s="12">
        <f>G16/AA16*100</f>
        <v>0</v>
      </c>
      <c r="H17" s="13"/>
      <c r="I17" s="13"/>
      <c r="J17" s="13"/>
      <c r="K17" s="13"/>
      <c r="L17" s="12">
        <f>L16/AA16*100</f>
        <v>0</v>
      </c>
      <c r="M17" s="13"/>
      <c r="N17" s="13"/>
      <c r="O17" s="13"/>
      <c r="P17" s="13"/>
      <c r="Q17" s="12">
        <f>Q16/AA16*100</f>
        <v>100</v>
      </c>
      <c r="R17" s="13"/>
      <c r="S17" s="13"/>
      <c r="T17" s="13"/>
      <c r="U17" s="13"/>
      <c r="V17" s="12">
        <f>V16/AA16*100</f>
        <v>0</v>
      </c>
      <c r="W17" s="26"/>
      <c r="X17" s="26"/>
      <c r="Y17" s="26"/>
      <c r="Z17" s="26"/>
      <c r="AA17" s="12">
        <f>SUM(G17,L17,Q17,V17)</f>
        <v>100</v>
      </c>
      <c r="AB17" s="26"/>
      <c r="AC17" s="26"/>
      <c r="AD17" s="26"/>
      <c r="AE17" s="26"/>
    </row>
    <row r="18" spans="1:31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0.25" customHeight="1">
      <c r="A22" s="297" t="s">
        <v>486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</row>
    <row r="23" spans="1:31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342" t="s">
        <v>440</v>
      </c>
      <c r="AE24" s="342"/>
    </row>
    <row r="25" spans="1:31" ht="20.25" customHeight="1">
      <c r="A25" s="316" t="s">
        <v>470</v>
      </c>
      <c r="B25" s="317" t="s">
        <v>487</v>
      </c>
      <c r="C25" s="317" t="s">
        <v>488</v>
      </c>
      <c r="D25" s="317"/>
      <c r="E25" s="317" t="s">
        <v>489</v>
      </c>
      <c r="F25" s="317"/>
      <c r="G25" s="317" t="s">
        <v>490</v>
      </c>
      <c r="H25" s="317"/>
      <c r="I25" s="317" t="s">
        <v>491</v>
      </c>
      <c r="J25" s="317"/>
      <c r="K25" s="317" t="s">
        <v>492</v>
      </c>
      <c r="L25" s="317"/>
      <c r="M25" s="317"/>
      <c r="N25" s="317"/>
      <c r="O25" s="317"/>
      <c r="P25" s="317"/>
      <c r="Q25" s="317"/>
      <c r="R25" s="317"/>
      <c r="S25" s="317"/>
      <c r="T25" s="317"/>
      <c r="U25" s="327" t="s">
        <v>493</v>
      </c>
      <c r="V25" s="327"/>
      <c r="W25" s="327"/>
      <c r="X25" s="327"/>
      <c r="Y25" s="327"/>
      <c r="Z25" s="327" t="s">
        <v>494</v>
      </c>
      <c r="AA25" s="327"/>
      <c r="AB25" s="327"/>
      <c r="AC25" s="327"/>
      <c r="AD25" s="327"/>
      <c r="AE25" s="327"/>
    </row>
    <row r="26" spans="1:31" ht="20.25" customHeight="1">
      <c r="A26" s="316"/>
      <c r="B26" s="317"/>
      <c r="C26" s="317"/>
      <c r="D26" s="317"/>
      <c r="E26" s="317"/>
      <c r="F26" s="317"/>
      <c r="G26" s="317"/>
      <c r="H26" s="317"/>
      <c r="I26" s="317"/>
      <c r="J26" s="317"/>
      <c r="K26" s="317" t="s">
        <v>495</v>
      </c>
      <c r="L26" s="317"/>
      <c r="M26" s="317" t="s">
        <v>496</v>
      </c>
      <c r="N26" s="317"/>
      <c r="O26" s="317" t="s">
        <v>497</v>
      </c>
      <c r="P26" s="317"/>
      <c r="Q26" s="317"/>
      <c r="R26" s="317"/>
      <c r="S26" s="317"/>
      <c r="T26" s="31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</row>
    <row r="27" spans="1:31" ht="141" customHeight="1">
      <c r="A27" s="316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 t="s">
        <v>498</v>
      </c>
      <c r="P27" s="317"/>
      <c r="Q27" s="317" t="s">
        <v>499</v>
      </c>
      <c r="R27" s="317"/>
      <c r="S27" s="317" t="s">
        <v>500</v>
      </c>
      <c r="T27" s="31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</row>
    <row r="28" spans="1:31" ht="20.25" customHeight="1">
      <c r="A28" s="14">
        <v>1</v>
      </c>
      <c r="B28" s="15">
        <v>2</v>
      </c>
      <c r="C28" s="317">
        <v>3</v>
      </c>
      <c r="D28" s="317"/>
      <c r="E28" s="317">
        <v>4</v>
      </c>
      <c r="F28" s="317"/>
      <c r="G28" s="317">
        <v>5</v>
      </c>
      <c r="H28" s="317"/>
      <c r="I28" s="317">
        <v>6</v>
      </c>
      <c r="J28" s="317"/>
      <c r="K28" s="343">
        <v>7</v>
      </c>
      <c r="L28" s="344"/>
      <c r="M28" s="343">
        <v>8</v>
      </c>
      <c r="N28" s="344"/>
      <c r="O28" s="317">
        <v>9</v>
      </c>
      <c r="P28" s="317"/>
      <c r="Q28" s="316">
        <v>10</v>
      </c>
      <c r="R28" s="316"/>
      <c r="S28" s="317">
        <v>11</v>
      </c>
      <c r="T28" s="317"/>
      <c r="U28" s="317">
        <v>12</v>
      </c>
      <c r="V28" s="317"/>
      <c r="W28" s="317"/>
      <c r="X28" s="317"/>
      <c r="Y28" s="317"/>
      <c r="Z28" s="317">
        <v>13</v>
      </c>
      <c r="AA28" s="317"/>
      <c r="AB28" s="317"/>
      <c r="AC28" s="317"/>
      <c r="AD28" s="317"/>
      <c r="AE28" s="317"/>
    </row>
    <row r="29" spans="1:31" ht="20.25" customHeight="1">
      <c r="A29" s="16"/>
      <c r="B29" s="17"/>
      <c r="C29" s="336"/>
      <c r="D29" s="336"/>
      <c r="E29" s="337"/>
      <c r="F29" s="337"/>
      <c r="G29" s="337"/>
      <c r="H29" s="337"/>
      <c r="I29" s="337"/>
      <c r="J29" s="337"/>
      <c r="K29" s="338"/>
      <c r="L29" s="339"/>
      <c r="M29" s="340">
        <f>SUM(O29,Q29,S29)</f>
        <v>0</v>
      </c>
      <c r="N29" s="341"/>
      <c r="O29" s="337"/>
      <c r="P29" s="337"/>
      <c r="Q29" s="337"/>
      <c r="R29" s="337"/>
      <c r="S29" s="337"/>
      <c r="T29" s="337"/>
      <c r="U29" s="328"/>
      <c r="V29" s="328"/>
      <c r="W29" s="328"/>
      <c r="X29" s="328"/>
      <c r="Y29" s="328"/>
      <c r="Z29" s="329"/>
      <c r="AA29" s="329"/>
      <c r="AB29" s="329"/>
      <c r="AC29" s="329"/>
      <c r="AD29" s="329"/>
      <c r="AE29" s="329"/>
    </row>
    <row r="30" spans="1:31" ht="20.25" customHeight="1">
      <c r="A30" s="16"/>
      <c r="B30" s="17"/>
      <c r="C30" s="336"/>
      <c r="D30" s="336"/>
      <c r="E30" s="337"/>
      <c r="F30" s="337"/>
      <c r="G30" s="337"/>
      <c r="H30" s="337"/>
      <c r="I30" s="337"/>
      <c r="J30" s="337"/>
      <c r="K30" s="338"/>
      <c r="L30" s="339"/>
      <c r="M30" s="340">
        <f t="shared" ref="M30:M35" si="7">SUM(O30,Q30,S30)</f>
        <v>0</v>
      </c>
      <c r="N30" s="341"/>
      <c r="O30" s="337"/>
      <c r="P30" s="337"/>
      <c r="Q30" s="337"/>
      <c r="R30" s="337"/>
      <c r="S30" s="337"/>
      <c r="T30" s="337"/>
      <c r="U30" s="328"/>
      <c r="V30" s="328"/>
      <c r="W30" s="328"/>
      <c r="X30" s="328"/>
      <c r="Y30" s="328"/>
      <c r="Z30" s="329"/>
      <c r="AA30" s="329"/>
      <c r="AB30" s="329"/>
      <c r="AC30" s="329"/>
      <c r="AD30" s="329"/>
      <c r="AE30" s="329"/>
    </row>
    <row r="31" spans="1:31" ht="20.25" customHeight="1">
      <c r="A31" s="16"/>
      <c r="B31" s="17"/>
      <c r="C31" s="336"/>
      <c r="D31" s="336"/>
      <c r="E31" s="337"/>
      <c r="F31" s="337"/>
      <c r="G31" s="337"/>
      <c r="H31" s="337"/>
      <c r="I31" s="337"/>
      <c r="J31" s="337"/>
      <c r="K31" s="338"/>
      <c r="L31" s="339"/>
      <c r="M31" s="340">
        <f t="shared" si="7"/>
        <v>0</v>
      </c>
      <c r="N31" s="341"/>
      <c r="O31" s="337"/>
      <c r="P31" s="337"/>
      <c r="Q31" s="337"/>
      <c r="R31" s="337"/>
      <c r="S31" s="337"/>
      <c r="T31" s="337"/>
      <c r="U31" s="328"/>
      <c r="V31" s="328"/>
      <c r="W31" s="328"/>
      <c r="X31" s="328"/>
      <c r="Y31" s="328"/>
      <c r="Z31" s="329"/>
      <c r="AA31" s="329"/>
      <c r="AB31" s="329"/>
      <c r="AC31" s="329"/>
      <c r="AD31" s="329"/>
      <c r="AE31" s="329"/>
    </row>
    <row r="32" spans="1:31" ht="20.25" customHeight="1">
      <c r="A32" s="16"/>
      <c r="B32" s="17"/>
      <c r="C32" s="336"/>
      <c r="D32" s="336"/>
      <c r="E32" s="337"/>
      <c r="F32" s="337"/>
      <c r="G32" s="337"/>
      <c r="H32" s="337"/>
      <c r="I32" s="337"/>
      <c r="J32" s="337"/>
      <c r="K32" s="338"/>
      <c r="L32" s="339"/>
      <c r="M32" s="340">
        <f t="shared" si="7"/>
        <v>0</v>
      </c>
      <c r="N32" s="341"/>
      <c r="O32" s="337"/>
      <c r="P32" s="337"/>
      <c r="Q32" s="337"/>
      <c r="R32" s="337"/>
      <c r="S32" s="337"/>
      <c r="T32" s="337"/>
      <c r="U32" s="328"/>
      <c r="V32" s="328"/>
      <c r="W32" s="328"/>
      <c r="X32" s="328"/>
      <c r="Y32" s="328"/>
      <c r="Z32" s="329"/>
      <c r="AA32" s="329"/>
      <c r="AB32" s="329"/>
      <c r="AC32" s="329"/>
      <c r="AD32" s="329"/>
      <c r="AE32" s="329"/>
    </row>
    <row r="33" spans="1:31" ht="20.25" customHeight="1">
      <c r="A33" s="16"/>
      <c r="B33" s="17"/>
      <c r="C33" s="336"/>
      <c r="D33" s="336"/>
      <c r="E33" s="337"/>
      <c r="F33" s="337"/>
      <c r="G33" s="337"/>
      <c r="H33" s="337"/>
      <c r="I33" s="337"/>
      <c r="J33" s="337"/>
      <c r="K33" s="338"/>
      <c r="L33" s="339"/>
      <c r="M33" s="340">
        <f t="shared" si="7"/>
        <v>0</v>
      </c>
      <c r="N33" s="341"/>
      <c r="O33" s="337"/>
      <c r="P33" s="337"/>
      <c r="Q33" s="337"/>
      <c r="R33" s="337"/>
      <c r="S33" s="337"/>
      <c r="T33" s="337"/>
      <c r="U33" s="328"/>
      <c r="V33" s="328"/>
      <c r="W33" s="328"/>
      <c r="X33" s="328"/>
      <c r="Y33" s="328"/>
      <c r="Z33" s="329"/>
      <c r="AA33" s="329"/>
      <c r="AB33" s="329"/>
      <c r="AC33" s="329"/>
      <c r="AD33" s="329"/>
      <c r="AE33" s="329"/>
    </row>
    <row r="34" spans="1:31" ht="20.25" customHeight="1">
      <c r="A34" s="16"/>
      <c r="B34" s="17"/>
      <c r="C34" s="336"/>
      <c r="D34" s="336"/>
      <c r="E34" s="337"/>
      <c r="F34" s="337"/>
      <c r="G34" s="337"/>
      <c r="H34" s="337"/>
      <c r="I34" s="337"/>
      <c r="J34" s="337"/>
      <c r="K34" s="338"/>
      <c r="L34" s="339"/>
      <c r="M34" s="340">
        <f t="shared" si="7"/>
        <v>0</v>
      </c>
      <c r="N34" s="341"/>
      <c r="O34" s="337"/>
      <c r="P34" s="337"/>
      <c r="Q34" s="337"/>
      <c r="R34" s="337"/>
      <c r="S34" s="337"/>
      <c r="T34" s="337"/>
      <c r="U34" s="328"/>
      <c r="V34" s="328"/>
      <c r="W34" s="328"/>
      <c r="X34" s="328"/>
      <c r="Y34" s="328"/>
      <c r="Z34" s="329"/>
      <c r="AA34" s="329"/>
      <c r="AB34" s="329"/>
      <c r="AC34" s="329"/>
      <c r="AD34" s="329"/>
      <c r="AE34" s="329"/>
    </row>
    <row r="35" spans="1:31" ht="20.25" customHeight="1">
      <c r="A35" s="16"/>
      <c r="B35" s="17"/>
      <c r="C35" s="336"/>
      <c r="D35" s="336"/>
      <c r="E35" s="337"/>
      <c r="F35" s="337"/>
      <c r="G35" s="337"/>
      <c r="H35" s="337"/>
      <c r="I35" s="337"/>
      <c r="J35" s="337"/>
      <c r="K35" s="338"/>
      <c r="L35" s="339"/>
      <c r="M35" s="340">
        <f t="shared" si="7"/>
        <v>0</v>
      </c>
      <c r="N35" s="341"/>
      <c r="O35" s="337"/>
      <c r="P35" s="337"/>
      <c r="Q35" s="337"/>
      <c r="R35" s="337"/>
      <c r="S35" s="337"/>
      <c r="T35" s="337"/>
      <c r="U35" s="328"/>
      <c r="V35" s="328"/>
      <c r="W35" s="328"/>
      <c r="X35" s="328"/>
      <c r="Y35" s="328"/>
      <c r="Z35" s="329"/>
      <c r="AA35" s="329"/>
      <c r="AB35" s="329"/>
      <c r="AC35" s="329"/>
      <c r="AD35" s="329"/>
      <c r="AE35" s="329"/>
    </row>
    <row r="36" spans="1:31" ht="20.25" customHeight="1">
      <c r="A36" s="330" t="s">
        <v>194</v>
      </c>
      <c r="B36" s="331"/>
      <c r="C36" s="331"/>
      <c r="D36" s="332"/>
      <c r="E36" s="333">
        <f>SUM(E29:E35)</f>
        <v>0</v>
      </c>
      <c r="F36" s="333"/>
      <c r="G36" s="333">
        <f>SUM(G29:G35)</f>
        <v>0</v>
      </c>
      <c r="H36" s="333"/>
      <c r="I36" s="333">
        <f>SUM(I29:I35)</f>
        <v>0</v>
      </c>
      <c r="J36" s="333"/>
      <c r="K36" s="333">
        <f>SUM(K29:K35)</f>
        <v>0</v>
      </c>
      <c r="L36" s="333"/>
      <c r="M36" s="333">
        <f>SUM(M29:M35)</f>
        <v>0</v>
      </c>
      <c r="N36" s="333"/>
      <c r="O36" s="333">
        <f>SUM(O29:O35)</f>
        <v>0</v>
      </c>
      <c r="P36" s="333"/>
      <c r="Q36" s="333">
        <f>SUM(Q29:Q35)</f>
        <v>0</v>
      </c>
      <c r="R36" s="333"/>
      <c r="S36" s="333">
        <f>SUM(S29:S35)</f>
        <v>0</v>
      </c>
      <c r="T36" s="333"/>
      <c r="U36" s="334"/>
      <c r="V36" s="334"/>
      <c r="W36" s="334"/>
      <c r="X36" s="334"/>
      <c r="Y36" s="334"/>
      <c r="Z36" s="335"/>
      <c r="AA36" s="335"/>
      <c r="AB36" s="335"/>
      <c r="AC36" s="335"/>
      <c r="AD36" s="335"/>
      <c r="AE36" s="335"/>
    </row>
    <row r="37" spans="1:31" s="2" customFormat="1" ht="20.25" customHeight="1">
      <c r="A37" s="18"/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7"/>
      <c r="V37" s="27"/>
      <c r="W37" s="27"/>
      <c r="X37" s="27"/>
      <c r="Y37" s="27"/>
      <c r="Z37" s="32"/>
      <c r="AA37" s="32"/>
      <c r="AB37" s="32"/>
      <c r="AC37" s="32"/>
      <c r="AD37" s="32"/>
      <c r="AE37" s="32"/>
    </row>
    <row r="38" spans="1:31" s="2" customFormat="1" ht="20.25" customHeight="1">
      <c r="A38" s="18"/>
      <c r="B38" s="18"/>
      <c r="C38" s="18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7"/>
      <c r="V38" s="27"/>
      <c r="W38" s="27"/>
      <c r="X38" s="27"/>
      <c r="Y38" s="27"/>
      <c r="Z38" s="32"/>
      <c r="AA38" s="32"/>
      <c r="AB38" s="32"/>
      <c r="AC38" s="32"/>
      <c r="AD38" s="32"/>
      <c r="AE38" s="32"/>
    </row>
    <row r="39" spans="1:31" s="2" customFormat="1" ht="20.25" customHeight="1">
      <c r="A39" s="18"/>
      <c r="B39" s="18"/>
      <c r="C39" s="18"/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7"/>
      <c r="V39" s="27"/>
      <c r="W39" s="27"/>
      <c r="X39" s="27"/>
      <c r="Y39" s="27"/>
      <c r="Z39" s="32"/>
      <c r="AA39" s="32"/>
      <c r="AB39" s="32"/>
      <c r="AC39" s="32"/>
      <c r="AD39" s="32"/>
      <c r="AE39" s="32"/>
    </row>
    <row r="40" spans="1:31" s="2" customFormat="1" ht="20.25" customHeight="1">
      <c r="A40" s="18"/>
      <c r="B40" s="18"/>
      <c r="C40" s="18"/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7"/>
      <c r="V40" s="27"/>
      <c r="W40" s="27"/>
      <c r="X40" s="27"/>
      <c r="Y40" s="27"/>
      <c r="Z40" s="32"/>
      <c r="AA40" s="32"/>
      <c r="AB40" s="32"/>
      <c r="AC40" s="32"/>
      <c r="AD40" s="32"/>
      <c r="AE40" s="32"/>
    </row>
    <row r="41" spans="1:31" ht="36" customHeight="1">
      <c r="A41" s="301" t="s">
        <v>501</v>
      </c>
      <c r="B41" s="301"/>
      <c r="C41" s="301"/>
      <c r="D41" s="301"/>
      <c r="E41" s="301"/>
      <c r="F41" s="301"/>
      <c r="G41" s="1"/>
      <c r="H41" s="1"/>
      <c r="I41" s="1"/>
      <c r="J41" s="1"/>
      <c r="K41" s="1"/>
      <c r="L41" s="312" t="s">
        <v>502</v>
      </c>
      <c r="M41" s="313"/>
      <c r="N41" s="313"/>
      <c r="O41" s="313"/>
      <c r="P41" s="313"/>
      <c r="Q41" s="313"/>
      <c r="R41" s="28"/>
      <c r="S41" s="28"/>
      <c r="T41" s="28"/>
      <c r="U41" s="1"/>
      <c r="V41" s="1"/>
      <c r="W41" s="1"/>
      <c r="X41" s="1"/>
      <c r="Y41" s="1"/>
      <c r="Z41" s="1"/>
      <c r="AA41" s="33" t="s">
        <v>163</v>
      </c>
    </row>
    <row r="42" spans="1:31" s="3" customFormat="1" ht="18.75" customHeight="1">
      <c r="A42" s="314" t="s">
        <v>164</v>
      </c>
      <c r="B42" s="314"/>
      <c r="C42" s="314"/>
      <c r="D42" s="314"/>
      <c r="L42" s="315" t="s">
        <v>503</v>
      </c>
      <c r="M42" s="315"/>
      <c r="N42" s="315"/>
      <c r="O42" s="315"/>
      <c r="P42" s="315"/>
      <c r="Q42" s="315"/>
      <c r="R42" s="29"/>
      <c r="S42" s="29"/>
      <c r="T42" s="29"/>
      <c r="AA42" s="260" t="s">
        <v>326</v>
      </c>
      <c r="AB42" s="260"/>
      <c r="AC42" s="260"/>
    </row>
    <row r="43" spans="1:31"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31"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6" spans="1:31"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</sheetData>
  <mergeCells count="148">
    <mergeCell ref="A3:AE3"/>
    <mergeCell ref="G6:K6"/>
    <mergeCell ref="L6:P6"/>
    <mergeCell ref="Q6:U6"/>
    <mergeCell ref="V6:Z6"/>
    <mergeCell ref="AA6:AE6"/>
    <mergeCell ref="H7:K7"/>
    <mergeCell ref="M7:P7"/>
    <mergeCell ref="R7:U7"/>
    <mergeCell ref="W7:Z7"/>
    <mergeCell ref="AB7:AE7"/>
    <mergeCell ref="B9:F9"/>
    <mergeCell ref="B10:F10"/>
    <mergeCell ref="B11:F11"/>
    <mergeCell ref="B12:F12"/>
    <mergeCell ref="B13:F13"/>
    <mergeCell ref="B14:F14"/>
    <mergeCell ref="B15:F15"/>
    <mergeCell ref="A16:F16"/>
    <mergeCell ref="A17:F17"/>
    <mergeCell ref="A22:AE22"/>
    <mergeCell ref="AD24:AE24"/>
    <mergeCell ref="K25:T25"/>
    <mergeCell ref="O26:T26"/>
    <mergeCell ref="O27:P27"/>
    <mergeCell ref="Q27:R27"/>
    <mergeCell ref="S27:T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Y28"/>
    <mergeCell ref="Z28:AE28"/>
    <mergeCell ref="U29:Y29"/>
    <mergeCell ref="Z29:AE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Y30"/>
    <mergeCell ref="Z30:AE30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31:Y31"/>
    <mergeCell ref="Z31:AE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Y32"/>
    <mergeCell ref="Z32:AE32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3:Y33"/>
    <mergeCell ref="Z33:AE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Y34"/>
    <mergeCell ref="Z34:AE34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6:Y36"/>
    <mergeCell ref="Z36:AE36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41:F41"/>
    <mergeCell ref="L41:Q41"/>
    <mergeCell ref="A42:D42"/>
    <mergeCell ref="L42:Q42"/>
    <mergeCell ref="AA42:AC42"/>
    <mergeCell ref="A6:A8"/>
    <mergeCell ref="A25:A27"/>
    <mergeCell ref="B25:B27"/>
    <mergeCell ref="G7:G8"/>
    <mergeCell ref="L7:L8"/>
    <mergeCell ref="Q7:Q8"/>
    <mergeCell ref="V7:V8"/>
    <mergeCell ref="AA7:AA8"/>
    <mergeCell ref="B6:F8"/>
    <mergeCell ref="C25:D27"/>
    <mergeCell ref="E25:F27"/>
    <mergeCell ref="G25:H27"/>
    <mergeCell ref="I25:J27"/>
    <mergeCell ref="U25:Y27"/>
    <mergeCell ref="Z25:AE27"/>
    <mergeCell ref="K26:L27"/>
    <mergeCell ref="M26:N27"/>
    <mergeCell ref="U35:Y35"/>
    <mergeCell ref="Z35:AE35"/>
  </mergeCells>
  <pageMargins left="1.1811023622047201" right="0.31496062992126" top="1.1811023622047201" bottom="0.74803149606299202" header="0" footer="0.31496062992126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'ІІІ рух. гр. кшт.'!Область_печати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Natali</cp:lastModifiedBy>
  <cp:lastPrinted>2026-01-21T13:55:00Z</cp:lastPrinted>
  <dcterms:created xsi:type="dcterms:W3CDTF">2003-03-13T16:00:00Z</dcterms:created>
  <dcterms:modified xsi:type="dcterms:W3CDTF">2026-01-27T07:25:36Z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FDABE04F9EF14C18A52DAF519FB3DCCE_12</vt:lpwstr>
  </property>
  <property fmtid="{D5CDD505-2E9C-101B-9397-08002B2CF9AE}" pid="3" name="KSOProductBuildVer">
    <vt:lpwstr>1049-12.2.0.23196</vt:lpwstr>
  </property>
</Properties>
</file>