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ЭтаКнига" defaultThemeVersion="124226"/>
  <bookViews>
    <workbookView xWindow="-120" yWindow="-120" windowWidth="19440" windowHeight="11760" tabRatio="608" firstSheet="2" activeTab="2"/>
  </bookViews>
  <sheets>
    <sheet name="березень-вересень 2021 для сайт" sheetId="151" state="hidden" r:id="rId1"/>
    <sheet name="Data" sheetId="149" state="hidden" r:id="rId2"/>
    <sheet name="Report" sheetId="150" r:id="rId3"/>
  </sheets>
  <externalReferences>
    <externalReference r:id="rId4"/>
    <externalReference r:id="rId5"/>
    <externalReference r:id="rId6"/>
  </externalReferences>
  <definedNames>
    <definedName name="_xlnm._FilterDatabase" localSheetId="1" hidden="1">Data!$A$7:$EN$240</definedName>
    <definedName name="_xlnm._FilterDatabase" localSheetId="0" hidden="1">'березень-вересень 2021 для сайт'!$A$7:$FG$241</definedName>
    <definedName name="list1" localSheetId="2">[1]Data!$A$8:$A$242</definedName>
    <definedName name="list1">Data!$A$8:$A$239</definedName>
    <definedName name="_xlnm.Print_Titles" localSheetId="0">'березень-вересень 2021 для сайт'!$5:$7</definedName>
  </definedNames>
  <calcPr calcId="145621"/>
</workbook>
</file>

<file path=xl/calcChain.xml><?xml version="1.0" encoding="utf-8"?>
<calcChain xmlns="http://schemas.openxmlformats.org/spreadsheetml/2006/main">
  <c r="E240" i="149" l="1"/>
  <c r="EG9" i="149" l="1"/>
  <c r="EG10" i="149"/>
  <c r="EG11" i="149"/>
  <c r="EG12" i="149"/>
  <c r="EG13" i="149"/>
  <c r="EG14" i="149"/>
  <c r="EG15" i="149"/>
  <c r="EG16" i="149"/>
  <c r="EG17" i="149"/>
  <c r="EG18" i="149"/>
  <c r="EG19" i="149"/>
  <c r="EG20" i="149"/>
  <c r="EG21" i="149"/>
  <c r="EG22" i="149"/>
  <c r="EG23" i="149"/>
  <c r="EG24" i="149"/>
  <c r="EG25" i="149"/>
  <c r="EG26" i="149"/>
  <c r="EG27" i="149"/>
  <c r="EG28" i="149"/>
  <c r="EG29" i="149"/>
  <c r="EG30" i="149"/>
  <c r="EG31" i="149"/>
  <c r="EG32" i="149"/>
  <c r="EG33" i="149"/>
  <c r="EG34" i="149"/>
  <c r="EG35" i="149"/>
  <c r="EG36" i="149"/>
  <c r="EG37" i="149"/>
  <c r="EG38" i="149"/>
  <c r="EG39" i="149"/>
  <c r="EG40" i="149"/>
  <c r="EG41" i="149"/>
  <c r="EG42" i="149"/>
  <c r="EG43" i="149"/>
  <c r="EG44" i="149"/>
  <c r="EG45" i="149"/>
  <c r="EG46" i="149"/>
  <c r="EG47" i="149"/>
  <c r="EG48" i="149"/>
  <c r="EG49" i="149"/>
  <c r="EG50" i="149"/>
  <c r="EG51" i="149"/>
  <c r="EG52" i="149"/>
  <c r="EG53" i="149"/>
  <c r="EG54" i="149"/>
  <c r="EG55" i="149"/>
  <c r="EG56" i="149"/>
  <c r="EG57" i="149"/>
  <c r="EG58" i="149"/>
  <c r="EG59" i="149"/>
  <c r="EG60" i="149"/>
  <c r="EG61" i="149"/>
  <c r="EG62" i="149"/>
  <c r="EG63" i="149"/>
  <c r="EG64" i="149"/>
  <c r="EG65" i="149"/>
  <c r="EG66" i="149"/>
  <c r="EG67" i="149"/>
  <c r="EG68" i="149"/>
  <c r="EG69" i="149"/>
  <c r="EG70" i="149"/>
  <c r="EG71" i="149"/>
  <c r="EG72" i="149"/>
  <c r="EG73" i="149"/>
  <c r="EG74" i="149"/>
  <c r="EG75" i="149"/>
  <c r="EG76" i="149"/>
  <c r="EG77" i="149"/>
  <c r="EG78" i="149"/>
  <c r="EG79" i="149"/>
  <c r="EG80" i="149"/>
  <c r="EG81" i="149"/>
  <c r="EG82" i="149"/>
  <c r="EG83" i="149"/>
  <c r="EG84" i="149"/>
  <c r="EG85" i="149"/>
  <c r="EG86" i="149"/>
  <c r="EG87" i="149"/>
  <c r="EG88" i="149"/>
  <c r="EG89" i="149"/>
  <c r="EG90" i="149"/>
  <c r="EG91" i="149"/>
  <c r="EG92" i="149"/>
  <c r="EG93" i="149"/>
  <c r="EG94" i="149"/>
  <c r="EG95" i="149"/>
  <c r="EG96" i="149"/>
  <c r="EG97" i="149"/>
  <c r="EG98" i="149"/>
  <c r="EG99" i="149"/>
  <c r="EG100" i="149"/>
  <c r="EG101" i="149"/>
  <c r="EG102" i="149"/>
  <c r="EG103" i="149"/>
  <c r="EG104" i="149"/>
  <c r="EG105" i="149"/>
  <c r="EG106" i="149"/>
  <c r="EG107" i="149"/>
  <c r="EG108" i="149"/>
  <c r="EG109" i="149"/>
  <c r="EG110" i="149"/>
  <c r="EG111" i="149"/>
  <c r="EG112" i="149"/>
  <c r="EG113" i="149"/>
  <c r="EG114" i="149"/>
  <c r="EG115" i="149"/>
  <c r="EG116" i="149"/>
  <c r="EG117" i="149"/>
  <c r="EG118" i="149"/>
  <c r="EG119" i="149"/>
  <c r="EG120" i="149"/>
  <c r="EG121" i="149"/>
  <c r="EG122" i="149"/>
  <c r="EG123" i="149"/>
  <c r="EG124" i="149"/>
  <c r="EG125" i="149"/>
  <c r="EG126" i="149"/>
  <c r="EG127" i="149"/>
  <c r="EG128" i="149"/>
  <c r="EG129" i="149"/>
  <c r="EG130" i="149"/>
  <c r="EG131" i="149"/>
  <c r="EG132" i="149"/>
  <c r="EG133" i="149"/>
  <c r="EG134" i="149"/>
  <c r="EG135" i="149"/>
  <c r="EG136" i="149"/>
  <c r="EG137" i="149"/>
  <c r="EG138" i="149"/>
  <c r="EG139" i="149"/>
  <c r="EG140" i="149"/>
  <c r="EG141" i="149"/>
  <c r="EG142" i="149"/>
  <c r="EG143" i="149"/>
  <c r="EG144" i="149"/>
  <c r="EG145" i="149"/>
  <c r="EG146" i="149"/>
  <c r="EG147" i="149"/>
  <c r="EG148" i="149"/>
  <c r="EG149" i="149"/>
  <c r="EG150" i="149"/>
  <c r="EG151" i="149"/>
  <c r="EG152" i="149"/>
  <c r="EG153" i="149"/>
  <c r="EG154" i="149"/>
  <c r="EG155" i="149"/>
  <c r="EG156" i="149"/>
  <c r="EG157" i="149"/>
  <c r="EG158" i="149"/>
  <c r="EG159" i="149"/>
  <c r="EG160" i="149"/>
  <c r="EG161" i="149"/>
  <c r="EG162" i="149"/>
  <c r="EG163" i="149"/>
  <c r="EG164" i="149"/>
  <c r="EG165" i="149"/>
  <c r="EG166" i="149"/>
  <c r="EG167" i="149"/>
  <c r="EG168" i="149"/>
  <c r="EG169" i="149"/>
  <c r="EG170" i="149"/>
  <c r="EG171" i="149"/>
  <c r="EG172" i="149"/>
  <c r="EG173" i="149"/>
  <c r="EG174" i="149"/>
  <c r="EG175" i="149"/>
  <c r="EG176" i="149"/>
  <c r="EG177" i="149"/>
  <c r="EG178" i="149"/>
  <c r="EG179" i="149"/>
  <c r="EG180" i="149"/>
  <c r="EG181" i="149"/>
  <c r="EG182" i="149"/>
  <c r="EG183" i="149"/>
  <c r="EG184" i="149"/>
  <c r="EG185" i="149"/>
  <c r="EG186" i="149"/>
  <c r="EG187" i="149"/>
  <c r="EG188" i="149"/>
  <c r="EG189" i="149"/>
  <c r="EG190" i="149"/>
  <c r="EG191" i="149"/>
  <c r="EG192" i="149"/>
  <c r="EG193" i="149"/>
  <c r="EG194" i="149"/>
  <c r="EG195" i="149"/>
  <c r="EG196" i="149"/>
  <c r="EG197" i="149"/>
  <c r="EG198" i="149"/>
  <c r="EG199" i="149"/>
  <c r="EG200" i="149"/>
  <c r="EG201" i="149"/>
  <c r="EG202" i="149"/>
  <c r="EG203" i="149"/>
  <c r="EG204" i="149"/>
  <c r="EG205" i="149"/>
  <c r="EG206" i="149"/>
  <c r="EG207" i="149"/>
  <c r="EG208" i="149"/>
  <c r="EG209" i="149"/>
  <c r="EG210" i="149"/>
  <c r="EG211" i="149"/>
  <c r="EG212" i="149"/>
  <c r="EG213" i="149"/>
  <c r="EG214" i="149"/>
  <c r="EG215" i="149"/>
  <c r="EG216" i="149"/>
  <c r="EG217" i="149"/>
  <c r="EG218" i="149"/>
  <c r="EG219" i="149"/>
  <c r="EG220" i="149"/>
  <c r="EG221" i="149"/>
  <c r="EG222" i="149"/>
  <c r="EG223" i="149"/>
  <c r="EG224" i="149"/>
  <c r="EG225" i="149"/>
  <c r="EG226" i="149"/>
  <c r="EG227" i="149"/>
  <c r="EG228" i="149"/>
  <c r="EG229" i="149"/>
  <c r="EG230" i="149"/>
  <c r="EG231" i="149"/>
  <c r="EG232" i="149"/>
  <c r="EG233" i="149"/>
  <c r="EG234" i="149"/>
  <c r="EG235" i="149"/>
  <c r="EG236" i="149"/>
  <c r="EG237" i="149"/>
  <c r="EG238" i="149"/>
  <c r="EG239" i="149"/>
  <c r="EF240" i="149"/>
  <c r="EG8" i="149"/>
  <c r="EI240" i="151" l="1"/>
  <c r="EH240" i="151"/>
  <c r="EL239" i="151"/>
  <c r="EK239" i="151" s="1"/>
  <c r="CD239" i="151"/>
  <c r="BY239" i="151"/>
  <c r="BT239" i="151"/>
  <c r="BO239" i="151"/>
  <c r="BJ239" i="151"/>
  <c r="BE239" i="151"/>
  <c r="AZ239" i="151"/>
  <c r="AU239" i="151"/>
  <c r="AP239" i="151"/>
  <c r="AK239" i="151"/>
  <c r="AF239" i="151"/>
  <c r="AA239" i="151"/>
  <c r="V239" i="151"/>
  <c r="Q239" i="151"/>
  <c r="L239" i="151"/>
  <c r="G239" i="151"/>
  <c r="F239" i="151"/>
  <c r="EL238" i="151"/>
  <c r="EK238" i="151" s="1"/>
  <c r="G238" i="151"/>
  <c r="F238" i="151"/>
  <c r="EL237" i="151"/>
  <c r="EK237" i="151" s="1"/>
  <c r="G237" i="151"/>
  <c r="F237" i="151"/>
  <c r="EL236" i="151"/>
  <c r="EK236" i="151" s="1"/>
  <c r="G236" i="151"/>
  <c r="F236" i="151"/>
  <c r="EL235" i="151"/>
  <c r="EK235" i="151" s="1"/>
  <c r="G235" i="151"/>
  <c r="F235" i="151"/>
  <c r="EL234" i="151"/>
  <c r="EK234" i="151" s="1"/>
  <c r="G234" i="151"/>
  <c r="F234" i="151"/>
  <c r="EL233" i="151"/>
  <c r="EK233" i="151" s="1"/>
  <c r="G233" i="151"/>
  <c r="F233" i="151"/>
  <c r="EL232" i="151"/>
  <c r="EK232" i="151" s="1"/>
  <c r="BE232" i="151"/>
  <c r="AZ232" i="151"/>
  <c r="AU232" i="151"/>
  <c r="AP232" i="151"/>
  <c r="AK232" i="151"/>
  <c r="AF232" i="151"/>
  <c r="AA232" i="151"/>
  <c r="V232" i="151"/>
  <c r="Q232" i="151"/>
  <c r="L232" i="151"/>
  <c r="G232" i="151"/>
  <c r="F232" i="151"/>
  <c r="EL231" i="151"/>
  <c r="EK231" i="151" s="1"/>
  <c r="EJ231" i="151"/>
  <c r="G231" i="151"/>
  <c r="F231" i="151"/>
  <c r="EL230" i="151"/>
  <c r="EK230" i="151" s="1"/>
  <c r="G230" i="151"/>
  <c r="F230" i="151"/>
  <c r="EL229" i="151"/>
  <c r="EK229" i="151" s="1"/>
  <c r="G229" i="151"/>
  <c r="F229" i="151"/>
  <c r="EL228" i="151"/>
  <c r="EK228" i="151" s="1"/>
  <c r="G228" i="151"/>
  <c r="F228" i="151"/>
  <c r="EL227" i="151"/>
  <c r="EK227" i="151" s="1"/>
  <c r="G227" i="151"/>
  <c r="F227" i="151"/>
  <c r="EL226" i="151"/>
  <c r="EK226" i="151" s="1"/>
  <c r="G226" i="151"/>
  <c r="F226" i="151"/>
  <c r="EL225" i="151"/>
  <c r="EK225" i="151" s="1"/>
  <c r="G225" i="151"/>
  <c r="F225" i="151"/>
  <c r="EL224" i="151"/>
  <c r="EK224" i="151" s="1"/>
  <c r="G224" i="151"/>
  <c r="F224" i="151"/>
  <c r="EL223" i="151"/>
  <c r="EK223" i="151" s="1"/>
  <c r="G223" i="151"/>
  <c r="F223" i="151"/>
  <c r="EL222" i="151"/>
  <c r="EK222" i="151" s="1"/>
  <c r="EJ222" i="151"/>
  <c r="G222" i="151"/>
  <c r="F222" i="151"/>
  <c r="EL221" i="151"/>
  <c r="EK221" i="151" s="1"/>
  <c r="G221" i="151"/>
  <c r="F221" i="151"/>
  <c r="EL220" i="151"/>
  <c r="EK220" i="151" s="1"/>
  <c r="G220" i="151"/>
  <c r="F220" i="151"/>
  <c r="EL219" i="151"/>
  <c r="EK219" i="151" s="1"/>
  <c r="G219" i="151"/>
  <c r="F219" i="151"/>
  <c r="EL218" i="151"/>
  <c r="EK218" i="151" s="1"/>
  <c r="G218" i="151"/>
  <c r="F218" i="151"/>
  <c r="EL217" i="151"/>
  <c r="EK217" i="151" s="1"/>
  <c r="G217" i="151"/>
  <c r="F217" i="151"/>
  <c r="EL216" i="151"/>
  <c r="EK216" i="151" s="1"/>
  <c r="G216" i="151"/>
  <c r="F216" i="151"/>
  <c r="EL215" i="151"/>
  <c r="EK215" i="151" s="1"/>
  <c r="G215" i="151"/>
  <c r="F215" i="151"/>
  <c r="EL214" i="151"/>
  <c r="EK214" i="151" s="1"/>
  <c r="G214" i="151"/>
  <c r="F214" i="151"/>
  <c r="EL213" i="151"/>
  <c r="EK213" i="151" s="1"/>
  <c r="G213" i="151"/>
  <c r="F213" i="151"/>
  <c r="EL212" i="151"/>
  <c r="EK212" i="151" s="1"/>
  <c r="G212" i="151"/>
  <c r="F212" i="151"/>
  <c r="EL211" i="151"/>
  <c r="EK211" i="151" s="1"/>
  <c r="G211" i="151"/>
  <c r="F211" i="151"/>
  <c r="EL210" i="151"/>
  <c r="EK210" i="151" s="1"/>
  <c r="G210" i="151"/>
  <c r="F210" i="151"/>
  <c r="EL209" i="151"/>
  <c r="EK209" i="151" s="1"/>
  <c r="EJ209" i="151"/>
  <c r="G209" i="151"/>
  <c r="F209" i="151"/>
  <c r="EL208" i="151"/>
  <c r="EK208" i="151" s="1"/>
  <c r="G208" i="151"/>
  <c r="F208" i="151"/>
  <c r="EL207" i="151"/>
  <c r="EK207" i="151" s="1"/>
  <c r="G207" i="151"/>
  <c r="F207" i="151"/>
  <c r="EL206" i="151"/>
  <c r="EK206" i="151" s="1"/>
  <c r="G206" i="151"/>
  <c r="F206" i="151"/>
  <c r="EL205" i="151"/>
  <c r="EK205" i="151" s="1"/>
  <c r="G205" i="151"/>
  <c r="F205" i="151"/>
  <c r="EL204" i="151"/>
  <c r="EK204" i="151" s="1"/>
  <c r="G204" i="151"/>
  <c r="F204" i="151"/>
  <c r="EL203" i="151"/>
  <c r="EK203" i="151" s="1"/>
  <c r="G203" i="151"/>
  <c r="F203" i="151"/>
  <c r="EL202" i="151"/>
  <c r="EK202" i="151" s="1"/>
  <c r="G202" i="151"/>
  <c r="F202" i="151"/>
  <c r="EL201" i="151"/>
  <c r="EK201" i="151" s="1"/>
  <c r="G201" i="151"/>
  <c r="F201" i="151"/>
  <c r="EL200" i="151"/>
  <c r="EK200" i="151" s="1"/>
  <c r="G200" i="151"/>
  <c r="F200" i="151"/>
  <c r="EL199" i="151"/>
  <c r="EK199" i="151" s="1"/>
  <c r="G199" i="151"/>
  <c r="F199" i="151"/>
  <c r="EL198" i="151"/>
  <c r="EK198" i="151" s="1"/>
  <c r="G198" i="151"/>
  <c r="F198" i="151"/>
  <c r="EL197" i="151"/>
  <c r="EK197" i="151" s="1"/>
  <c r="EJ197" i="151"/>
  <c r="G197" i="151"/>
  <c r="F197" i="151"/>
  <c r="EL196" i="151"/>
  <c r="EK196" i="151" s="1"/>
  <c r="AA196" i="151"/>
  <c r="V196" i="151"/>
  <c r="Q196" i="151"/>
  <c r="L196" i="151"/>
  <c r="G196" i="151"/>
  <c r="F196" i="151"/>
  <c r="EL195" i="151"/>
  <c r="EK195" i="151" s="1"/>
  <c r="G195" i="151"/>
  <c r="F195" i="151"/>
  <c r="EL194" i="151"/>
  <c r="EK194" i="151" s="1"/>
  <c r="G194" i="151"/>
  <c r="F194" i="151"/>
  <c r="EL193" i="151"/>
  <c r="EK193" i="151" s="1"/>
  <c r="EJ193" i="151"/>
  <c r="EB193" i="151"/>
  <c r="DW193" i="151"/>
  <c r="DR193" i="151"/>
  <c r="DM193" i="151"/>
  <c r="DH193" i="151"/>
  <c r="DC193" i="151"/>
  <c r="CX193" i="151"/>
  <c r="CS193" i="151"/>
  <c r="CN193" i="151"/>
  <c r="CI193" i="151"/>
  <c r="CD193" i="151"/>
  <c r="BY193" i="151"/>
  <c r="BT193" i="151"/>
  <c r="BO193" i="151"/>
  <c r="BJ193" i="151"/>
  <c r="BE193" i="151"/>
  <c r="AZ193" i="151"/>
  <c r="AU193" i="151"/>
  <c r="AP193" i="151"/>
  <c r="AK193" i="151"/>
  <c r="AF193" i="151"/>
  <c r="AA193" i="151"/>
  <c r="V193" i="151"/>
  <c r="Q193" i="151"/>
  <c r="L193" i="151"/>
  <c r="G193" i="151"/>
  <c r="F193" i="151"/>
  <c r="EL192" i="151"/>
  <c r="EK192" i="151" s="1"/>
  <c r="EJ192" i="151"/>
  <c r="EB192" i="151"/>
  <c r="DW192" i="151"/>
  <c r="DR192" i="151"/>
  <c r="DM192" i="151"/>
  <c r="DH192" i="151"/>
  <c r="DC192" i="151"/>
  <c r="CX192" i="151"/>
  <c r="CS192" i="151"/>
  <c r="CN192" i="151"/>
  <c r="CI192" i="151"/>
  <c r="CD192" i="151"/>
  <c r="BY192" i="151"/>
  <c r="BT192" i="151"/>
  <c r="BO192" i="151"/>
  <c r="BJ192" i="151"/>
  <c r="BE192" i="151"/>
  <c r="AZ192" i="151"/>
  <c r="AU192" i="151"/>
  <c r="AP192" i="151"/>
  <c r="AK192" i="151"/>
  <c r="AF192" i="151"/>
  <c r="AA192" i="151"/>
  <c r="V192" i="151"/>
  <c r="Q192" i="151"/>
  <c r="L192" i="151"/>
  <c r="G192" i="151"/>
  <c r="F192" i="151"/>
  <c r="EL191" i="151"/>
  <c r="EK191" i="151" s="1"/>
  <c r="EJ191" i="151"/>
  <c r="G191" i="151"/>
  <c r="F191" i="151"/>
  <c r="EL190" i="151"/>
  <c r="EK190" i="151" s="1"/>
  <c r="G190" i="151"/>
  <c r="F190" i="151"/>
  <c r="EL189" i="151"/>
  <c r="EK189" i="151" s="1"/>
  <c r="EJ189" i="151"/>
  <c r="EB189" i="151"/>
  <c r="DW189" i="151"/>
  <c r="DR189" i="151"/>
  <c r="DM189" i="151"/>
  <c r="DH189" i="151"/>
  <c r="DC189" i="151"/>
  <c r="CX189" i="151"/>
  <c r="CS189" i="151"/>
  <c r="CN189" i="151"/>
  <c r="CI189" i="151"/>
  <c r="CD189" i="151"/>
  <c r="BY189" i="151"/>
  <c r="BT189" i="151"/>
  <c r="BO189" i="151"/>
  <c r="BJ189" i="151"/>
  <c r="BE189" i="151"/>
  <c r="AZ189" i="151"/>
  <c r="AU189" i="151"/>
  <c r="AP189" i="151"/>
  <c r="AK189" i="151"/>
  <c r="AF189" i="151"/>
  <c r="AA189" i="151"/>
  <c r="V189" i="151"/>
  <c r="Q189" i="151"/>
  <c r="L189" i="151"/>
  <c r="G189" i="151"/>
  <c r="F189" i="151"/>
  <c r="EL188" i="151"/>
  <c r="EK188" i="151" s="1"/>
  <c r="EB188" i="151"/>
  <c r="DW188" i="151"/>
  <c r="DR188" i="151"/>
  <c r="DM188" i="151"/>
  <c r="DH188" i="151"/>
  <c r="DC188" i="151"/>
  <c r="CX188" i="151"/>
  <c r="CS188" i="151"/>
  <c r="CN188" i="151"/>
  <c r="CI188" i="151"/>
  <c r="CD188" i="151"/>
  <c r="BY188" i="151"/>
  <c r="BT188" i="151"/>
  <c r="BO188" i="151"/>
  <c r="BJ188" i="151"/>
  <c r="BE188" i="151"/>
  <c r="AZ188" i="151"/>
  <c r="AU188" i="151"/>
  <c r="AP188" i="151"/>
  <c r="AK188" i="151"/>
  <c r="AF188" i="151"/>
  <c r="AA188" i="151"/>
  <c r="V188" i="151"/>
  <c r="Q188" i="151"/>
  <c r="L188" i="151"/>
  <c r="G188" i="151"/>
  <c r="F188" i="151"/>
  <c r="EL187" i="151"/>
  <c r="EK187" i="151" s="1"/>
  <c r="EJ187" i="151"/>
  <c r="G187" i="151"/>
  <c r="F187" i="151"/>
  <c r="EL186" i="151"/>
  <c r="EK186" i="151" s="1"/>
  <c r="G186" i="151"/>
  <c r="F186" i="151"/>
  <c r="EL185" i="151"/>
  <c r="EK185" i="151" s="1"/>
  <c r="EB185" i="151"/>
  <c r="DZ185" i="151" s="1"/>
  <c r="DM185" i="151"/>
  <c r="DL185" i="151" s="1"/>
  <c r="CS185" i="151"/>
  <c r="CR185" i="151" s="1"/>
  <c r="CN185" i="151"/>
  <c r="CL185" i="151" s="1"/>
  <c r="CI185" i="151"/>
  <c r="CD185" i="151"/>
  <c r="BY185" i="151"/>
  <c r="BT185" i="151"/>
  <c r="BO185" i="151"/>
  <c r="BJ185" i="151"/>
  <c r="BE185" i="151"/>
  <c r="AZ185" i="151"/>
  <c r="AU185" i="151"/>
  <c r="AP185" i="151"/>
  <c r="AK185" i="151"/>
  <c r="AF185" i="151"/>
  <c r="AA185" i="151"/>
  <c r="V185" i="151"/>
  <c r="Q185" i="151"/>
  <c r="L185" i="151"/>
  <c r="G185" i="151"/>
  <c r="F185" i="151"/>
  <c r="EL184" i="151"/>
  <c r="EK184" i="151" s="1"/>
  <c r="EB184" i="151"/>
  <c r="DW184" i="151"/>
  <c r="DR184" i="151"/>
  <c r="DM184" i="151"/>
  <c r="DH184" i="151"/>
  <c r="DC184" i="151"/>
  <c r="CX184" i="151"/>
  <c r="CS184" i="151"/>
  <c r="CN184" i="151"/>
  <c r="CI184" i="151"/>
  <c r="CD184" i="151"/>
  <c r="BY184" i="151"/>
  <c r="BT184" i="151"/>
  <c r="BO184" i="151"/>
  <c r="BJ184" i="151"/>
  <c r="BE184" i="151"/>
  <c r="AZ184" i="151"/>
  <c r="AU184" i="151"/>
  <c r="AP184" i="151"/>
  <c r="AK184" i="151"/>
  <c r="AF184" i="151"/>
  <c r="AA184" i="151"/>
  <c r="V184" i="151"/>
  <c r="Q184" i="151"/>
  <c r="L184" i="151"/>
  <c r="G184" i="151"/>
  <c r="F184" i="151"/>
  <c r="EL183" i="151"/>
  <c r="EK183" i="151"/>
  <c r="EJ183" i="151"/>
  <c r="G183" i="151"/>
  <c r="F183" i="151"/>
  <c r="EL182" i="151"/>
  <c r="EK182" i="151" s="1"/>
  <c r="G182" i="151"/>
  <c r="F182" i="151"/>
  <c r="EL181" i="151"/>
  <c r="EK181" i="151" s="1"/>
  <c r="EJ181" i="151"/>
  <c r="EB181" i="151"/>
  <c r="DW181" i="151"/>
  <c r="DR181" i="151"/>
  <c r="DM181" i="151"/>
  <c r="DH181" i="151"/>
  <c r="DC181" i="151"/>
  <c r="CX181" i="151"/>
  <c r="CS181" i="151"/>
  <c r="CN181" i="151"/>
  <c r="CI181" i="151"/>
  <c r="CD181" i="151"/>
  <c r="BY181" i="151"/>
  <c r="BT181" i="151"/>
  <c r="BO181" i="151"/>
  <c r="BJ181" i="151"/>
  <c r="BE181" i="151"/>
  <c r="AZ181" i="151"/>
  <c r="AU181" i="151"/>
  <c r="AP181" i="151"/>
  <c r="AK181" i="151"/>
  <c r="AF181" i="151"/>
  <c r="AA181" i="151"/>
  <c r="V181" i="151"/>
  <c r="Q181" i="151"/>
  <c r="L181" i="151"/>
  <c r="G181" i="151"/>
  <c r="F181" i="151"/>
  <c r="EL180" i="151"/>
  <c r="EK180" i="151" s="1"/>
  <c r="EB180" i="151"/>
  <c r="DW180" i="151"/>
  <c r="DR180" i="151"/>
  <c r="DM180" i="151"/>
  <c r="DH180" i="151"/>
  <c r="DC180" i="151"/>
  <c r="CX180" i="151"/>
  <c r="CS180" i="151"/>
  <c r="CN180" i="151"/>
  <c r="CI180" i="151"/>
  <c r="CD180" i="151"/>
  <c r="BY180" i="151"/>
  <c r="BT180" i="151"/>
  <c r="BO180" i="151"/>
  <c r="BJ180" i="151"/>
  <c r="BE180" i="151"/>
  <c r="AZ180" i="151"/>
  <c r="AU180" i="151"/>
  <c r="AP180" i="151"/>
  <c r="AK180" i="151"/>
  <c r="AF180" i="151"/>
  <c r="AA180" i="151"/>
  <c r="V180" i="151"/>
  <c r="Q180" i="151"/>
  <c r="L180" i="151"/>
  <c r="G180" i="151"/>
  <c r="F180" i="151"/>
  <c r="EL179" i="151"/>
  <c r="EK179" i="151" s="1"/>
  <c r="G179" i="151"/>
  <c r="F179" i="151"/>
  <c r="EL178" i="151"/>
  <c r="EK178" i="151" s="1"/>
  <c r="G178" i="151"/>
  <c r="F178" i="151"/>
  <c r="EL177" i="151"/>
  <c r="EK177" i="151" s="1"/>
  <c r="EB177" i="151"/>
  <c r="DW177" i="151"/>
  <c r="DR177" i="151"/>
  <c r="DM177" i="151"/>
  <c r="DH177" i="151"/>
  <c r="DC177" i="151"/>
  <c r="CX177" i="151"/>
  <c r="CS177" i="151"/>
  <c r="CN177" i="151"/>
  <c r="CI177" i="151"/>
  <c r="CD177" i="151"/>
  <c r="BY177" i="151"/>
  <c r="BT177" i="151"/>
  <c r="BO177" i="151"/>
  <c r="BJ177" i="151"/>
  <c r="BE177" i="151"/>
  <c r="AZ177" i="151"/>
  <c r="AU177" i="151"/>
  <c r="AP177" i="151"/>
  <c r="AK177" i="151"/>
  <c r="AF177" i="151"/>
  <c r="AA177" i="151"/>
  <c r="V177" i="151"/>
  <c r="Q177" i="151"/>
  <c r="L177" i="151"/>
  <c r="G177" i="151"/>
  <c r="F177" i="151"/>
  <c r="EL176" i="151"/>
  <c r="EK176" i="151" s="1"/>
  <c r="EB176" i="151"/>
  <c r="DW176" i="151"/>
  <c r="DR176" i="151"/>
  <c r="DM176" i="151"/>
  <c r="DH176" i="151"/>
  <c r="DC176" i="151"/>
  <c r="CX176" i="151"/>
  <c r="CS176" i="151"/>
  <c r="CN176" i="151"/>
  <c r="CI176" i="151"/>
  <c r="CD176" i="151"/>
  <c r="BY176" i="151"/>
  <c r="BT176" i="151"/>
  <c r="BO176" i="151"/>
  <c r="BJ176" i="151"/>
  <c r="BE176" i="151"/>
  <c r="AZ176" i="151"/>
  <c r="AU176" i="151"/>
  <c r="AP176" i="151"/>
  <c r="AK176" i="151"/>
  <c r="AF176" i="151"/>
  <c r="AA176" i="151"/>
  <c r="V176" i="151"/>
  <c r="Q176" i="151"/>
  <c r="L176" i="151"/>
  <c r="G176" i="151"/>
  <c r="F176" i="151"/>
  <c r="EL175" i="151"/>
  <c r="EK175" i="151"/>
  <c r="EJ175" i="151"/>
  <c r="G175" i="151"/>
  <c r="F175" i="151"/>
  <c r="EL174" i="151"/>
  <c r="EK174" i="151" s="1"/>
  <c r="G174" i="151"/>
  <c r="F174" i="151"/>
  <c r="EL173" i="151"/>
  <c r="EK173" i="151" s="1"/>
  <c r="EJ173" i="151"/>
  <c r="EB173" i="151"/>
  <c r="DW173" i="151"/>
  <c r="DR173" i="151"/>
  <c r="DM173" i="151"/>
  <c r="DH173" i="151"/>
  <c r="DC173" i="151"/>
  <c r="CX173" i="151"/>
  <c r="CS173" i="151"/>
  <c r="CN173" i="151"/>
  <c r="CI173" i="151"/>
  <c r="CD173" i="151"/>
  <c r="BY173" i="151"/>
  <c r="BT173" i="151"/>
  <c r="BO173" i="151"/>
  <c r="BJ173" i="151"/>
  <c r="BE173" i="151"/>
  <c r="AZ173" i="151"/>
  <c r="AU173" i="151"/>
  <c r="AP173" i="151"/>
  <c r="AK173" i="151"/>
  <c r="AF173" i="151"/>
  <c r="AA173" i="151"/>
  <c r="V173" i="151"/>
  <c r="Q173" i="151"/>
  <c r="L173" i="151"/>
  <c r="G173" i="151"/>
  <c r="F173" i="151"/>
  <c r="EL172" i="151"/>
  <c r="EK172" i="151" s="1"/>
  <c r="EB172" i="151"/>
  <c r="DW172" i="151"/>
  <c r="DR172" i="151"/>
  <c r="DM172" i="151"/>
  <c r="DH172" i="151"/>
  <c r="DC172" i="151"/>
  <c r="CX172" i="151"/>
  <c r="CS172" i="151"/>
  <c r="CN172" i="151"/>
  <c r="CI172" i="151"/>
  <c r="CD172" i="151"/>
  <c r="BY172" i="151"/>
  <c r="BT172" i="151"/>
  <c r="BO172" i="151"/>
  <c r="BJ172" i="151"/>
  <c r="BE172" i="151"/>
  <c r="AZ172" i="151"/>
  <c r="AU172" i="151"/>
  <c r="AP172" i="151"/>
  <c r="AK172" i="151"/>
  <c r="AF172" i="151"/>
  <c r="AA172" i="151"/>
  <c r="V172" i="151"/>
  <c r="Q172" i="151"/>
  <c r="L172" i="151"/>
  <c r="G172" i="151"/>
  <c r="F172" i="151"/>
  <c r="EL171" i="151"/>
  <c r="EK171" i="151" s="1"/>
  <c r="EJ171" i="151"/>
  <c r="G171" i="151"/>
  <c r="F171" i="151"/>
  <c r="EL170" i="151"/>
  <c r="EK170" i="151" s="1"/>
  <c r="EF170" i="151"/>
  <c r="EE170" i="151"/>
  <c r="G170" i="151"/>
  <c r="F170" i="151"/>
  <c r="EL169" i="151"/>
  <c r="EK169" i="151" s="1"/>
  <c r="G169" i="151"/>
  <c r="F169" i="151"/>
  <c r="EL168" i="151"/>
  <c r="EK168" i="151" s="1"/>
  <c r="EB168" i="151"/>
  <c r="DW168" i="151"/>
  <c r="DR168" i="151"/>
  <c r="DM168" i="151"/>
  <c r="DH168" i="151"/>
  <c r="DC168" i="151"/>
  <c r="CX168" i="151"/>
  <c r="CS168" i="151"/>
  <c r="CN168" i="151"/>
  <c r="CI168" i="151"/>
  <c r="CD168" i="151"/>
  <c r="BY168" i="151"/>
  <c r="BT168" i="151"/>
  <c r="BO168" i="151"/>
  <c r="BJ168" i="151"/>
  <c r="BE168" i="151"/>
  <c r="AZ168" i="151"/>
  <c r="AU168" i="151"/>
  <c r="AP168" i="151"/>
  <c r="AK168" i="151"/>
  <c r="AF168" i="151"/>
  <c r="AA168" i="151"/>
  <c r="V168" i="151"/>
  <c r="Q168" i="151"/>
  <c r="L168" i="151"/>
  <c r="G168" i="151"/>
  <c r="F168" i="151"/>
  <c r="EL167" i="151"/>
  <c r="EK167" i="151" s="1"/>
  <c r="EJ167" i="151"/>
  <c r="EB167" i="151"/>
  <c r="DW167" i="151"/>
  <c r="DR167" i="151"/>
  <c r="DM167" i="151"/>
  <c r="DH167" i="151"/>
  <c r="DC167" i="151"/>
  <c r="CX167" i="151"/>
  <c r="CS167" i="151"/>
  <c r="CN167" i="151"/>
  <c r="CI167" i="151"/>
  <c r="CD167" i="151"/>
  <c r="BY167" i="151"/>
  <c r="BT167" i="151"/>
  <c r="BO167" i="151"/>
  <c r="BJ167" i="151"/>
  <c r="BE167" i="151"/>
  <c r="AZ167" i="151"/>
  <c r="AU167" i="151"/>
  <c r="AP167" i="151"/>
  <c r="AK167" i="151"/>
  <c r="AF167" i="151"/>
  <c r="AA167" i="151"/>
  <c r="V167" i="151"/>
  <c r="Q167" i="151"/>
  <c r="L167" i="151"/>
  <c r="G167" i="151"/>
  <c r="F167" i="151"/>
  <c r="EL166" i="151"/>
  <c r="EK166" i="151" s="1"/>
  <c r="EJ166" i="151"/>
  <c r="G166" i="151"/>
  <c r="F166" i="151"/>
  <c r="EL165" i="151"/>
  <c r="EK165" i="151" s="1"/>
  <c r="G165" i="151"/>
  <c r="F165" i="151"/>
  <c r="EL164" i="151"/>
  <c r="EK164" i="151" s="1"/>
  <c r="G164" i="151"/>
  <c r="F164" i="151"/>
  <c r="EL163" i="151"/>
  <c r="EK163" i="151" s="1"/>
  <c r="G163" i="151"/>
  <c r="F163" i="151"/>
  <c r="EL162" i="151"/>
  <c r="EK162" i="151" s="1"/>
  <c r="G162" i="151"/>
  <c r="F162" i="151"/>
  <c r="EL161" i="151"/>
  <c r="EK161" i="151" s="1"/>
  <c r="G161" i="151"/>
  <c r="F161" i="151"/>
  <c r="EL160" i="151"/>
  <c r="EK160" i="151" s="1"/>
  <c r="G160" i="151"/>
  <c r="F160" i="151"/>
  <c r="EL159" i="151"/>
  <c r="EK159" i="151" s="1"/>
  <c r="G159" i="151"/>
  <c r="F159" i="151"/>
  <c r="EL158" i="151"/>
  <c r="EK158" i="151" s="1"/>
  <c r="G158" i="151"/>
  <c r="F158" i="151"/>
  <c r="EL157" i="151"/>
  <c r="EK157" i="151" s="1"/>
  <c r="G157" i="151"/>
  <c r="F157" i="151"/>
  <c r="EL156" i="151"/>
  <c r="EK156" i="151" s="1"/>
  <c r="G156" i="151"/>
  <c r="F156" i="151"/>
  <c r="EL155" i="151"/>
  <c r="EK155" i="151" s="1"/>
  <c r="G155" i="151"/>
  <c r="F155" i="151"/>
  <c r="EL154" i="151"/>
  <c r="EK154" i="151" s="1"/>
  <c r="G154" i="151"/>
  <c r="F154" i="151"/>
  <c r="EL153" i="151"/>
  <c r="EK153" i="151" s="1"/>
  <c r="EJ153" i="151"/>
  <c r="G153" i="151"/>
  <c r="F153" i="151"/>
  <c r="EL152" i="151"/>
  <c r="EK152" i="151" s="1"/>
  <c r="G152" i="151"/>
  <c r="F152" i="151"/>
  <c r="EL151" i="151"/>
  <c r="EK151" i="151" s="1"/>
  <c r="G151" i="151"/>
  <c r="F151" i="151"/>
  <c r="EL150" i="151"/>
  <c r="EK150" i="151" s="1"/>
  <c r="G150" i="151"/>
  <c r="F150" i="151"/>
  <c r="EL149" i="151"/>
  <c r="EK149" i="151" s="1"/>
  <c r="EJ149" i="151"/>
  <c r="G149" i="151"/>
  <c r="F149" i="151"/>
  <c r="EL148" i="151"/>
  <c r="EK148" i="151" s="1"/>
  <c r="G148" i="151"/>
  <c r="F148" i="151"/>
  <c r="EL147" i="151"/>
  <c r="EK147" i="151" s="1"/>
  <c r="EJ147" i="151"/>
  <c r="G147" i="151"/>
  <c r="F147" i="151"/>
  <c r="EL146" i="151"/>
  <c r="EK146" i="151" s="1"/>
  <c r="G146" i="151"/>
  <c r="F146" i="151"/>
  <c r="EL145" i="151"/>
  <c r="EK145" i="151" s="1"/>
  <c r="EJ145" i="151"/>
  <c r="G145" i="151"/>
  <c r="F145" i="151"/>
  <c r="EL144" i="151"/>
  <c r="EK144" i="151" s="1"/>
  <c r="G144" i="151"/>
  <c r="F144" i="151"/>
  <c r="EL143" i="151"/>
  <c r="EK143" i="151" s="1"/>
  <c r="EJ143" i="151"/>
  <c r="G143" i="151"/>
  <c r="F143" i="151"/>
  <c r="EL142" i="151"/>
  <c r="EK142" i="151" s="1"/>
  <c r="G142" i="151"/>
  <c r="F142" i="151"/>
  <c r="EL141" i="151"/>
  <c r="EK141" i="151" s="1"/>
  <c r="EJ141" i="151"/>
  <c r="G141" i="151"/>
  <c r="F141" i="151"/>
  <c r="EL140" i="151"/>
  <c r="EK140" i="151" s="1"/>
  <c r="G140" i="151"/>
  <c r="F140" i="151"/>
  <c r="EL139" i="151"/>
  <c r="EK139" i="151" s="1"/>
  <c r="EJ139" i="151"/>
  <c r="G139" i="151"/>
  <c r="F139" i="151"/>
  <c r="EL138" i="151"/>
  <c r="EK138" i="151" s="1"/>
  <c r="G138" i="151"/>
  <c r="F138" i="151"/>
  <c r="EL137" i="151"/>
  <c r="EK137" i="151" s="1"/>
  <c r="EJ137" i="151"/>
  <c r="G137" i="151"/>
  <c r="F137" i="151"/>
  <c r="EL136" i="151"/>
  <c r="EK136" i="151" s="1"/>
  <c r="G136" i="151"/>
  <c r="F136" i="151"/>
  <c r="EL135" i="151"/>
  <c r="EK135" i="151" s="1"/>
  <c r="EJ135" i="151"/>
  <c r="G135" i="151"/>
  <c r="F135" i="151"/>
  <c r="EL134" i="151"/>
  <c r="EK134" i="151" s="1"/>
  <c r="G134" i="151"/>
  <c r="F134" i="151"/>
  <c r="EL133" i="151"/>
  <c r="EK133" i="151" s="1"/>
  <c r="EJ133" i="151"/>
  <c r="G133" i="151"/>
  <c r="F133" i="151"/>
  <c r="EL132" i="151"/>
  <c r="EK132" i="151" s="1"/>
  <c r="G132" i="151"/>
  <c r="F132" i="151"/>
  <c r="EL131" i="151"/>
  <c r="EK131" i="151" s="1"/>
  <c r="EJ131" i="151"/>
  <c r="G131" i="151"/>
  <c r="F131" i="151"/>
  <c r="EL130" i="151"/>
  <c r="EK130" i="151" s="1"/>
  <c r="G130" i="151"/>
  <c r="F130" i="151"/>
  <c r="EL129" i="151"/>
  <c r="EK129" i="151" s="1"/>
  <c r="G129" i="151"/>
  <c r="F129" i="151"/>
  <c r="EL128" i="151"/>
  <c r="EK128" i="151" s="1"/>
  <c r="G128" i="151"/>
  <c r="F128" i="151"/>
  <c r="EL127" i="151"/>
  <c r="EK127" i="151" s="1"/>
  <c r="G127" i="151"/>
  <c r="F127" i="151"/>
  <c r="EL126" i="151"/>
  <c r="EK126" i="151" s="1"/>
  <c r="G126" i="151"/>
  <c r="F126" i="151"/>
  <c r="EL125" i="151"/>
  <c r="EK125" i="151" s="1"/>
  <c r="BE125" i="151"/>
  <c r="AZ125" i="151"/>
  <c r="AU125" i="151"/>
  <c r="AP125" i="151"/>
  <c r="AK125" i="151"/>
  <c r="AF125" i="151"/>
  <c r="AA125" i="151"/>
  <c r="V125" i="151"/>
  <c r="Q125" i="151"/>
  <c r="L125" i="151"/>
  <c r="G125" i="151"/>
  <c r="F125" i="151"/>
  <c r="EL124" i="151"/>
  <c r="EK124" i="151" s="1"/>
  <c r="EB124" i="151"/>
  <c r="DW124" i="151"/>
  <c r="DR124" i="151"/>
  <c r="DM124" i="151"/>
  <c r="DH124" i="151"/>
  <c r="DC124" i="151"/>
  <c r="CX124" i="151"/>
  <c r="CS124" i="151"/>
  <c r="CN124" i="151"/>
  <c r="CI124" i="151"/>
  <c r="CD124" i="151"/>
  <c r="BY124" i="151"/>
  <c r="BT124" i="151"/>
  <c r="BO124" i="151"/>
  <c r="BJ124" i="151"/>
  <c r="BE124" i="151"/>
  <c r="AZ124" i="151"/>
  <c r="AU124" i="151"/>
  <c r="AP124" i="151"/>
  <c r="AK124" i="151"/>
  <c r="AF124" i="151"/>
  <c r="AA124" i="151"/>
  <c r="V124" i="151"/>
  <c r="Q124" i="151"/>
  <c r="L124" i="151"/>
  <c r="G124" i="151"/>
  <c r="F124" i="151"/>
  <c r="EL123" i="151"/>
  <c r="EK123" i="151" s="1"/>
  <c r="EB123" i="151"/>
  <c r="DW123" i="151"/>
  <c r="DR123" i="151"/>
  <c r="DM123" i="151"/>
  <c r="DH123" i="151"/>
  <c r="DC123" i="151"/>
  <c r="CX123" i="151"/>
  <c r="CS123" i="151"/>
  <c r="CN123" i="151"/>
  <c r="CI123" i="151"/>
  <c r="CD123" i="151"/>
  <c r="BY123" i="151"/>
  <c r="BT123" i="151"/>
  <c r="BO123" i="151"/>
  <c r="BJ123" i="151"/>
  <c r="BE123" i="151"/>
  <c r="AZ123" i="151"/>
  <c r="AU123" i="151"/>
  <c r="AP123" i="151"/>
  <c r="AK123" i="151"/>
  <c r="AF123" i="151"/>
  <c r="AA123" i="151"/>
  <c r="V123" i="151"/>
  <c r="Q123" i="151"/>
  <c r="L123" i="151"/>
  <c r="G123" i="151"/>
  <c r="F123" i="151"/>
  <c r="EL122" i="151"/>
  <c r="EK122" i="151" s="1"/>
  <c r="EB122" i="151"/>
  <c r="DW122" i="151"/>
  <c r="DR122" i="151"/>
  <c r="DM122" i="151"/>
  <c r="DH122" i="151"/>
  <c r="DC122" i="151"/>
  <c r="CX122" i="151"/>
  <c r="CS122" i="151"/>
  <c r="CN122" i="151"/>
  <c r="CI122" i="151"/>
  <c r="CD122" i="151"/>
  <c r="BY122" i="151"/>
  <c r="BT122" i="151"/>
  <c r="BO122" i="151"/>
  <c r="BJ122" i="151"/>
  <c r="BE122" i="151"/>
  <c r="AZ122" i="151"/>
  <c r="AU122" i="151"/>
  <c r="AP122" i="151"/>
  <c r="AK122" i="151"/>
  <c r="AF122" i="151"/>
  <c r="AA122" i="151"/>
  <c r="V122" i="151"/>
  <c r="Q122" i="151"/>
  <c r="L122" i="151"/>
  <c r="G122" i="151"/>
  <c r="F122" i="151"/>
  <c r="EL121" i="151"/>
  <c r="EK121" i="151" s="1"/>
  <c r="EB121" i="151"/>
  <c r="DW121" i="151"/>
  <c r="DR121" i="151"/>
  <c r="DM121" i="151"/>
  <c r="DH121" i="151"/>
  <c r="DC121" i="151"/>
  <c r="CX121" i="151"/>
  <c r="CS121" i="151"/>
  <c r="CN121" i="151"/>
  <c r="CI121" i="151"/>
  <c r="CD121" i="151"/>
  <c r="BY121" i="151"/>
  <c r="BT121" i="151"/>
  <c r="BO121" i="151"/>
  <c r="BJ121" i="151"/>
  <c r="BE121" i="151"/>
  <c r="AZ121" i="151"/>
  <c r="AU121" i="151"/>
  <c r="AP121" i="151"/>
  <c r="AK121" i="151"/>
  <c r="AF121" i="151"/>
  <c r="AA121" i="151"/>
  <c r="V121" i="151"/>
  <c r="Q121" i="151"/>
  <c r="L121" i="151"/>
  <c r="G121" i="151"/>
  <c r="F121" i="151"/>
  <c r="EL120" i="151"/>
  <c r="EK120" i="151" s="1"/>
  <c r="G120" i="151"/>
  <c r="F120" i="151"/>
  <c r="EL119" i="151"/>
  <c r="EK119" i="151" s="1"/>
  <c r="G119" i="151"/>
  <c r="F119" i="151"/>
  <c r="EL118" i="151"/>
  <c r="EK118" i="151" s="1"/>
  <c r="G118" i="151"/>
  <c r="F118" i="151"/>
  <c r="EL117" i="151"/>
  <c r="EK117" i="151" s="1"/>
  <c r="G117" i="151"/>
  <c r="F117" i="151"/>
  <c r="EL116" i="151"/>
  <c r="EK116" i="151" s="1"/>
  <c r="G116" i="151"/>
  <c r="F116" i="151"/>
  <c r="EL115" i="151"/>
  <c r="EK115" i="151" s="1"/>
  <c r="G115" i="151"/>
  <c r="F115" i="151"/>
  <c r="EL114" i="151"/>
  <c r="EK114" i="151" s="1"/>
  <c r="G114" i="151"/>
  <c r="F114" i="151"/>
  <c r="EL113" i="151"/>
  <c r="EK113" i="151" s="1"/>
  <c r="G113" i="151"/>
  <c r="F113" i="151"/>
  <c r="EL112" i="151"/>
  <c r="EK112" i="151" s="1"/>
  <c r="G112" i="151"/>
  <c r="F112" i="151"/>
  <c r="EL111" i="151"/>
  <c r="EK111" i="151" s="1"/>
  <c r="G111" i="151"/>
  <c r="F111" i="151"/>
  <c r="EL110" i="151"/>
  <c r="EK110" i="151" s="1"/>
  <c r="G110" i="151"/>
  <c r="F110" i="151"/>
  <c r="EL109" i="151"/>
  <c r="EK109" i="151" s="1"/>
  <c r="G109" i="151"/>
  <c r="F109" i="151"/>
  <c r="EL108" i="151"/>
  <c r="EK108" i="151" s="1"/>
  <c r="G108" i="151"/>
  <c r="F108" i="151"/>
  <c r="EL107" i="151"/>
  <c r="EK107" i="151" s="1"/>
  <c r="G107" i="151"/>
  <c r="F107" i="151"/>
  <c r="EL106" i="151"/>
  <c r="EK106" i="151" s="1"/>
  <c r="G106" i="151"/>
  <c r="F106" i="151"/>
  <c r="EL105" i="151"/>
  <c r="EK105" i="151" s="1"/>
  <c r="G105" i="151"/>
  <c r="F105" i="151"/>
  <c r="EL104" i="151"/>
  <c r="EK104" i="151" s="1"/>
  <c r="G104" i="151"/>
  <c r="F104" i="151"/>
  <c r="EL103" i="151"/>
  <c r="EK103" i="151" s="1"/>
  <c r="G103" i="151"/>
  <c r="F103" i="151"/>
  <c r="EL102" i="151"/>
  <c r="EK102" i="151" s="1"/>
  <c r="G102" i="151"/>
  <c r="F102" i="151"/>
  <c r="EL101" i="151"/>
  <c r="EK101" i="151" s="1"/>
  <c r="G101" i="151"/>
  <c r="F101" i="151"/>
  <c r="EL100" i="151"/>
  <c r="EK100" i="151" s="1"/>
  <c r="G100" i="151"/>
  <c r="F100" i="151"/>
  <c r="EL99" i="151"/>
  <c r="EK99" i="151" s="1"/>
  <c r="G99" i="151"/>
  <c r="F99" i="151"/>
  <c r="EL98" i="151"/>
  <c r="EK98" i="151" s="1"/>
  <c r="G98" i="151"/>
  <c r="F98" i="151"/>
  <c r="EL97" i="151"/>
  <c r="EK97" i="151" s="1"/>
  <c r="G97" i="151"/>
  <c r="F97" i="151"/>
  <c r="EL96" i="151"/>
  <c r="EK96" i="151" s="1"/>
  <c r="G96" i="151"/>
  <c r="F96" i="151"/>
  <c r="EL95" i="151"/>
  <c r="EK95" i="151" s="1"/>
  <c r="G95" i="151"/>
  <c r="F95" i="151"/>
  <c r="EL94" i="151"/>
  <c r="EK94" i="151" s="1"/>
  <c r="G94" i="151"/>
  <c r="F94" i="151"/>
  <c r="EL93" i="151"/>
  <c r="EK93" i="151" s="1"/>
  <c r="G93" i="151"/>
  <c r="F93" i="151"/>
  <c r="EL92" i="151"/>
  <c r="EK92" i="151" s="1"/>
  <c r="G92" i="151"/>
  <c r="F92" i="151"/>
  <c r="EL91" i="151"/>
  <c r="EK91" i="151" s="1"/>
  <c r="G91" i="151"/>
  <c r="F91" i="151"/>
  <c r="EL90" i="151"/>
  <c r="EK90" i="151" s="1"/>
  <c r="G90" i="151"/>
  <c r="F90" i="151"/>
  <c r="EL89" i="151"/>
  <c r="EK89" i="151" s="1"/>
  <c r="G89" i="151"/>
  <c r="F89" i="151"/>
  <c r="EL88" i="151"/>
  <c r="EK88" i="151" s="1"/>
  <c r="G88" i="151"/>
  <c r="F88" i="151"/>
  <c r="EL87" i="151"/>
  <c r="EK87" i="151" s="1"/>
  <c r="G87" i="151"/>
  <c r="F87" i="151"/>
  <c r="EL86" i="151"/>
  <c r="EK86" i="151" s="1"/>
  <c r="G86" i="151"/>
  <c r="F86" i="151"/>
  <c r="EL85" i="151"/>
  <c r="EK85" i="151" s="1"/>
  <c r="G85" i="151"/>
  <c r="F85" i="151"/>
  <c r="EL84" i="151"/>
  <c r="EK84" i="151" s="1"/>
  <c r="G84" i="151"/>
  <c r="F84" i="151"/>
  <c r="EL83" i="151"/>
  <c r="EK83" i="151" s="1"/>
  <c r="G83" i="151"/>
  <c r="F83" i="151"/>
  <c r="EL82" i="151"/>
  <c r="EK82" i="151" s="1"/>
  <c r="G82" i="151"/>
  <c r="F82" i="151"/>
  <c r="EL81" i="151"/>
  <c r="EK81" i="151" s="1"/>
  <c r="G81" i="151"/>
  <c r="F81" i="151"/>
  <c r="EL80" i="151"/>
  <c r="EK80" i="151" s="1"/>
  <c r="G80" i="151"/>
  <c r="F80" i="151"/>
  <c r="EL79" i="151"/>
  <c r="EK79" i="151" s="1"/>
  <c r="G79" i="151"/>
  <c r="F79" i="151"/>
  <c r="EL78" i="151"/>
  <c r="EK78" i="151" s="1"/>
  <c r="G78" i="151"/>
  <c r="F78" i="151"/>
  <c r="EL77" i="151"/>
  <c r="EK77" i="151" s="1"/>
  <c r="G77" i="151"/>
  <c r="F77" i="151"/>
  <c r="EL76" i="151"/>
  <c r="EK76" i="151" s="1"/>
  <c r="G76" i="151"/>
  <c r="F76" i="151"/>
  <c r="EL75" i="151"/>
  <c r="EK75" i="151" s="1"/>
  <c r="G75" i="151"/>
  <c r="F75" i="151"/>
  <c r="EL74" i="151"/>
  <c r="EK74" i="151" s="1"/>
  <c r="G74" i="151"/>
  <c r="F74" i="151"/>
  <c r="EL73" i="151"/>
  <c r="EK73" i="151" s="1"/>
  <c r="G73" i="151"/>
  <c r="F73" i="151"/>
  <c r="EL72" i="151"/>
  <c r="EK72" i="151" s="1"/>
  <c r="G72" i="151"/>
  <c r="F72" i="151"/>
  <c r="EL71" i="151"/>
  <c r="EK71" i="151" s="1"/>
  <c r="G71" i="151"/>
  <c r="F71" i="151"/>
  <c r="EL70" i="151"/>
  <c r="EK70" i="151" s="1"/>
  <c r="G70" i="151"/>
  <c r="F70" i="151"/>
  <c r="EL69" i="151"/>
  <c r="EK69" i="151" s="1"/>
  <c r="G69" i="151"/>
  <c r="F69" i="151"/>
  <c r="EL68" i="151"/>
  <c r="EK68" i="151" s="1"/>
  <c r="G68" i="151"/>
  <c r="F68" i="151"/>
  <c r="EL67" i="151"/>
  <c r="EK67" i="151" s="1"/>
  <c r="G67" i="151"/>
  <c r="F67" i="151"/>
  <c r="EL66" i="151"/>
  <c r="EK66" i="151" s="1"/>
  <c r="EJ66" i="151"/>
  <c r="G66" i="151"/>
  <c r="F66" i="151"/>
  <c r="EL65" i="151"/>
  <c r="EK65" i="151" s="1"/>
  <c r="G65" i="151"/>
  <c r="F65" i="151"/>
  <c r="EL64" i="151"/>
  <c r="EK64" i="151" s="1"/>
  <c r="G64" i="151"/>
  <c r="F64" i="151"/>
  <c r="EL63" i="151"/>
  <c r="EK63" i="151" s="1"/>
  <c r="G63" i="151"/>
  <c r="F63" i="151"/>
  <c r="EL62" i="151"/>
  <c r="EK62" i="151" s="1"/>
  <c r="G62" i="151"/>
  <c r="F62" i="151"/>
  <c r="EL61" i="151"/>
  <c r="EK61" i="151" s="1"/>
  <c r="G61" i="151"/>
  <c r="F61" i="151"/>
  <c r="EL60" i="151"/>
  <c r="EK60" i="151" s="1"/>
  <c r="G60" i="151"/>
  <c r="F60" i="151"/>
  <c r="EL59" i="151"/>
  <c r="EK59" i="151" s="1"/>
  <c r="G59" i="151"/>
  <c r="F59" i="151"/>
  <c r="EL58" i="151"/>
  <c r="EK58" i="151" s="1"/>
  <c r="G58" i="151"/>
  <c r="F58" i="151"/>
  <c r="EL57" i="151"/>
  <c r="EK57" i="151" s="1"/>
  <c r="EJ57" i="151"/>
  <c r="DR57" i="151"/>
  <c r="G57" i="151"/>
  <c r="F57" i="151"/>
  <c r="EL56" i="151"/>
  <c r="EK56" i="151" s="1"/>
  <c r="DR56" i="151"/>
  <c r="G56" i="151"/>
  <c r="F56" i="151"/>
  <c r="EL55" i="151"/>
  <c r="EK55" i="151" s="1"/>
  <c r="EJ55" i="151"/>
  <c r="G55" i="151"/>
  <c r="F55" i="151"/>
  <c r="EL54" i="151"/>
  <c r="EK54" i="151" s="1"/>
  <c r="G54" i="151"/>
  <c r="F54" i="151"/>
  <c r="EL53" i="151"/>
  <c r="EK53" i="151" s="1"/>
  <c r="G53" i="151"/>
  <c r="F53" i="151"/>
  <c r="EL52" i="151"/>
  <c r="EK52" i="151" s="1"/>
  <c r="G52" i="151"/>
  <c r="F52" i="151"/>
  <c r="EL51" i="151"/>
  <c r="EK51" i="151" s="1"/>
  <c r="G51" i="151"/>
  <c r="F51" i="151"/>
  <c r="EL50" i="151"/>
  <c r="EK50" i="151" s="1"/>
  <c r="G50" i="151"/>
  <c r="F50" i="151"/>
  <c r="EL49" i="151"/>
  <c r="EK49" i="151" s="1"/>
  <c r="G49" i="151"/>
  <c r="F49" i="151"/>
  <c r="EL48" i="151"/>
  <c r="EK48" i="151" s="1"/>
  <c r="G48" i="151"/>
  <c r="F48" i="151"/>
  <c r="EL47" i="151"/>
  <c r="EK47" i="151" s="1"/>
  <c r="G47" i="151"/>
  <c r="F47" i="151"/>
  <c r="EL46" i="151"/>
  <c r="EK46" i="151" s="1"/>
  <c r="G46" i="151"/>
  <c r="F46" i="151"/>
  <c r="EL45" i="151"/>
  <c r="EK45" i="151" s="1"/>
  <c r="EJ45" i="151"/>
  <c r="G45" i="151"/>
  <c r="F45" i="151"/>
  <c r="EL44" i="151"/>
  <c r="EK44" i="151" s="1"/>
  <c r="G44" i="151"/>
  <c r="F44" i="151"/>
  <c r="EL43" i="151"/>
  <c r="EK43" i="151" s="1"/>
  <c r="DR43" i="151"/>
  <c r="G43" i="151"/>
  <c r="F43" i="151"/>
  <c r="EL42" i="151"/>
  <c r="EK42" i="151" s="1"/>
  <c r="G42" i="151"/>
  <c r="F42" i="151"/>
  <c r="EL41" i="151"/>
  <c r="EK41" i="151" s="1"/>
  <c r="G41" i="151"/>
  <c r="F41" i="151"/>
  <c r="EL40" i="151"/>
  <c r="EK40" i="151" s="1"/>
  <c r="G40" i="151"/>
  <c r="F40" i="151"/>
  <c r="EL39" i="151"/>
  <c r="EK39" i="151" s="1"/>
  <c r="G39" i="151"/>
  <c r="F39" i="151"/>
  <c r="EL38" i="151"/>
  <c r="EK38" i="151" s="1"/>
  <c r="G38" i="151"/>
  <c r="F38" i="151"/>
  <c r="EL37" i="151"/>
  <c r="EK37" i="151" s="1"/>
  <c r="G37" i="151"/>
  <c r="F37" i="151"/>
  <c r="EL36" i="151"/>
  <c r="EK36" i="151" s="1"/>
  <c r="G36" i="151"/>
  <c r="F36" i="151"/>
  <c r="EL35" i="151"/>
  <c r="EK35" i="151" s="1"/>
  <c r="G35" i="151"/>
  <c r="F35" i="151"/>
  <c r="EL34" i="151"/>
  <c r="EK34" i="151" s="1"/>
  <c r="G34" i="151"/>
  <c r="F34" i="151"/>
  <c r="EL33" i="151"/>
  <c r="EK33" i="151" s="1"/>
  <c r="G33" i="151"/>
  <c r="F33" i="151"/>
  <c r="EL32" i="151"/>
  <c r="EK32" i="151" s="1"/>
  <c r="G32" i="151"/>
  <c r="F32" i="151"/>
  <c r="EL31" i="151"/>
  <c r="EK31" i="151" s="1"/>
  <c r="G31" i="151"/>
  <c r="F31" i="151"/>
  <c r="EL30" i="151"/>
  <c r="EK30" i="151" s="1"/>
  <c r="G30" i="151"/>
  <c r="F30" i="151"/>
  <c r="EL29" i="151"/>
  <c r="EK29" i="151" s="1"/>
  <c r="G29" i="151"/>
  <c r="F29" i="151"/>
  <c r="EL28" i="151"/>
  <c r="EK28" i="151" s="1"/>
  <c r="G28" i="151"/>
  <c r="F28" i="151"/>
  <c r="EL27" i="151"/>
  <c r="EK27" i="151" s="1"/>
  <c r="G27" i="151"/>
  <c r="F27" i="151"/>
  <c r="EL26" i="151"/>
  <c r="EK26" i="151" s="1"/>
  <c r="G26" i="151"/>
  <c r="F26" i="151"/>
  <c r="EL25" i="151"/>
  <c r="EK25" i="151" s="1"/>
  <c r="G25" i="151"/>
  <c r="F25" i="151"/>
  <c r="EL24" i="151"/>
  <c r="EK24" i="151" s="1"/>
  <c r="G24" i="151"/>
  <c r="F24" i="151"/>
  <c r="EL23" i="151"/>
  <c r="EK23" i="151" s="1"/>
  <c r="G23" i="151"/>
  <c r="F23" i="151"/>
  <c r="EL22" i="151"/>
  <c r="EK22" i="151" s="1"/>
  <c r="G22" i="151"/>
  <c r="F22" i="151"/>
  <c r="EL21" i="151"/>
  <c r="EK21" i="151" s="1"/>
  <c r="G21" i="151"/>
  <c r="F21" i="151"/>
  <c r="EL20" i="151"/>
  <c r="EK20" i="151" s="1"/>
  <c r="G20" i="151"/>
  <c r="F20" i="151"/>
  <c r="EL19" i="151"/>
  <c r="EK19" i="151" s="1"/>
  <c r="G19" i="151"/>
  <c r="F19" i="151"/>
  <c r="EL18" i="151"/>
  <c r="EK18" i="151" s="1"/>
  <c r="G18" i="151"/>
  <c r="F18" i="151"/>
  <c r="EL17" i="151"/>
  <c r="EK17" i="151" s="1"/>
  <c r="G17" i="151"/>
  <c r="F17" i="151"/>
  <c r="EL16" i="151"/>
  <c r="EK16" i="151" s="1"/>
  <c r="G16" i="151"/>
  <c r="F16" i="151"/>
  <c r="EL15" i="151"/>
  <c r="EK15" i="151" s="1"/>
  <c r="G15" i="151"/>
  <c r="F15" i="151"/>
  <c r="EL14" i="151"/>
  <c r="EK14" i="151" s="1"/>
  <c r="G14" i="151"/>
  <c r="F14" i="151"/>
  <c r="EL13" i="151"/>
  <c r="EK13" i="151" s="1"/>
  <c r="G13" i="151"/>
  <c r="F13" i="151"/>
  <c r="EL12" i="151"/>
  <c r="EK12" i="151" s="1"/>
  <c r="G12" i="151"/>
  <c r="F12" i="151"/>
  <c r="EL11" i="151"/>
  <c r="EK11" i="151" s="1"/>
  <c r="G11" i="151"/>
  <c r="F11" i="151"/>
  <c r="EL10" i="151"/>
  <c r="EK10" i="151" s="1"/>
  <c r="G10" i="151"/>
  <c r="F10" i="151"/>
  <c r="EL9" i="151"/>
  <c r="EK9" i="151" s="1"/>
  <c r="G9" i="151"/>
  <c r="F9" i="151"/>
  <c r="EN240" i="151"/>
  <c r="EM240" i="151"/>
  <c r="EL8" i="151"/>
  <c r="EL240" i="151" s="1"/>
  <c r="ED240" i="151"/>
  <c r="EC240" i="151"/>
  <c r="DY240" i="151"/>
  <c r="DX240" i="151"/>
  <c r="DT240" i="151"/>
  <c r="DS240" i="151"/>
  <c r="DO240" i="151"/>
  <c r="DN240" i="151"/>
  <c r="DJ240" i="151"/>
  <c r="DI240" i="151"/>
  <c r="DE240" i="151"/>
  <c r="DD240" i="151"/>
  <c r="CZ240" i="151"/>
  <c r="CY240" i="151"/>
  <c r="CU240" i="151"/>
  <c r="CT240" i="151"/>
  <c r="CP240" i="151"/>
  <c r="CO240" i="151"/>
  <c r="CK240" i="151"/>
  <c r="CJ240" i="151"/>
  <c r="CF240" i="151"/>
  <c r="CE240" i="151"/>
  <c r="CA240" i="151"/>
  <c r="BZ240" i="151"/>
  <c r="BV240" i="151"/>
  <c r="BU240" i="151"/>
  <c r="BQ240" i="151"/>
  <c r="BP240" i="151"/>
  <c r="BL240" i="151"/>
  <c r="BK240" i="151"/>
  <c r="BG240" i="151"/>
  <c r="BF240" i="151"/>
  <c r="BB240" i="151"/>
  <c r="BA240" i="151"/>
  <c r="AW240" i="151"/>
  <c r="AV240" i="151"/>
  <c r="AR240" i="151"/>
  <c r="AQ240" i="151"/>
  <c r="AM240" i="151"/>
  <c r="AL240" i="151"/>
  <c r="AH240" i="151"/>
  <c r="AG240" i="151"/>
  <c r="AC240" i="151"/>
  <c r="AB240" i="151"/>
  <c r="X240" i="151"/>
  <c r="W240" i="151"/>
  <c r="S240" i="151"/>
  <c r="R240" i="151"/>
  <c r="N240" i="151"/>
  <c r="M240" i="151"/>
  <c r="I240" i="151"/>
  <c r="H240" i="151"/>
  <c r="G8" i="151"/>
  <c r="F8" i="151"/>
  <c r="E240" i="151"/>
  <c r="EL6" i="151"/>
  <c r="EK6" i="151"/>
  <c r="EJ6" i="151"/>
  <c r="EI6" i="151"/>
  <c r="EH6" i="151"/>
  <c r="G240" i="151" l="1"/>
  <c r="EJ122" i="151"/>
  <c r="EJ179" i="151"/>
  <c r="EJ226" i="151"/>
  <c r="EJ120" i="151"/>
  <c r="EJ124" i="151"/>
  <c r="EJ185" i="151"/>
  <c r="EJ236" i="151"/>
  <c r="EJ38" i="151"/>
  <c r="EJ61" i="151"/>
  <c r="EJ121" i="151"/>
  <c r="EJ123" i="151"/>
  <c r="EJ168" i="151"/>
  <c r="EJ172" i="151"/>
  <c r="EJ176" i="151"/>
  <c r="EJ180" i="151"/>
  <c r="EJ184" i="151"/>
  <c r="EJ151" i="151"/>
  <c r="EJ154" i="151"/>
  <c r="EJ155" i="151"/>
  <c r="EJ177" i="151"/>
  <c r="EJ188" i="151"/>
  <c r="EJ195" i="151"/>
  <c r="EJ199" i="151"/>
  <c r="EJ213" i="151"/>
  <c r="EJ220" i="151"/>
  <c r="EJ224" i="151"/>
  <c r="EJ228" i="151"/>
  <c r="EJ233" i="151"/>
  <c r="EJ234" i="151"/>
  <c r="EJ238" i="151"/>
  <c r="F240" i="151"/>
  <c r="EJ8" i="151"/>
  <c r="EJ9" i="151"/>
  <c r="EJ10" i="151"/>
  <c r="EJ11" i="151"/>
  <c r="EJ12" i="151"/>
  <c r="EJ13" i="151"/>
  <c r="EJ14" i="151"/>
  <c r="EJ15" i="151"/>
  <c r="EJ16" i="151"/>
  <c r="EJ17" i="151"/>
  <c r="EJ18" i="151"/>
  <c r="EJ19" i="151"/>
  <c r="EJ20" i="151"/>
  <c r="EJ21" i="151"/>
  <c r="EJ22" i="151"/>
  <c r="EJ23" i="151"/>
  <c r="EJ24" i="151"/>
  <c r="EJ25" i="151"/>
  <c r="EJ26" i="151"/>
  <c r="EJ27" i="151"/>
  <c r="EJ28" i="151"/>
  <c r="EJ29" i="151"/>
  <c r="EJ30" i="151"/>
  <c r="EJ31" i="151"/>
  <c r="EJ32" i="151"/>
  <c r="EJ33" i="151"/>
  <c r="EJ34" i="151"/>
  <c r="EJ35" i="151"/>
  <c r="EJ36" i="151"/>
  <c r="EJ37" i="151"/>
  <c r="EJ43" i="151"/>
  <c r="EJ44" i="151"/>
  <c r="EJ46" i="151"/>
  <c r="EJ47" i="151"/>
  <c r="EJ48" i="151"/>
  <c r="EJ49" i="151"/>
  <c r="EJ50" i="151"/>
  <c r="EJ51" i="151"/>
  <c r="EJ52" i="151"/>
  <c r="EJ53" i="151"/>
  <c r="EJ54" i="151"/>
  <c r="EJ62" i="151"/>
  <c r="EJ63" i="151"/>
  <c r="EJ64" i="151"/>
  <c r="EJ65" i="151"/>
  <c r="EJ39" i="151"/>
  <c r="EJ40" i="151"/>
  <c r="EJ41" i="151"/>
  <c r="EJ42" i="151"/>
  <c r="EJ56" i="151"/>
  <c r="EJ58" i="151"/>
  <c r="EJ59" i="151"/>
  <c r="EJ60" i="151"/>
  <c r="EJ67" i="151"/>
  <c r="EJ68" i="151"/>
  <c r="EJ69" i="151"/>
  <c r="EJ70" i="151"/>
  <c r="EJ71" i="151"/>
  <c r="EJ72" i="151"/>
  <c r="EJ73" i="151"/>
  <c r="EJ74" i="151"/>
  <c r="EJ75" i="151"/>
  <c r="EJ76" i="151"/>
  <c r="EJ77" i="151"/>
  <c r="EJ78" i="151"/>
  <c r="EJ79" i="151"/>
  <c r="EJ80" i="151"/>
  <c r="EJ81" i="151"/>
  <c r="EJ82" i="151"/>
  <c r="EJ83" i="151"/>
  <c r="EJ84" i="151"/>
  <c r="EJ85" i="151"/>
  <c r="EJ86" i="151"/>
  <c r="EJ87" i="151"/>
  <c r="EJ88" i="151"/>
  <c r="EJ89" i="151"/>
  <c r="EJ90" i="151"/>
  <c r="EJ91" i="151"/>
  <c r="EJ92" i="151"/>
  <c r="EJ93" i="151"/>
  <c r="EJ94" i="151"/>
  <c r="EJ95" i="151"/>
  <c r="EJ96" i="151"/>
  <c r="EJ97" i="151"/>
  <c r="EJ98" i="151"/>
  <c r="EJ99" i="151"/>
  <c r="EJ100" i="151"/>
  <c r="EJ101" i="151"/>
  <c r="EJ102" i="151"/>
  <c r="EJ103" i="151"/>
  <c r="EJ104" i="151"/>
  <c r="EJ105" i="151"/>
  <c r="EJ106" i="151"/>
  <c r="EJ107" i="151"/>
  <c r="EJ108" i="151"/>
  <c r="EJ109" i="151"/>
  <c r="EJ110" i="151"/>
  <c r="EJ111" i="151"/>
  <c r="EJ112" i="151"/>
  <c r="EJ113" i="151"/>
  <c r="EJ114" i="151"/>
  <c r="EJ115" i="151"/>
  <c r="EJ116" i="151"/>
  <c r="EJ117" i="151"/>
  <c r="EJ118" i="151"/>
  <c r="EJ119" i="151"/>
  <c r="EJ132" i="151"/>
  <c r="EJ136" i="151"/>
  <c r="EJ140" i="151"/>
  <c r="EJ144" i="151"/>
  <c r="EJ148" i="151"/>
  <c r="EJ152" i="151"/>
  <c r="EJ156" i="151"/>
  <c r="EJ157" i="151"/>
  <c r="EJ158" i="151"/>
  <c r="EJ159" i="151"/>
  <c r="EJ160" i="151"/>
  <c r="EJ161" i="151"/>
  <c r="EJ162" i="151"/>
  <c r="EJ163" i="151"/>
  <c r="EJ164" i="151"/>
  <c r="EJ165" i="151"/>
  <c r="EJ169" i="151"/>
  <c r="EJ170" i="151"/>
  <c r="EJ174" i="151"/>
  <c r="EJ178" i="151"/>
  <c r="EJ182" i="151"/>
  <c r="EJ186" i="151"/>
  <c r="EJ190" i="151"/>
  <c r="EJ194" i="151"/>
  <c r="EJ198" i="151"/>
  <c r="EJ210" i="151"/>
  <c r="EJ211" i="151"/>
  <c r="EJ212" i="151"/>
  <c r="EJ221" i="151"/>
  <c r="EJ225" i="151"/>
  <c r="EJ229" i="151"/>
  <c r="EJ230" i="151"/>
  <c r="EJ237" i="151"/>
  <c r="EJ125" i="151"/>
  <c r="EJ126" i="151"/>
  <c r="EJ127" i="151"/>
  <c r="EJ128" i="151"/>
  <c r="EJ129" i="151"/>
  <c r="EJ130" i="151"/>
  <c r="EJ134" i="151"/>
  <c r="EJ138" i="151"/>
  <c r="EJ142" i="151"/>
  <c r="EJ146" i="151"/>
  <c r="EJ150" i="151"/>
  <c r="EJ196" i="151"/>
  <c r="EJ200" i="151"/>
  <c r="EJ201" i="151"/>
  <c r="EJ202" i="151"/>
  <c r="EJ203" i="151"/>
  <c r="EJ204" i="151"/>
  <c r="EJ205" i="151"/>
  <c r="EJ206" i="151"/>
  <c r="EJ207" i="151"/>
  <c r="EJ208" i="151"/>
  <c r="EJ214" i="151"/>
  <c r="EJ215" i="151"/>
  <c r="EJ216" i="151"/>
  <c r="EJ217" i="151"/>
  <c r="EJ218" i="151"/>
  <c r="EJ219" i="151"/>
  <c r="EJ223" i="151"/>
  <c r="EJ227" i="151"/>
  <c r="EJ232" i="151"/>
  <c r="EJ235" i="151"/>
  <c r="CI239" i="151"/>
  <c r="CN239" i="151"/>
  <c r="CS239" i="151"/>
  <c r="CX239" i="151"/>
  <c r="DC239" i="151"/>
  <c r="DH239" i="151"/>
  <c r="EJ239" i="151"/>
  <c r="EP9" i="151"/>
  <c r="EP10" i="151"/>
  <c r="EP11" i="151"/>
  <c r="EP12" i="151"/>
  <c r="EP13" i="151"/>
  <c r="EP14" i="151"/>
  <c r="EP15" i="151"/>
  <c r="EP16" i="151"/>
  <c r="EP17" i="151"/>
  <c r="EP18" i="151"/>
  <c r="EP19" i="151"/>
  <c r="EP20" i="151"/>
  <c r="EP21" i="151"/>
  <c r="EP22" i="151"/>
  <c r="EP23" i="151"/>
  <c r="EP24" i="151"/>
  <c r="EP25" i="151"/>
  <c r="EP26" i="151"/>
  <c r="EP27" i="151"/>
  <c r="EP28" i="151"/>
  <c r="EP29" i="151"/>
  <c r="EP30" i="151"/>
  <c r="EP31" i="151"/>
  <c r="EP32" i="151"/>
  <c r="EP33" i="151"/>
  <c r="EP34" i="151"/>
  <c r="EP35" i="151"/>
  <c r="EP36" i="151"/>
  <c r="EP37" i="151"/>
  <c r="EP38" i="151"/>
  <c r="EO39" i="151"/>
  <c r="EO40" i="151"/>
  <c r="EO41" i="151"/>
  <c r="EO42" i="151"/>
  <c r="EP43" i="151"/>
  <c r="EP44" i="151"/>
  <c r="EP45" i="151"/>
  <c r="EP46" i="151"/>
  <c r="EP47" i="151"/>
  <c r="EP48" i="151"/>
  <c r="EP49" i="151"/>
  <c r="EP50" i="151"/>
  <c r="EP51" i="151"/>
  <c r="EP52" i="151"/>
  <c r="EP53" i="151"/>
  <c r="EP54" i="151"/>
  <c r="EP55" i="151"/>
  <c r="EO56" i="151"/>
  <c r="EP57" i="151"/>
  <c r="EO58" i="151"/>
  <c r="EO59" i="151"/>
  <c r="EO60" i="151"/>
  <c r="EO61" i="151"/>
  <c r="EP62" i="151"/>
  <c r="EP63" i="151"/>
  <c r="EP64" i="151"/>
  <c r="EP65" i="151"/>
  <c r="EP66" i="151"/>
  <c r="EO67" i="151"/>
  <c r="EO68" i="151"/>
  <c r="EO69" i="151"/>
  <c r="EO70" i="151"/>
  <c r="EO9" i="151"/>
  <c r="EO10" i="151"/>
  <c r="EO11" i="151"/>
  <c r="EO12" i="151"/>
  <c r="EO13" i="151"/>
  <c r="EO14" i="151"/>
  <c r="EO15" i="151"/>
  <c r="EO16" i="151"/>
  <c r="EO17" i="151"/>
  <c r="EO18" i="151"/>
  <c r="EO19" i="151"/>
  <c r="EO20" i="151"/>
  <c r="EO21" i="151"/>
  <c r="EO22" i="151"/>
  <c r="EO23" i="151"/>
  <c r="EO24" i="151"/>
  <c r="EO25" i="151"/>
  <c r="EO26" i="151"/>
  <c r="EO27" i="151"/>
  <c r="EO28" i="151"/>
  <c r="EO29" i="151"/>
  <c r="EO30" i="151"/>
  <c r="EO31" i="151"/>
  <c r="EO32" i="151"/>
  <c r="EO33" i="151"/>
  <c r="EO34" i="151"/>
  <c r="EO35" i="151"/>
  <c r="EO36" i="151"/>
  <c r="EO37" i="151"/>
  <c r="EO38" i="151"/>
  <c r="EP39" i="151"/>
  <c r="EP40" i="151"/>
  <c r="EP41" i="151"/>
  <c r="EP42" i="151"/>
  <c r="EO43" i="151"/>
  <c r="EO44" i="151"/>
  <c r="EO45" i="151"/>
  <c r="EO46" i="151"/>
  <c r="EO47" i="151"/>
  <c r="EO48" i="151"/>
  <c r="EO49" i="151"/>
  <c r="EO50" i="151"/>
  <c r="EO51" i="151"/>
  <c r="EO52" i="151"/>
  <c r="EO53" i="151"/>
  <c r="EO54" i="151"/>
  <c r="EO55" i="151"/>
  <c r="EP56" i="151"/>
  <c r="EO57" i="151"/>
  <c r="EP58" i="151"/>
  <c r="EP59" i="151"/>
  <c r="EP60" i="151"/>
  <c r="EP61" i="151"/>
  <c r="EO62" i="151"/>
  <c r="EO63" i="151"/>
  <c r="EO64" i="151"/>
  <c r="EO65" i="151"/>
  <c r="EO66" i="151"/>
  <c r="EP67" i="151"/>
  <c r="EP68" i="151"/>
  <c r="EP69" i="151"/>
  <c r="EP70" i="151"/>
  <c r="EO71" i="151"/>
  <c r="EO72" i="151"/>
  <c r="EO73" i="151"/>
  <c r="EO74" i="151"/>
  <c r="EO75" i="151"/>
  <c r="EO76" i="151"/>
  <c r="EO77" i="151"/>
  <c r="EO78" i="151"/>
  <c r="EO79" i="151"/>
  <c r="EO80" i="151"/>
  <c r="EO81" i="151"/>
  <c r="EO82" i="151"/>
  <c r="EO83" i="151"/>
  <c r="EO84" i="151"/>
  <c r="EO85" i="151"/>
  <c r="EO86" i="151"/>
  <c r="EO87" i="151"/>
  <c r="EO88" i="151"/>
  <c r="EO89" i="151"/>
  <c r="EO90" i="151"/>
  <c r="EO91" i="151"/>
  <c r="EO92" i="151"/>
  <c r="EO93" i="151"/>
  <c r="EO94" i="151"/>
  <c r="EO95" i="151"/>
  <c r="EO96" i="151"/>
  <c r="EO97" i="151"/>
  <c r="EO98" i="151"/>
  <c r="EO99" i="151"/>
  <c r="EO100" i="151"/>
  <c r="EO101" i="151"/>
  <c r="EO102" i="151"/>
  <c r="EO103" i="151"/>
  <c r="EO104" i="151"/>
  <c r="EO105" i="151"/>
  <c r="EO106" i="151"/>
  <c r="EO107" i="151"/>
  <c r="EO108" i="151"/>
  <c r="EO109" i="151"/>
  <c r="EO110" i="151"/>
  <c r="EO111" i="151"/>
  <c r="EO112" i="151"/>
  <c r="EO113" i="151"/>
  <c r="EO114" i="151"/>
  <c r="EO115" i="151"/>
  <c r="EO116" i="151"/>
  <c r="EO117" i="151"/>
  <c r="EO118" i="151"/>
  <c r="EO119" i="151"/>
  <c r="EO120" i="151"/>
  <c r="EP121" i="151"/>
  <c r="EP122" i="151"/>
  <c r="EP123" i="151"/>
  <c r="EP124" i="151"/>
  <c r="EP125" i="151"/>
  <c r="EP126" i="151"/>
  <c r="EP127" i="151"/>
  <c r="EP128" i="151"/>
  <c r="EP129" i="151"/>
  <c r="EP130" i="151"/>
  <c r="EP131" i="151"/>
  <c r="EO132" i="151"/>
  <c r="EO133" i="151"/>
  <c r="EP134" i="151"/>
  <c r="EP135" i="151"/>
  <c r="EO136" i="151"/>
  <c r="EO137" i="151"/>
  <c r="EP138" i="151"/>
  <c r="EP139" i="151"/>
  <c r="EO140" i="151"/>
  <c r="EO141" i="151"/>
  <c r="EP142" i="151"/>
  <c r="EP143" i="151"/>
  <c r="EO144" i="151"/>
  <c r="EO145" i="151"/>
  <c r="EP146" i="151"/>
  <c r="EP147" i="151"/>
  <c r="EO148" i="151"/>
  <c r="EO149" i="151"/>
  <c r="EP150" i="151"/>
  <c r="EP151" i="151"/>
  <c r="EO152" i="151"/>
  <c r="EO153" i="151"/>
  <c r="EP154" i="151"/>
  <c r="EP155" i="151"/>
  <c r="EO156" i="151"/>
  <c r="EO157" i="151"/>
  <c r="EO158" i="151"/>
  <c r="EO159" i="151"/>
  <c r="EO160" i="151"/>
  <c r="EO161" i="151"/>
  <c r="EO162" i="151"/>
  <c r="EO163" i="151"/>
  <c r="EO164" i="151"/>
  <c r="EO165" i="151"/>
  <c r="EO166" i="151"/>
  <c r="EP167" i="151"/>
  <c r="EP168" i="151"/>
  <c r="EO169" i="151"/>
  <c r="EO170" i="151"/>
  <c r="EO171" i="151"/>
  <c r="EP172" i="151"/>
  <c r="EP173" i="151"/>
  <c r="EO174" i="151"/>
  <c r="EO175" i="151"/>
  <c r="EP176" i="151"/>
  <c r="EP177" i="151"/>
  <c r="EO178" i="151"/>
  <c r="EO179" i="151"/>
  <c r="EP180" i="151"/>
  <c r="EP181" i="151"/>
  <c r="EO182" i="151"/>
  <c r="EO183" i="151"/>
  <c r="EP184" i="151"/>
  <c r="EP185" i="151"/>
  <c r="EO186" i="151"/>
  <c r="EO187" i="151"/>
  <c r="EP188" i="151"/>
  <c r="EP189" i="151"/>
  <c r="EO190" i="151"/>
  <c r="EO191" i="151"/>
  <c r="EP192" i="151"/>
  <c r="EP193" i="151"/>
  <c r="EO194" i="151"/>
  <c r="EO195" i="151"/>
  <c r="EP196" i="151"/>
  <c r="EP197" i="151"/>
  <c r="EO198" i="151"/>
  <c r="EO199" i="151"/>
  <c r="EP200" i="151"/>
  <c r="EP201" i="151"/>
  <c r="EP202" i="151"/>
  <c r="EP203" i="151"/>
  <c r="EP204" i="151"/>
  <c r="EP205" i="151"/>
  <c r="EP206" i="151"/>
  <c r="EP207" i="151"/>
  <c r="EP208" i="151"/>
  <c r="EP209" i="151"/>
  <c r="EO210" i="151"/>
  <c r="EO211" i="151"/>
  <c r="EO212" i="151"/>
  <c r="EO213" i="151"/>
  <c r="EP214" i="151"/>
  <c r="EP215" i="151"/>
  <c r="EP216" i="151"/>
  <c r="EP217" i="151"/>
  <c r="EP218" i="151"/>
  <c r="EP219" i="151"/>
  <c r="EP220" i="151"/>
  <c r="EO221" i="151"/>
  <c r="EO222" i="151"/>
  <c r="EP223" i="151"/>
  <c r="EP224" i="151"/>
  <c r="EO225" i="151"/>
  <c r="EO226" i="151"/>
  <c r="EP227" i="151"/>
  <c r="EP228" i="151"/>
  <c r="EO229" i="151"/>
  <c r="EO230" i="151"/>
  <c r="EO231" i="151"/>
  <c r="EP232" i="151"/>
  <c r="EP233" i="151"/>
  <c r="EO234" i="151"/>
  <c r="EP235" i="151"/>
  <c r="EP236" i="151"/>
  <c r="EO237" i="151"/>
  <c r="EO238" i="151"/>
  <c r="EP239" i="151"/>
  <c r="EP71" i="151"/>
  <c r="EP72" i="151"/>
  <c r="EP73" i="151"/>
  <c r="EP74" i="151"/>
  <c r="EP75" i="151"/>
  <c r="EP76" i="151"/>
  <c r="EP77" i="151"/>
  <c r="EP78" i="151"/>
  <c r="EP79" i="151"/>
  <c r="EP80" i="151"/>
  <c r="EP81" i="151"/>
  <c r="EP82" i="151"/>
  <c r="EP83" i="151"/>
  <c r="EP84" i="151"/>
  <c r="EP85" i="151"/>
  <c r="EP86" i="151"/>
  <c r="EP87" i="151"/>
  <c r="EP88" i="151"/>
  <c r="EP89" i="151"/>
  <c r="EP90" i="151"/>
  <c r="EP91" i="151"/>
  <c r="EP92" i="151"/>
  <c r="EP93" i="151"/>
  <c r="EP94" i="151"/>
  <c r="EP95" i="151"/>
  <c r="EP96" i="151"/>
  <c r="EP97" i="151"/>
  <c r="EP98" i="151"/>
  <c r="EP99" i="151"/>
  <c r="EP100" i="151"/>
  <c r="EP101" i="151"/>
  <c r="EP102" i="151"/>
  <c r="EP103" i="151"/>
  <c r="EP104" i="151"/>
  <c r="EP105" i="151"/>
  <c r="EP106" i="151"/>
  <c r="EP107" i="151"/>
  <c r="EP108" i="151"/>
  <c r="EP109" i="151"/>
  <c r="EP110" i="151"/>
  <c r="EP111" i="151"/>
  <c r="EP112" i="151"/>
  <c r="EP113" i="151"/>
  <c r="EP114" i="151"/>
  <c r="EP115" i="151"/>
  <c r="EP116" i="151"/>
  <c r="EP117" i="151"/>
  <c r="EP118" i="151"/>
  <c r="EP119" i="151"/>
  <c r="EP120" i="151"/>
  <c r="EO121" i="151"/>
  <c r="EO122" i="151"/>
  <c r="EO123" i="151"/>
  <c r="EO124" i="151"/>
  <c r="EO125" i="151"/>
  <c r="EO126" i="151"/>
  <c r="EO127" i="151"/>
  <c r="EO128" i="151"/>
  <c r="EO129" i="151"/>
  <c r="EO130" i="151"/>
  <c r="EO131" i="151"/>
  <c r="EP132" i="151"/>
  <c r="EP133" i="151"/>
  <c r="EO134" i="151"/>
  <c r="EO135" i="151"/>
  <c r="EP136" i="151"/>
  <c r="EP137" i="151"/>
  <c r="EO138" i="151"/>
  <c r="EO139" i="151"/>
  <c r="EP140" i="151"/>
  <c r="EP141" i="151"/>
  <c r="EO142" i="151"/>
  <c r="EO143" i="151"/>
  <c r="EP144" i="151"/>
  <c r="EP145" i="151"/>
  <c r="EO146" i="151"/>
  <c r="EO147" i="151"/>
  <c r="EP148" i="151"/>
  <c r="EP149" i="151"/>
  <c r="EO150" i="151"/>
  <c r="EO151" i="151"/>
  <c r="EP152" i="151"/>
  <c r="EP153" i="151"/>
  <c r="EO154" i="151"/>
  <c r="EO155" i="151"/>
  <c r="EP156" i="151"/>
  <c r="EP157" i="151"/>
  <c r="EP158" i="151"/>
  <c r="EP159" i="151"/>
  <c r="EP160" i="151"/>
  <c r="EP161" i="151"/>
  <c r="EP162" i="151"/>
  <c r="EP163" i="151"/>
  <c r="EP164" i="151"/>
  <c r="EP165" i="151"/>
  <c r="EP166" i="151"/>
  <c r="EO167" i="151"/>
  <c r="EO168" i="151"/>
  <c r="EP169" i="151"/>
  <c r="EP170" i="151"/>
  <c r="EP171" i="151"/>
  <c r="EO172" i="151"/>
  <c r="EO173" i="151"/>
  <c r="EP174" i="151"/>
  <c r="EP175" i="151"/>
  <c r="EO176" i="151"/>
  <c r="EO177" i="151"/>
  <c r="EP178" i="151"/>
  <c r="EP179" i="151"/>
  <c r="EO180" i="151"/>
  <c r="EO181" i="151"/>
  <c r="EP182" i="151"/>
  <c r="EP183" i="151"/>
  <c r="EO184" i="151"/>
  <c r="EG185" i="151"/>
  <c r="EF185" i="151" s="1"/>
  <c r="EO185" i="151"/>
  <c r="EP186" i="151"/>
  <c r="EP187" i="151"/>
  <c r="EO188" i="151"/>
  <c r="EO189" i="151"/>
  <c r="EP190" i="151"/>
  <c r="EP191" i="151"/>
  <c r="EO192" i="151"/>
  <c r="EO193" i="151"/>
  <c r="EP194" i="151"/>
  <c r="EP195" i="151"/>
  <c r="EO196" i="151"/>
  <c r="EO197" i="151"/>
  <c r="EP198" i="151"/>
  <c r="EP199" i="151"/>
  <c r="EO200" i="151"/>
  <c r="EO201" i="151"/>
  <c r="EO202" i="151"/>
  <c r="EO203" i="151"/>
  <c r="EO204" i="151"/>
  <c r="EO205" i="151"/>
  <c r="EO206" i="151"/>
  <c r="EO207" i="151"/>
  <c r="EO208" i="151"/>
  <c r="EO209" i="151"/>
  <c r="EP210" i="151"/>
  <c r="EP211" i="151"/>
  <c r="EP212" i="151"/>
  <c r="EP213" i="151"/>
  <c r="EO214" i="151"/>
  <c r="EO215" i="151"/>
  <c r="EO216" i="151"/>
  <c r="EO217" i="151"/>
  <c r="EO218" i="151"/>
  <c r="EO219" i="151"/>
  <c r="EO220" i="151"/>
  <c r="EP221" i="151"/>
  <c r="EP222" i="151"/>
  <c r="EO223" i="151"/>
  <c r="EO224" i="151"/>
  <c r="EP225" i="151"/>
  <c r="EP226" i="151"/>
  <c r="EO227" i="151"/>
  <c r="EO228" i="151"/>
  <c r="EP229" i="151"/>
  <c r="EP230" i="151"/>
  <c r="EP231" i="151"/>
  <c r="EO232" i="151"/>
  <c r="EO233" i="151"/>
  <c r="EP234" i="151"/>
  <c r="EO235" i="151"/>
  <c r="EO236" i="151"/>
  <c r="EP237" i="151"/>
  <c r="EP238" i="151"/>
  <c r="DR239" i="151"/>
  <c r="DQ239" i="151" s="1"/>
  <c r="EB239" i="151"/>
  <c r="EO239" i="151"/>
  <c r="AF196" i="151"/>
  <c r="L229" i="151"/>
  <c r="Q229" i="151"/>
  <c r="V229" i="151"/>
  <c r="AA229" i="151"/>
  <c r="AF229" i="151"/>
  <c r="AK229" i="151"/>
  <c r="AP229" i="151"/>
  <c r="AU229" i="151"/>
  <c r="AZ229" i="151"/>
  <c r="BE229" i="151"/>
  <c r="BJ229" i="151"/>
  <c r="BO229" i="151"/>
  <c r="BT229" i="151"/>
  <c r="BY229" i="151"/>
  <c r="CD229" i="151"/>
  <c r="CI229" i="151"/>
  <c r="CN229" i="151"/>
  <c r="CS229" i="151"/>
  <c r="CX229" i="151"/>
  <c r="DC229" i="151"/>
  <c r="DH229" i="151"/>
  <c r="DM229" i="151"/>
  <c r="DR229" i="151"/>
  <c r="DW229" i="151"/>
  <c r="EB229" i="151"/>
  <c r="L230" i="151"/>
  <c r="Q230" i="151"/>
  <c r="V230" i="151"/>
  <c r="AA230" i="151"/>
  <c r="AF230" i="151"/>
  <c r="AK230" i="151"/>
  <c r="AP230" i="151"/>
  <c r="AU230" i="151"/>
  <c r="AZ230" i="151"/>
  <c r="BE230" i="151"/>
  <c r="BJ230" i="151"/>
  <c r="BO230" i="151"/>
  <c r="BT230" i="151"/>
  <c r="BY230" i="151"/>
  <c r="CD230" i="151"/>
  <c r="CI230" i="151"/>
  <c r="CN230" i="151"/>
  <c r="CS230" i="151"/>
  <c r="CX230" i="151"/>
  <c r="DC230" i="151"/>
  <c r="DH230" i="151"/>
  <c r="DM230" i="151"/>
  <c r="DR230" i="151"/>
  <c r="L234" i="151"/>
  <c r="Q234" i="151"/>
  <c r="V234" i="151"/>
  <c r="AA234" i="151"/>
  <c r="AF234" i="151"/>
  <c r="L221" i="151"/>
  <c r="Q221" i="151"/>
  <c r="V221" i="151"/>
  <c r="AA221" i="151"/>
  <c r="AF221" i="151"/>
  <c r="AK221" i="151"/>
  <c r="AP221" i="151"/>
  <c r="AU221" i="151"/>
  <c r="AZ221" i="151"/>
  <c r="BE221" i="151"/>
  <c r="BJ221" i="151"/>
  <c r="BO221" i="151"/>
  <c r="BT221" i="151"/>
  <c r="BY221" i="151"/>
  <c r="CD221" i="151"/>
  <c r="CI221" i="151"/>
  <c r="CN221" i="151"/>
  <c r="CS221" i="151"/>
  <c r="CX221" i="151"/>
  <c r="DC221" i="151"/>
  <c r="DH221" i="151"/>
  <c r="DM221" i="151"/>
  <c r="DR221" i="151"/>
  <c r="DW221" i="151"/>
  <c r="EB221" i="151"/>
  <c r="L222" i="151"/>
  <c r="Q222" i="151"/>
  <c r="L225" i="151"/>
  <c r="Q225" i="151"/>
  <c r="V225" i="151"/>
  <c r="AA225" i="151"/>
  <c r="AF225" i="151"/>
  <c r="AK225" i="151"/>
  <c r="AP225" i="151"/>
  <c r="AU225" i="151"/>
  <c r="AZ225" i="151"/>
  <c r="BE225" i="151"/>
  <c r="BJ225" i="151"/>
  <c r="BO225" i="151"/>
  <c r="BT225" i="151"/>
  <c r="BY225" i="151"/>
  <c r="CD225" i="151"/>
  <c r="CI225" i="151"/>
  <c r="CN225" i="151"/>
  <c r="CS225" i="151"/>
  <c r="CX225" i="151"/>
  <c r="DC225" i="151"/>
  <c r="DH225" i="151"/>
  <c r="DM225" i="151"/>
  <c r="DR225" i="151"/>
  <c r="DW225" i="151"/>
  <c r="EB225" i="151"/>
  <c r="L226" i="151"/>
  <c r="Q226" i="151"/>
  <c r="V226" i="151"/>
  <c r="AA226" i="151"/>
  <c r="AF226" i="151"/>
  <c r="AK226" i="151"/>
  <c r="AP226" i="151"/>
  <c r="AU226" i="151"/>
  <c r="AZ226" i="151"/>
  <c r="BE226" i="151"/>
  <c r="BJ226" i="151"/>
  <c r="BO226" i="151"/>
  <c r="AK234" i="151"/>
  <c r="AP234" i="151"/>
  <c r="AK196" i="151"/>
  <c r="AP196" i="151"/>
  <c r="AU196" i="151"/>
  <c r="AZ196" i="151"/>
  <c r="BE196" i="151"/>
  <c r="BJ196" i="151"/>
  <c r="BO196" i="151"/>
  <c r="BT196" i="151"/>
  <c r="BY196" i="151"/>
  <c r="CD196" i="151"/>
  <c r="CI196" i="151"/>
  <c r="CN196" i="151"/>
  <c r="CS196" i="151"/>
  <c r="CX196" i="151"/>
  <c r="DC196" i="151"/>
  <c r="DH196" i="151"/>
  <c r="DM196" i="151"/>
  <c r="DR196" i="151"/>
  <c r="DW196" i="151"/>
  <c r="EB196" i="151"/>
  <c r="L197" i="151"/>
  <c r="Q197" i="151"/>
  <c r="V197" i="151"/>
  <c r="AA197" i="151"/>
  <c r="AF197" i="151"/>
  <c r="AK197" i="151"/>
  <c r="AP197" i="151"/>
  <c r="AU197" i="151"/>
  <c r="AZ197" i="151"/>
  <c r="BE197" i="151"/>
  <c r="BJ197" i="151"/>
  <c r="BO197" i="151"/>
  <c r="BT197" i="151"/>
  <c r="BY197" i="151"/>
  <c r="CD197" i="151"/>
  <c r="CI197" i="151"/>
  <c r="CN197" i="151"/>
  <c r="CS197" i="151"/>
  <c r="CX197" i="151"/>
  <c r="DC197" i="151"/>
  <c r="DH197" i="151"/>
  <c r="DM197" i="151"/>
  <c r="DR197" i="151"/>
  <c r="DW197" i="151"/>
  <c r="EB197" i="151"/>
  <c r="L200" i="151"/>
  <c r="Q200" i="151"/>
  <c r="V200" i="151"/>
  <c r="AA200" i="151"/>
  <c r="AF200" i="151"/>
  <c r="AK200" i="151"/>
  <c r="AP200" i="151"/>
  <c r="AU200" i="151"/>
  <c r="AZ200" i="151"/>
  <c r="BE200" i="151"/>
  <c r="BJ200" i="151"/>
  <c r="BO200" i="151"/>
  <c r="BT200" i="151"/>
  <c r="BY200" i="151"/>
  <c r="CD200" i="151"/>
  <c r="CI200" i="151"/>
  <c r="CN200" i="151"/>
  <c r="CS200" i="151"/>
  <c r="CX200" i="151"/>
  <c r="DC200" i="151"/>
  <c r="DH200" i="151"/>
  <c r="DM200" i="151"/>
  <c r="DR200" i="151"/>
  <c r="DW200" i="151"/>
  <c r="EB200" i="151"/>
  <c r="L201" i="151"/>
  <c r="Q201" i="151"/>
  <c r="V201" i="151"/>
  <c r="AA201" i="151"/>
  <c r="AF201" i="151"/>
  <c r="AK201" i="151"/>
  <c r="AP201" i="151"/>
  <c r="AU201" i="151"/>
  <c r="AZ201" i="151"/>
  <c r="BE201" i="151"/>
  <c r="BJ201" i="151"/>
  <c r="BO201" i="151"/>
  <c r="BT201" i="151"/>
  <c r="BY201" i="151"/>
  <c r="CD201" i="151"/>
  <c r="CI201" i="151"/>
  <c r="CN201" i="151"/>
  <c r="CS201" i="151"/>
  <c r="CX201" i="151"/>
  <c r="DC201" i="151"/>
  <c r="DH201" i="151"/>
  <c r="DM201" i="151"/>
  <c r="DR201" i="151"/>
  <c r="DW201" i="151"/>
  <c r="EB201" i="151"/>
  <c r="L202" i="151"/>
  <c r="Q202" i="151"/>
  <c r="V202" i="151"/>
  <c r="AA202" i="151"/>
  <c r="AF202" i="151"/>
  <c r="AK202" i="151"/>
  <c r="AP202" i="151"/>
  <c r="AU202" i="151"/>
  <c r="AZ202" i="151"/>
  <c r="BE202" i="151"/>
  <c r="BJ202" i="151"/>
  <c r="BO202" i="151"/>
  <c r="BT202" i="151"/>
  <c r="BY202" i="151"/>
  <c r="CD202" i="151"/>
  <c r="CI202" i="151"/>
  <c r="CN202" i="151"/>
  <c r="CS202" i="151"/>
  <c r="CX202" i="151"/>
  <c r="DC202" i="151"/>
  <c r="DH202" i="151"/>
  <c r="DM202" i="151"/>
  <c r="DR202" i="151"/>
  <c r="DW202" i="151"/>
  <c r="EB202" i="151"/>
  <c r="L203" i="151"/>
  <c r="Q203" i="151"/>
  <c r="V203" i="151"/>
  <c r="AA203" i="151"/>
  <c r="AF203" i="151"/>
  <c r="AK203" i="151"/>
  <c r="AP203" i="151"/>
  <c r="AU203" i="151"/>
  <c r="AZ203" i="151"/>
  <c r="BE203" i="151"/>
  <c r="BJ203" i="151"/>
  <c r="BO203" i="151"/>
  <c r="BT203" i="151"/>
  <c r="BY203" i="151"/>
  <c r="CD203" i="151"/>
  <c r="CI203" i="151"/>
  <c r="CN203" i="151"/>
  <c r="CS203" i="151"/>
  <c r="CX203" i="151"/>
  <c r="DC203" i="151"/>
  <c r="DH203" i="151"/>
  <c r="DM203" i="151"/>
  <c r="DR203" i="151"/>
  <c r="DW203" i="151"/>
  <c r="EB203" i="151"/>
  <c r="L204" i="151"/>
  <c r="Q204" i="151"/>
  <c r="V204" i="151"/>
  <c r="AA204" i="151"/>
  <c r="AF204" i="151"/>
  <c r="AK204" i="151"/>
  <c r="AP204" i="151"/>
  <c r="AU204" i="151"/>
  <c r="AZ204" i="151"/>
  <c r="BE204" i="151"/>
  <c r="BJ204" i="151"/>
  <c r="BO204" i="151"/>
  <c r="BT204" i="151"/>
  <c r="BY204" i="151"/>
  <c r="CD204" i="151"/>
  <c r="CI204" i="151"/>
  <c r="CN204" i="151"/>
  <c r="CS204" i="151"/>
  <c r="CX204" i="151"/>
  <c r="DC204" i="151"/>
  <c r="DH204" i="151"/>
  <c r="DM204" i="151"/>
  <c r="DR204" i="151"/>
  <c r="DW204" i="151"/>
  <c r="EB204" i="151"/>
  <c r="L205" i="151"/>
  <c r="Q205" i="151"/>
  <c r="V205" i="151"/>
  <c r="AA205" i="151"/>
  <c r="AF205" i="151"/>
  <c r="AK205" i="151"/>
  <c r="AP205" i="151"/>
  <c r="AU205" i="151"/>
  <c r="AZ205" i="151"/>
  <c r="BE205" i="151"/>
  <c r="BJ205" i="151"/>
  <c r="BO205" i="151"/>
  <c r="BT205" i="151"/>
  <c r="BY205" i="151"/>
  <c r="CD205" i="151"/>
  <c r="CI205" i="151"/>
  <c r="CN205" i="151"/>
  <c r="CS205" i="151"/>
  <c r="CX205" i="151"/>
  <c r="DC205" i="151"/>
  <c r="DH205" i="151"/>
  <c r="DM205" i="151"/>
  <c r="DR205" i="151"/>
  <c r="DW205" i="151"/>
  <c r="EB205" i="151"/>
  <c r="L206" i="151"/>
  <c r="Q206" i="151"/>
  <c r="V206" i="151"/>
  <c r="AA206" i="151"/>
  <c r="AF206" i="151"/>
  <c r="AK206" i="151"/>
  <c r="AP206" i="151"/>
  <c r="AU206" i="151"/>
  <c r="AZ206" i="151"/>
  <c r="BE206" i="151"/>
  <c r="BJ206" i="151"/>
  <c r="BO206" i="151"/>
  <c r="BT206" i="151"/>
  <c r="BY206" i="151"/>
  <c r="CD206" i="151"/>
  <c r="CI206" i="151"/>
  <c r="CN206" i="151"/>
  <c r="CS206" i="151"/>
  <c r="CX206" i="151"/>
  <c r="DC206" i="151"/>
  <c r="DH206" i="151"/>
  <c r="DM206" i="151"/>
  <c r="DR206" i="151"/>
  <c r="DW206" i="151"/>
  <c r="EB206" i="151"/>
  <c r="L207" i="151"/>
  <c r="Q207" i="151"/>
  <c r="V207" i="151"/>
  <c r="AA207" i="151"/>
  <c r="AF207" i="151"/>
  <c r="AK207" i="151"/>
  <c r="AP207" i="151"/>
  <c r="AU207" i="151"/>
  <c r="AZ207" i="151"/>
  <c r="BE207" i="151"/>
  <c r="BJ207" i="151"/>
  <c r="BO207" i="151"/>
  <c r="BT207" i="151"/>
  <c r="BY207" i="151"/>
  <c r="CD207" i="151"/>
  <c r="CI207" i="151"/>
  <c r="CN207" i="151"/>
  <c r="CS207" i="151"/>
  <c r="CX207" i="151"/>
  <c r="DC207" i="151"/>
  <c r="DH207" i="151"/>
  <c r="DM207" i="151"/>
  <c r="DR207" i="151"/>
  <c r="DW207" i="151"/>
  <c r="EB207" i="151"/>
  <c r="L208" i="151"/>
  <c r="Q208" i="151"/>
  <c r="V208" i="151"/>
  <c r="AA208" i="151"/>
  <c r="AF208" i="151"/>
  <c r="AK208" i="151"/>
  <c r="AP208" i="151"/>
  <c r="AU208" i="151"/>
  <c r="AZ208" i="151"/>
  <c r="BE208" i="151"/>
  <c r="BJ208" i="151"/>
  <c r="BO208" i="151"/>
  <c r="BT208" i="151"/>
  <c r="BY208" i="151"/>
  <c r="CD208" i="151"/>
  <c r="CI208" i="151"/>
  <c r="CN208" i="151"/>
  <c r="CS208" i="151"/>
  <c r="CX208" i="151"/>
  <c r="DC208" i="151"/>
  <c r="DH208" i="151"/>
  <c r="DM208" i="151"/>
  <c r="DR208" i="151"/>
  <c r="DW208" i="151"/>
  <c r="EB208" i="151"/>
  <c r="L209" i="151"/>
  <c r="Q209" i="151"/>
  <c r="V209" i="151"/>
  <c r="AA209" i="151"/>
  <c r="AF209" i="151"/>
  <c r="AK209" i="151"/>
  <c r="AP209" i="151"/>
  <c r="AU209" i="151"/>
  <c r="AZ209" i="151"/>
  <c r="BE209" i="151"/>
  <c r="BJ209" i="151"/>
  <c r="BO209" i="151"/>
  <c r="BT209" i="151"/>
  <c r="BY209" i="151"/>
  <c r="CD209" i="151"/>
  <c r="CI209" i="151"/>
  <c r="CN209" i="151"/>
  <c r="CS209" i="151"/>
  <c r="CX209" i="151"/>
  <c r="DC209" i="151"/>
  <c r="DH209" i="151"/>
  <c r="DM209" i="151"/>
  <c r="DR209" i="151"/>
  <c r="DW209" i="151"/>
  <c r="EB209" i="151"/>
  <c r="L214" i="151"/>
  <c r="Q214" i="151"/>
  <c r="V214" i="151"/>
  <c r="AA214" i="151"/>
  <c r="AF214" i="151"/>
  <c r="AK214" i="151"/>
  <c r="AP214" i="151"/>
  <c r="AU214" i="151"/>
  <c r="AZ214" i="151"/>
  <c r="BE214" i="151"/>
  <c r="BJ214" i="151"/>
  <c r="BO214" i="151"/>
  <c r="BT214" i="151"/>
  <c r="BY214" i="151"/>
  <c r="CD214" i="151"/>
  <c r="CI214" i="151"/>
  <c r="CN214" i="151"/>
  <c r="CS214" i="151"/>
  <c r="CX214" i="151"/>
  <c r="DC214" i="151"/>
  <c r="DH214" i="151"/>
  <c r="DM214" i="151"/>
  <c r="DR214" i="151"/>
  <c r="DW214" i="151"/>
  <c r="EB214" i="151"/>
  <c r="L215" i="151"/>
  <c r="Q215" i="151"/>
  <c r="V215" i="151"/>
  <c r="AA215" i="151"/>
  <c r="AF215" i="151"/>
  <c r="AK215" i="151"/>
  <c r="AP215" i="151"/>
  <c r="AU215" i="151"/>
  <c r="AZ215" i="151"/>
  <c r="BE215" i="151"/>
  <c r="BJ215" i="151"/>
  <c r="BO215" i="151"/>
  <c r="BT215" i="151"/>
  <c r="BY215" i="151"/>
  <c r="CD215" i="151"/>
  <c r="CI215" i="151"/>
  <c r="CN215" i="151"/>
  <c r="CS215" i="151"/>
  <c r="CX215" i="151"/>
  <c r="DC215" i="151"/>
  <c r="DH215" i="151"/>
  <c r="DM215" i="151"/>
  <c r="DR215" i="151"/>
  <c r="DW215" i="151"/>
  <c r="EB215" i="151"/>
  <c r="L216" i="151"/>
  <c r="Q216" i="151"/>
  <c r="V216" i="151"/>
  <c r="DW56" i="151"/>
  <c r="EB56" i="151"/>
  <c r="L57" i="151"/>
  <c r="Q57" i="151"/>
  <c r="V57" i="151"/>
  <c r="AA57" i="151"/>
  <c r="AF57" i="151"/>
  <c r="AK57" i="151"/>
  <c r="AP57" i="151"/>
  <c r="AU57" i="151"/>
  <c r="AZ57" i="151"/>
  <c r="BE57" i="151"/>
  <c r="BJ57" i="151"/>
  <c r="BO57" i="151"/>
  <c r="BT57" i="151"/>
  <c r="BY57" i="151"/>
  <c r="CD57" i="151"/>
  <c r="CI57" i="151"/>
  <c r="CN57" i="151"/>
  <c r="CS57" i="151"/>
  <c r="CX57" i="151"/>
  <c r="DC57" i="151"/>
  <c r="DH57" i="151"/>
  <c r="DM57" i="151"/>
  <c r="L58" i="151"/>
  <c r="Q58" i="151"/>
  <c r="V58" i="151"/>
  <c r="AA58" i="151"/>
  <c r="AF58" i="151"/>
  <c r="AK58" i="151"/>
  <c r="AP58" i="151"/>
  <c r="AU58" i="151"/>
  <c r="AZ58" i="151"/>
  <c r="BE58" i="151"/>
  <c r="BJ58" i="151"/>
  <c r="BO58" i="151"/>
  <c r="BT58" i="151"/>
  <c r="BY58" i="151"/>
  <c r="CD58" i="151"/>
  <c r="CI58" i="151"/>
  <c r="CN58" i="151"/>
  <c r="CS58" i="151"/>
  <c r="CX58" i="151"/>
  <c r="DC58" i="151"/>
  <c r="DH58" i="151"/>
  <c r="DM58" i="151"/>
  <c r="DR58" i="151"/>
  <c r="DW58" i="151"/>
  <c r="EB58" i="151"/>
  <c r="L59" i="151"/>
  <c r="Q59" i="151"/>
  <c r="V59" i="151"/>
  <c r="AA59" i="151"/>
  <c r="AF59" i="151"/>
  <c r="AK59" i="151"/>
  <c r="AP59" i="151"/>
  <c r="AU59" i="151"/>
  <c r="AZ59" i="151"/>
  <c r="BE59" i="151"/>
  <c r="BJ59" i="151"/>
  <c r="BO59" i="151"/>
  <c r="BT59" i="151"/>
  <c r="BY59" i="151"/>
  <c r="CD59" i="151"/>
  <c r="CI59" i="151"/>
  <c r="CN59" i="151"/>
  <c r="CS59" i="151"/>
  <c r="CX59" i="151"/>
  <c r="DC59" i="151"/>
  <c r="DH59" i="151"/>
  <c r="DM59" i="151"/>
  <c r="DR59" i="151"/>
  <c r="DW59" i="151"/>
  <c r="EB59" i="151"/>
  <c r="L60" i="151"/>
  <c r="Q60" i="151"/>
  <c r="V60" i="151"/>
  <c r="AA60" i="151"/>
  <c r="AF60" i="151"/>
  <c r="AK60" i="151"/>
  <c r="AP60" i="151"/>
  <c r="AU60" i="151"/>
  <c r="AZ60" i="151"/>
  <c r="BE60" i="151"/>
  <c r="BJ60" i="151"/>
  <c r="BO60" i="151"/>
  <c r="BT60" i="151"/>
  <c r="BY60" i="151"/>
  <c r="CD60" i="151"/>
  <c r="CI60" i="151"/>
  <c r="CN60" i="151"/>
  <c r="CS60" i="151"/>
  <c r="CX60" i="151"/>
  <c r="DC60" i="151"/>
  <c r="DH60" i="151"/>
  <c r="DM60" i="151"/>
  <c r="DR60" i="151"/>
  <c r="DW60" i="151"/>
  <c r="EB60" i="151"/>
  <c r="L61" i="151"/>
  <c r="Q61" i="151"/>
  <c r="V61" i="151"/>
  <c r="AA61" i="151"/>
  <c r="AF61" i="151"/>
  <c r="AK61" i="151"/>
  <c r="AP61" i="151"/>
  <c r="AU61" i="151"/>
  <c r="AZ61" i="151"/>
  <c r="BE61" i="151"/>
  <c r="BJ61" i="151"/>
  <c r="BO61" i="151"/>
  <c r="BT61" i="151"/>
  <c r="BY61" i="151"/>
  <c r="CD61" i="151"/>
  <c r="CI61" i="151"/>
  <c r="CN61" i="151"/>
  <c r="CS61" i="151"/>
  <c r="CX61" i="151"/>
  <c r="DC61" i="151"/>
  <c r="DH61" i="151"/>
  <c r="DM61" i="151"/>
  <c r="DR61" i="151"/>
  <c r="DW61" i="151"/>
  <c r="EB61" i="151"/>
  <c r="L67" i="151"/>
  <c r="Q67" i="151"/>
  <c r="V67" i="151"/>
  <c r="AA67" i="151"/>
  <c r="AF67" i="151"/>
  <c r="AK67" i="151"/>
  <c r="AP67" i="151"/>
  <c r="AU67" i="151"/>
  <c r="AZ67" i="151"/>
  <c r="BE67" i="151"/>
  <c r="BJ67" i="151"/>
  <c r="BO67" i="151"/>
  <c r="BT67" i="151"/>
  <c r="BY67" i="151"/>
  <c r="CD67" i="151"/>
  <c r="CI67" i="151"/>
  <c r="CN67" i="151"/>
  <c r="CS67" i="151"/>
  <c r="CX67" i="151"/>
  <c r="DC67" i="151"/>
  <c r="DH67" i="151"/>
  <c r="DM67" i="151"/>
  <c r="DR67" i="151"/>
  <c r="DW67" i="151"/>
  <c r="EB67" i="151"/>
  <c r="L68" i="151"/>
  <c r="Q68" i="151"/>
  <c r="V68" i="151"/>
  <c r="AA68" i="151"/>
  <c r="AF68" i="151"/>
  <c r="AK68" i="151"/>
  <c r="AP68" i="151"/>
  <c r="AU68" i="151"/>
  <c r="AZ68" i="151"/>
  <c r="BE68" i="151"/>
  <c r="BJ68" i="151"/>
  <c r="BO68" i="151"/>
  <c r="BT68" i="151"/>
  <c r="BY68" i="151"/>
  <c r="CD68" i="151"/>
  <c r="CI68" i="151"/>
  <c r="CN68" i="151"/>
  <c r="CS68" i="151"/>
  <c r="CX68" i="151"/>
  <c r="DC68" i="151"/>
  <c r="DH68" i="151"/>
  <c r="DM68" i="151"/>
  <c r="DR68" i="151"/>
  <c r="DW68" i="151"/>
  <c r="EB68" i="151"/>
  <c r="L69" i="151"/>
  <c r="Q69" i="151"/>
  <c r="V69" i="151"/>
  <c r="AA69" i="151"/>
  <c r="AF69" i="151"/>
  <c r="AK69" i="151"/>
  <c r="AP69" i="151"/>
  <c r="AU69" i="151"/>
  <c r="AZ69" i="151"/>
  <c r="BE69" i="151"/>
  <c r="BJ69" i="151"/>
  <c r="BO69" i="151"/>
  <c r="BT69" i="151"/>
  <c r="BY69" i="151"/>
  <c r="CD69" i="151"/>
  <c r="CI69" i="151"/>
  <c r="CN69" i="151"/>
  <c r="CS69" i="151"/>
  <c r="CX69" i="151"/>
  <c r="DC69" i="151"/>
  <c r="DH69" i="151"/>
  <c r="DM69" i="151"/>
  <c r="DR69" i="151"/>
  <c r="DW69" i="151"/>
  <c r="EB69" i="151"/>
  <c r="L70" i="151"/>
  <c r="Q70" i="151"/>
  <c r="V70" i="151"/>
  <c r="AA70" i="151"/>
  <c r="AF70" i="151"/>
  <c r="AK70" i="151"/>
  <c r="AP70" i="151"/>
  <c r="AU70" i="151"/>
  <c r="AZ70" i="151"/>
  <c r="BE70" i="151"/>
  <c r="BJ70" i="151"/>
  <c r="BO70" i="151"/>
  <c r="BT70" i="151"/>
  <c r="BY70" i="151"/>
  <c r="CD70" i="151"/>
  <c r="CI70" i="151"/>
  <c r="CN70" i="151"/>
  <c r="CS70" i="151"/>
  <c r="CX70" i="151"/>
  <c r="DC70" i="151"/>
  <c r="DH70" i="151"/>
  <c r="DM70" i="151"/>
  <c r="DR70" i="151"/>
  <c r="DW70" i="151"/>
  <c r="EB70" i="151"/>
  <c r="L71" i="151"/>
  <c r="Q71" i="151"/>
  <c r="V71" i="151"/>
  <c r="AA71" i="151"/>
  <c r="AF71" i="151"/>
  <c r="AK71" i="151"/>
  <c r="AP71" i="151"/>
  <c r="AU71" i="151"/>
  <c r="AZ71" i="151"/>
  <c r="BE71" i="151"/>
  <c r="BJ71" i="151"/>
  <c r="BO71" i="151"/>
  <c r="BT71" i="151"/>
  <c r="BY71" i="151"/>
  <c r="CD71" i="151"/>
  <c r="CI71" i="151"/>
  <c r="CN71" i="151"/>
  <c r="CS71" i="151"/>
  <c r="CX71" i="151"/>
  <c r="DC71" i="151"/>
  <c r="DH71" i="151"/>
  <c r="DM71" i="151"/>
  <c r="DR71" i="151"/>
  <c r="DW71" i="151"/>
  <c r="EB71" i="151"/>
  <c r="L72" i="151"/>
  <c r="Q72" i="151"/>
  <c r="V72" i="151"/>
  <c r="AA72" i="151"/>
  <c r="AF72" i="151"/>
  <c r="AK72" i="151"/>
  <c r="AP72" i="151"/>
  <c r="AU72" i="151"/>
  <c r="AZ72" i="151"/>
  <c r="BE72" i="151"/>
  <c r="BJ72" i="151"/>
  <c r="BO72" i="151"/>
  <c r="BT72" i="151"/>
  <c r="BY72" i="151"/>
  <c r="CD72" i="151"/>
  <c r="CI72" i="151"/>
  <c r="CN72" i="151"/>
  <c r="CS72" i="151"/>
  <c r="CX72" i="151"/>
  <c r="DC72" i="151"/>
  <c r="DH72" i="151"/>
  <c r="DM72" i="151"/>
  <c r="DR72" i="151"/>
  <c r="DW72" i="151"/>
  <c r="EB72" i="151"/>
  <c r="L73" i="151"/>
  <c r="Q73" i="151"/>
  <c r="V73" i="151"/>
  <c r="AA73" i="151"/>
  <c r="AF73" i="151"/>
  <c r="AK73" i="151"/>
  <c r="AP73" i="151"/>
  <c r="AU73" i="151"/>
  <c r="AZ73" i="151"/>
  <c r="BE73" i="151"/>
  <c r="BJ73" i="151"/>
  <c r="BO73" i="151"/>
  <c r="BT73" i="151"/>
  <c r="BY73" i="151"/>
  <c r="CD73" i="151"/>
  <c r="CI73" i="151"/>
  <c r="CN73" i="151"/>
  <c r="CS73" i="151"/>
  <c r="CX73" i="151"/>
  <c r="DC73" i="151"/>
  <c r="DH73" i="151"/>
  <c r="DM73" i="151"/>
  <c r="DR73" i="151"/>
  <c r="DW73" i="151"/>
  <c r="EB73" i="151"/>
  <c r="L74" i="151"/>
  <c r="Q74" i="151"/>
  <c r="V74" i="151"/>
  <c r="AA74" i="151"/>
  <c r="AF74" i="151"/>
  <c r="AK74" i="151"/>
  <c r="AP74" i="151"/>
  <c r="AU74" i="151"/>
  <c r="AZ74" i="151"/>
  <c r="BE74" i="151"/>
  <c r="BJ74" i="151"/>
  <c r="BO74" i="151"/>
  <c r="BT74" i="151"/>
  <c r="BY74" i="151"/>
  <c r="CD74" i="151"/>
  <c r="CI74" i="151"/>
  <c r="CN74" i="151"/>
  <c r="CS74" i="151"/>
  <c r="CX74" i="151"/>
  <c r="DC74" i="151"/>
  <c r="DH74" i="151"/>
  <c r="DM74" i="151"/>
  <c r="DR74" i="151"/>
  <c r="DW74" i="151"/>
  <c r="EB74" i="151"/>
  <c r="L75" i="151"/>
  <c r="Q75" i="151"/>
  <c r="V75" i="151"/>
  <c r="AA75" i="151"/>
  <c r="AF75" i="151"/>
  <c r="AK75" i="151"/>
  <c r="AP75" i="151"/>
  <c r="AU75" i="151"/>
  <c r="AZ75" i="151"/>
  <c r="BE75" i="151"/>
  <c r="BJ75" i="151"/>
  <c r="BO75" i="151"/>
  <c r="BT75" i="151"/>
  <c r="BY75" i="151"/>
  <c r="CD75" i="151"/>
  <c r="CI75" i="151"/>
  <c r="CN75" i="151"/>
  <c r="CS75" i="151"/>
  <c r="CX75" i="151"/>
  <c r="DC75" i="151"/>
  <c r="AA216" i="151"/>
  <c r="AF216" i="151"/>
  <c r="AK216" i="151"/>
  <c r="AP216" i="151"/>
  <c r="DH75" i="151"/>
  <c r="DM75" i="151"/>
  <c r="DR75" i="151"/>
  <c r="DW75" i="151"/>
  <c r="EB75" i="151"/>
  <c r="L76" i="151"/>
  <c r="Q76" i="151"/>
  <c r="V76" i="151"/>
  <c r="AA76" i="151"/>
  <c r="AF76" i="151"/>
  <c r="AK76" i="151"/>
  <c r="AP76" i="151"/>
  <c r="AU76" i="151"/>
  <c r="AZ76" i="151"/>
  <c r="BE76" i="151"/>
  <c r="BJ76" i="151"/>
  <c r="BO76" i="151"/>
  <c r="BT76" i="151"/>
  <c r="BY76" i="151"/>
  <c r="CD76" i="151"/>
  <c r="CI76" i="151"/>
  <c r="CN76" i="151"/>
  <c r="CS76" i="151"/>
  <c r="CX76" i="151"/>
  <c r="DC76" i="151"/>
  <c r="DH76" i="151"/>
  <c r="DM76" i="151"/>
  <c r="DR76" i="151"/>
  <c r="DW76" i="151"/>
  <c r="EB76" i="151"/>
  <c r="L77" i="151"/>
  <c r="Q77" i="151"/>
  <c r="V77" i="151"/>
  <c r="AA77" i="151"/>
  <c r="AF77" i="151"/>
  <c r="AK77" i="151"/>
  <c r="AP77" i="151"/>
  <c r="AU77" i="151"/>
  <c r="AZ77" i="151"/>
  <c r="BE77" i="151"/>
  <c r="BJ77" i="151"/>
  <c r="BO77" i="151"/>
  <c r="BT77" i="151"/>
  <c r="BY77" i="151"/>
  <c r="CD77" i="151"/>
  <c r="CI77" i="151"/>
  <c r="CN77" i="151"/>
  <c r="CS77" i="151"/>
  <c r="CX77" i="151"/>
  <c r="DC77" i="151"/>
  <c r="DH77" i="151"/>
  <c r="DM77" i="151"/>
  <c r="DR77" i="151"/>
  <c r="DW77" i="151"/>
  <c r="EB77" i="151"/>
  <c r="L78" i="151"/>
  <c r="Q78" i="151"/>
  <c r="V78" i="151"/>
  <c r="AA78" i="151"/>
  <c r="AF78" i="151"/>
  <c r="AK78" i="151"/>
  <c r="AP78" i="151"/>
  <c r="AU78" i="151"/>
  <c r="AZ78" i="151"/>
  <c r="BE78" i="151"/>
  <c r="BJ78" i="151"/>
  <c r="BO78" i="151"/>
  <c r="BT78" i="151"/>
  <c r="BY78" i="151"/>
  <c r="CD78" i="151"/>
  <c r="CI78" i="151"/>
  <c r="CN78" i="151"/>
  <c r="CS78" i="151"/>
  <c r="CX78" i="151"/>
  <c r="DC78" i="151"/>
  <c r="DH78" i="151"/>
  <c r="DM78" i="151"/>
  <c r="DR78" i="151"/>
  <c r="DW78" i="151"/>
  <c r="EB78" i="151"/>
  <c r="L79" i="151"/>
  <c r="Q79" i="151"/>
  <c r="V79" i="151"/>
  <c r="AA79" i="151"/>
  <c r="AF79" i="151"/>
  <c r="AK79" i="151"/>
  <c r="AP79" i="151"/>
  <c r="AU79" i="151"/>
  <c r="AZ79" i="151"/>
  <c r="BE79" i="151"/>
  <c r="BJ79" i="151"/>
  <c r="BO79" i="151"/>
  <c r="BT79" i="151"/>
  <c r="BY79" i="151"/>
  <c r="CD79" i="151"/>
  <c r="CI79" i="151"/>
  <c r="CN79" i="151"/>
  <c r="CS79" i="151"/>
  <c r="CX79" i="151"/>
  <c r="DC79" i="151"/>
  <c r="DH79" i="151"/>
  <c r="DM79" i="151"/>
  <c r="DR79" i="151"/>
  <c r="DW79" i="151"/>
  <c r="EB79" i="151"/>
  <c r="L80" i="151"/>
  <c r="Q80" i="151"/>
  <c r="V80" i="151"/>
  <c r="AA80" i="151"/>
  <c r="AF80" i="151"/>
  <c r="AK80" i="151"/>
  <c r="AP80" i="151"/>
  <c r="AU80" i="151"/>
  <c r="AZ80" i="151"/>
  <c r="BE80" i="151"/>
  <c r="BJ80" i="151"/>
  <c r="BO80" i="151"/>
  <c r="BT80" i="151"/>
  <c r="BY80" i="151"/>
  <c r="CD80" i="151"/>
  <c r="CI80" i="151"/>
  <c r="CN80" i="151"/>
  <c r="CS80" i="151"/>
  <c r="CX80" i="151"/>
  <c r="DC80" i="151"/>
  <c r="DH80" i="151"/>
  <c r="DM80" i="151"/>
  <c r="DR80" i="151"/>
  <c r="DW80" i="151"/>
  <c r="EB80" i="151"/>
  <c r="L81" i="151"/>
  <c r="Q81" i="151"/>
  <c r="V81" i="151"/>
  <c r="AA81" i="151"/>
  <c r="AF81" i="151"/>
  <c r="AK81" i="151"/>
  <c r="AP81" i="151"/>
  <c r="AU81" i="151"/>
  <c r="AZ81" i="151"/>
  <c r="BE81" i="151"/>
  <c r="BJ81" i="151"/>
  <c r="BO81" i="151"/>
  <c r="BT81" i="151"/>
  <c r="BY81" i="151"/>
  <c r="CD81" i="151"/>
  <c r="CI81" i="151"/>
  <c r="CN81" i="151"/>
  <c r="CS81" i="151"/>
  <c r="CX81" i="151"/>
  <c r="DC81" i="151"/>
  <c r="DH81" i="151"/>
  <c r="DM81" i="151"/>
  <c r="DR81" i="151"/>
  <c r="DW81" i="151"/>
  <c r="EB81" i="151"/>
  <c r="L82" i="151"/>
  <c r="Q82" i="151"/>
  <c r="V82" i="151"/>
  <c r="AA82" i="151"/>
  <c r="AF82" i="151"/>
  <c r="AK82" i="151"/>
  <c r="AP82" i="151"/>
  <c r="AU82" i="151"/>
  <c r="AZ82" i="151"/>
  <c r="BE82" i="151"/>
  <c r="BJ82" i="151"/>
  <c r="BO82" i="151"/>
  <c r="BT82" i="151"/>
  <c r="BY82" i="151"/>
  <c r="CD82" i="151"/>
  <c r="CI82" i="151"/>
  <c r="CN82" i="151"/>
  <c r="CS82" i="151"/>
  <c r="CX82" i="151"/>
  <c r="DC82" i="151"/>
  <c r="DH82" i="151"/>
  <c r="DM82" i="151"/>
  <c r="DR82" i="151"/>
  <c r="DW82" i="151"/>
  <c r="EB82" i="151"/>
  <c r="L83" i="151"/>
  <c r="Q83" i="151"/>
  <c r="V83" i="151"/>
  <c r="AA83" i="151"/>
  <c r="AF83" i="151"/>
  <c r="AK83" i="151"/>
  <c r="AP83" i="151"/>
  <c r="AU83" i="151"/>
  <c r="AZ83" i="151"/>
  <c r="BE83" i="151"/>
  <c r="BJ83" i="151"/>
  <c r="BO83" i="151"/>
  <c r="BT83" i="151"/>
  <c r="BY83" i="151"/>
  <c r="CD83" i="151"/>
  <c r="CI83" i="151"/>
  <c r="CN83" i="151"/>
  <c r="CS83" i="151"/>
  <c r="CX83" i="151"/>
  <c r="DC83" i="151"/>
  <c r="DH83" i="151"/>
  <c r="DM83" i="151"/>
  <c r="DR83" i="151"/>
  <c r="DW83" i="151"/>
  <c r="EB83" i="151"/>
  <c r="L84" i="151"/>
  <c r="DW230" i="151"/>
  <c r="DU230" i="151" s="1"/>
  <c r="AU216" i="151"/>
  <c r="AZ216" i="151"/>
  <c r="BE216" i="151"/>
  <c r="BJ216" i="151"/>
  <c r="BO216" i="151"/>
  <c r="BT216" i="151"/>
  <c r="BY216" i="151"/>
  <c r="CD216" i="151"/>
  <c r="CI216" i="151"/>
  <c r="CN216" i="151"/>
  <c r="CS216" i="151"/>
  <c r="CX216" i="151"/>
  <c r="DC216" i="151"/>
  <c r="DH216" i="151"/>
  <c r="DM216" i="151"/>
  <c r="DR216" i="151"/>
  <c r="DW216" i="151"/>
  <c r="EB216" i="151"/>
  <c r="L217" i="151"/>
  <c r="L39" i="151"/>
  <c r="Q39" i="151"/>
  <c r="V39" i="151"/>
  <c r="AA39" i="151"/>
  <c r="AF39" i="151"/>
  <c r="AK39" i="151"/>
  <c r="AP39" i="151"/>
  <c r="AU39" i="151"/>
  <c r="AZ39" i="151"/>
  <c r="BE39" i="151"/>
  <c r="BJ39" i="151"/>
  <c r="BO39" i="151"/>
  <c r="BT39" i="151"/>
  <c r="BY39" i="151"/>
  <c r="CD39" i="151"/>
  <c r="CI39" i="151"/>
  <c r="CN39" i="151"/>
  <c r="CS39" i="151"/>
  <c r="CX39" i="151"/>
  <c r="DC39" i="151"/>
  <c r="DH39" i="151"/>
  <c r="DM39" i="151"/>
  <c r="DR39" i="151"/>
  <c r="DW39" i="151"/>
  <c r="EB39" i="151"/>
  <c r="L40" i="151"/>
  <c r="Q40" i="151"/>
  <c r="V40" i="151"/>
  <c r="AA40" i="151"/>
  <c r="AF40" i="151"/>
  <c r="AK40" i="151"/>
  <c r="AP40" i="151"/>
  <c r="AU40" i="151"/>
  <c r="AZ40" i="151"/>
  <c r="BE40" i="151"/>
  <c r="BJ40" i="151"/>
  <c r="BO40" i="151"/>
  <c r="BT40" i="151"/>
  <c r="BY40" i="151"/>
  <c r="CD40" i="151"/>
  <c r="CI40" i="151"/>
  <c r="CN40" i="151"/>
  <c r="CS40" i="151"/>
  <c r="CX40" i="151"/>
  <c r="DC40" i="151"/>
  <c r="DH40" i="151"/>
  <c r="DM40" i="151"/>
  <c r="DR40" i="151"/>
  <c r="DW40" i="151"/>
  <c r="EB40" i="151"/>
  <c r="L41" i="151"/>
  <c r="Q41" i="151"/>
  <c r="V41" i="151"/>
  <c r="AA41" i="151"/>
  <c r="AF41" i="151"/>
  <c r="AK41" i="151"/>
  <c r="AP41" i="151"/>
  <c r="AU41" i="151"/>
  <c r="AZ41" i="151"/>
  <c r="BE41" i="151"/>
  <c r="BJ41" i="151"/>
  <c r="BO41" i="151"/>
  <c r="BT41" i="151"/>
  <c r="BY41" i="151"/>
  <c r="CD41" i="151"/>
  <c r="CI41" i="151"/>
  <c r="CN41" i="151"/>
  <c r="CS41" i="151"/>
  <c r="CX41" i="151"/>
  <c r="DC41" i="151"/>
  <c r="DH41" i="151"/>
  <c r="DM41" i="151"/>
  <c r="DR41" i="151"/>
  <c r="DW41" i="151"/>
  <c r="EB41" i="151"/>
  <c r="L42" i="151"/>
  <c r="Q42" i="151"/>
  <c r="V42" i="151"/>
  <c r="AA42" i="151"/>
  <c r="AF42" i="151"/>
  <c r="AK42" i="151"/>
  <c r="AP42" i="151"/>
  <c r="AU42" i="151"/>
  <c r="AZ42" i="151"/>
  <c r="BE42" i="151"/>
  <c r="BJ42" i="151"/>
  <c r="BO42" i="151"/>
  <c r="BT42" i="151"/>
  <c r="BY42" i="151"/>
  <c r="CD42" i="151"/>
  <c r="CI42" i="151"/>
  <c r="CN42" i="151"/>
  <c r="CS42" i="151"/>
  <c r="CX42" i="151"/>
  <c r="DC42" i="151"/>
  <c r="DH42" i="151"/>
  <c r="DM42" i="151"/>
  <c r="DR42" i="151"/>
  <c r="DW42" i="151"/>
  <c r="EB42" i="151"/>
  <c r="L43" i="151"/>
  <c r="Q43" i="151"/>
  <c r="V43" i="151"/>
  <c r="AA43" i="151"/>
  <c r="AF43" i="151"/>
  <c r="AK43" i="151"/>
  <c r="AP43" i="151"/>
  <c r="AU43" i="151"/>
  <c r="AZ43" i="151"/>
  <c r="BE43" i="151"/>
  <c r="BJ43" i="151"/>
  <c r="BO43" i="151"/>
  <c r="BT43" i="151"/>
  <c r="BY43" i="151"/>
  <c r="CD43" i="151"/>
  <c r="CI43" i="151"/>
  <c r="CN43" i="151"/>
  <c r="CS43" i="151"/>
  <c r="CX43" i="151"/>
  <c r="DC43" i="151"/>
  <c r="DH43" i="151"/>
  <c r="DM43" i="151"/>
  <c r="Q84" i="151"/>
  <c r="V84" i="151"/>
  <c r="AA84" i="151"/>
  <c r="AF84" i="151"/>
  <c r="AK84" i="151"/>
  <c r="AP84" i="151"/>
  <c r="AU84" i="151"/>
  <c r="AZ84" i="151"/>
  <c r="BE84" i="151"/>
  <c r="BJ84" i="151"/>
  <c r="BO84" i="151"/>
  <c r="BT84" i="151"/>
  <c r="BY84" i="151"/>
  <c r="CD84" i="151"/>
  <c r="CI84" i="151"/>
  <c r="CN84" i="151"/>
  <c r="CS84" i="151"/>
  <c r="CX84" i="151"/>
  <c r="DC84" i="151"/>
  <c r="DH84" i="151"/>
  <c r="DM84" i="151"/>
  <c r="DR84" i="151"/>
  <c r="DW84" i="151"/>
  <c r="EB84" i="151"/>
  <c r="L85" i="151"/>
  <c r="Q85" i="151"/>
  <c r="V85" i="151"/>
  <c r="AA85" i="151"/>
  <c r="AF85" i="151"/>
  <c r="AK85" i="151"/>
  <c r="AP85" i="151"/>
  <c r="AU85" i="151"/>
  <c r="AZ85" i="151"/>
  <c r="BE85" i="151"/>
  <c r="BJ85" i="151"/>
  <c r="BO85" i="151"/>
  <c r="BT85" i="151"/>
  <c r="BY85" i="151"/>
  <c r="CD85" i="151"/>
  <c r="CI85" i="151"/>
  <c r="CN85" i="151"/>
  <c r="CS85" i="151"/>
  <c r="CX85" i="151"/>
  <c r="DC85" i="151"/>
  <c r="DH85" i="151"/>
  <c r="DM85" i="151"/>
  <c r="DR85" i="151"/>
  <c r="DW85" i="151"/>
  <c r="EB85" i="151"/>
  <c r="L86" i="151"/>
  <c r="Q86" i="151"/>
  <c r="V86" i="151"/>
  <c r="AA86" i="151"/>
  <c r="AU234" i="151"/>
  <c r="Q217" i="151"/>
  <c r="V217" i="151"/>
  <c r="AA217" i="151"/>
  <c r="AF217" i="151"/>
  <c r="AK217" i="151"/>
  <c r="AP217" i="151"/>
  <c r="AU217" i="151"/>
  <c r="AZ217" i="151"/>
  <c r="BE217" i="151"/>
  <c r="BJ217" i="151"/>
  <c r="BO217" i="151"/>
  <c r="BT217" i="151"/>
  <c r="BY217" i="151"/>
  <c r="CD217" i="151"/>
  <c r="CI217" i="151"/>
  <c r="CN217" i="151"/>
  <c r="CS217" i="151"/>
  <c r="CX217" i="151"/>
  <c r="DC217" i="151"/>
  <c r="DH217" i="151"/>
  <c r="DM217" i="151"/>
  <c r="DR217" i="151"/>
  <c r="DW217" i="151"/>
  <c r="EB217" i="151"/>
  <c r="L218" i="151"/>
  <c r="Q218" i="151"/>
  <c r="AF86" i="151"/>
  <c r="AK86" i="151"/>
  <c r="AP86" i="151"/>
  <c r="AU86" i="151"/>
  <c r="AZ86" i="151"/>
  <c r="BE86" i="151"/>
  <c r="BJ86" i="151"/>
  <c r="BO86" i="151"/>
  <c r="BT86" i="151"/>
  <c r="BY86" i="151"/>
  <c r="CD86" i="151"/>
  <c r="CI86" i="151"/>
  <c r="CN86" i="151"/>
  <c r="CS86" i="151"/>
  <c r="CX86" i="151"/>
  <c r="DC86" i="151"/>
  <c r="DH86" i="151"/>
  <c r="DM86" i="151"/>
  <c r="DR86" i="151"/>
  <c r="DW86" i="151"/>
  <c r="EB86" i="151"/>
  <c r="L87" i="151"/>
  <c r="Q87" i="151"/>
  <c r="V87" i="151"/>
  <c r="AA87" i="151"/>
  <c r="AF87" i="151"/>
  <c r="AK87" i="151"/>
  <c r="AP87" i="151"/>
  <c r="AU87" i="151"/>
  <c r="AZ87" i="151"/>
  <c r="BE87" i="151"/>
  <c r="BJ87" i="151"/>
  <c r="BO87" i="151"/>
  <c r="BT87" i="151"/>
  <c r="BY87" i="151"/>
  <c r="CD87" i="151"/>
  <c r="CI87" i="151"/>
  <c r="CN87" i="151"/>
  <c r="CS87" i="151"/>
  <c r="CX87" i="151"/>
  <c r="DC87" i="151"/>
  <c r="DH87" i="151"/>
  <c r="DM87" i="151"/>
  <c r="DR87" i="151"/>
  <c r="DW87" i="151"/>
  <c r="EB87" i="151"/>
  <c r="L88" i="151"/>
  <c r="Q88" i="151"/>
  <c r="V88" i="151"/>
  <c r="AA88" i="151"/>
  <c r="AF88" i="151"/>
  <c r="AK88" i="151"/>
  <c r="AP88" i="151"/>
  <c r="AU88" i="151"/>
  <c r="AZ88" i="151"/>
  <c r="BE88" i="151"/>
  <c r="BJ88" i="151"/>
  <c r="BO88" i="151"/>
  <c r="BT88" i="151"/>
  <c r="BY88" i="151"/>
  <c r="CD88" i="151"/>
  <c r="CI88" i="151"/>
  <c r="CN88" i="151"/>
  <c r="CS88" i="151"/>
  <c r="CX88" i="151"/>
  <c r="DC88" i="151"/>
  <c r="DH88" i="151"/>
  <c r="DM88" i="151"/>
  <c r="DR88" i="151"/>
  <c r="DW88" i="151"/>
  <c r="EB88" i="151"/>
  <c r="L89" i="151"/>
  <c r="Q89" i="151"/>
  <c r="V89" i="151"/>
  <c r="AA89" i="151"/>
  <c r="AF89" i="151"/>
  <c r="AK89" i="151"/>
  <c r="AP89" i="151"/>
  <c r="AU89" i="151"/>
  <c r="AZ89" i="151"/>
  <c r="BE89" i="151"/>
  <c r="BJ89" i="151"/>
  <c r="BO89" i="151"/>
  <c r="BT89" i="151"/>
  <c r="BY89" i="151"/>
  <c r="CD89" i="151"/>
  <c r="CI89" i="151"/>
  <c r="CN89" i="151"/>
  <c r="CS89" i="151"/>
  <c r="CX89" i="151"/>
  <c r="DC89" i="151"/>
  <c r="DH89" i="151"/>
  <c r="DM89" i="151"/>
  <c r="DR89" i="151"/>
  <c r="DW89" i="151"/>
  <c r="EB89" i="151"/>
  <c r="L90" i="151"/>
  <c r="Q90" i="151"/>
  <c r="V90" i="151"/>
  <c r="AA90" i="151"/>
  <c r="AF90" i="151"/>
  <c r="AK90" i="151"/>
  <c r="AP90" i="151"/>
  <c r="AU90" i="151"/>
  <c r="AZ90" i="151"/>
  <c r="BE90" i="151"/>
  <c r="BJ90" i="151"/>
  <c r="BO90" i="151"/>
  <c r="BT90" i="151"/>
  <c r="BY90" i="151"/>
  <c r="CD90" i="151"/>
  <c r="CI90" i="151"/>
  <c r="CN90" i="151"/>
  <c r="CS90" i="151"/>
  <c r="CX90" i="151"/>
  <c r="DC90" i="151"/>
  <c r="DH90" i="151"/>
  <c r="DM90" i="151"/>
  <c r="DR90" i="151"/>
  <c r="DW90" i="151"/>
  <c r="EB90" i="151"/>
  <c r="L91" i="151"/>
  <c r="Q91" i="151"/>
  <c r="V91" i="151"/>
  <c r="AA91" i="151"/>
  <c r="AF91" i="151"/>
  <c r="AK91" i="151"/>
  <c r="AP91" i="151"/>
  <c r="AU91" i="151"/>
  <c r="AZ91" i="151"/>
  <c r="BE91" i="151"/>
  <c r="BJ91" i="151"/>
  <c r="BO91" i="151"/>
  <c r="BT91" i="151"/>
  <c r="BY91" i="151"/>
  <c r="CD91" i="151"/>
  <c r="CI91" i="151"/>
  <c r="CN91" i="151"/>
  <c r="CS91" i="151"/>
  <c r="CX91" i="151"/>
  <c r="DC91" i="151"/>
  <c r="DH91" i="151"/>
  <c r="DM91" i="151"/>
  <c r="DR91" i="151"/>
  <c r="DW91" i="151"/>
  <c r="EB91" i="151"/>
  <c r="L92" i="151"/>
  <c r="Q92" i="151"/>
  <c r="V92" i="151"/>
  <c r="AA92" i="151"/>
  <c r="AF92" i="151"/>
  <c r="AK92" i="151"/>
  <c r="AP92" i="151"/>
  <c r="AU92" i="151"/>
  <c r="AZ92" i="151"/>
  <c r="BE92" i="151"/>
  <c r="BJ92" i="151"/>
  <c r="BO92" i="151"/>
  <c r="BT92" i="151"/>
  <c r="BY92" i="151"/>
  <c r="CD92" i="151"/>
  <c r="CI92" i="151"/>
  <c r="CN92" i="151"/>
  <c r="CS92" i="151"/>
  <c r="CX92" i="151"/>
  <c r="DC92" i="151"/>
  <c r="DH92" i="151"/>
  <c r="DM92" i="151"/>
  <c r="DR92" i="151"/>
  <c r="DW92" i="151"/>
  <c r="EB92" i="151"/>
  <c r="L93" i="151"/>
  <c r="Q93" i="151"/>
  <c r="V93" i="151"/>
  <c r="AA93" i="151"/>
  <c r="AF93" i="151"/>
  <c r="AK93" i="151"/>
  <c r="AP93" i="151"/>
  <c r="AU93" i="151"/>
  <c r="AZ93" i="151"/>
  <c r="BE93" i="151"/>
  <c r="BJ93" i="151"/>
  <c r="BO93" i="151"/>
  <c r="BT93" i="151"/>
  <c r="BY93" i="151"/>
  <c r="CD93" i="151"/>
  <c r="CI93" i="151"/>
  <c r="CN93" i="151"/>
  <c r="CS93" i="151"/>
  <c r="CX93" i="151"/>
  <c r="DC93" i="151"/>
  <c r="DH93" i="151"/>
  <c r="DM93" i="151"/>
  <c r="DR93" i="151"/>
  <c r="DW93" i="151"/>
  <c r="EB93" i="151"/>
  <c r="L94" i="151"/>
  <c r="Q94" i="151"/>
  <c r="V94" i="151"/>
  <c r="AA94" i="151"/>
  <c r="AF94" i="151"/>
  <c r="AK94" i="151"/>
  <c r="AP94" i="151"/>
  <c r="AU94" i="151"/>
  <c r="AZ94" i="151"/>
  <c r="BE94" i="151"/>
  <c r="BJ94" i="151"/>
  <c r="BO94" i="151"/>
  <c r="BT94" i="151"/>
  <c r="BY94" i="151"/>
  <c r="CD94" i="151"/>
  <c r="CI94" i="151"/>
  <c r="CN94" i="151"/>
  <c r="CS94" i="151"/>
  <c r="CX94" i="151"/>
  <c r="DC94" i="151"/>
  <c r="DH94" i="151"/>
  <c r="DM94" i="151"/>
  <c r="DR94" i="151"/>
  <c r="DW94" i="151"/>
  <c r="EB94" i="151"/>
  <c r="L95" i="151"/>
  <c r="Q95" i="151"/>
  <c r="V95" i="151"/>
  <c r="AA95" i="151"/>
  <c r="AF95" i="151"/>
  <c r="AK95" i="151"/>
  <c r="AP95" i="151"/>
  <c r="AU95" i="151"/>
  <c r="AZ95" i="151"/>
  <c r="BE95" i="151"/>
  <c r="BJ95" i="151"/>
  <c r="BO95" i="151"/>
  <c r="BT95" i="151"/>
  <c r="BY95" i="151"/>
  <c r="CD95" i="151"/>
  <c r="CI95" i="151"/>
  <c r="CN95" i="151"/>
  <c r="CS95" i="151"/>
  <c r="CX95" i="151"/>
  <c r="DC95" i="151"/>
  <c r="DH95" i="151"/>
  <c r="DM95" i="151"/>
  <c r="DR95" i="151"/>
  <c r="DW95" i="151"/>
  <c r="EB95" i="151"/>
  <c r="L96" i="151"/>
  <c r="Q96" i="151"/>
  <c r="V96" i="151"/>
  <c r="AA96" i="151"/>
  <c r="AF96" i="151"/>
  <c r="AK96" i="151"/>
  <c r="AP96" i="151"/>
  <c r="AU96" i="151"/>
  <c r="AZ96" i="151"/>
  <c r="BE96" i="151"/>
  <c r="BJ96" i="151"/>
  <c r="BO96" i="151"/>
  <c r="BT96" i="151"/>
  <c r="BY96" i="151"/>
  <c r="CD96" i="151"/>
  <c r="CI96" i="151"/>
  <c r="CN96" i="151"/>
  <c r="CS96" i="151"/>
  <c r="CX96" i="151"/>
  <c r="DC96" i="151"/>
  <c r="DH96" i="151"/>
  <c r="DM96" i="151"/>
  <c r="DR96" i="151"/>
  <c r="DW96" i="151"/>
  <c r="EB96" i="151"/>
  <c r="L97" i="151"/>
  <c r="Q97" i="151"/>
  <c r="V97" i="151"/>
  <c r="AA97" i="151"/>
  <c r="AF97" i="151"/>
  <c r="AK97" i="151"/>
  <c r="AP97" i="151"/>
  <c r="AU97" i="151"/>
  <c r="AZ97" i="151"/>
  <c r="BE97" i="151"/>
  <c r="BJ97" i="151"/>
  <c r="BO97" i="151"/>
  <c r="BT97" i="151"/>
  <c r="BY97" i="151"/>
  <c r="CD97" i="151"/>
  <c r="CI97" i="151"/>
  <c r="CN97" i="151"/>
  <c r="CS97" i="151"/>
  <c r="CX97" i="151"/>
  <c r="DC97" i="151"/>
  <c r="DH97" i="151"/>
  <c r="DM97" i="151"/>
  <c r="DR97" i="151"/>
  <c r="DW97" i="151"/>
  <c r="EB97" i="151"/>
  <c r="L98" i="151"/>
  <c r="Q98" i="151"/>
  <c r="V98" i="151"/>
  <c r="AA98" i="151"/>
  <c r="AF98" i="151"/>
  <c r="AK98" i="151"/>
  <c r="AP98" i="151"/>
  <c r="AU98" i="151"/>
  <c r="AZ98" i="151"/>
  <c r="BE98" i="151"/>
  <c r="BJ98" i="151"/>
  <c r="BO98" i="151"/>
  <c r="BT98" i="151"/>
  <c r="BY98" i="151"/>
  <c r="CD98" i="151"/>
  <c r="CI98" i="151"/>
  <c r="CN98" i="151"/>
  <c r="CS98" i="151"/>
  <c r="CX98" i="151"/>
  <c r="DC98" i="151"/>
  <c r="DH98" i="151"/>
  <c r="DM98" i="151"/>
  <c r="DR98" i="151"/>
  <c r="DW98" i="151"/>
  <c r="EB98" i="151"/>
  <c r="L99" i="151"/>
  <c r="Q99" i="151"/>
  <c r="V99" i="151"/>
  <c r="AA99" i="151"/>
  <c r="AF99" i="151"/>
  <c r="AK99" i="151"/>
  <c r="AP99" i="151"/>
  <c r="AU99" i="151"/>
  <c r="AZ99" i="151"/>
  <c r="BE99" i="151"/>
  <c r="BJ99" i="151"/>
  <c r="BO99" i="151"/>
  <c r="BT99" i="151"/>
  <c r="BY99" i="151"/>
  <c r="CD99" i="151"/>
  <c r="CI99" i="151"/>
  <c r="CN99" i="151"/>
  <c r="CS99" i="151"/>
  <c r="CX99" i="151"/>
  <c r="DC99" i="151"/>
  <c r="DH99" i="151"/>
  <c r="DM99" i="151"/>
  <c r="DR99" i="151"/>
  <c r="DW99" i="151"/>
  <c r="EB99" i="151"/>
  <c r="L100" i="151"/>
  <c r="Q100" i="151"/>
  <c r="V100" i="151"/>
  <c r="AA100" i="151"/>
  <c r="AF100" i="151"/>
  <c r="AK100" i="151"/>
  <c r="AP100" i="151"/>
  <c r="AU100" i="151"/>
  <c r="AZ100" i="151"/>
  <c r="BE100" i="151"/>
  <c r="BJ100" i="151"/>
  <c r="BO100" i="151"/>
  <c r="BT100" i="151"/>
  <c r="BY100" i="151"/>
  <c r="CD100" i="151"/>
  <c r="CI100" i="151"/>
  <c r="CN100" i="151"/>
  <c r="CS100" i="151"/>
  <c r="CX100" i="151"/>
  <c r="DC100" i="151"/>
  <c r="DH100" i="151"/>
  <c r="DM100" i="151"/>
  <c r="DR100" i="151"/>
  <c r="DW100" i="151"/>
  <c r="EB100" i="151"/>
  <c r="L101" i="151"/>
  <c r="Q101" i="151"/>
  <c r="V101" i="151"/>
  <c r="AA101" i="151"/>
  <c r="AF101" i="151"/>
  <c r="AK101" i="151"/>
  <c r="AP101" i="151"/>
  <c r="AU101" i="151"/>
  <c r="AZ101" i="151"/>
  <c r="BE101" i="151"/>
  <c r="BJ101" i="151"/>
  <c r="BO101" i="151"/>
  <c r="BT101" i="151"/>
  <c r="BY101" i="151"/>
  <c r="CD101" i="151"/>
  <c r="CI101" i="151"/>
  <c r="CN101" i="151"/>
  <c r="CS101" i="151"/>
  <c r="CX101" i="151"/>
  <c r="DC101" i="151"/>
  <c r="DH101" i="151"/>
  <c r="DM101" i="151"/>
  <c r="DR101" i="151"/>
  <c r="DW101" i="151"/>
  <c r="EB101" i="151"/>
  <c r="L102" i="151"/>
  <c r="Q102" i="151"/>
  <c r="V102" i="151"/>
  <c r="AA102" i="151"/>
  <c r="AF102" i="151"/>
  <c r="AK102" i="151"/>
  <c r="AP102" i="151"/>
  <c r="AU102" i="151"/>
  <c r="AZ102" i="151"/>
  <c r="BE102" i="151"/>
  <c r="BJ102" i="151"/>
  <c r="BO102" i="151"/>
  <c r="BT102" i="151"/>
  <c r="BY102" i="151"/>
  <c r="CD102" i="151"/>
  <c r="CI102" i="151"/>
  <c r="CN102" i="151"/>
  <c r="CS102" i="151"/>
  <c r="CX102" i="151"/>
  <c r="DC102" i="151"/>
  <c r="DH102" i="151"/>
  <c r="DM102" i="151"/>
  <c r="DR102" i="151"/>
  <c r="DW102" i="151"/>
  <c r="EB102" i="151"/>
  <c r="L103" i="151"/>
  <c r="Q103" i="151"/>
  <c r="V103" i="151"/>
  <c r="AA103" i="151"/>
  <c r="AF103" i="151"/>
  <c r="AK103" i="151"/>
  <c r="AP103" i="151"/>
  <c r="AU103" i="151"/>
  <c r="AZ103" i="151"/>
  <c r="BE103" i="151"/>
  <c r="BJ103" i="151"/>
  <c r="BO103" i="151"/>
  <c r="BT103" i="151"/>
  <c r="BY103" i="151"/>
  <c r="CD103" i="151"/>
  <c r="CI103" i="151"/>
  <c r="CN103" i="151"/>
  <c r="CS103" i="151"/>
  <c r="CX103" i="151"/>
  <c r="DC103" i="151"/>
  <c r="DH103" i="151"/>
  <c r="DM103" i="151"/>
  <c r="DR103" i="151"/>
  <c r="DW103" i="151"/>
  <c r="EB103" i="151"/>
  <c r="L104" i="151"/>
  <c r="Q104" i="151"/>
  <c r="V104" i="151"/>
  <c r="AA104" i="151"/>
  <c r="AF104" i="151"/>
  <c r="AK104" i="151"/>
  <c r="AP104" i="151"/>
  <c r="AU104" i="151"/>
  <c r="AZ104" i="151"/>
  <c r="BE104" i="151"/>
  <c r="BJ104" i="151"/>
  <c r="BO104" i="151"/>
  <c r="BT104" i="151"/>
  <c r="BY104" i="151"/>
  <c r="CD104" i="151"/>
  <c r="CI104" i="151"/>
  <c r="CN104" i="151"/>
  <c r="CS104" i="151"/>
  <c r="CX104" i="151"/>
  <c r="DC104" i="151"/>
  <c r="DH104" i="151"/>
  <c r="DM104" i="151"/>
  <c r="DR104" i="151"/>
  <c r="DW104" i="151"/>
  <c r="EB104" i="151"/>
  <c r="L105" i="151"/>
  <c r="Q105" i="151"/>
  <c r="V105" i="151"/>
  <c r="AA105" i="151"/>
  <c r="AF105" i="151"/>
  <c r="AK105" i="151"/>
  <c r="AP105" i="151"/>
  <c r="AU105" i="151"/>
  <c r="AZ105" i="151"/>
  <c r="BE105" i="151"/>
  <c r="BJ105" i="151"/>
  <c r="BO105" i="151"/>
  <c r="BT105" i="151"/>
  <c r="BY105" i="151"/>
  <c r="CD105" i="151"/>
  <c r="CI105" i="151"/>
  <c r="CN105" i="151"/>
  <c r="CS105" i="151"/>
  <c r="CX105" i="151"/>
  <c r="DC105" i="151"/>
  <c r="DH105" i="151"/>
  <c r="DM105" i="151"/>
  <c r="DR105" i="151"/>
  <c r="DW105" i="151"/>
  <c r="EB105" i="151"/>
  <c r="L106" i="151"/>
  <c r="Q106" i="151"/>
  <c r="V106" i="151"/>
  <c r="AA106" i="151"/>
  <c r="AF106" i="151"/>
  <c r="AK106" i="151"/>
  <c r="AP106" i="151"/>
  <c r="AU106" i="151"/>
  <c r="AZ106" i="151"/>
  <c r="BE106" i="151"/>
  <c r="BJ106" i="151"/>
  <c r="BO106" i="151"/>
  <c r="BT106" i="151"/>
  <c r="BY106" i="151"/>
  <c r="CD106" i="151"/>
  <c r="CI106" i="151"/>
  <c r="CN106" i="151"/>
  <c r="CS106" i="151"/>
  <c r="CX106" i="151"/>
  <c r="DC106" i="151"/>
  <c r="DH106" i="151"/>
  <c r="DM106" i="151"/>
  <c r="DR106" i="151"/>
  <c r="DW106" i="151"/>
  <c r="EB106" i="151"/>
  <c r="L107" i="151"/>
  <c r="Q107" i="151"/>
  <c r="V107" i="151"/>
  <c r="AA107" i="151"/>
  <c r="AF107" i="151"/>
  <c r="AK107" i="151"/>
  <c r="AP107" i="151"/>
  <c r="AU107" i="151"/>
  <c r="AZ107" i="151"/>
  <c r="BE107" i="151"/>
  <c r="BJ107" i="151"/>
  <c r="BO107" i="151"/>
  <c r="BT107" i="151"/>
  <c r="BY107" i="151"/>
  <c r="CD107" i="151"/>
  <c r="CI107" i="151"/>
  <c r="CN107" i="151"/>
  <c r="CS107" i="151"/>
  <c r="CX107" i="151"/>
  <c r="DC107" i="151"/>
  <c r="DH107" i="151"/>
  <c r="DM107" i="151"/>
  <c r="DR107" i="151"/>
  <c r="DW107" i="151"/>
  <c r="EB107" i="151"/>
  <c r="L108" i="151"/>
  <c r="Q108" i="151"/>
  <c r="V108" i="151"/>
  <c r="AA108" i="151"/>
  <c r="AF108" i="151"/>
  <c r="AK108" i="151"/>
  <c r="AP108" i="151"/>
  <c r="AU108" i="151"/>
  <c r="AZ108" i="151"/>
  <c r="BE108" i="151"/>
  <c r="BJ108" i="151"/>
  <c r="BO108" i="151"/>
  <c r="BT108" i="151"/>
  <c r="BY108" i="151"/>
  <c r="CD108" i="151"/>
  <c r="CI108" i="151"/>
  <c r="CN108" i="151"/>
  <c r="CS108" i="151"/>
  <c r="CX108" i="151"/>
  <c r="AZ234" i="151"/>
  <c r="BE234" i="151"/>
  <c r="CI234" i="151"/>
  <c r="CH234" i="151" s="1"/>
  <c r="CS234" i="151"/>
  <c r="CX234" i="151"/>
  <c r="CV234" i="151" s="1"/>
  <c r="DC234" i="151"/>
  <c r="DB234" i="151" s="1"/>
  <c r="DM234" i="151"/>
  <c r="DW234" i="151"/>
  <c r="DV234" i="151" s="1"/>
  <c r="V218" i="151"/>
  <c r="AA218" i="151"/>
  <c r="AF218" i="151"/>
  <c r="AK218" i="151"/>
  <c r="AP218" i="151"/>
  <c r="AU218" i="151"/>
  <c r="AZ218" i="151"/>
  <c r="BE218" i="151"/>
  <c r="BJ218" i="151"/>
  <c r="BO218" i="151"/>
  <c r="BT218" i="151"/>
  <c r="BY218" i="151"/>
  <c r="CD218" i="151"/>
  <c r="CI218" i="151"/>
  <c r="CN218" i="151"/>
  <c r="CS218" i="151"/>
  <c r="CX218" i="151"/>
  <c r="DC218" i="151"/>
  <c r="DH218" i="151"/>
  <c r="DM218" i="151"/>
  <c r="DR218" i="151"/>
  <c r="DW218" i="151"/>
  <c r="EB218" i="151"/>
  <c r="DC108" i="151"/>
  <c r="DH108" i="151"/>
  <c r="DM108" i="151"/>
  <c r="DR108" i="151"/>
  <c r="DW108" i="151"/>
  <c r="EB108" i="151"/>
  <c r="L109" i="151"/>
  <c r="Q109" i="151"/>
  <c r="V109" i="151"/>
  <c r="AA109" i="151"/>
  <c r="AF109" i="151"/>
  <c r="AK109" i="151"/>
  <c r="AP109" i="151"/>
  <c r="AU109" i="151"/>
  <c r="AZ109" i="151"/>
  <c r="BE109" i="151"/>
  <c r="BJ109" i="151"/>
  <c r="BO109" i="151"/>
  <c r="BT109" i="151"/>
  <c r="BY109" i="151"/>
  <c r="CD109" i="151"/>
  <c r="CI109" i="151"/>
  <c r="CN109" i="151"/>
  <c r="CS109" i="151"/>
  <c r="CX109" i="151"/>
  <c r="DC109" i="151"/>
  <c r="DH109" i="151"/>
  <c r="DM109" i="151"/>
  <c r="DR109" i="151"/>
  <c r="DW109" i="151"/>
  <c r="EB109" i="151"/>
  <c r="L110" i="151"/>
  <c r="Q110" i="151"/>
  <c r="V110" i="151"/>
  <c r="AA110" i="151"/>
  <c r="AF110" i="151"/>
  <c r="AK110" i="151"/>
  <c r="AP110" i="151"/>
  <c r="AU110" i="151"/>
  <c r="AZ110" i="151"/>
  <c r="BE110" i="151"/>
  <c r="BJ110" i="151"/>
  <c r="BO110" i="151"/>
  <c r="BT110" i="151"/>
  <c r="BY110" i="151"/>
  <c r="CD110" i="151"/>
  <c r="CI110" i="151"/>
  <c r="CN110" i="151"/>
  <c r="CS110" i="151"/>
  <c r="CX110" i="151"/>
  <c r="DC110" i="151"/>
  <c r="DH110" i="151"/>
  <c r="DM110" i="151"/>
  <c r="DR110" i="151"/>
  <c r="DW110" i="151"/>
  <c r="EB110" i="151"/>
  <c r="L111" i="151"/>
  <c r="Q111" i="151"/>
  <c r="V111" i="151"/>
  <c r="AA111" i="151"/>
  <c r="AF111" i="151"/>
  <c r="AK111" i="151"/>
  <c r="AP111" i="151"/>
  <c r="AU111" i="151"/>
  <c r="AZ111" i="151"/>
  <c r="BE111" i="151"/>
  <c r="BJ111" i="151"/>
  <c r="BO111" i="151"/>
  <c r="BT111" i="151"/>
  <c r="BY111" i="151"/>
  <c r="CD111" i="151"/>
  <c r="CI111" i="151"/>
  <c r="CN111" i="151"/>
  <c r="CS111" i="151"/>
  <c r="CX111" i="151"/>
  <c r="DC111" i="151"/>
  <c r="DH111" i="151"/>
  <c r="DM111" i="151"/>
  <c r="DR111" i="151"/>
  <c r="DW111" i="151"/>
  <c r="EB111" i="151"/>
  <c r="L112" i="151"/>
  <c r="Q112" i="151"/>
  <c r="V112" i="151"/>
  <c r="AA112" i="151"/>
  <c r="AF112" i="151"/>
  <c r="AK112" i="151"/>
  <c r="AP112" i="151"/>
  <c r="AU112" i="151"/>
  <c r="AZ112" i="151"/>
  <c r="BE112" i="151"/>
  <c r="BJ112" i="151"/>
  <c r="BO112" i="151"/>
  <c r="BT112" i="151"/>
  <c r="BY112" i="151"/>
  <c r="CD112" i="151"/>
  <c r="CI112" i="151"/>
  <c r="CN112" i="151"/>
  <c r="CS112" i="151"/>
  <c r="CX112" i="151"/>
  <c r="DC112" i="151"/>
  <c r="DH112" i="151"/>
  <c r="DM112" i="151"/>
  <c r="DR112" i="151"/>
  <c r="DW112" i="151"/>
  <c r="EB112" i="151"/>
  <c r="L113" i="151"/>
  <c r="Q113" i="151"/>
  <c r="V113" i="151"/>
  <c r="AA113" i="151"/>
  <c r="AF113" i="151"/>
  <c r="AK113" i="151"/>
  <c r="AP113" i="151"/>
  <c r="AU113" i="151"/>
  <c r="AZ113" i="151"/>
  <c r="L132" i="151"/>
  <c r="Q132" i="151"/>
  <c r="V132" i="151"/>
  <c r="AA132" i="151"/>
  <c r="AF132" i="151"/>
  <c r="AK132" i="151"/>
  <c r="AP132" i="151"/>
  <c r="AU132" i="151"/>
  <c r="AZ132" i="151"/>
  <c r="BE132" i="151"/>
  <c r="BJ132" i="151"/>
  <c r="BO132" i="151"/>
  <c r="BT132" i="151"/>
  <c r="BY132" i="151"/>
  <c r="CD132" i="151"/>
  <c r="CI132" i="151"/>
  <c r="CN132" i="151"/>
  <c r="CS132" i="151"/>
  <c r="CX132" i="151"/>
  <c r="DC132" i="151"/>
  <c r="DH132" i="151"/>
  <c r="DM132" i="151"/>
  <c r="DR132" i="151"/>
  <c r="DW132" i="151"/>
  <c r="EB132" i="151"/>
  <c r="L133" i="151"/>
  <c r="Q133" i="151"/>
  <c r="V133" i="151"/>
  <c r="AA133" i="151"/>
  <c r="AF133" i="151"/>
  <c r="AK133" i="151"/>
  <c r="AP133" i="151"/>
  <c r="AU133" i="151"/>
  <c r="AZ133" i="151"/>
  <c r="BE133" i="151"/>
  <c r="BJ133" i="151"/>
  <c r="BO133" i="151"/>
  <c r="BT133" i="151"/>
  <c r="BY133" i="151"/>
  <c r="CD133" i="151"/>
  <c r="CI133" i="151"/>
  <c r="CN133" i="151"/>
  <c r="CS133" i="151"/>
  <c r="CX133" i="151"/>
  <c r="DC133" i="151"/>
  <c r="DH133" i="151"/>
  <c r="DM133" i="151"/>
  <c r="DR133" i="151"/>
  <c r="DW133" i="151"/>
  <c r="EB133" i="151"/>
  <c r="L136" i="151"/>
  <c r="Q136" i="151"/>
  <c r="V136" i="151"/>
  <c r="AA136" i="151"/>
  <c r="AF136" i="151"/>
  <c r="AK136" i="151"/>
  <c r="AP136" i="151"/>
  <c r="AU136" i="151"/>
  <c r="AZ136" i="151"/>
  <c r="BE136" i="151"/>
  <c r="BJ136" i="151"/>
  <c r="BO136" i="151"/>
  <c r="BT136" i="151"/>
  <c r="BY136" i="151"/>
  <c r="CD136" i="151"/>
  <c r="CI136" i="151"/>
  <c r="CN136" i="151"/>
  <c r="CS136" i="151"/>
  <c r="CX136" i="151"/>
  <c r="DC136" i="151"/>
  <c r="DH136" i="151"/>
  <c r="DM136" i="151"/>
  <c r="DR136" i="151"/>
  <c r="DW136" i="151"/>
  <c r="EB136" i="151"/>
  <c r="L137" i="151"/>
  <c r="Q137" i="151"/>
  <c r="V137" i="151"/>
  <c r="AA137" i="151"/>
  <c r="AF137" i="151"/>
  <c r="AK137" i="151"/>
  <c r="AP137" i="151"/>
  <c r="AU137" i="151"/>
  <c r="AZ137" i="151"/>
  <c r="BE137" i="151"/>
  <c r="BJ137" i="151"/>
  <c r="BO137" i="151"/>
  <c r="BT137" i="151"/>
  <c r="BY137" i="151"/>
  <c r="CD137" i="151"/>
  <c r="CI137" i="151"/>
  <c r="CN137" i="151"/>
  <c r="CS137" i="151"/>
  <c r="CX137" i="151"/>
  <c r="DC137" i="151"/>
  <c r="DH137" i="151"/>
  <c r="DM137" i="151"/>
  <c r="DR137" i="151"/>
  <c r="DW137" i="151"/>
  <c r="EB137" i="151"/>
  <c r="L140" i="151"/>
  <c r="Q140" i="151"/>
  <c r="V140" i="151"/>
  <c r="AA140" i="151"/>
  <c r="AF140" i="151"/>
  <c r="AK140" i="151"/>
  <c r="AP140" i="151"/>
  <c r="AU140" i="151"/>
  <c r="AZ140" i="151"/>
  <c r="BE140" i="151"/>
  <c r="BJ140" i="151"/>
  <c r="BO140" i="151"/>
  <c r="BT140" i="151"/>
  <c r="BY140" i="151"/>
  <c r="CD140" i="151"/>
  <c r="CI140" i="151"/>
  <c r="CN140" i="151"/>
  <c r="CS140" i="151"/>
  <c r="CX140" i="151"/>
  <c r="DC140" i="151"/>
  <c r="DH140" i="151"/>
  <c r="DM140" i="151"/>
  <c r="DR140" i="151"/>
  <c r="DW140" i="151"/>
  <c r="EB140" i="151"/>
  <c r="L141" i="151"/>
  <c r="Q141" i="151"/>
  <c r="V141" i="151"/>
  <c r="AA141" i="151"/>
  <c r="AF141" i="151"/>
  <c r="AK141" i="151"/>
  <c r="AP141" i="151"/>
  <c r="AU141" i="151"/>
  <c r="AZ141" i="151"/>
  <c r="BE141" i="151"/>
  <c r="BJ141" i="151"/>
  <c r="BO141" i="151"/>
  <c r="BT141" i="151"/>
  <c r="BY141" i="151"/>
  <c r="CD141" i="151"/>
  <c r="CI141" i="151"/>
  <c r="CN141" i="151"/>
  <c r="CS141" i="151"/>
  <c r="CX141" i="151"/>
  <c r="DC141" i="151"/>
  <c r="DH141" i="151"/>
  <c r="DM141" i="151"/>
  <c r="DR141" i="151"/>
  <c r="DW141" i="151"/>
  <c r="EB141" i="151"/>
  <c r="L144" i="151"/>
  <c r="Q144" i="151"/>
  <c r="V144" i="151"/>
  <c r="AA144" i="151"/>
  <c r="AF144" i="151"/>
  <c r="AK144" i="151"/>
  <c r="AP144" i="151"/>
  <c r="AU144" i="151"/>
  <c r="AZ144" i="151"/>
  <c r="BE144" i="151"/>
  <c r="BJ144" i="151"/>
  <c r="BO144" i="151"/>
  <c r="BT144" i="151"/>
  <c r="BY144" i="151"/>
  <c r="CD144" i="151"/>
  <c r="CI144" i="151"/>
  <c r="CN144" i="151"/>
  <c r="CS144" i="151"/>
  <c r="CX144" i="151"/>
  <c r="DC144" i="151"/>
  <c r="DH144" i="151"/>
  <c r="DM144" i="151"/>
  <c r="DR144" i="151"/>
  <c r="DW144" i="151"/>
  <c r="EB144" i="151"/>
  <c r="L145" i="151"/>
  <c r="Q145" i="151"/>
  <c r="V145" i="151"/>
  <c r="L237" i="151"/>
  <c r="Q237" i="151"/>
  <c r="O237" i="151" s="1"/>
  <c r="V237" i="151"/>
  <c r="U237" i="151" s="1"/>
  <c r="AP237" i="151"/>
  <c r="AO237" i="151" s="1"/>
  <c r="AZ237" i="151"/>
  <c r="L219" i="151"/>
  <c r="Q219" i="151"/>
  <c r="V219" i="151"/>
  <c r="AA219" i="151"/>
  <c r="AF219" i="151"/>
  <c r="AK219" i="151"/>
  <c r="AP219" i="151"/>
  <c r="AU219" i="151"/>
  <c r="AZ219" i="151"/>
  <c r="BE219" i="151"/>
  <c r="BJ219" i="151"/>
  <c r="BO219" i="151"/>
  <c r="BT219" i="151"/>
  <c r="BY219" i="151"/>
  <c r="CD219" i="151"/>
  <c r="CI219" i="151"/>
  <c r="CN219" i="151"/>
  <c r="CS219" i="151"/>
  <c r="CX219" i="151"/>
  <c r="DC219" i="151"/>
  <c r="DH219" i="151"/>
  <c r="DM219" i="151"/>
  <c r="DR219" i="151"/>
  <c r="DW219" i="151"/>
  <c r="EB219" i="151"/>
  <c r="L220" i="151"/>
  <c r="Q220" i="151"/>
  <c r="EV221" i="151"/>
  <c r="L223" i="151"/>
  <c r="EV225" i="151"/>
  <c r="BE113" i="151"/>
  <c r="BJ113" i="151"/>
  <c r="BO113" i="151"/>
  <c r="BT113" i="151"/>
  <c r="BY113" i="151"/>
  <c r="CD113" i="151"/>
  <c r="CI113" i="151"/>
  <c r="CN113" i="151"/>
  <c r="CS113" i="151"/>
  <c r="CX113" i="151"/>
  <c r="DC113" i="151"/>
  <c r="DH113" i="151"/>
  <c r="DM113" i="151"/>
  <c r="DR113" i="151"/>
  <c r="DW113" i="151"/>
  <c r="BE237" i="151"/>
  <c r="BC237" i="151" s="1"/>
  <c r="BJ237" i="151"/>
  <c r="BI237" i="151" s="1"/>
  <c r="CD237" i="151"/>
  <c r="CC237" i="151" s="1"/>
  <c r="CN237" i="151"/>
  <c r="CS237" i="151"/>
  <c r="CQ237" i="151" s="1"/>
  <c r="CX237" i="151"/>
  <c r="CW237" i="151" s="1"/>
  <c r="BJ125" i="151"/>
  <c r="BO125" i="151"/>
  <c r="BT125" i="151"/>
  <c r="BY125" i="151"/>
  <c r="CD125" i="151"/>
  <c r="CI125" i="151"/>
  <c r="CN125" i="151"/>
  <c r="CS125" i="151"/>
  <c r="CX125" i="151"/>
  <c r="DC125" i="151"/>
  <c r="DH125" i="151"/>
  <c r="DM125" i="151"/>
  <c r="DR125" i="151"/>
  <c r="DW125" i="151"/>
  <c r="EB125" i="151"/>
  <c r="L126" i="151"/>
  <c r="Q126" i="151"/>
  <c r="V126" i="151"/>
  <c r="AA126" i="151"/>
  <c r="AF126" i="151"/>
  <c r="AK126" i="151"/>
  <c r="AP126" i="151"/>
  <c r="AU126" i="151"/>
  <c r="AZ126" i="151"/>
  <c r="BE126" i="151"/>
  <c r="BJ126" i="151"/>
  <c r="BO126" i="151"/>
  <c r="BT126" i="151"/>
  <c r="BY126" i="151"/>
  <c r="CD126" i="151"/>
  <c r="CI126" i="151"/>
  <c r="V220" i="151"/>
  <c r="AA220" i="151"/>
  <c r="AF220" i="151"/>
  <c r="AK220" i="151"/>
  <c r="AP220" i="151"/>
  <c r="AU220" i="151"/>
  <c r="AZ220" i="151"/>
  <c r="Q223" i="151"/>
  <c r="V223" i="151"/>
  <c r="AA223" i="151"/>
  <c r="AF223" i="151"/>
  <c r="AK223" i="151"/>
  <c r="AP223" i="151"/>
  <c r="AU223" i="151"/>
  <c r="AZ223" i="151"/>
  <c r="BJ223" i="151"/>
  <c r="BI223" i="151" s="1"/>
  <c r="CD223" i="151"/>
  <c r="CC223" i="151" s="1"/>
  <c r="CN223" i="151"/>
  <c r="CS223" i="151"/>
  <c r="CQ223" i="151" s="1"/>
  <c r="CX223" i="151"/>
  <c r="DC223" i="151"/>
  <c r="BJ232" i="151"/>
  <c r="BO232" i="151"/>
  <c r="BT232" i="151"/>
  <c r="BY232" i="151"/>
  <c r="CD232" i="151"/>
  <c r="CI232" i="151"/>
  <c r="CN232" i="151"/>
  <c r="CS232" i="151"/>
  <c r="CX232" i="151"/>
  <c r="DC232" i="151"/>
  <c r="DH232" i="151"/>
  <c r="DM232" i="151"/>
  <c r="L9" i="151"/>
  <c r="Q9" i="151"/>
  <c r="V9" i="151"/>
  <c r="AA9" i="151"/>
  <c r="AF9" i="151"/>
  <c r="AK9" i="151"/>
  <c r="AP9" i="151"/>
  <c r="AU9" i="151"/>
  <c r="AZ9" i="151"/>
  <c r="BE9" i="151"/>
  <c r="BJ9" i="151"/>
  <c r="BO9" i="151"/>
  <c r="BT9" i="151"/>
  <c r="BY9" i="151"/>
  <c r="CD9" i="151"/>
  <c r="CI9" i="151"/>
  <c r="CN9" i="151"/>
  <c r="CS9" i="151"/>
  <c r="CX9" i="151"/>
  <c r="DC9" i="151"/>
  <c r="DH9" i="151"/>
  <c r="DM9" i="151"/>
  <c r="DR9" i="151"/>
  <c r="DW9" i="151"/>
  <c r="EB9" i="151"/>
  <c r="L10" i="151"/>
  <c r="Q10" i="151"/>
  <c r="V10" i="151"/>
  <c r="AA10" i="151"/>
  <c r="AF10" i="151"/>
  <c r="AK10" i="151"/>
  <c r="AP10" i="151"/>
  <c r="AU10" i="151"/>
  <c r="AZ10" i="151"/>
  <c r="BE10" i="151"/>
  <c r="BJ10" i="151"/>
  <c r="BO10" i="151"/>
  <c r="BT10" i="151"/>
  <c r="BY10" i="151"/>
  <c r="CD10" i="151"/>
  <c r="CI10" i="151"/>
  <c r="CN10" i="151"/>
  <c r="CS10" i="151"/>
  <c r="CX10" i="151"/>
  <c r="DC10" i="151"/>
  <c r="DH10" i="151"/>
  <c r="DM10" i="151"/>
  <c r="DR10" i="151"/>
  <c r="DW10" i="151"/>
  <c r="EB10" i="151"/>
  <c r="L11" i="151"/>
  <c r="Q11" i="151"/>
  <c r="V11" i="151"/>
  <c r="AA11" i="151"/>
  <c r="AF11" i="151"/>
  <c r="AK11" i="151"/>
  <c r="AP11" i="151"/>
  <c r="AU11" i="151"/>
  <c r="AZ11" i="151"/>
  <c r="BE11" i="151"/>
  <c r="BJ11" i="151"/>
  <c r="BO11" i="151"/>
  <c r="BT11" i="151"/>
  <c r="BY11" i="151"/>
  <c r="CD11" i="151"/>
  <c r="CI11" i="151"/>
  <c r="CN11" i="151"/>
  <c r="CS11" i="151"/>
  <c r="CX11" i="151"/>
  <c r="DC11" i="151"/>
  <c r="DH11" i="151"/>
  <c r="DM11" i="151"/>
  <c r="DR11" i="151"/>
  <c r="DW11" i="151"/>
  <c r="EB11" i="151"/>
  <c r="L12" i="151"/>
  <c r="Q12" i="151"/>
  <c r="V12" i="151"/>
  <c r="AA12" i="151"/>
  <c r="AF12" i="151"/>
  <c r="AK12" i="151"/>
  <c r="AP12" i="151"/>
  <c r="AU12" i="151"/>
  <c r="AZ12" i="151"/>
  <c r="BE12" i="151"/>
  <c r="BJ12" i="151"/>
  <c r="BO12" i="151"/>
  <c r="BT12" i="151"/>
  <c r="BY12" i="151"/>
  <c r="CD12" i="151"/>
  <c r="CI12" i="151"/>
  <c r="CN12" i="151"/>
  <c r="CS12" i="151"/>
  <c r="CX12" i="151"/>
  <c r="DC12" i="151"/>
  <c r="DH12" i="151"/>
  <c r="DM12" i="151"/>
  <c r="DR12" i="151"/>
  <c r="DW12" i="151"/>
  <c r="DU12" i="151" s="1"/>
  <c r="EB12" i="151"/>
  <c r="L13" i="151"/>
  <c r="Q13" i="151"/>
  <c r="V13" i="151"/>
  <c r="AA13" i="151"/>
  <c r="AF13" i="151"/>
  <c r="AK13" i="151"/>
  <c r="AP13" i="151"/>
  <c r="AU13" i="151"/>
  <c r="AZ13" i="151"/>
  <c r="BE13" i="151"/>
  <c r="BJ13" i="151"/>
  <c r="BO13" i="151"/>
  <c r="BT13" i="151"/>
  <c r="BY13" i="151"/>
  <c r="CD13" i="151"/>
  <c r="CI13" i="151"/>
  <c r="CN13" i="151"/>
  <c r="CS13" i="151"/>
  <c r="CX13" i="151"/>
  <c r="DC13" i="151"/>
  <c r="DH13" i="151"/>
  <c r="DM13" i="151"/>
  <c r="DR13" i="151"/>
  <c r="DW13" i="151"/>
  <c r="EB13" i="151"/>
  <c r="L14" i="151"/>
  <c r="Q14" i="151"/>
  <c r="V14" i="151"/>
  <c r="AA14" i="151"/>
  <c r="AF14" i="151"/>
  <c r="AK14" i="151"/>
  <c r="AP14" i="151"/>
  <c r="AU14" i="151"/>
  <c r="AZ14" i="151"/>
  <c r="BE14" i="151"/>
  <c r="BJ14" i="151"/>
  <c r="BO14" i="151"/>
  <c r="BT14" i="151"/>
  <c r="BY14" i="151"/>
  <c r="CD14" i="151"/>
  <c r="CI14" i="151"/>
  <c r="CN14" i="151"/>
  <c r="CS14" i="151"/>
  <c r="CX14" i="151"/>
  <c r="DC14" i="151"/>
  <c r="DH14" i="151"/>
  <c r="DM14" i="151"/>
  <c r="DR14" i="151"/>
  <c r="DW14" i="151"/>
  <c r="EB14" i="151"/>
  <c r="L15" i="151"/>
  <c r="Q15" i="151"/>
  <c r="V15" i="151"/>
  <c r="AA15" i="151"/>
  <c r="AF15" i="151"/>
  <c r="AK15" i="151"/>
  <c r="AP15" i="151"/>
  <c r="AU15" i="151"/>
  <c r="AZ15" i="151"/>
  <c r="BE15" i="151"/>
  <c r="BJ15" i="151"/>
  <c r="BO15" i="151"/>
  <c r="BT15" i="151"/>
  <c r="BY15" i="151"/>
  <c r="CD15" i="151"/>
  <c r="CI15" i="151"/>
  <c r="CN15" i="151"/>
  <c r="CS15" i="151"/>
  <c r="CX15" i="151"/>
  <c r="DC15" i="151"/>
  <c r="DH15" i="151"/>
  <c r="DM15" i="151"/>
  <c r="DR15" i="151"/>
  <c r="DW15" i="151"/>
  <c r="EB15" i="151"/>
  <c r="L16" i="151"/>
  <c r="Q16" i="151"/>
  <c r="V16" i="151"/>
  <c r="AA16" i="151"/>
  <c r="AF16" i="151"/>
  <c r="AK16" i="151"/>
  <c r="AP16" i="151"/>
  <c r="AU16" i="151"/>
  <c r="AZ16" i="151"/>
  <c r="BE16" i="151"/>
  <c r="BJ16" i="151"/>
  <c r="BO16" i="151"/>
  <c r="BT16" i="151"/>
  <c r="BY16" i="151"/>
  <c r="CD16" i="151"/>
  <c r="CI16" i="151"/>
  <c r="CN16" i="151"/>
  <c r="CS16" i="151"/>
  <c r="CX16" i="151"/>
  <c r="DC16" i="151"/>
  <c r="DH16" i="151"/>
  <c r="DM16" i="151"/>
  <c r="DR16" i="151"/>
  <c r="DW16" i="151"/>
  <c r="EB16" i="151"/>
  <c r="L17" i="151"/>
  <c r="Q17" i="151"/>
  <c r="V17" i="151"/>
  <c r="AA17" i="151"/>
  <c r="AF17" i="151"/>
  <c r="AK17" i="151"/>
  <c r="AP17" i="151"/>
  <c r="AU17" i="151"/>
  <c r="AZ17" i="151"/>
  <c r="BE17" i="151"/>
  <c r="BJ17" i="151"/>
  <c r="BO17" i="151"/>
  <c r="BT17" i="151"/>
  <c r="BY17" i="151"/>
  <c r="CD17" i="151"/>
  <c r="CI17" i="151"/>
  <c r="CN17" i="151"/>
  <c r="CS17" i="151"/>
  <c r="CX17" i="151"/>
  <c r="DC17" i="151"/>
  <c r="DH17" i="151"/>
  <c r="DM17" i="151"/>
  <c r="DR17" i="151"/>
  <c r="DW17" i="151"/>
  <c r="EB17" i="151"/>
  <c r="L18" i="151"/>
  <c r="Q18" i="151"/>
  <c r="V18" i="151"/>
  <c r="AA18" i="151"/>
  <c r="AF18" i="151"/>
  <c r="AK18" i="151"/>
  <c r="AP18" i="151"/>
  <c r="AU18" i="151"/>
  <c r="AZ18" i="151"/>
  <c r="BE18" i="151"/>
  <c r="BJ18" i="151"/>
  <c r="BO18" i="151"/>
  <c r="BT18" i="151"/>
  <c r="BY18" i="151"/>
  <c r="CD18" i="151"/>
  <c r="CI18" i="151"/>
  <c r="CN18" i="151"/>
  <c r="CS18" i="151"/>
  <c r="CX18" i="151"/>
  <c r="DC18" i="151"/>
  <c r="DH18" i="151"/>
  <c r="DM18" i="151"/>
  <c r="DR18" i="151"/>
  <c r="DW18" i="151"/>
  <c r="EB18" i="151"/>
  <c r="L19" i="151"/>
  <c r="Q19" i="151"/>
  <c r="V19" i="151"/>
  <c r="AA19" i="151"/>
  <c r="AF19" i="151"/>
  <c r="AK19" i="151"/>
  <c r="AP19" i="151"/>
  <c r="AU19" i="151"/>
  <c r="AZ19" i="151"/>
  <c r="BE19" i="151"/>
  <c r="BJ19" i="151"/>
  <c r="BO19" i="151"/>
  <c r="BT19" i="151"/>
  <c r="BY19" i="151"/>
  <c r="CD19" i="151"/>
  <c r="CI19" i="151"/>
  <c r="EB113" i="151"/>
  <c r="L114" i="151"/>
  <c r="Q114" i="151"/>
  <c r="V114" i="151"/>
  <c r="AA114" i="151"/>
  <c r="AF114" i="151"/>
  <c r="AK114" i="151"/>
  <c r="AP114" i="151"/>
  <c r="AU114" i="151"/>
  <c r="AZ114" i="151"/>
  <c r="BE114" i="151"/>
  <c r="BJ114" i="151"/>
  <c r="BO114" i="151"/>
  <c r="BT114" i="151"/>
  <c r="BY114" i="151"/>
  <c r="CD114" i="151"/>
  <c r="CI114" i="151"/>
  <c r="CN114" i="151"/>
  <c r="CS114" i="151"/>
  <c r="CX114" i="151"/>
  <c r="DC114" i="151"/>
  <c r="DH114" i="151"/>
  <c r="DM114" i="151"/>
  <c r="DR114" i="151"/>
  <c r="DW114" i="151"/>
  <c r="EB114" i="151"/>
  <c r="L115" i="151"/>
  <c r="Q115" i="151"/>
  <c r="V115" i="151"/>
  <c r="AA115" i="151"/>
  <c r="AF115" i="151"/>
  <c r="AK115" i="151"/>
  <c r="AP115" i="151"/>
  <c r="AU115" i="151"/>
  <c r="AZ115" i="151"/>
  <c r="BE115" i="151"/>
  <c r="BJ115" i="151"/>
  <c r="BO115" i="151"/>
  <c r="BT115" i="151"/>
  <c r="BY115" i="151"/>
  <c r="CD115" i="151"/>
  <c r="CI115" i="151"/>
  <c r="CN115" i="151"/>
  <c r="CS115" i="151"/>
  <c r="AA145" i="151"/>
  <c r="AF145" i="151"/>
  <c r="AK145" i="151"/>
  <c r="AP145" i="151"/>
  <c r="AU145" i="151"/>
  <c r="AZ145" i="151"/>
  <c r="BE145" i="151"/>
  <c r="BJ145" i="151"/>
  <c r="BO145" i="151"/>
  <c r="BT145" i="151"/>
  <c r="BY145" i="151"/>
  <c r="CD145" i="151"/>
  <c r="CI145" i="151"/>
  <c r="CN145" i="151"/>
  <c r="CS145" i="151"/>
  <c r="CX145" i="151"/>
  <c r="DC145" i="151"/>
  <c r="DH145" i="151"/>
  <c r="DM145" i="151"/>
  <c r="DR145" i="151"/>
  <c r="DW145" i="151"/>
  <c r="EB145" i="151"/>
  <c r="L148" i="151"/>
  <c r="Q148" i="151"/>
  <c r="V148" i="151"/>
  <c r="AA148" i="151"/>
  <c r="AF148" i="151"/>
  <c r="AK148" i="151"/>
  <c r="AP148" i="151"/>
  <c r="AU148" i="151"/>
  <c r="AZ148" i="151"/>
  <c r="BE148" i="151"/>
  <c r="BJ148" i="151"/>
  <c r="BO148" i="151"/>
  <c r="BT148" i="151"/>
  <c r="BY148" i="151"/>
  <c r="CD148" i="151"/>
  <c r="CI148" i="151"/>
  <c r="CN148" i="151"/>
  <c r="CS148" i="151"/>
  <c r="CX148" i="151"/>
  <c r="DC148" i="151"/>
  <c r="DH148" i="151"/>
  <c r="DM148" i="151"/>
  <c r="DR148" i="151"/>
  <c r="DW148" i="151"/>
  <c r="EB148" i="151"/>
  <c r="L149" i="151"/>
  <c r="Q149" i="151"/>
  <c r="V149" i="151"/>
  <c r="AA149" i="151"/>
  <c r="AF149" i="151"/>
  <c r="AK149" i="151"/>
  <c r="AP149" i="151"/>
  <c r="AU149" i="151"/>
  <c r="AZ149" i="151"/>
  <c r="BE149" i="151"/>
  <c r="BJ149" i="151"/>
  <c r="BO149" i="151"/>
  <c r="BT149" i="151"/>
  <c r="BY149" i="151"/>
  <c r="CD149" i="151"/>
  <c r="CI149" i="151"/>
  <c r="CN149" i="151"/>
  <c r="CS149" i="151"/>
  <c r="CX149" i="151"/>
  <c r="DC149" i="151"/>
  <c r="DH149" i="151"/>
  <c r="DM149" i="151"/>
  <c r="DR149" i="151"/>
  <c r="DW149" i="151"/>
  <c r="EB149" i="151"/>
  <c r="L152" i="151"/>
  <c r="Q152" i="151"/>
  <c r="V152" i="151"/>
  <c r="AA152" i="151"/>
  <c r="AF152" i="151"/>
  <c r="AK152" i="151"/>
  <c r="AP152" i="151"/>
  <c r="AU152" i="151"/>
  <c r="AZ152" i="151"/>
  <c r="BE152" i="151"/>
  <c r="BJ152" i="151"/>
  <c r="BO152" i="151"/>
  <c r="BT152" i="151"/>
  <c r="BY152" i="151"/>
  <c r="CD152" i="151"/>
  <c r="CI152" i="151"/>
  <c r="CN152" i="151"/>
  <c r="CS152" i="151"/>
  <c r="CX152" i="151"/>
  <c r="DC152" i="151"/>
  <c r="DH152" i="151"/>
  <c r="DM152" i="151"/>
  <c r="DR152" i="151"/>
  <c r="DW152" i="151"/>
  <c r="EB152" i="151"/>
  <c r="L153" i="151"/>
  <c r="Q153" i="151"/>
  <c r="V153" i="151"/>
  <c r="AA153" i="151"/>
  <c r="AF153" i="151"/>
  <c r="AK153" i="151"/>
  <c r="AP153" i="151"/>
  <c r="AU153" i="151"/>
  <c r="AZ153" i="151"/>
  <c r="BE153" i="151"/>
  <c r="BJ153" i="151"/>
  <c r="BO153" i="151"/>
  <c r="BT153" i="151"/>
  <c r="BY153" i="151"/>
  <c r="CD153" i="151"/>
  <c r="CI153" i="151"/>
  <c r="CN153" i="151"/>
  <c r="CS153" i="151"/>
  <c r="CX153" i="151"/>
  <c r="DC153" i="151"/>
  <c r="DH153" i="151"/>
  <c r="DM153" i="151"/>
  <c r="DR153" i="151"/>
  <c r="DW153" i="151"/>
  <c r="EB153" i="151"/>
  <c r="L156" i="151"/>
  <c r="Q156" i="151"/>
  <c r="V156" i="151"/>
  <c r="AA156" i="151"/>
  <c r="AF156" i="151"/>
  <c r="AP156" i="151"/>
  <c r="AU156" i="151"/>
  <c r="AZ156" i="151"/>
  <c r="BE156" i="151"/>
  <c r="BJ156" i="151"/>
  <c r="CN19" i="151"/>
  <c r="CS19" i="151"/>
  <c r="CX19" i="151"/>
  <c r="DC19" i="151"/>
  <c r="DH19" i="151"/>
  <c r="DM19" i="151"/>
  <c r="DR19" i="151"/>
  <c r="DW19" i="151"/>
  <c r="EB19" i="151"/>
  <c r="L20" i="151"/>
  <c r="Q20" i="151"/>
  <c r="V20" i="151"/>
  <c r="AA20" i="151"/>
  <c r="AF20" i="151"/>
  <c r="AK20" i="151"/>
  <c r="AP20" i="151"/>
  <c r="AU20" i="151"/>
  <c r="CN126" i="151"/>
  <c r="CS126" i="151"/>
  <c r="CX126" i="151"/>
  <c r="DC126" i="151"/>
  <c r="DH126" i="151"/>
  <c r="DM126" i="151"/>
  <c r="DR126" i="151"/>
  <c r="DW126" i="151"/>
  <c r="EB126" i="151"/>
  <c r="L127" i="151"/>
  <c r="Q127" i="151"/>
  <c r="V127" i="151"/>
  <c r="AA127" i="151"/>
  <c r="AF127" i="151"/>
  <c r="AK127" i="151"/>
  <c r="AP127" i="151"/>
  <c r="AU127" i="151"/>
  <c r="AZ127" i="151"/>
  <c r="BJ127" i="151"/>
  <c r="BO127" i="151"/>
  <c r="BT127" i="151"/>
  <c r="BY127" i="151"/>
  <c r="CD127" i="151"/>
  <c r="CI127" i="151"/>
  <c r="CN127" i="151"/>
  <c r="CS127" i="151"/>
  <c r="CX127" i="151"/>
  <c r="DC127" i="151"/>
  <c r="DH127" i="151"/>
  <c r="DM127" i="151"/>
  <c r="DR127" i="151"/>
  <c r="DW127" i="151"/>
  <c r="EB127" i="151"/>
  <c r="L128" i="151"/>
  <c r="Q128" i="151"/>
  <c r="V128" i="151"/>
  <c r="AA128" i="151"/>
  <c r="AF128" i="151"/>
  <c r="AK128" i="151"/>
  <c r="AP128" i="151"/>
  <c r="AU128" i="151"/>
  <c r="AZ128" i="151"/>
  <c r="BE128" i="151"/>
  <c r="BJ128" i="151"/>
  <c r="BO128" i="151"/>
  <c r="BT128" i="151"/>
  <c r="BY128" i="151"/>
  <c r="CD128" i="151"/>
  <c r="CI128" i="151"/>
  <c r="CN128" i="151"/>
  <c r="CS128" i="151"/>
  <c r="CX128" i="151"/>
  <c r="DC128" i="151"/>
  <c r="DH128" i="151"/>
  <c r="DM128" i="151"/>
  <c r="DR128" i="151"/>
  <c r="DW128" i="151"/>
  <c r="EB128" i="151"/>
  <c r="L129" i="151"/>
  <c r="Q129" i="151"/>
  <c r="V129" i="151"/>
  <c r="AA129" i="151"/>
  <c r="AF129" i="151"/>
  <c r="AK129" i="151"/>
  <c r="AP129" i="151"/>
  <c r="AU129" i="151"/>
  <c r="AZ129" i="151"/>
  <c r="BE129" i="151"/>
  <c r="BO156" i="151"/>
  <c r="BT156" i="151"/>
  <c r="BY156" i="151"/>
  <c r="CD156" i="151"/>
  <c r="CI156" i="151"/>
  <c r="CN156" i="151"/>
  <c r="CS156" i="151"/>
  <c r="CX156" i="151"/>
  <c r="DC156" i="151"/>
  <c r="DH156" i="151"/>
  <c r="DM156" i="151"/>
  <c r="DR156" i="151"/>
  <c r="DW156" i="151"/>
  <c r="EB156" i="151"/>
  <c r="L157" i="151"/>
  <c r="Q157" i="151"/>
  <c r="V157" i="151"/>
  <c r="AA157" i="151"/>
  <c r="AF157" i="151"/>
  <c r="AK157" i="151"/>
  <c r="AP157" i="151"/>
  <c r="AU157" i="151"/>
  <c r="AZ157" i="151"/>
  <c r="BE157" i="151"/>
  <c r="BJ157" i="151"/>
  <c r="BO157" i="151"/>
  <c r="BT157" i="151"/>
  <c r="BY157" i="151"/>
  <c r="CD157" i="151"/>
  <c r="CI157" i="151"/>
  <c r="CN157" i="151"/>
  <c r="CS157" i="151"/>
  <c r="CX157" i="151"/>
  <c r="DC157" i="151"/>
  <c r="DH157" i="151"/>
  <c r="DM157" i="151"/>
  <c r="DR157" i="151"/>
  <c r="DW157" i="151"/>
  <c r="EB157" i="151"/>
  <c r="L158" i="151"/>
  <c r="Q158" i="151"/>
  <c r="V158" i="151"/>
  <c r="AA158" i="151"/>
  <c r="AF158" i="151"/>
  <c r="AK158" i="151"/>
  <c r="AP158" i="151"/>
  <c r="AU158" i="151"/>
  <c r="AZ158" i="151"/>
  <c r="BE158" i="151"/>
  <c r="BJ158" i="151"/>
  <c r="BO158" i="151"/>
  <c r="BT158" i="151"/>
  <c r="BY158" i="151"/>
  <c r="CD158" i="151"/>
  <c r="CI158" i="151"/>
  <c r="CN158" i="151"/>
  <c r="CS158" i="151"/>
  <c r="CX158" i="151"/>
  <c r="DC158" i="151"/>
  <c r="DH158" i="151"/>
  <c r="DM158" i="151"/>
  <c r="DR158" i="151"/>
  <c r="DW158" i="151"/>
  <c r="EB158" i="151"/>
  <c r="L159" i="151"/>
  <c r="Q159" i="151"/>
  <c r="V159" i="151"/>
  <c r="AA159" i="151"/>
  <c r="AF159" i="151"/>
  <c r="AK159" i="151"/>
  <c r="AP159" i="151"/>
  <c r="AU159" i="151"/>
  <c r="AZ159" i="151"/>
  <c r="BE159" i="151"/>
  <c r="BJ159" i="151"/>
  <c r="BO159" i="151"/>
  <c r="BT159" i="151"/>
  <c r="BY159" i="151"/>
  <c r="CD159" i="151"/>
  <c r="CI159" i="151"/>
  <c r="CN159" i="151"/>
  <c r="CS159" i="151"/>
  <c r="CX159" i="151"/>
  <c r="DC159" i="151"/>
  <c r="DH159" i="151"/>
  <c r="DM159" i="151"/>
  <c r="DR159" i="151"/>
  <c r="DW159" i="151"/>
  <c r="EB159" i="151"/>
  <c r="L160" i="151"/>
  <c r="Q160" i="151"/>
  <c r="V160" i="151"/>
  <c r="AA160" i="151"/>
  <c r="AF160" i="151"/>
  <c r="AK160" i="151"/>
  <c r="AP160" i="151"/>
  <c r="AU160" i="151"/>
  <c r="AZ160" i="151"/>
  <c r="BE160" i="151"/>
  <c r="BJ160" i="151"/>
  <c r="BO160" i="151"/>
  <c r="BT160" i="151"/>
  <c r="BY160" i="151"/>
  <c r="CD160" i="151"/>
  <c r="CI160" i="151"/>
  <c r="CN160" i="151"/>
  <c r="CS160" i="151"/>
  <c r="CX160" i="151"/>
  <c r="DC160" i="151"/>
  <c r="DH160" i="151"/>
  <c r="DM160" i="151"/>
  <c r="DR160" i="151"/>
  <c r="DW160" i="151"/>
  <c r="EB160" i="151"/>
  <c r="L161" i="151"/>
  <c r="Q161" i="151"/>
  <c r="V161" i="151"/>
  <c r="AA161" i="151"/>
  <c r="AF161" i="151"/>
  <c r="AK161" i="151"/>
  <c r="AP161" i="151"/>
  <c r="AU161" i="151"/>
  <c r="AZ161" i="151"/>
  <c r="BE161" i="151"/>
  <c r="BJ161" i="151"/>
  <c r="BO161" i="151"/>
  <c r="BT161" i="151"/>
  <c r="BY161" i="151"/>
  <c r="CD161" i="151"/>
  <c r="CI161" i="151"/>
  <c r="CN161" i="151"/>
  <c r="CS161" i="151"/>
  <c r="CX161" i="151"/>
  <c r="DC161" i="151"/>
  <c r="DH161" i="151"/>
  <c r="DM161" i="151"/>
  <c r="DR161" i="151"/>
  <c r="DW161" i="151"/>
  <c r="EB161" i="151"/>
  <c r="L162" i="151"/>
  <c r="Q162" i="151"/>
  <c r="V162" i="151"/>
  <c r="AA162" i="151"/>
  <c r="AF162" i="151"/>
  <c r="AK162" i="151"/>
  <c r="AP162" i="151"/>
  <c r="AU162" i="151"/>
  <c r="AZ162" i="151"/>
  <c r="BE162" i="151"/>
  <c r="BJ162" i="151"/>
  <c r="BO162" i="151"/>
  <c r="BT162" i="151"/>
  <c r="BY162" i="151"/>
  <c r="CD162" i="151"/>
  <c r="CI162" i="151"/>
  <c r="CN162" i="151"/>
  <c r="CS162" i="151"/>
  <c r="CX162" i="151"/>
  <c r="DC162" i="151"/>
  <c r="DH162" i="151"/>
  <c r="DM162" i="151"/>
  <c r="DR162" i="151"/>
  <c r="DW162" i="151"/>
  <c r="EB162" i="151"/>
  <c r="L163" i="151"/>
  <c r="Q163" i="151"/>
  <c r="V163" i="151"/>
  <c r="AA163" i="151"/>
  <c r="AF163" i="151"/>
  <c r="AK163" i="151"/>
  <c r="AP163" i="151"/>
  <c r="AU163" i="151"/>
  <c r="AZ163" i="151"/>
  <c r="BE163" i="151"/>
  <c r="BJ163" i="151"/>
  <c r="BO163" i="151"/>
  <c r="BT163" i="151"/>
  <c r="BY163" i="151"/>
  <c r="CD163" i="151"/>
  <c r="CI163" i="151"/>
  <c r="CN163" i="151"/>
  <c r="CS163" i="151"/>
  <c r="CX163" i="151"/>
  <c r="DC163" i="151"/>
  <c r="DH163" i="151"/>
  <c r="DM163" i="151"/>
  <c r="DR163" i="151"/>
  <c r="DW163" i="151"/>
  <c r="EB163" i="151"/>
  <c r="L164" i="151"/>
  <c r="Q164" i="151"/>
  <c r="V164" i="151"/>
  <c r="AA164" i="151"/>
  <c r="AF164" i="151"/>
  <c r="AK164" i="151"/>
  <c r="AP164" i="151"/>
  <c r="AU164" i="151"/>
  <c r="AZ164" i="151"/>
  <c r="BE164" i="151"/>
  <c r="BJ164" i="151"/>
  <c r="BO164" i="151"/>
  <c r="BT164" i="151"/>
  <c r="BY164" i="151"/>
  <c r="CD164" i="151"/>
  <c r="CI164" i="151"/>
  <c r="CN164" i="151"/>
  <c r="CS164" i="151"/>
  <c r="CX164" i="151"/>
  <c r="DC164" i="151"/>
  <c r="DH164" i="151"/>
  <c r="DM164" i="151"/>
  <c r="DR164" i="151"/>
  <c r="DW164" i="151"/>
  <c r="EB164" i="151"/>
  <c r="L186" i="151"/>
  <c r="K186" i="151" s="1"/>
  <c r="AF186" i="151"/>
  <c r="AE186" i="151" s="1"/>
  <c r="AP186" i="151"/>
  <c r="AU186" i="151"/>
  <c r="AS186" i="151" s="1"/>
  <c r="AZ186" i="151"/>
  <c r="AY186" i="151" s="1"/>
  <c r="BT186" i="151"/>
  <c r="BS186" i="151" s="1"/>
  <c r="CD186" i="151"/>
  <c r="CI186" i="151"/>
  <c r="CG186" i="151" s="1"/>
  <c r="CN186" i="151"/>
  <c r="CM186" i="151" s="1"/>
  <c r="DH186" i="151"/>
  <c r="DG186" i="151" s="1"/>
  <c r="DR186" i="151"/>
  <c r="DW186" i="151"/>
  <c r="DU186" i="151" s="1"/>
  <c r="EB186" i="151"/>
  <c r="EA186" i="151" s="1"/>
  <c r="V222" i="151"/>
  <c r="AA222" i="151"/>
  <c r="AF222" i="151"/>
  <c r="AK222" i="151"/>
  <c r="AP222" i="151"/>
  <c r="AU222" i="151"/>
  <c r="AZ222" i="151"/>
  <c r="EB230" i="151"/>
  <c r="EA230" i="151" s="1"/>
  <c r="L231" i="151"/>
  <c r="DR237" i="151"/>
  <c r="DQ237" i="151" s="1"/>
  <c r="EB237" i="151"/>
  <c r="L238" i="151"/>
  <c r="Q238" i="151"/>
  <c r="V238" i="151"/>
  <c r="AA238" i="151"/>
  <c r="AF238" i="151"/>
  <c r="AK238" i="151"/>
  <c r="AP238" i="151"/>
  <c r="AU238" i="151"/>
  <c r="AZ238" i="151"/>
  <c r="BE238" i="151"/>
  <c r="BJ238" i="151"/>
  <c r="BO238" i="151"/>
  <c r="BT238" i="151"/>
  <c r="BY238" i="151"/>
  <c r="CD238" i="151"/>
  <c r="CI238" i="151"/>
  <c r="DH223" i="151"/>
  <c r="DM223" i="151"/>
  <c r="DR223" i="151"/>
  <c r="DW223" i="151"/>
  <c r="EB223" i="151"/>
  <c r="L224" i="151"/>
  <c r="Q224" i="151"/>
  <c r="V224" i="151"/>
  <c r="AA224" i="151"/>
  <c r="AF224" i="151"/>
  <c r="AK224" i="151"/>
  <c r="AP224" i="151"/>
  <c r="AU224" i="151"/>
  <c r="AZ224" i="151"/>
  <c r="L227" i="151"/>
  <c r="Q227" i="151"/>
  <c r="V227" i="151"/>
  <c r="AA227" i="151"/>
  <c r="AF227" i="151"/>
  <c r="AK227" i="151"/>
  <c r="AP227" i="151"/>
  <c r="AU227" i="151"/>
  <c r="AZ227" i="151"/>
  <c r="BE227" i="151"/>
  <c r="BJ227" i="151"/>
  <c r="BO227" i="151"/>
  <c r="BT227" i="151"/>
  <c r="BY227" i="151"/>
  <c r="CD227" i="151"/>
  <c r="CI227" i="151"/>
  <c r="CN227" i="151"/>
  <c r="CS227" i="151"/>
  <c r="CX227" i="151"/>
  <c r="DC227" i="151"/>
  <c r="DH227" i="151"/>
  <c r="DR232" i="151"/>
  <c r="EV232" i="151" s="1"/>
  <c r="DW232" i="151"/>
  <c r="EB232" i="151"/>
  <c r="L233" i="151"/>
  <c r="Q233" i="151"/>
  <c r="V233" i="151"/>
  <c r="AA233" i="151"/>
  <c r="AF233" i="151"/>
  <c r="AK233" i="151"/>
  <c r="AP233" i="151"/>
  <c r="AU233" i="151"/>
  <c r="AZ233" i="151"/>
  <c r="BE233" i="151"/>
  <c r="BJ233" i="151"/>
  <c r="BO233" i="151"/>
  <c r="BT233" i="151"/>
  <c r="BY233" i="151"/>
  <c r="CD233" i="151"/>
  <c r="CI233" i="151"/>
  <c r="CN233" i="151"/>
  <c r="CS233" i="151"/>
  <c r="CX233" i="151"/>
  <c r="BO234" i="151"/>
  <c r="AA236" i="151"/>
  <c r="Z236" i="151" s="1"/>
  <c r="AK236" i="151"/>
  <c r="AP236" i="151"/>
  <c r="AN236" i="151" s="1"/>
  <c r="AU236" i="151"/>
  <c r="AT236" i="151" s="1"/>
  <c r="BO236" i="151"/>
  <c r="BN236" i="151" s="1"/>
  <c r="BY236" i="151"/>
  <c r="CD236" i="151"/>
  <c r="CB236" i="151" s="1"/>
  <c r="CI236" i="151"/>
  <c r="CH236" i="151" s="1"/>
  <c r="DC236" i="151"/>
  <c r="DB236" i="151" s="1"/>
  <c r="DM236" i="151"/>
  <c r="DR236" i="151"/>
  <c r="DP236" i="151" s="1"/>
  <c r="DW236" i="151"/>
  <c r="DV236" i="151" s="1"/>
  <c r="EV9" i="151"/>
  <c r="EV11" i="151"/>
  <c r="EV14" i="151"/>
  <c r="EV16" i="151"/>
  <c r="DQ43" i="151"/>
  <c r="DP43" i="151"/>
  <c r="ES10" i="151"/>
  <c r="ES13" i="151"/>
  <c r="ES15" i="151"/>
  <c r="ES17" i="151"/>
  <c r="ES19" i="151"/>
  <c r="AZ20" i="151"/>
  <c r="BE20" i="151"/>
  <c r="BJ20" i="151"/>
  <c r="BO20" i="151"/>
  <c r="BT20" i="151"/>
  <c r="BY20" i="151"/>
  <c r="CD20" i="151"/>
  <c r="CI20" i="151"/>
  <c r="CN20" i="151"/>
  <c r="CS20" i="151"/>
  <c r="CX20" i="151"/>
  <c r="DC20" i="151"/>
  <c r="DH20" i="151"/>
  <c r="DM20" i="151"/>
  <c r="DR20" i="151"/>
  <c r="DW20" i="151"/>
  <c r="EB20" i="151"/>
  <c r="L21" i="151"/>
  <c r="Q21" i="151"/>
  <c r="V21" i="151"/>
  <c r="AA21" i="151"/>
  <c r="AF21" i="151"/>
  <c r="AK21" i="151"/>
  <c r="AP21" i="151"/>
  <c r="AU21" i="151"/>
  <c r="AZ21" i="151"/>
  <c r="BE21" i="151"/>
  <c r="BJ21" i="151"/>
  <c r="BO21" i="151"/>
  <c r="BT21" i="151"/>
  <c r="BY21" i="151"/>
  <c r="CD21" i="151"/>
  <c r="CI21" i="151"/>
  <c r="CN21" i="151"/>
  <c r="CS21" i="151"/>
  <c r="CX21" i="151"/>
  <c r="DC21" i="151"/>
  <c r="DH21" i="151"/>
  <c r="DM21" i="151"/>
  <c r="DR21" i="151"/>
  <c r="DW21" i="151"/>
  <c r="EB21" i="151"/>
  <c r="ES21" i="151"/>
  <c r="L22" i="151"/>
  <c r="Q22" i="151"/>
  <c r="V22" i="151"/>
  <c r="AA22" i="151"/>
  <c r="AF22" i="151"/>
  <c r="AK22" i="151"/>
  <c r="AP22" i="151"/>
  <c r="AU22" i="151"/>
  <c r="AZ22" i="151"/>
  <c r="BE22" i="151"/>
  <c r="BJ22" i="151"/>
  <c r="BO22" i="151"/>
  <c r="BT22" i="151"/>
  <c r="BY22" i="151"/>
  <c r="CD22" i="151"/>
  <c r="CI22" i="151"/>
  <c r="CN22" i="151"/>
  <c r="CS22" i="151"/>
  <c r="CX22" i="151"/>
  <c r="DC22" i="151"/>
  <c r="DH22" i="151"/>
  <c r="DM22" i="151"/>
  <c r="DR22" i="151"/>
  <c r="DW22" i="151"/>
  <c r="EB22" i="151"/>
  <c r="L23" i="151"/>
  <c r="Q23" i="151"/>
  <c r="V23" i="151"/>
  <c r="AA23" i="151"/>
  <c r="AF23" i="151"/>
  <c r="AK23" i="151"/>
  <c r="AP23" i="151"/>
  <c r="AU23" i="151"/>
  <c r="AZ23" i="151"/>
  <c r="BE23" i="151"/>
  <c r="BJ23" i="151"/>
  <c r="BO23" i="151"/>
  <c r="BT23" i="151"/>
  <c r="BY23" i="151"/>
  <c r="CD23" i="151"/>
  <c r="CI23" i="151"/>
  <c r="CN23" i="151"/>
  <c r="CS23" i="151"/>
  <c r="CX23" i="151"/>
  <c r="DC23" i="151"/>
  <c r="DH23" i="151"/>
  <c r="DM23" i="151"/>
  <c r="DR23" i="151"/>
  <c r="DW23" i="151"/>
  <c r="EB23" i="151"/>
  <c r="ES23" i="151"/>
  <c r="L24" i="151"/>
  <c r="Q24" i="151"/>
  <c r="V24" i="151"/>
  <c r="AA24" i="151"/>
  <c r="AF24" i="151"/>
  <c r="AK24" i="151"/>
  <c r="AP24" i="151"/>
  <c r="AU24" i="151"/>
  <c r="AZ24" i="151"/>
  <c r="BE24" i="151"/>
  <c r="BJ24" i="151"/>
  <c r="BO24" i="151"/>
  <c r="BT24" i="151"/>
  <c r="BY24" i="151"/>
  <c r="CD24" i="151"/>
  <c r="CI24" i="151"/>
  <c r="CN24" i="151"/>
  <c r="CS24" i="151"/>
  <c r="CX24" i="151"/>
  <c r="DC24" i="151"/>
  <c r="DH24" i="151"/>
  <c r="DM24" i="151"/>
  <c r="DR24" i="151"/>
  <c r="DW24" i="151"/>
  <c r="EB24" i="151"/>
  <c r="L25" i="151"/>
  <c r="Q25" i="151"/>
  <c r="V25" i="151"/>
  <c r="AA25" i="151"/>
  <c r="AF25" i="151"/>
  <c r="AK25" i="151"/>
  <c r="AP25" i="151"/>
  <c r="AU25" i="151"/>
  <c r="AZ25" i="151"/>
  <c r="BE25" i="151"/>
  <c r="BJ25" i="151"/>
  <c r="BO25" i="151"/>
  <c r="BT25" i="151"/>
  <c r="BY25" i="151"/>
  <c r="CD25" i="151"/>
  <c r="CI25" i="151"/>
  <c r="CN25" i="151"/>
  <c r="CS25" i="151"/>
  <c r="CX25" i="151"/>
  <c r="DC25" i="151"/>
  <c r="DH25" i="151"/>
  <c r="DM25" i="151"/>
  <c r="DR25" i="151"/>
  <c r="DW25" i="151"/>
  <c r="EB25" i="151"/>
  <c r="ES25" i="151"/>
  <c r="L26" i="151"/>
  <c r="Q26" i="151"/>
  <c r="V26" i="151"/>
  <c r="AA26" i="151"/>
  <c r="AF26" i="151"/>
  <c r="AK26" i="151"/>
  <c r="AP26" i="151"/>
  <c r="AU26" i="151"/>
  <c r="AZ26" i="151"/>
  <c r="BE26" i="151"/>
  <c r="BJ26" i="151"/>
  <c r="BO26" i="151"/>
  <c r="BT26" i="151"/>
  <c r="BY26" i="151"/>
  <c r="CD26" i="151"/>
  <c r="CI26" i="151"/>
  <c r="CN26" i="151"/>
  <c r="CS26" i="151"/>
  <c r="CX26" i="151"/>
  <c r="DC26" i="151"/>
  <c r="DH26" i="151"/>
  <c r="DM26" i="151"/>
  <c r="DR26" i="151"/>
  <c r="DW26" i="151"/>
  <c r="EB26" i="151"/>
  <c r="L27" i="151"/>
  <c r="Q27" i="151"/>
  <c r="V27" i="151"/>
  <c r="AA27" i="151"/>
  <c r="AF27" i="151"/>
  <c r="AK27" i="151"/>
  <c r="AP27" i="151"/>
  <c r="AU27" i="151"/>
  <c r="AZ27" i="151"/>
  <c r="BE27" i="151"/>
  <c r="BJ27" i="151"/>
  <c r="BO27" i="151"/>
  <c r="BT27" i="151"/>
  <c r="BY27" i="151"/>
  <c r="CD27" i="151"/>
  <c r="CI27" i="151"/>
  <c r="CN27" i="151"/>
  <c r="CS27" i="151"/>
  <c r="CX27" i="151"/>
  <c r="DC27" i="151"/>
  <c r="DH27" i="151"/>
  <c r="DM27" i="151"/>
  <c r="DR27" i="151"/>
  <c r="DW27" i="151"/>
  <c r="EB27" i="151"/>
  <c r="ES27" i="151"/>
  <c r="L28" i="151"/>
  <c r="Q28" i="151"/>
  <c r="V28" i="151"/>
  <c r="AA28" i="151"/>
  <c r="AF28" i="151"/>
  <c r="AK28" i="151"/>
  <c r="AP28" i="151"/>
  <c r="AU28" i="151"/>
  <c r="AZ28" i="151"/>
  <c r="BE28" i="151"/>
  <c r="BJ28" i="151"/>
  <c r="BO28" i="151"/>
  <c r="BT28" i="151"/>
  <c r="BY28" i="151"/>
  <c r="CD28" i="151"/>
  <c r="CI28" i="151"/>
  <c r="CN28" i="151"/>
  <c r="CS28" i="151"/>
  <c r="CX28" i="151"/>
  <c r="DC28" i="151"/>
  <c r="DH28" i="151"/>
  <c r="DM28" i="151"/>
  <c r="DR28" i="151"/>
  <c r="DW28" i="151"/>
  <c r="EB28" i="151"/>
  <c r="L29" i="151"/>
  <c r="Q29" i="151"/>
  <c r="V29" i="151"/>
  <c r="AA29" i="151"/>
  <c r="AF29" i="151"/>
  <c r="AK29" i="151"/>
  <c r="DQ56" i="151"/>
  <c r="DP56" i="151"/>
  <c r="AP29" i="151"/>
  <c r="AU29" i="151"/>
  <c r="AZ29" i="151"/>
  <c r="BE29" i="151"/>
  <c r="BJ29" i="151"/>
  <c r="BO29" i="151"/>
  <c r="BT29" i="151"/>
  <c r="BY29" i="151"/>
  <c r="CD29" i="151"/>
  <c r="CI29" i="151"/>
  <c r="CN29" i="151"/>
  <c r="CS29" i="151"/>
  <c r="CX29" i="151"/>
  <c r="DC29" i="151"/>
  <c r="DH29" i="151"/>
  <c r="DM29" i="151"/>
  <c r="DR29" i="151"/>
  <c r="DW29" i="151"/>
  <c r="EB29" i="151"/>
  <c r="ES29" i="151"/>
  <c r="L30" i="151"/>
  <c r="Q30" i="151"/>
  <c r="V30" i="151"/>
  <c r="AA30" i="151"/>
  <c r="AF30" i="151"/>
  <c r="AK30" i="151"/>
  <c r="AP30" i="151"/>
  <c r="AU30" i="151"/>
  <c r="AZ30" i="151"/>
  <c r="BE30" i="151"/>
  <c r="BJ30" i="151"/>
  <c r="BO30" i="151"/>
  <c r="BT30" i="151"/>
  <c r="BY30" i="151"/>
  <c r="CD30" i="151"/>
  <c r="CI30" i="151"/>
  <c r="CN30" i="151"/>
  <c r="CS30" i="151"/>
  <c r="CX30" i="151"/>
  <c r="DC30" i="151"/>
  <c r="DH30" i="151"/>
  <c r="DM30" i="151"/>
  <c r="DR30" i="151"/>
  <c r="DW30" i="151"/>
  <c r="EB30" i="151"/>
  <c r="L31" i="151"/>
  <c r="Q31" i="151"/>
  <c r="V31" i="151"/>
  <c r="AA31" i="151"/>
  <c r="AF31" i="151"/>
  <c r="AK31" i="151"/>
  <c r="AP31" i="151"/>
  <c r="AU31" i="151"/>
  <c r="AZ31" i="151"/>
  <c r="BE31" i="151"/>
  <c r="BJ31" i="151"/>
  <c r="BO31" i="151"/>
  <c r="BT31" i="151"/>
  <c r="BY31" i="151"/>
  <c r="CD31" i="151"/>
  <c r="CI31" i="151"/>
  <c r="CN31" i="151"/>
  <c r="CS31" i="151"/>
  <c r="CX31" i="151"/>
  <c r="DC31" i="151"/>
  <c r="DH31" i="151"/>
  <c r="DM31" i="151"/>
  <c r="DR31" i="151"/>
  <c r="DW31" i="151"/>
  <c r="EB31" i="151"/>
  <c r="ES31" i="151"/>
  <c r="L32" i="151"/>
  <c r="Q32" i="151"/>
  <c r="V32" i="151"/>
  <c r="AA32" i="151"/>
  <c r="AF32" i="151"/>
  <c r="AK32" i="151"/>
  <c r="AP32" i="151"/>
  <c r="AU32" i="151"/>
  <c r="AZ32" i="151"/>
  <c r="BE32" i="151"/>
  <c r="BJ32" i="151"/>
  <c r="BO32" i="151"/>
  <c r="BT32" i="151"/>
  <c r="BY32" i="151"/>
  <c r="CD32" i="151"/>
  <c r="CI32" i="151"/>
  <c r="CN32" i="151"/>
  <c r="CS32" i="151"/>
  <c r="CX32" i="151"/>
  <c r="DC32" i="151"/>
  <c r="DH32" i="151"/>
  <c r="DM32" i="151"/>
  <c r="DR32" i="151"/>
  <c r="DW32" i="151"/>
  <c r="EB32" i="151"/>
  <c r="ES32" i="151"/>
  <c r="L33" i="151"/>
  <c r="Q33" i="151"/>
  <c r="V33" i="151"/>
  <c r="AA33" i="151"/>
  <c r="AF33" i="151"/>
  <c r="AK33" i="151"/>
  <c r="AP33" i="151"/>
  <c r="AU33" i="151"/>
  <c r="AZ33" i="151"/>
  <c r="BE33" i="151"/>
  <c r="BJ33" i="151"/>
  <c r="BO33" i="151"/>
  <c r="BT33" i="151"/>
  <c r="BY33" i="151"/>
  <c r="CD33" i="151"/>
  <c r="CI33" i="151"/>
  <c r="CN33" i="151"/>
  <c r="CS33" i="151"/>
  <c r="CX33" i="151"/>
  <c r="DC33" i="151"/>
  <c r="DH33" i="151"/>
  <c r="DM33" i="151"/>
  <c r="DR33" i="151"/>
  <c r="DW33" i="151"/>
  <c r="EB33" i="151"/>
  <c r="L34" i="151"/>
  <c r="Q34" i="151"/>
  <c r="V34" i="151"/>
  <c r="AA34" i="151"/>
  <c r="AF34" i="151"/>
  <c r="AK34" i="151"/>
  <c r="AP34" i="151"/>
  <c r="AU34" i="151"/>
  <c r="AZ34" i="151"/>
  <c r="BE34" i="151"/>
  <c r="BJ34" i="151"/>
  <c r="BO34" i="151"/>
  <c r="BT34" i="151"/>
  <c r="BY34" i="151"/>
  <c r="CD34" i="151"/>
  <c r="CI34" i="151"/>
  <c r="CN34" i="151"/>
  <c r="CS34" i="151"/>
  <c r="CX34" i="151"/>
  <c r="DC34" i="151"/>
  <c r="DH34" i="151"/>
  <c r="DM34" i="151"/>
  <c r="DR34" i="151"/>
  <c r="DW34" i="151"/>
  <c r="EB34" i="151"/>
  <c r="ES34" i="151"/>
  <c r="L35" i="151"/>
  <c r="Q35" i="151"/>
  <c r="V35" i="151"/>
  <c r="AA35" i="151"/>
  <c r="AF35" i="151"/>
  <c r="AK35" i="151"/>
  <c r="AP35" i="151"/>
  <c r="AU35" i="151"/>
  <c r="AZ35" i="151"/>
  <c r="BE35" i="151"/>
  <c r="BJ35" i="151"/>
  <c r="BO35" i="151"/>
  <c r="BT35" i="151"/>
  <c r="BY35" i="151"/>
  <c r="CD35" i="151"/>
  <c r="CI35" i="151"/>
  <c r="CN35" i="151"/>
  <c r="CS35" i="151"/>
  <c r="CX35" i="151"/>
  <c r="DC35" i="151"/>
  <c r="DH35" i="151"/>
  <c r="DM35" i="151"/>
  <c r="DR35" i="151"/>
  <c r="DW35" i="151"/>
  <c r="EB35" i="151"/>
  <c r="L36" i="151"/>
  <c r="Q36" i="151"/>
  <c r="V36" i="151"/>
  <c r="AA36" i="151"/>
  <c r="AF36" i="151"/>
  <c r="AK36" i="151"/>
  <c r="AP36" i="151"/>
  <c r="AU36" i="151"/>
  <c r="AZ36" i="151"/>
  <c r="BE36" i="151"/>
  <c r="BJ36" i="151"/>
  <c r="BO36" i="151"/>
  <c r="BT36" i="151"/>
  <c r="BY36" i="151"/>
  <c r="CD36" i="151"/>
  <c r="CI36" i="151"/>
  <c r="CN36" i="151"/>
  <c r="CS36" i="151"/>
  <c r="CX36" i="151"/>
  <c r="DC36" i="151"/>
  <c r="DH36" i="151"/>
  <c r="DM36" i="151"/>
  <c r="DR36" i="151"/>
  <c r="DW36" i="151"/>
  <c r="EB36" i="151"/>
  <c r="ES36" i="151"/>
  <c r="L37" i="151"/>
  <c r="Q37" i="151"/>
  <c r="V37" i="151"/>
  <c r="AA37" i="151"/>
  <c r="AF37" i="151"/>
  <c r="AK37" i="151"/>
  <c r="AP37" i="151"/>
  <c r="AU37" i="151"/>
  <c r="AZ37" i="151"/>
  <c r="BE37" i="151"/>
  <c r="BJ37" i="151"/>
  <c r="BO37" i="151"/>
  <c r="BT37" i="151"/>
  <c r="BY37" i="151"/>
  <c r="CD37" i="151"/>
  <c r="CI37" i="151"/>
  <c r="CN37" i="151"/>
  <c r="CS37" i="151"/>
  <c r="CX37" i="151"/>
  <c r="DC37" i="151"/>
  <c r="DH37" i="151"/>
  <c r="DM37" i="151"/>
  <c r="DR37" i="151"/>
  <c r="DW37" i="151"/>
  <c r="EB37" i="151"/>
  <c r="L38" i="151"/>
  <c r="Q38" i="151"/>
  <c r="V38" i="151"/>
  <c r="AA38" i="151"/>
  <c r="AF38" i="151"/>
  <c r="AK38" i="151"/>
  <c r="AP38" i="151"/>
  <c r="AU38" i="151"/>
  <c r="AZ38" i="151"/>
  <c r="BE38" i="151"/>
  <c r="BJ38" i="151"/>
  <c r="BO38" i="151"/>
  <c r="BT38" i="151"/>
  <c r="BY38" i="151"/>
  <c r="CD38" i="151"/>
  <c r="CI38" i="151"/>
  <c r="CN38" i="151"/>
  <c r="CS38" i="151"/>
  <c r="CX38" i="151"/>
  <c r="DC38" i="151"/>
  <c r="DH38" i="151"/>
  <c r="DM38" i="151"/>
  <c r="DR38" i="151"/>
  <c r="DW38" i="151"/>
  <c r="EB38" i="151"/>
  <c r="ES38" i="151"/>
  <c r="EV40" i="151"/>
  <c r="EV42" i="151"/>
  <c r="DW43" i="151"/>
  <c r="EB43" i="151"/>
  <c r="L44" i="151"/>
  <c r="Q44" i="151"/>
  <c r="V44" i="151"/>
  <c r="AA44" i="151"/>
  <c r="AF44" i="151"/>
  <c r="AK44" i="151"/>
  <c r="AP44" i="151"/>
  <c r="AU44" i="151"/>
  <c r="AZ44" i="151"/>
  <c r="BE44" i="151"/>
  <c r="BJ44" i="151"/>
  <c r="BO44" i="151"/>
  <c r="BT44" i="151"/>
  <c r="BY44" i="151"/>
  <c r="CD44" i="151"/>
  <c r="CI44" i="151"/>
  <c r="CN44" i="151"/>
  <c r="CS44" i="151"/>
  <c r="CX44" i="151"/>
  <c r="DC44" i="151"/>
  <c r="DH44" i="151"/>
  <c r="DM44" i="151"/>
  <c r="DR44" i="151"/>
  <c r="DW44" i="151"/>
  <c r="EB44" i="151"/>
  <c r="ES44" i="151"/>
  <c r="L45" i="151"/>
  <c r="Q45" i="151"/>
  <c r="V45" i="151"/>
  <c r="AA45" i="151"/>
  <c r="AF45" i="151"/>
  <c r="AK45" i="151"/>
  <c r="AP45" i="151"/>
  <c r="AU45" i="151"/>
  <c r="AZ45" i="151"/>
  <c r="BE45" i="151"/>
  <c r="BJ45" i="151"/>
  <c r="BO45" i="151"/>
  <c r="BT45" i="151"/>
  <c r="BY45" i="151"/>
  <c r="CD45" i="151"/>
  <c r="CI45" i="151"/>
  <c r="CN45" i="151"/>
  <c r="CS45" i="151"/>
  <c r="CX45" i="151"/>
  <c r="DC45" i="151"/>
  <c r="DH45" i="151"/>
  <c r="DM45" i="151"/>
  <c r="DR45" i="151"/>
  <c r="DW45" i="151"/>
  <c r="EB45" i="151"/>
  <c r="L46" i="151"/>
  <c r="Q46" i="151"/>
  <c r="V46" i="151"/>
  <c r="AA46" i="151"/>
  <c r="AF46" i="151"/>
  <c r="AK46" i="151"/>
  <c r="AP46" i="151"/>
  <c r="AU46" i="151"/>
  <c r="AZ46" i="151"/>
  <c r="BE46" i="151"/>
  <c r="BJ46" i="151"/>
  <c r="BO46" i="151"/>
  <c r="BT46" i="151"/>
  <c r="BY46" i="151"/>
  <c r="CD46" i="151"/>
  <c r="CI46" i="151"/>
  <c r="CN46" i="151"/>
  <c r="CS46" i="151"/>
  <c r="CX46" i="151"/>
  <c r="DC46" i="151"/>
  <c r="DH46" i="151"/>
  <c r="DM46" i="151"/>
  <c r="DR46" i="151"/>
  <c r="DW46" i="151"/>
  <c r="EB46" i="151"/>
  <c r="L47" i="151"/>
  <c r="Q47" i="151"/>
  <c r="V47" i="151"/>
  <c r="AA47" i="151"/>
  <c r="AF47" i="151"/>
  <c r="AK47" i="151"/>
  <c r="AP47" i="151"/>
  <c r="AU47" i="151"/>
  <c r="AZ47" i="151"/>
  <c r="BE47" i="151"/>
  <c r="BJ47" i="151"/>
  <c r="BO47" i="151"/>
  <c r="BT47" i="151"/>
  <c r="BY47" i="151"/>
  <c r="CD47" i="151"/>
  <c r="CI47" i="151"/>
  <c r="CN47" i="151"/>
  <c r="CS47" i="151"/>
  <c r="CX47" i="151"/>
  <c r="DC47" i="151"/>
  <c r="DH47" i="151"/>
  <c r="DM47" i="151"/>
  <c r="DR47" i="151"/>
  <c r="DW47" i="151"/>
  <c r="EB47" i="151"/>
  <c r="L48" i="151"/>
  <c r="Q48" i="151"/>
  <c r="V48" i="151"/>
  <c r="AA48" i="151"/>
  <c r="AF48" i="151"/>
  <c r="AK48" i="151"/>
  <c r="AP48" i="151"/>
  <c r="AU48" i="151"/>
  <c r="AZ48" i="151"/>
  <c r="BE48" i="151"/>
  <c r="BJ48" i="151"/>
  <c r="BO48" i="151"/>
  <c r="BT48" i="151"/>
  <c r="BY48" i="151"/>
  <c r="CD48" i="151"/>
  <c r="CI48" i="151"/>
  <c r="CN48" i="151"/>
  <c r="CS48" i="151"/>
  <c r="CX48" i="151"/>
  <c r="DC48" i="151"/>
  <c r="DH48" i="151"/>
  <c r="DM48" i="151"/>
  <c r="DR48" i="151"/>
  <c r="DW48" i="151"/>
  <c r="EB48" i="151"/>
  <c r="ES48" i="151"/>
  <c r="L49" i="151"/>
  <c r="Q49" i="151"/>
  <c r="V49" i="151"/>
  <c r="AA49" i="151"/>
  <c r="AF49" i="151"/>
  <c r="AK49" i="151"/>
  <c r="AP49" i="151"/>
  <c r="AU49" i="151"/>
  <c r="AZ49" i="151"/>
  <c r="BE49" i="151"/>
  <c r="BJ49" i="151"/>
  <c r="BO49" i="151"/>
  <c r="BT49" i="151"/>
  <c r="BY49" i="151"/>
  <c r="CD49" i="151"/>
  <c r="CI49" i="151"/>
  <c r="CN49" i="151"/>
  <c r="CS49" i="151"/>
  <c r="CX49" i="151"/>
  <c r="DC49" i="151"/>
  <c r="DH49" i="151"/>
  <c r="DM49" i="151"/>
  <c r="DR49" i="151"/>
  <c r="DW49" i="151"/>
  <c r="EB49" i="151"/>
  <c r="L50" i="151"/>
  <c r="Q50" i="151"/>
  <c r="V50" i="151"/>
  <c r="AA50" i="151"/>
  <c r="AF50" i="151"/>
  <c r="AK50" i="151"/>
  <c r="AP50" i="151"/>
  <c r="AU50" i="151"/>
  <c r="AZ50" i="151"/>
  <c r="BE50" i="151"/>
  <c r="BJ50" i="151"/>
  <c r="BO50" i="151"/>
  <c r="BT50" i="151"/>
  <c r="BY50" i="151"/>
  <c r="CD50" i="151"/>
  <c r="CI50" i="151"/>
  <c r="CN50" i="151"/>
  <c r="CS50" i="151"/>
  <c r="CX50" i="151"/>
  <c r="DC50" i="151"/>
  <c r="DH50" i="151"/>
  <c r="DM50" i="151"/>
  <c r="DR50" i="151"/>
  <c r="DW50" i="151"/>
  <c r="EB50" i="151"/>
  <c r="ES50" i="151"/>
  <c r="L51" i="151"/>
  <c r="Q51" i="151"/>
  <c r="V51" i="151"/>
  <c r="AA51" i="151"/>
  <c r="AF51" i="151"/>
  <c r="AK51" i="151"/>
  <c r="AP51" i="151"/>
  <c r="AU51" i="151"/>
  <c r="AZ51" i="151"/>
  <c r="BE51" i="151"/>
  <c r="BJ51" i="151"/>
  <c r="BO51" i="151"/>
  <c r="BT51" i="151"/>
  <c r="BY51" i="151"/>
  <c r="CD51" i="151"/>
  <c r="CI51" i="151"/>
  <c r="CN51" i="151"/>
  <c r="CS51" i="151"/>
  <c r="CX51" i="151"/>
  <c r="DC51" i="151"/>
  <c r="DH51" i="151"/>
  <c r="DM51" i="151"/>
  <c r="DR51" i="151"/>
  <c r="DW51" i="151"/>
  <c r="EB51" i="151"/>
  <c r="L52" i="151"/>
  <c r="Q52" i="151"/>
  <c r="V52" i="151"/>
  <c r="AA52" i="151"/>
  <c r="AF52" i="151"/>
  <c r="AK52" i="151"/>
  <c r="AP52" i="151"/>
  <c r="AU52" i="151"/>
  <c r="AZ52" i="151"/>
  <c r="BE52" i="151"/>
  <c r="BJ52" i="151"/>
  <c r="BO52" i="151"/>
  <c r="BT52" i="151"/>
  <c r="BY52" i="151"/>
  <c r="CD52" i="151"/>
  <c r="CI52" i="151"/>
  <c r="CN52" i="151"/>
  <c r="CS52" i="151"/>
  <c r="CX52" i="151"/>
  <c r="DC52" i="151"/>
  <c r="DH52" i="151"/>
  <c r="DM52" i="151"/>
  <c r="DR52" i="151"/>
  <c r="DW52" i="151"/>
  <c r="EB52" i="151"/>
  <c r="ES52" i="151"/>
  <c r="L53" i="151"/>
  <c r="Q53" i="151"/>
  <c r="V53" i="151"/>
  <c r="AA53" i="151"/>
  <c r="AF53" i="151"/>
  <c r="AK53" i="151"/>
  <c r="AP53" i="151"/>
  <c r="AU53" i="151"/>
  <c r="AZ53" i="151"/>
  <c r="BE53" i="151"/>
  <c r="BJ53" i="151"/>
  <c r="BO53" i="151"/>
  <c r="BT53" i="151"/>
  <c r="BY53" i="151"/>
  <c r="CD53" i="151"/>
  <c r="CI53" i="151"/>
  <c r="CN53" i="151"/>
  <c r="CS53" i="151"/>
  <c r="CX53" i="151"/>
  <c r="DC53" i="151"/>
  <c r="DH53" i="151"/>
  <c r="DM53" i="151"/>
  <c r="DR53" i="151"/>
  <c r="DW53" i="151"/>
  <c r="EB53" i="151"/>
  <c r="L54" i="151"/>
  <c r="Q54" i="151"/>
  <c r="V54" i="151"/>
  <c r="AA54" i="151"/>
  <c r="AF54" i="151"/>
  <c r="AK54" i="151"/>
  <c r="AP54" i="151"/>
  <c r="AU54" i="151"/>
  <c r="AZ54" i="151"/>
  <c r="BE54" i="151"/>
  <c r="BJ54" i="151"/>
  <c r="BO54" i="151"/>
  <c r="BT54" i="151"/>
  <c r="BY54" i="151"/>
  <c r="CD54" i="151"/>
  <c r="CI54" i="151"/>
  <c r="CN54" i="151"/>
  <c r="CS54" i="151"/>
  <c r="CX54" i="151"/>
  <c r="DC54" i="151"/>
  <c r="DH54" i="151"/>
  <c r="DM54" i="151"/>
  <c r="DR54" i="151"/>
  <c r="DW54" i="151"/>
  <c r="EB54" i="151"/>
  <c r="ES54" i="151"/>
  <c r="L55" i="151"/>
  <c r="Q55" i="151"/>
  <c r="V55" i="151"/>
  <c r="AA55" i="151"/>
  <c r="AF55" i="151"/>
  <c r="AK55" i="151"/>
  <c r="AP55" i="151"/>
  <c r="AU55" i="151"/>
  <c r="AZ55" i="151"/>
  <c r="BE55" i="151"/>
  <c r="BJ55" i="151"/>
  <c r="BO55" i="151"/>
  <c r="BT55" i="151"/>
  <c r="BY55" i="151"/>
  <c r="CD55" i="151"/>
  <c r="CI55" i="151"/>
  <c r="CN55" i="151"/>
  <c r="CS55" i="151"/>
  <c r="CX55" i="151"/>
  <c r="DC55" i="151"/>
  <c r="DH55" i="151"/>
  <c r="DM55" i="151"/>
  <c r="DR55" i="151"/>
  <c r="DW55" i="151"/>
  <c r="EB55" i="151"/>
  <c r="L56" i="151"/>
  <c r="Q56" i="151"/>
  <c r="V56" i="151"/>
  <c r="AA56" i="151"/>
  <c r="AF56" i="151"/>
  <c r="AK56" i="151"/>
  <c r="AP56" i="151"/>
  <c r="AU56" i="151"/>
  <c r="AZ56" i="151"/>
  <c r="BE56" i="151"/>
  <c r="BJ56" i="151"/>
  <c r="BO56" i="151"/>
  <c r="BT56" i="151"/>
  <c r="BY56" i="151"/>
  <c r="CD56" i="151"/>
  <c r="CI56" i="151"/>
  <c r="CN56" i="151"/>
  <c r="CS56" i="151"/>
  <c r="CX56" i="151"/>
  <c r="DC56" i="151"/>
  <c r="DH56" i="151"/>
  <c r="DM56" i="151"/>
  <c r="DW57" i="151"/>
  <c r="EB57" i="151"/>
  <c r="ES57" i="151"/>
  <c r="EV58" i="151"/>
  <c r="EV60" i="151"/>
  <c r="L62" i="151"/>
  <c r="Q62" i="151"/>
  <c r="V62" i="151"/>
  <c r="AA62" i="151"/>
  <c r="AF62" i="151"/>
  <c r="AK62" i="151"/>
  <c r="AP62" i="151"/>
  <c r="AU62" i="151"/>
  <c r="AZ62" i="151"/>
  <c r="BE62" i="151"/>
  <c r="BJ62" i="151"/>
  <c r="BO62" i="151"/>
  <c r="BT62" i="151"/>
  <c r="BY62" i="151"/>
  <c r="CD62" i="151"/>
  <c r="CI62" i="151"/>
  <c r="CN62" i="151"/>
  <c r="CS62" i="151"/>
  <c r="CX62" i="151"/>
  <c r="DC62" i="151"/>
  <c r="DH62" i="151"/>
  <c r="DM62" i="151"/>
  <c r="DR62" i="151"/>
  <c r="DW62" i="151"/>
  <c r="EB62" i="151"/>
  <c r="L63" i="151"/>
  <c r="Q63" i="151"/>
  <c r="V63" i="151"/>
  <c r="AA63" i="151"/>
  <c r="AF63" i="151"/>
  <c r="AK63" i="151"/>
  <c r="AP63" i="151"/>
  <c r="AU63" i="151"/>
  <c r="AZ63" i="151"/>
  <c r="BE63" i="151"/>
  <c r="BJ63" i="151"/>
  <c r="BO63" i="151"/>
  <c r="BT63" i="151"/>
  <c r="BY63" i="151"/>
  <c r="CD63" i="151"/>
  <c r="CI63" i="151"/>
  <c r="CN63" i="151"/>
  <c r="CS63" i="151"/>
  <c r="CX63" i="151"/>
  <c r="DC63" i="151"/>
  <c r="DH63" i="151"/>
  <c r="CX115" i="151"/>
  <c r="DC115" i="151"/>
  <c r="DH115" i="151"/>
  <c r="DM115" i="151"/>
  <c r="DR115" i="151"/>
  <c r="DW115" i="151"/>
  <c r="EB115" i="151"/>
  <c r="L116" i="151"/>
  <c r="Q116" i="151"/>
  <c r="V116" i="151"/>
  <c r="AA116" i="151"/>
  <c r="AF116" i="151"/>
  <c r="AK116" i="151"/>
  <c r="AP116" i="151"/>
  <c r="AU116" i="151"/>
  <c r="AZ116" i="151"/>
  <c r="BE116" i="151"/>
  <c r="BJ116" i="151"/>
  <c r="BO116" i="151"/>
  <c r="BT116" i="151"/>
  <c r="BY116" i="151"/>
  <c r="CD116" i="151"/>
  <c r="CI116" i="151"/>
  <c r="CN116" i="151"/>
  <c r="CS116" i="151"/>
  <c r="CX116" i="151"/>
  <c r="DC116" i="151"/>
  <c r="DH116" i="151"/>
  <c r="DM116" i="151"/>
  <c r="DR116" i="151"/>
  <c r="DW116" i="151"/>
  <c r="EB116" i="151"/>
  <c r="L117" i="151"/>
  <c r="Q117" i="151"/>
  <c r="V117" i="151"/>
  <c r="AA117" i="151"/>
  <c r="AF117" i="151"/>
  <c r="AK117" i="151"/>
  <c r="AP117" i="151"/>
  <c r="AU117" i="151"/>
  <c r="AZ117" i="151"/>
  <c r="BE117" i="151"/>
  <c r="BJ117" i="151"/>
  <c r="BO117" i="151"/>
  <c r="BT117" i="151"/>
  <c r="BY117" i="151"/>
  <c r="CD117" i="151"/>
  <c r="CI117" i="151"/>
  <c r="CN117" i="151"/>
  <c r="CS117" i="151"/>
  <c r="CX117" i="151"/>
  <c r="DC117" i="151"/>
  <c r="DH117" i="151"/>
  <c r="DM117" i="151"/>
  <c r="DR117" i="151"/>
  <c r="DW117" i="151"/>
  <c r="EB117" i="151"/>
  <c r="L118" i="151"/>
  <c r="Q118" i="151"/>
  <c r="V118" i="151"/>
  <c r="AA118" i="151"/>
  <c r="AF118" i="151"/>
  <c r="AK118" i="151"/>
  <c r="AP118" i="151"/>
  <c r="AU118" i="151"/>
  <c r="AZ118" i="151"/>
  <c r="BE118" i="151"/>
  <c r="BJ118" i="151"/>
  <c r="BO118" i="151"/>
  <c r="BT118" i="151"/>
  <c r="BY118" i="151"/>
  <c r="CD118" i="151"/>
  <c r="CI118" i="151"/>
  <c r="CN118" i="151"/>
  <c r="CS118" i="151"/>
  <c r="CX118" i="151"/>
  <c r="DC118" i="151"/>
  <c r="DH118" i="151"/>
  <c r="DM118" i="151"/>
  <c r="DR118" i="151"/>
  <c r="DW118" i="151"/>
  <c r="EB118" i="151"/>
  <c r="L119" i="151"/>
  <c r="Q119" i="151"/>
  <c r="V119" i="151"/>
  <c r="AA119" i="151"/>
  <c r="AF119" i="151"/>
  <c r="AK119" i="151"/>
  <c r="AP119" i="151"/>
  <c r="AU119" i="151"/>
  <c r="AZ119" i="151"/>
  <c r="BE119" i="151"/>
  <c r="BJ119" i="151"/>
  <c r="BO119" i="151"/>
  <c r="BT119" i="151"/>
  <c r="BY119" i="151"/>
  <c r="CD119" i="151"/>
  <c r="CI119" i="151"/>
  <c r="CN119" i="151"/>
  <c r="CS119" i="151"/>
  <c r="CX119" i="151"/>
  <c r="DC119" i="151"/>
  <c r="DH119" i="151"/>
  <c r="DM119" i="151"/>
  <c r="DR119" i="151"/>
  <c r="DW119" i="151"/>
  <c r="EB119" i="151"/>
  <c r="L120" i="151"/>
  <c r="Q120" i="151"/>
  <c r="V120" i="151"/>
  <c r="AA120" i="151"/>
  <c r="AF120" i="151"/>
  <c r="AK120" i="151"/>
  <c r="AP120" i="151"/>
  <c r="AU120" i="151"/>
  <c r="AZ120" i="151"/>
  <c r="BE120" i="151"/>
  <c r="BJ120" i="151"/>
  <c r="BO120" i="151"/>
  <c r="BT120" i="151"/>
  <c r="BY120" i="151"/>
  <c r="CD120" i="151"/>
  <c r="CI120" i="151"/>
  <c r="CN120" i="151"/>
  <c r="CS120" i="151"/>
  <c r="CX120" i="151"/>
  <c r="DC120" i="151"/>
  <c r="DH120" i="151"/>
  <c r="DM120" i="151"/>
  <c r="DR120" i="151"/>
  <c r="DW120" i="151"/>
  <c r="EB120" i="151"/>
  <c r="EV122" i="151"/>
  <c r="EV124" i="151"/>
  <c r="EV126" i="151"/>
  <c r="DM63" i="151"/>
  <c r="DR63" i="151"/>
  <c r="DW63" i="151"/>
  <c r="EB63" i="151"/>
  <c r="L64" i="151"/>
  <c r="Q64" i="151"/>
  <c r="V64" i="151"/>
  <c r="AA64" i="151"/>
  <c r="AF64" i="151"/>
  <c r="AK64" i="151"/>
  <c r="AP64" i="151"/>
  <c r="AU64" i="151"/>
  <c r="AZ64" i="151"/>
  <c r="BE64" i="151"/>
  <c r="BJ64" i="151"/>
  <c r="BO64" i="151"/>
  <c r="BT64" i="151"/>
  <c r="BY64" i="151"/>
  <c r="CD64" i="151"/>
  <c r="CI64" i="151"/>
  <c r="CN64" i="151"/>
  <c r="CS64" i="151"/>
  <c r="CX64" i="151"/>
  <c r="DC64" i="151"/>
  <c r="DH64" i="151"/>
  <c r="DM64" i="151"/>
  <c r="DR64" i="151"/>
  <c r="DW64" i="151"/>
  <c r="EB64" i="151"/>
  <c r="L65" i="151"/>
  <c r="Q65" i="151"/>
  <c r="V65" i="151"/>
  <c r="AA65" i="151"/>
  <c r="AF65" i="151"/>
  <c r="AK65" i="151"/>
  <c r="AP65" i="151"/>
  <c r="AU65" i="151"/>
  <c r="AZ65" i="151"/>
  <c r="BE65" i="151"/>
  <c r="BJ65" i="151"/>
  <c r="BO65" i="151"/>
  <c r="BT65" i="151"/>
  <c r="BY65" i="151"/>
  <c r="CD65" i="151"/>
  <c r="CI65" i="151"/>
  <c r="CN65" i="151"/>
  <c r="CS65" i="151"/>
  <c r="CX65" i="151"/>
  <c r="DC65" i="151"/>
  <c r="DH65" i="151"/>
  <c r="DM65" i="151"/>
  <c r="DR65" i="151"/>
  <c r="DW65" i="151"/>
  <c r="EB65" i="151"/>
  <c r="L66" i="151"/>
  <c r="Q66" i="151"/>
  <c r="V66" i="151"/>
  <c r="AA66" i="151"/>
  <c r="AF66" i="151"/>
  <c r="AK66" i="151"/>
  <c r="AP66" i="151"/>
  <c r="AU66" i="151"/>
  <c r="AZ66" i="151"/>
  <c r="BE66" i="151"/>
  <c r="BJ66" i="151"/>
  <c r="BO66" i="151"/>
  <c r="BT66" i="151"/>
  <c r="BY66" i="151"/>
  <c r="CD66" i="151"/>
  <c r="CI66" i="151"/>
  <c r="CN66" i="151"/>
  <c r="CS66" i="151"/>
  <c r="CX66" i="151"/>
  <c r="DC66" i="151"/>
  <c r="DH66" i="151"/>
  <c r="DM66" i="151"/>
  <c r="DR66" i="151"/>
  <c r="DW66" i="151"/>
  <c r="EB66" i="151"/>
  <c r="EV67" i="151"/>
  <c r="EV68" i="151"/>
  <c r="EV70" i="151"/>
  <c r="EV71" i="151"/>
  <c r="EV73" i="151"/>
  <c r="EV75" i="151"/>
  <c r="EV77" i="151"/>
  <c r="EV79" i="151"/>
  <c r="EV81" i="151"/>
  <c r="EV83" i="151"/>
  <c r="EV85" i="151"/>
  <c r="EV87" i="151"/>
  <c r="EV89" i="151"/>
  <c r="EV91" i="151"/>
  <c r="EV93" i="151"/>
  <c r="EV95" i="151"/>
  <c r="EV97" i="151"/>
  <c r="EV99" i="151"/>
  <c r="EV101" i="151"/>
  <c r="EV103" i="151"/>
  <c r="EV105" i="151"/>
  <c r="EV107" i="151"/>
  <c r="EV109" i="151"/>
  <c r="EV111" i="151"/>
  <c r="EV113" i="151"/>
  <c r="EV115" i="151"/>
  <c r="EV117" i="151"/>
  <c r="EV119" i="151"/>
  <c r="ES121" i="151"/>
  <c r="ES123" i="151"/>
  <c r="ES125" i="151"/>
  <c r="ES128" i="151"/>
  <c r="BJ129" i="151"/>
  <c r="BO129" i="151"/>
  <c r="BT129" i="151"/>
  <c r="BY129" i="151"/>
  <c r="CD129" i="151"/>
  <c r="CI129" i="151"/>
  <c r="CN129" i="151"/>
  <c r="CS129" i="151"/>
  <c r="CX129" i="151"/>
  <c r="DC129" i="151"/>
  <c r="DH129" i="151"/>
  <c r="DM129" i="151"/>
  <c r="DR129" i="151"/>
  <c r="DW129" i="151"/>
  <c r="EB129" i="151"/>
  <c r="L130" i="151"/>
  <c r="Q130" i="151"/>
  <c r="V130" i="151"/>
  <c r="AA130" i="151"/>
  <c r="AF130" i="151"/>
  <c r="AK130" i="151"/>
  <c r="AP130" i="151"/>
  <c r="AU130" i="151"/>
  <c r="AZ130" i="151"/>
  <c r="BE130" i="151"/>
  <c r="BJ130" i="151"/>
  <c r="BO130" i="151"/>
  <c r="BT130" i="151"/>
  <c r="BY130" i="151"/>
  <c r="CD130" i="151"/>
  <c r="CI130" i="151"/>
  <c r="CN130" i="151"/>
  <c r="CS130" i="151"/>
  <c r="CX130" i="151"/>
  <c r="DC130" i="151"/>
  <c r="DH130" i="151"/>
  <c r="DM130" i="151"/>
  <c r="DR130" i="151"/>
  <c r="DW130" i="151"/>
  <c r="EB130" i="151"/>
  <c r="ES130" i="151"/>
  <c r="L131" i="151"/>
  <c r="Q131" i="151"/>
  <c r="V131" i="151"/>
  <c r="AA131" i="151"/>
  <c r="AF131" i="151"/>
  <c r="AK131" i="151"/>
  <c r="AP131" i="151"/>
  <c r="AU131" i="151"/>
  <c r="AZ131" i="151"/>
  <c r="BE131" i="151"/>
  <c r="BJ131" i="151"/>
  <c r="BO131" i="151"/>
  <c r="BT131" i="151"/>
  <c r="BY131" i="151"/>
  <c r="CD131" i="151"/>
  <c r="CI131" i="151"/>
  <c r="CN131" i="151"/>
  <c r="CS131" i="151"/>
  <c r="CX131" i="151"/>
  <c r="DC131" i="151"/>
  <c r="DH131" i="151"/>
  <c r="DM131" i="151"/>
  <c r="DR131" i="151"/>
  <c r="DW131" i="151"/>
  <c r="EB131" i="151"/>
  <c r="EV132" i="151"/>
  <c r="L134" i="151"/>
  <c r="Q134" i="151"/>
  <c r="V134" i="151"/>
  <c r="AA134" i="151"/>
  <c r="AF134" i="151"/>
  <c r="AK134" i="151"/>
  <c r="AP134" i="151"/>
  <c r="AU134" i="151"/>
  <c r="AZ134" i="151"/>
  <c r="BE134" i="151"/>
  <c r="BJ134" i="151"/>
  <c r="BO134" i="151"/>
  <c r="BT134" i="151"/>
  <c r="BY134" i="151"/>
  <c r="CD134" i="151"/>
  <c r="CI134" i="151"/>
  <c r="CN134" i="151"/>
  <c r="CS134" i="151"/>
  <c r="CX134" i="151"/>
  <c r="DC134" i="151"/>
  <c r="DH134" i="151"/>
  <c r="DM134" i="151"/>
  <c r="DR134" i="151"/>
  <c r="DW134" i="151"/>
  <c r="EB134" i="151"/>
  <c r="ES134" i="151"/>
  <c r="L135" i="151"/>
  <c r="Q135" i="151"/>
  <c r="V135" i="151"/>
  <c r="AA135" i="151"/>
  <c r="AF135" i="151"/>
  <c r="AK135" i="151"/>
  <c r="AP135" i="151"/>
  <c r="AU135" i="151"/>
  <c r="AZ135" i="151"/>
  <c r="BE135" i="151"/>
  <c r="BJ135" i="151"/>
  <c r="BO135" i="151"/>
  <c r="BT135" i="151"/>
  <c r="BY135" i="151"/>
  <c r="CD135" i="151"/>
  <c r="CI135" i="151"/>
  <c r="CN135" i="151"/>
  <c r="CS135" i="151"/>
  <c r="CX135" i="151"/>
  <c r="DC135" i="151"/>
  <c r="DH135" i="151"/>
  <c r="DM135" i="151"/>
  <c r="DR135" i="151"/>
  <c r="DW135" i="151"/>
  <c r="EB135" i="151"/>
  <c r="EV136" i="151"/>
  <c r="L138" i="151"/>
  <c r="Q138" i="151"/>
  <c r="V138" i="151"/>
  <c r="AA138" i="151"/>
  <c r="AF138" i="151"/>
  <c r="AK138" i="151"/>
  <c r="AP138" i="151"/>
  <c r="AU138" i="151"/>
  <c r="AZ138" i="151"/>
  <c r="BE138" i="151"/>
  <c r="BJ138" i="151"/>
  <c r="BO138" i="151"/>
  <c r="BT138" i="151"/>
  <c r="BY138" i="151"/>
  <c r="CD138" i="151"/>
  <c r="CI138" i="151"/>
  <c r="CN138" i="151"/>
  <c r="CS138" i="151"/>
  <c r="CX138" i="151"/>
  <c r="DC138" i="151"/>
  <c r="DH138" i="151"/>
  <c r="DM138" i="151"/>
  <c r="DR138" i="151"/>
  <c r="DW138" i="151"/>
  <c r="EB138" i="151"/>
  <c r="ES138" i="151"/>
  <c r="L139" i="151"/>
  <c r="Q139" i="151"/>
  <c r="V139" i="151"/>
  <c r="AA139" i="151"/>
  <c r="AF139" i="151"/>
  <c r="AK139" i="151"/>
  <c r="AP139" i="151"/>
  <c r="AU139" i="151"/>
  <c r="AZ139" i="151"/>
  <c r="BE139" i="151"/>
  <c r="BJ139" i="151"/>
  <c r="BO139" i="151"/>
  <c r="BT139" i="151"/>
  <c r="BY139" i="151"/>
  <c r="CD139" i="151"/>
  <c r="CI139" i="151"/>
  <c r="CN139" i="151"/>
  <c r="CS139" i="151"/>
  <c r="CX139" i="151"/>
  <c r="DC139" i="151"/>
  <c r="DH139" i="151"/>
  <c r="DM139" i="151"/>
  <c r="DR139" i="151"/>
  <c r="DW139" i="151"/>
  <c r="EB139" i="151"/>
  <c r="EV140" i="151"/>
  <c r="L142" i="151"/>
  <c r="Q142" i="151"/>
  <c r="V142" i="151"/>
  <c r="AA142" i="151"/>
  <c r="AF142" i="151"/>
  <c r="AK142" i="151"/>
  <c r="AP142" i="151"/>
  <c r="AU142" i="151"/>
  <c r="AZ142" i="151"/>
  <c r="BE142" i="151"/>
  <c r="BJ142" i="151"/>
  <c r="BO142" i="151"/>
  <c r="BT142" i="151"/>
  <c r="BY142" i="151"/>
  <c r="CD142" i="151"/>
  <c r="CI142" i="151"/>
  <c r="CN142" i="151"/>
  <c r="CS142" i="151"/>
  <c r="CX142" i="151"/>
  <c r="DC142" i="151"/>
  <c r="DH142" i="151"/>
  <c r="DM142" i="151"/>
  <c r="DR142" i="151"/>
  <c r="DW142" i="151"/>
  <c r="EB142" i="151"/>
  <c r="ES142" i="151"/>
  <c r="L143" i="151"/>
  <c r="Q143" i="151"/>
  <c r="V143" i="151"/>
  <c r="AA143" i="151"/>
  <c r="AF143" i="151"/>
  <c r="AK143" i="151"/>
  <c r="AP143" i="151"/>
  <c r="AU143" i="151"/>
  <c r="AZ143" i="151"/>
  <c r="BE143" i="151"/>
  <c r="BJ143" i="151"/>
  <c r="BO143" i="151"/>
  <c r="BT143" i="151"/>
  <c r="BY143" i="151"/>
  <c r="CD143" i="151"/>
  <c r="CI143" i="151"/>
  <c r="CN143" i="151"/>
  <c r="CS143" i="151"/>
  <c r="CX143" i="151"/>
  <c r="DC143" i="151"/>
  <c r="DH143" i="151"/>
  <c r="DM143" i="151"/>
  <c r="DR143" i="151"/>
  <c r="DW143" i="151"/>
  <c r="EB143" i="151"/>
  <c r="EV144" i="151"/>
  <c r="L146" i="151"/>
  <c r="Q146" i="151"/>
  <c r="V146" i="151"/>
  <c r="AA146" i="151"/>
  <c r="AF146" i="151"/>
  <c r="AK146" i="151"/>
  <c r="AP146" i="151"/>
  <c r="AU146" i="151"/>
  <c r="AZ146" i="151"/>
  <c r="BE146" i="151"/>
  <c r="BJ146" i="151"/>
  <c r="BO146" i="151"/>
  <c r="BT146" i="151"/>
  <c r="BY146" i="151"/>
  <c r="CD146" i="151"/>
  <c r="CI146" i="151"/>
  <c r="CN146" i="151"/>
  <c r="CS146" i="151"/>
  <c r="CX146" i="151"/>
  <c r="DC146" i="151"/>
  <c r="DH146" i="151"/>
  <c r="DM146" i="151"/>
  <c r="DR146" i="151"/>
  <c r="DW146" i="151"/>
  <c r="EB146" i="151"/>
  <c r="L147" i="151"/>
  <c r="Q147" i="151"/>
  <c r="V147" i="151"/>
  <c r="AA147" i="151"/>
  <c r="AF147" i="151"/>
  <c r="AK147" i="151"/>
  <c r="AP147" i="151"/>
  <c r="AU147" i="151"/>
  <c r="AZ147" i="151"/>
  <c r="BE147" i="151"/>
  <c r="BJ147" i="151"/>
  <c r="BO147" i="151"/>
  <c r="BT147" i="151"/>
  <c r="BY147" i="151"/>
  <c r="CD147" i="151"/>
  <c r="CI147" i="151"/>
  <c r="CN147" i="151"/>
  <c r="CS147" i="151"/>
  <c r="CX147" i="151"/>
  <c r="DC147" i="151"/>
  <c r="DH147" i="151"/>
  <c r="DM147" i="151"/>
  <c r="DR147" i="151"/>
  <c r="DW147" i="151"/>
  <c r="EB147" i="151"/>
  <c r="EV148" i="151"/>
  <c r="L150" i="151"/>
  <c r="Q150" i="151"/>
  <c r="V150" i="151"/>
  <c r="AA150" i="151"/>
  <c r="AF150" i="151"/>
  <c r="AK150" i="151"/>
  <c r="AP150" i="151"/>
  <c r="AU150" i="151"/>
  <c r="AZ150" i="151"/>
  <c r="BE150" i="151"/>
  <c r="BJ150" i="151"/>
  <c r="BO150" i="151"/>
  <c r="BT150" i="151"/>
  <c r="BY150" i="151"/>
  <c r="CD150" i="151"/>
  <c r="CI150" i="151"/>
  <c r="CN150" i="151"/>
  <c r="CS150" i="151"/>
  <c r="CX150" i="151"/>
  <c r="DC150" i="151"/>
  <c r="DH150" i="151"/>
  <c r="DM150" i="151"/>
  <c r="DR150" i="151"/>
  <c r="DW150" i="151"/>
  <c r="EB150" i="151"/>
  <c r="L151" i="151"/>
  <c r="Q151" i="151"/>
  <c r="V151" i="151"/>
  <c r="AA151" i="151"/>
  <c r="AF151" i="151"/>
  <c r="AK151" i="151"/>
  <c r="AP151" i="151"/>
  <c r="AU151" i="151"/>
  <c r="AZ151" i="151"/>
  <c r="BE151" i="151"/>
  <c r="BJ151" i="151"/>
  <c r="BO151" i="151"/>
  <c r="BT151" i="151"/>
  <c r="BY151" i="151"/>
  <c r="CD151" i="151"/>
  <c r="CI151" i="151"/>
  <c r="CN151" i="151"/>
  <c r="CS151" i="151"/>
  <c r="CX151" i="151"/>
  <c r="DC151" i="151"/>
  <c r="DH151" i="151"/>
  <c r="DM151" i="151"/>
  <c r="L165" i="151"/>
  <c r="Q165" i="151"/>
  <c r="V165" i="151"/>
  <c r="AA165" i="151"/>
  <c r="AF165" i="151"/>
  <c r="AK165" i="151"/>
  <c r="AP165" i="151"/>
  <c r="AU165" i="151"/>
  <c r="AZ165" i="151"/>
  <c r="BE165" i="151"/>
  <c r="BJ165" i="151"/>
  <c r="BO165" i="151"/>
  <c r="BT165" i="151"/>
  <c r="BY165" i="151"/>
  <c r="CD165" i="151"/>
  <c r="CI165" i="151"/>
  <c r="CN165" i="151"/>
  <c r="CS165" i="151"/>
  <c r="CX165" i="151"/>
  <c r="DC165" i="151"/>
  <c r="DH165" i="151"/>
  <c r="DM165" i="151"/>
  <c r="DR165" i="151"/>
  <c r="DW165" i="151"/>
  <c r="EB165" i="151"/>
  <c r="L166" i="151"/>
  <c r="Q166" i="151"/>
  <c r="V166" i="151"/>
  <c r="AA166" i="151"/>
  <c r="AF166" i="151"/>
  <c r="AK166" i="151"/>
  <c r="AP166" i="151"/>
  <c r="AU166" i="151"/>
  <c r="AZ166" i="151"/>
  <c r="BE166" i="151"/>
  <c r="BJ166" i="151"/>
  <c r="BO166" i="151"/>
  <c r="BT166" i="151"/>
  <c r="BY166" i="151"/>
  <c r="CD166" i="151"/>
  <c r="CI166" i="151"/>
  <c r="EV166" i="151" s="1"/>
  <c r="CN166" i="151"/>
  <c r="CS166" i="151"/>
  <c r="CX166" i="151"/>
  <c r="DC166" i="151"/>
  <c r="DH166" i="151"/>
  <c r="DM166" i="151"/>
  <c r="DR166" i="151"/>
  <c r="DW166" i="151"/>
  <c r="EB166" i="151"/>
  <c r="EV167" i="151"/>
  <c r="L169" i="151"/>
  <c r="Q169" i="151"/>
  <c r="V169" i="151"/>
  <c r="AA169" i="151"/>
  <c r="AF169" i="151"/>
  <c r="AK169" i="151"/>
  <c r="AP169" i="151"/>
  <c r="AU169" i="151"/>
  <c r="AZ169" i="151"/>
  <c r="BE169" i="151"/>
  <c r="BJ169" i="151"/>
  <c r="BO169" i="151"/>
  <c r="BT169" i="151"/>
  <c r="BY169" i="151"/>
  <c r="CD169" i="151"/>
  <c r="CI169" i="151"/>
  <c r="CN169" i="151"/>
  <c r="CS169" i="151"/>
  <c r="CX169" i="151"/>
  <c r="DC169" i="151"/>
  <c r="DH169" i="151"/>
  <c r="DM169" i="151"/>
  <c r="DR169" i="151"/>
  <c r="DW169" i="151"/>
  <c r="EB169" i="151"/>
  <c r="L170" i="151"/>
  <c r="Q170" i="151"/>
  <c r="V170" i="151"/>
  <c r="AA170" i="151"/>
  <c r="AF170" i="151"/>
  <c r="AK170" i="151"/>
  <c r="AP170" i="151"/>
  <c r="AU170" i="151"/>
  <c r="AZ170" i="151"/>
  <c r="BE170" i="151"/>
  <c r="BJ170" i="151"/>
  <c r="BO170" i="151"/>
  <c r="BT170" i="151"/>
  <c r="BY170" i="151"/>
  <c r="CD170" i="151"/>
  <c r="CI170" i="151"/>
  <c r="CN170" i="151"/>
  <c r="CS170" i="151"/>
  <c r="CX170" i="151"/>
  <c r="DC170" i="151"/>
  <c r="DH170" i="151"/>
  <c r="DM170" i="151"/>
  <c r="DR170" i="151"/>
  <c r="DW170" i="151"/>
  <c r="EB170" i="151"/>
  <c r="L171" i="151"/>
  <c r="Q171" i="151"/>
  <c r="V171" i="151"/>
  <c r="AA171" i="151"/>
  <c r="AF171" i="151"/>
  <c r="AK171" i="151"/>
  <c r="AP171" i="151"/>
  <c r="AU171" i="151"/>
  <c r="AZ171" i="151"/>
  <c r="BE171" i="151"/>
  <c r="BJ171" i="151"/>
  <c r="BO171" i="151"/>
  <c r="BT171" i="151"/>
  <c r="BY171" i="151"/>
  <c r="CD171" i="151"/>
  <c r="CI171" i="151"/>
  <c r="CN171" i="151"/>
  <c r="CS171" i="151"/>
  <c r="CX171" i="151"/>
  <c r="DC171" i="151"/>
  <c r="DH171" i="151"/>
  <c r="DM171" i="151"/>
  <c r="DR171" i="151"/>
  <c r="DW171" i="151"/>
  <c r="EB171" i="151"/>
  <c r="EV173" i="151"/>
  <c r="L174" i="151"/>
  <c r="Q174" i="151"/>
  <c r="V174" i="151"/>
  <c r="AA174" i="151"/>
  <c r="AF174" i="151"/>
  <c r="AK174" i="151"/>
  <c r="AP174" i="151"/>
  <c r="AU174" i="151"/>
  <c r="AZ174" i="151"/>
  <c r="BE174" i="151"/>
  <c r="BJ174" i="151"/>
  <c r="BO174" i="151"/>
  <c r="BT174" i="151"/>
  <c r="BY174" i="151"/>
  <c r="CD174" i="151"/>
  <c r="CI174" i="151"/>
  <c r="CN174" i="151"/>
  <c r="CS174" i="151"/>
  <c r="CX174" i="151"/>
  <c r="DC174" i="151"/>
  <c r="DH174" i="151"/>
  <c r="DM174" i="151"/>
  <c r="DR174" i="151"/>
  <c r="DW174" i="151"/>
  <c r="EB174" i="151"/>
  <c r="L175" i="151"/>
  <c r="Q175" i="151"/>
  <c r="DR151" i="151"/>
  <c r="DW151" i="151"/>
  <c r="EB151" i="151"/>
  <c r="EV152" i="151"/>
  <c r="L154" i="151"/>
  <c r="Q154" i="151"/>
  <c r="V154" i="151"/>
  <c r="AA154" i="151"/>
  <c r="AF154" i="151"/>
  <c r="AK154" i="151"/>
  <c r="AP154" i="151"/>
  <c r="AU154" i="151"/>
  <c r="AZ154" i="151"/>
  <c r="BE154" i="151"/>
  <c r="BJ154" i="151"/>
  <c r="BO154" i="151"/>
  <c r="BT154" i="151"/>
  <c r="BY154" i="151"/>
  <c r="CD154" i="151"/>
  <c r="CI154" i="151"/>
  <c r="CN154" i="151"/>
  <c r="CS154" i="151"/>
  <c r="CX154" i="151"/>
  <c r="DC154" i="151"/>
  <c r="DH154" i="151"/>
  <c r="DM154" i="151"/>
  <c r="DR154" i="151"/>
  <c r="DW154" i="151"/>
  <c r="EB154" i="151"/>
  <c r="L155" i="151"/>
  <c r="Q155" i="151"/>
  <c r="V155" i="151"/>
  <c r="AA155" i="151"/>
  <c r="AF155" i="151"/>
  <c r="AK155" i="151"/>
  <c r="AP155" i="151"/>
  <c r="AU155" i="151"/>
  <c r="AZ155" i="151"/>
  <c r="BE155" i="151"/>
  <c r="BJ155" i="151"/>
  <c r="BO155" i="151"/>
  <c r="BT155" i="151"/>
  <c r="BY155" i="151"/>
  <c r="CD155" i="151"/>
  <c r="CI155" i="151"/>
  <c r="CN155" i="151"/>
  <c r="CS155" i="151"/>
  <c r="CX155" i="151"/>
  <c r="DC155" i="151"/>
  <c r="DH155" i="151"/>
  <c r="DM155" i="151"/>
  <c r="DR155" i="151"/>
  <c r="DW155" i="151"/>
  <c r="EB155" i="151"/>
  <c r="ES155" i="151"/>
  <c r="EV156" i="151"/>
  <c r="EV158" i="151"/>
  <c r="EV160" i="151"/>
  <c r="EV162" i="151"/>
  <c r="ES168" i="151"/>
  <c r="ES172" i="151"/>
  <c r="EV174" i="151"/>
  <c r="V175" i="151"/>
  <c r="AA175" i="151"/>
  <c r="AF175" i="151"/>
  <c r="AK175" i="151"/>
  <c r="AP175" i="151"/>
  <c r="AU175" i="151"/>
  <c r="AZ175" i="151"/>
  <c r="BE175" i="151"/>
  <c r="BJ175" i="151"/>
  <c r="BO175" i="151"/>
  <c r="BT175" i="151"/>
  <c r="BY175" i="151"/>
  <c r="CD175" i="151"/>
  <c r="CI175" i="151"/>
  <c r="CN175" i="151"/>
  <c r="CS175" i="151"/>
  <c r="CX175" i="151"/>
  <c r="DC175" i="151"/>
  <c r="DH175" i="151"/>
  <c r="DM175" i="151"/>
  <c r="DR175" i="151"/>
  <c r="DW175" i="151"/>
  <c r="EB175" i="151"/>
  <c r="ES175" i="151"/>
  <c r="EV177" i="151"/>
  <c r="L178" i="151"/>
  <c r="Q178" i="151"/>
  <c r="V178" i="151"/>
  <c r="AA178" i="151"/>
  <c r="AF178" i="151"/>
  <c r="AK178" i="151"/>
  <c r="AP178" i="151"/>
  <c r="AU178" i="151"/>
  <c r="AZ178" i="151"/>
  <c r="BE178" i="151"/>
  <c r="BJ178" i="151"/>
  <c r="BO178" i="151"/>
  <c r="BT178" i="151"/>
  <c r="BY178" i="151"/>
  <c r="CD178" i="151"/>
  <c r="CI178" i="151"/>
  <c r="CN178" i="151"/>
  <c r="CS178" i="151"/>
  <c r="CX178" i="151"/>
  <c r="DC178" i="151"/>
  <c r="DH178" i="151"/>
  <c r="DM178" i="151"/>
  <c r="DR178" i="151"/>
  <c r="DW178" i="151"/>
  <c r="EB178" i="151"/>
  <c r="L179" i="151"/>
  <c r="Q179" i="151"/>
  <c r="V179" i="151"/>
  <c r="AA179" i="151"/>
  <c r="AF179" i="151"/>
  <c r="AK179" i="151"/>
  <c r="AP179" i="151"/>
  <c r="AU179" i="151"/>
  <c r="AZ179" i="151"/>
  <c r="BE179" i="151"/>
  <c r="BJ179" i="151"/>
  <c r="BO179" i="151"/>
  <c r="BT179" i="151"/>
  <c r="BY179" i="151"/>
  <c r="CD179" i="151"/>
  <c r="CI179" i="151"/>
  <c r="CN179" i="151"/>
  <c r="CS179" i="151"/>
  <c r="CX179" i="151"/>
  <c r="DC179" i="151"/>
  <c r="DH179" i="151"/>
  <c r="DM179" i="151"/>
  <c r="DR179" i="151"/>
  <c r="DW179" i="151"/>
  <c r="EB179" i="151"/>
  <c r="EV180" i="151"/>
  <c r="EV181" i="151"/>
  <c r="L182" i="151"/>
  <c r="Q182" i="151"/>
  <c r="V182" i="151"/>
  <c r="AA182" i="151"/>
  <c r="AF182" i="151"/>
  <c r="AK182" i="151"/>
  <c r="AP182" i="151"/>
  <c r="AU182" i="151"/>
  <c r="AZ182" i="151"/>
  <c r="BE182" i="151"/>
  <c r="BJ182" i="151"/>
  <c r="BO182" i="151"/>
  <c r="BT182" i="151"/>
  <c r="BY182" i="151"/>
  <c r="CD182" i="151"/>
  <c r="CI182" i="151"/>
  <c r="CN182" i="151"/>
  <c r="CS182" i="151"/>
  <c r="CX182" i="151"/>
  <c r="DC182" i="151"/>
  <c r="DH182" i="151"/>
  <c r="DM182" i="151"/>
  <c r="DR182" i="151"/>
  <c r="DW182" i="151"/>
  <c r="EB182" i="151"/>
  <c r="L183" i="151"/>
  <c r="Q183" i="151"/>
  <c r="V183" i="151"/>
  <c r="AA183" i="151"/>
  <c r="AF183" i="151"/>
  <c r="AK183" i="151"/>
  <c r="AP183" i="151"/>
  <c r="AU183" i="151"/>
  <c r="AZ183" i="151"/>
  <c r="BE183" i="151"/>
  <c r="BJ183" i="151"/>
  <c r="BO183" i="151"/>
  <c r="BT183" i="151"/>
  <c r="BY183" i="151"/>
  <c r="CD183" i="151"/>
  <c r="CI183" i="151"/>
  <c r="CN183" i="151"/>
  <c r="CS183" i="151"/>
  <c r="CX183" i="151"/>
  <c r="DC183" i="151"/>
  <c r="DH183" i="151"/>
  <c r="DM183" i="151"/>
  <c r="DR183" i="151"/>
  <c r="DW183" i="151"/>
  <c r="EB183" i="151"/>
  <c r="EV184" i="151"/>
  <c r="DC185" i="151"/>
  <c r="DH185" i="151"/>
  <c r="DF185" i="151" s="1"/>
  <c r="V186" i="151"/>
  <c r="AA186" i="151"/>
  <c r="Y186" i="151" s="1"/>
  <c r="BJ186" i="151"/>
  <c r="BO186" i="151"/>
  <c r="BM186" i="151" s="1"/>
  <c r="CX186" i="151"/>
  <c r="DC186" i="151"/>
  <c r="DA186" i="151" s="1"/>
  <c r="L187" i="151"/>
  <c r="Q187" i="151"/>
  <c r="V187" i="151"/>
  <c r="AA187" i="151"/>
  <c r="AF187" i="151"/>
  <c r="AK187" i="151"/>
  <c r="AP187" i="151"/>
  <c r="AU187" i="151"/>
  <c r="AZ187" i="151"/>
  <c r="BE187" i="151"/>
  <c r="BJ187" i="151"/>
  <c r="BO187" i="151"/>
  <c r="BT187" i="151"/>
  <c r="BY187" i="151"/>
  <c r="CD187" i="151"/>
  <c r="CI187" i="151"/>
  <c r="CN187" i="151"/>
  <c r="CS187" i="151"/>
  <c r="CX187" i="151"/>
  <c r="DC187" i="151"/>
  <c r="DH187" i="151"/>
  <c r="DM187" i="151"/>
  <c r="DR187" i="151"/>
  <c r="DW187" i="151"/>
  <c r="EB187" i="151"/>
  <c r="EV189" i="151"/>
  <c r="L190" i="151"/>
  <c r="Q190" i="151"/>
  <c r="V190" i="151"/>
  <c r="AA190" i="151"/>
  <c r="AF190" i="151"/>
  <c r="AK190" i="151"/>
  <c r="AP190" i="151"/>
  <c r="AU190" i="151"/>
  <c r="AZ190" i="151"/>
  <c r="BE190" i="151"/>
  <c r="BJ190" i="151"/>
  <c r="BO190" i="151"/>
  <c r="BT190" i="151"/>
  <c r="BY190" i="151"/>
  <c r="CD190" i="151"/>
  <c r="CI190" i="151"/>
  <c r="CN190" i="151"/>
  <c r="CS190" i="151"/>
  <c r="CX190" i="151"/>
  <c r="DC190" i="151"/>
  <c r="DH190" i="151"/>
  <c r="DM190" i="151"/>
  <c r="DR190" i="151"/>
  <c r="DW190" i="151"/>
  <c r="EB190" i="151"/>
  <c r="L191" i="151"/>
  <c r="Q191" i="151"/>
  <c r="V191" i="151"/>
  <c r="AA191" i="151"/>
  <c r="AF191" i="151"/>
  <c r="AK191" i="151"/>
  <c r="AP191" i="151"/>
  <c r="AU191" i="151"/>
  <c r="AZ191" i="151"/>
  <c r="BE191" i="151"/>
  <c r="BJ191" i="151"/>
  <c r="BO191" i="151"/>
  <c r="BT191" i="151"/>
  <c r="BY191" i="151"/>
  <c r="CD191" i="151"/>
  <c r="CI191" i="151"/>
  <c r="CN191" i="151"/>
  <c r="CS191" i="151"/>
  <c r="CX191" i="151"/>
  <c r="DC191" i="151"/>
  <c r="DH191" i="151"/>
  <c r="DM191" i="151"/>
  <c r="DR191" i="151"/>
  <c r="DW191" i="151"/>
  <c r="EB191" i="151"/>
  <c r="EV193" i="151"/>
  <c r="L194" i="151"/>
  <c r="Q194" i="151"/>
  <c r="V194" i="151"/>
  <c r="AA194" i="151"/>
  <c r="AF194" i="151"/>
  <c r="AK194" i="151"/>
  <c r="AP194" i="151"/>
  <c r="AU194" i="151"/>
  <c r="AZ194" i="151"/>
  <c r="BE194" i="151"/>
  <c r="BJ194" i="151"/>
  <c r="BO194" i="151"/>
  <c r="BT194" i="151"/>
  <c r="BY194" i="151"/>
  <c r="CD194" i="151"/>
  <c r="CI194" i="151"/>
  <c r="CN194" i="151"/>
  <c r="EV194" i="151" s="1"/>
  <c r="CS194" i="151"/>
  <c r="CX194" i="151"/>
  <c r="DC194" i="151"/>
  <c r="DH194" i="151"/>
  <c r="DM194" i="151"/>
  <c r="DR194" i="151"/>
  <c r="DW194" i="151"/>
  <c r="EB194" i="151"/>
  <c r="L195" i="151"/>
  <c r="Q195" i="151"/>
  <c r="V195" i="151"/>
  <c r="AA195" i="151"/>
  <c r="AF195" i="151"/>
  <c r="AK195" i="151"/>
  <c r="AP195" i="151"/>
  <c r="AU195" i="151"/>
  <c r="AZ195" i="151"/>
  <c r="BE195" i="151"/>
  <c r="BJ195" i="151"/>
  <c r="BO195" i="151"/>
  <c r="BT195" i="151"/>
  <c r="BY195" i="151"/>
  <c r="CD195" i="151"/>
  <c r="CI195" i="151"/>
  <c r="CN195" i="151"/>
  <c r="CS195" i="151"/>
  <c r="CX195" i="151"/>
  <c r="DC195" i="151"/>
  <c r="DH195" i="151"/>
  <c r="DM195" i="151"/>
  <c r="DR195" i="151"/>
  <c r="DW195" i="151"/>
  <c r="EB195" i="151"/>
  <c r="EV197" i="151"/>
  <c r="L198" i="151"/>
  <c r="Q198" i="151"/>
  <c r="V198" i="151"/>
  <c r="AA198" i="151"/>
  <c r="AF198" i="151"/>
  <c r="AK198" i="151"/>
  <c r="AP198" i="151"/>
  <c r="AU198" i="151"/>
  <c r="AZ198" i="151"/>
  <c r="BE198" i="151"/>
  <c r="BJ198" i="151"/>
  <c r="BO198" i="151"/>
  <c r="BT198" i="151"/>
  <c r="BY198" i="151"/>
  <c r="CD198" i="151"/>
  <c r="CI198" i="151"/>
  <c r="CN198" i="151"/>
  <c r="CS198" i="151"/>
  <c r="CX198" i="151"/>
  <c r="DC198" i="151"/>
  <c r="DH198" i="151"/>
  <c r="DM198" i="151"/>
  <c r="DR198" i="151"/>
  <c r="DW198" i="151"/>
  <c r="EB198" i="151"/>
  <c r="L199" i="151"/>
  <c r="Q199" i="151"/>
  <c r="V199" i="151"/>
  <c r="AA199" i="151"/>
  <c r="AF199" i="151"/>
  <c r="AK199" i="151"/>
  <c r="AP199" i="151"/>
  <c r="AU199" i="151"/>
  <c r="AZ199" i="151"/>
  <c r="BE199" i="151"/>
  <c r="BJ199" i="151"/>
  <c r="BO199" i="151"/>
  <c r="BT199" i="151"/>
  <c r="BY199" i="151"/>
  <c r="CD199" i="151"/>
  <c r="CI199" i="151"/>
  <c r="CN199" i="151"/>
  <c r="CS199" i="151"/>
  <c r="CX199" i="151"/>
  <c r="DC199" i="151"/>
  <c r="DH199" i="151"/>
  <c r="DM199" i="151"/>
  <c r="DR199" i="151"/>
  <c r="DW199" i="151"/>
  <c r="EB199" i="151"/>
  <c r="EV200" i="151"/>
  <c r="ES176" i="151"/>
  <c r="EV178" i="151"/>
  <c r="EV182" i="151"/>
  <c r="ES188" i="151"/>
  <c r="ES192" i="151"/>
  <c r="EV198" i="151"/>
  <c r="EV201" i="151"/>
  <c r="EV202" i="151"/>
  <c r="EV204" i="151"/>
  <c r="EV206" i="151"/>
  <c r="EV208" i="151"/>
  <c r="L210" i="151"/>
  <c r="Q210" i="151"/>
  <c r="V210" i="151"/>
  <c r="AA210" i="151"/>
  <c r="AF210" i="151"/>
  <c r="AK210" i="151"/>
  <c r="AP210" i="151"/>
  <c r="AU210" i="151"/>
  <c r="AZ210" i="151"/>
  <c r="BE210" i="151"/>
  <c r="BJ210" i="151"/>
  <c r="BO210" i="151"/>
  <c r="BT210" i="151"/>
  <c r="BY210" i="151"/>
  <c r="CD210" i="151"/>
  <c r="CI210" i="151"/>
  <c r="CN210" i="151"/>
  <c r="CS210" i="151"/>
  <c r="CX210" i="151"/>
  <c r="DC210" i="151"/>
  <c r="DH210" i="151"/>
  <c r="DM210" i="151"/>
  <c r="DR210" i="151"/>
  <c r="DW210" i="151"/>
  <c r="EB210" i="151"/>
  <c r="L211" i="151"/>
  <c r="Q211" i="151"/>
  <c r="V211" i="151"/>
  <c r="AA211" i="151"/>
  <c r="AF211" i="151"/>
  <c r="AK211" i="151"/>
  <c r="AP211" i="151"/>
  <c r="AU211" i="151"/>
  <c r="AZ211" i="151"/>
  <c r="BE211" i="151"/>
  <c r="BJ211" i="151"/>
  <c r="BO211" i="151"/>
  <c r="BT211" i="151"/>
  <c r="BY211" i="151"/>
  <c r="CD211" i="151"/>
  <c r="CI211" i="151"/>
  <c r="CN211" i="151"/>
  <c r="CS211" i="151"/>
  <c r="CX211" i="151"/>
  <c r="DC211" i="151"/>
  <c r="DH211" i="151"/>
  <c r="DM211" i="151"/>
  <c r="DR211" i="151"/>
  <c r="DW211" i="151"/>
  <c r="EB211" i="151"/>
  <c r="L212" i="151"/>
  <c r="Q212" i="151"/>
  <c r="V212" i="151"/>
  <c r="AA212" i="151"/>
  <c r="AF212" i="151"/>
  <c r="AK212" i="151"/>
  <c r="AP212" i="151"/>
  <c r="AU212" i="151"/>
  <c r="AZ212" i="151"/>
  <c r="BE212" i="151"/>
  <c r="BJ212" i="151"/>
  <c r="BO212" i="151"/>
  <c r="BT212" i="151"/>
  <c r="BY212" i="151"/>
  <c r="CD212" i="151"/>
  <c r="CI212" i="151"/>
  <c r="CN212" i="151"/>
  <c r="EV212" i="151" s="1"/>
  <c r="CS212" i="151"/>
  <c r="CX212" i="151"/>
  <c r="DC212" i="151"/>
  <c r="DH212" i="151"/>
  <c r="DM212" i="151"/>
  <c r="DR212" i="151"/>
  <c r="DW212" i="151"/>
  <c r="EB212" i="151"/>
  <c r="L213" i="151"/>
  <c r="Q213" i="151"/>
  <c r="V213" i="151"/>
  <c r="AA213" i="151"/>
  <c r="AF213" i="151"/>
  <c r="AK213" i="151"/>
  <c r="AP213" i="151"/>
  <c r="AU213" i="151"/>
  <c r="AZ213" i="151"/>
  <c r="BE213" i="151"/>
  <c r="BJ213" i="151"/>
  <c r="BO213" i="151"/>
  <c r="BT213" i="151"/>
  <c r="BY213" i="151"/>
  <c r="CD213" i="151"/>
  <c r="CI213" i="151"/>
  <c r="CN213" i="151"/>
  <c r="CS213" i="151"/>
  <c r="CX213" i="151"/>
  <c r="DC213" i="151"/>
  <c r="DH213" i="151"/>
  <c r="DM213" i="151"/>
  <c r="DR213" i="151"/>
  <c r="DW213" i="151"/>
  <c r="EB213" i="151"/>
  <c r="EV215" i="151"/>
  <c r="EV216" i="151"/>
  <c r="EV217" i="151"/>
  <c r="BE222" i="151"/>
  <c r="BJ222" i="151"/>
  <c r="BO222" i="151"/>
  <c r="BT222" i="151"/>
  <c r="BY222" i="151"/>
  <c r="CD222" i="151"/>
  <c r="CI222" i="151"/>
  <c r="CN222" i="151"/>
  <c r="CS222" i="151"/>
  <c r="CX222" i="151"/>
  <c r="DC222" i="151"/>
  <c r="DH222" i="151"/>
  <c r="DM222" i="151"/>
  <c r="DR222" i="151"/>
  <c r="DW222" i="151"/>
  <c r="EB222" i="151"/>
  <c r="BT223" i="151"/>
  <c r="BY223" i="151"/>
  <c r="BW223" i="151" s="1"/>
  <c r="BT226" i="151"/>
  <c r="BY226" i="151"/>
  <c r="CD226" i="151"/>
  <c r="CI226" i="151"/>
  <c r="CN226" i="151"/>
  <c r="CS226" i="151"/>
  <c r="CX226" i="151"/>
  <c r="DC226" i="151"/>
  <c r="DH226" i="151"/>
  <c r="DM226" i="151"/>
  <c r="DR226" i="151"/>
  <c r="DW226" i="151"/>
  <c r="EB226" i="151"/>
  <c r="ES203" i="151"/>
  <c r="ES205" i="151"/>
  <c r="ES207" i="151"/>
  <c r="BE220" i="151"/>
  <c r="BJ220" i="151"/>
  <c r="BO220" i="151"/>
  <c r="BT220" i="151"/>
  <c r="BY220" i="151"/>
  <c r="CD220" i="151"/>
  <c r="CI220" i="151"/>
  <c r="CN220" i="151"/>
  <c r="CS220" i="151"/>
  <c r="CX220" i="151"/>
  <c r="DC220" i="151"/>
  <c r="DH220" i="151"/>
  <c r="DM220" i="151"/>
  <c r="DR220" i="151"/>
  <c r="DW220" i="151"/>
  <c r="EB220" i="151"/>
  <c r="BE224" i="151"/>
  <c r="BJ224" i="151"/>
  <c r="BO224" i="151"/>
  <c r="BT224" i="151"/>
  <c r="BY224" i="151"/>
  <c r="CD224" i="151"/>
  <c r="CI224" i="151"/>
  <c r="CN224" i="151"/>
  <c r="CS224" i="151"/>
  <c r="CX224" i="151"/>
  <c r="DC224" i="151"/>
  <c r="DH224" i="151"/>
  <c r="DM224" i="151"/>
  <c r="DR224" i="151"/>
  <c r="DW224" i="151"/>
  <c r="EB224" i="151"/>
  <c r="DM227" i="151"/>
  <c r="DR227" i="151"/>
  <c r="DW227" i="151"/>
  <c r="EB227" i="151"/>
  <c r="L228" i="151"/>
  <c r="Q228" i="151"/>
  <c r="V228" i="151"/>
  <c r="AA228" i="151"/>
  <c r="AF228" i="151"/>
  <c r="AK228" i="151"/>
  <c r="AP228" i="151"/>
  <c r="AU228" i="151"/>
  <c r="AZ228" i="151"/>
  <c r="BE228" i="151"/>
  <c r="BJ228" i="151"/>
  <c r="BO228" i="151"/>
  <c r="BT228" i="151"/>
  <c r="BY228" i="151"/>
  <c r="CD228" i="151"/>
  <c r="CI228" i="151"/>
  <c r="CN228" i="151"/>
  <c r="CS228" i="151"/>
  <c r="CX228" i="151"/>
  <c r="DC228" i="151"/>
  <c r="DH228" i="151"/>
  <c r="DM228" i="151"/>
  <c r="DR228" i="151"/>
  <c r="DW228" i="151"/>
  <c r="EB228" i="151"/>
  <c r="Q231" i="151"/>
  <c r="V231" i="151"/>
  <c r="AA231" i="151"/>
  <c r="AF231" i="151"/>
  <c r="AK231" i="151"/>
  <c r="AP231" i="151"/>
  <c r="AU231" i="151"/>
  <c r="AZ231" i="151"/>
  <c r="BE231" i="151"/>
  <c r="BJ231" i="151"/>
  <c r="BO231" i="151"/>
  <c r="BT231" i="151"/>
  <c r="BY231" i="151"/>
  <c r="CD231" i="151"/>
  <c r="CI231" i="151"/>
  <c r="CN231" i="151"/>
  <c r="CS231" i="151"/>
  <c r="CX231" i="151"/>
  <c r="DC231" i="151"/>
  <c r="DH231" i="151"/>
  <c r="DM231" i="151"/>
  <c r="DR231" i="151"/>
  <c r="DW231" i="151"/>
  <c r="EB231" i="151"/>
  <c r="BJ234" i="151"/>
  <c r="BY234" i="151"/>
  <c r="CD234" i="151"/>
  <c r="CB234" i="151" s="1"/>
  <c r="DR234" i="151"/>
  <c r="DP234" i="151" s="1"/>
  <c r="L235" i="151"/>
  <c r="Q235" i="151"/>
  <c r="V235" i="151"/>
  <c r="AA235" i="151"/>
  <c r="AF235" i="151"/>
  <c r="AK235" i="151"/>
  <c r="AP235" i="151"/>
  <c r="AU235" i="151"/>
  <c r="AZ235" i="151"/>
  <c r="BE235" i="151"/>
  <c r="BJ235" i="151"/>
  <c r="BO235" i="151"/>
  <c r="BT235" i="151"/>
  <c r="BY235" i="151"/>
  <c r="CD235" i="151"/>
  <c r="CI235" i="151"/>
  <c r="CN235" i="151"/>
  <c r="CS235" i="151"/>
  <c r="CX235" i="151"/>
  <c r="DC235" i="151"/>
  <c r="DH235" i="151"/>
  <c r="DM235" i="151"/>
  <c r="DR235" i="151"/>
  <c r="DW235" i="151"/>
  <c r="EB235" i="151"/>
  <c r="Q236" i="151"/>
  <c r="V236" i="151"/>
  <c r="T236" i="151" s="1"/>
  <c r="BE236" i="151"/>
  <c r="BJ236" i="151"/>
  <c r="BH236" i="151" s="1"/>
  <c r="CS236" i="151"/>
  <c r="CX236" i="151"/>
  <c r="CV236" i="151" s="1"/>
  <c r="AF237" i="151"/>
  <c r="AK237" i="151"/>
  <c r="AI237" i="151" s="1"/>
  <c r="BT237" i="151"/>
  <c r="BY237" i="151"/>
  <c r="BW237" i="151" s="1"/>
  <c r="DH237" i="151"/>
  <c r="DM237" i="151"/>
  <c r="DK237" i="151" s="1"/>
  <c r="DC233" i="151"/>
  <c r="DH233" i="151"/>
  <c r="DM233" i="151"/>
  <c r="DR233" i="151"/>
  <c r="DW233" i="151"/>
  <c r="EB233" i="151"/>
  <c r="CN238" i="151"/>
  <c r="CS238" i="151"/>
  <c r="CX238" i="151"/>
  <c r="DC238" i="151"/>
  <c r="DH238" i="151"/>
  <c r="DM238" i="151"/>
  <c r="DR238" i="151"/>
  <c r="DW238" i="151"/>
  <c r="EB238" i="151"/>
  <c r="ES238" i="151"/>
  <c r="J9" i="151"/>
  <c r="K9" i="151"/>
  <c r="P9" i="151"/>
  <c r="O9" i="151"/>
  <c r="T9" i="151"/>
  <c r="U9" i="151"/>
  <c r="Z9" i="151"/>
  <c r="Y9" i="151"/>
  <c r="AD9" i="151"/>
  <c r="AE9" i="151"/>
  <c r="AJ9" i="151"/>
  <c r="AI9" i="151"/>
  <c r="AN9" i="151"/>
  <c r="AO9" i="151"/>
  <c r="AT9" i="151"/>
  <c r="AS9" i="151"/>
  <c r="AX9" i="151"/>
  <c r="AY9" i="151"/>
  <c r="BD9" i="151"/>
  <c r="BC9" i="151"/>
  <c r="BH9" i="151"/>
  <c r="BI9" i="151"/>
  <c r="BN9" i="151"/>
  <c r="BM9" i="151"/>
  <c r="BR9" i="151"/>
  <c r="BS9" i="151"/>
  <c r="BX9" i="151"/>
  <c r="BW9" i="151"/>
  <c r="CB9" i="151"/>
  <c r="CC9" i="151"/>
  <c r="CH9" i="151"/>
  <c r="CG9" i="151"/>
  <c r="CL9" i="151"/>
  <c r="CM9" i="151"/>
  <c r="CR9" i="151"/>
  <c r="CQ9" i="151"/>
  <c r="CV9" i="151"/>
  <c r="CW9" i="151"/>
  <c r="DB9" i="151"/>
  <c r="DA9" i="151"/>
  <c r="DF9" i="151"/>
  <c r="DG9" i="151"/>
  <c r="DL9" i="151"/>
  <c r="DK9" i="151"/>
  <c r="DP9" i="151"/>
  <c r="DQ9" i="151"/>
  <c r="DV9" i="151"/>
  <c r="DU9" i="151"/>
  <c r="DZ9" i="151"/>
  <c r="EA9" i="151"/>
  <c r="ES9" i="151"/>
  <c r="EV10" i="151"/>
  <c r="J11" i="151"/>
  <c r="K11" i="151"/>
  <c r="P11" i="151"/>
  <c r="O11" i="151"/>
  <c r="T11" i="151"/>
  <c r="U11" i="151"/>
  <c r="Z11" i="151"/>
  <c r="Y11" i="151"/>
  <c r="AD11" i="151"/>
  <c r="AE11" i="151"/>
  <c r="AJ11" i="151"/>
  <c r="AI11" i="151"/>
  <c r="AN11" i="151"/>
  <c r="AO11" i="151"/>
  <c r="AT11" i="151"/>
  <c r="AS11" i="151"/>
  <c r="AX11" i="151"/>
  <c r="AY11" i="151"/>
  <c r="BD11" i="151"/>
  <c r="BC11" i="151"/>
  <c r="BH11" i="151"/>
  <c r="BI11" i="151"/>
  <c r="BN11" i="151"/>
  <c r="BM11" i="151"/>
  <c r="BR11" i="151"/>
  <c r="BS11" i="151"/>
  <c r="BX11" i="151"/>
  <c r="BW11" i="151"/>
  <c r="CB11" i="151"/>
  <c r="CC11" i="151"/>
  <c r="CH11" i="151"/>
  <c r="CG11" i="151"/>
  <c r="CL11" i="151"/>
  <c r="CM11" i="151"/>
  <c r="CR11" i="151"/>
  <c r="CQ11" i="151"/>
  <c r="CV11" i="151"/>
  <c r="CW11" i="151"/>
  <c r="DB11" i="151"/>
  <c r="DA11" i="151"/>
  <c r="DF11" i="151"/>
  <c r="DG11" i="151"/>
  <c r="DL11" i="151"/>
  <c r="DK11" i="151"/>
  <c r="DP11" i="151"/>
  <c r="DQ11" i="151"/>
  <c r="DV11" i="151"/>
  <c r="DU11" i="151"/>
  <c r="DZ11" i="151"/>
  <c r="EA11" i="151"/>
  <c r="ES11" i="151"/>
  <c r="K10" i="151"/>
  <c r="J10" i="151"/>
  <c r="O10" i="151"/>
  <c r="P10" i="151"/>
  <c r="U10" i="151"/>
  <c r="T10" i="151"/>
  <c r="Y10" i="151"/>
  <c r="Z10" i="151"/>
  <c r="AE10" i="151"/>
  <c r="AD10" i="151"/>
  <c r="AI10" i="151"/>
  <c r="AJ10" i="151"/>
  <c r="AO10" i="151"/>
  <c r="AN10" i="151"/>
  <c r="AS10" i="151"/>
  <c r="AT10" i="151"/>
  <c r="AY10" i="151"/>
  <c r="AX10" i="151"/>
  <c r="BC10" i="151"/>
  <c r="BD10" i="151"/>
  <c r="BI10" i="151"/>
  <c r="BH10" i="151"/>
  <c r="BM10" i="151"/>
  <c r="BN10" i="151"/>
  <c r="BS10" i="151"/>
  <c r="BR10" i="151"/>
  <c r="BW10" i="151"/>
  <c r="BX10" i="151"/>
  <c r="CC10" i="151"/>
  <c r="CB10" i="151"/>
  <c r="CG10" i="151"/>
  <c r="CH10" i="151"/>
  <c r="CM10" i="151"/>
  <c r="CL10" i="151"/>
  <c r="CQ10" i="151"/>
  <c r="CR10" i="151"/>
  <c r="CW10" i="151"/>
  <c r="CV10" i="151"/>
  <c r="DA10" i="151"/>
  <c r="DB10" i="151"/>
  <c r="DG10" i="151"/>
  <c r="DF10" i="151"/>
  <c r="DK10" i="151"/>
  <c r="DL10" i="151"/>
  <c r="DQ10" i="151"/>
  <c r="DP10" i="151"/>
  <c r="DU10" i="151"/>
  <c r="DV10" i="151"/>
  <c r="EA10" i="151"/>
  <c r="DZ10" i="151"/>
  <c r="EQ10" i="151"/>
  <c r="EU10" i="151"/>
  <c r="ER10" i="151"/>
  <c r="K12" i="151"/>
  <c r="J12" i="151"/>
  <c r="O12" i="151"/>
  <c r="P12" i="151"/>
  <c r="U12" i="151"/>
  <c r="T12" i="151"/>
  <c r="Y12" i="151"/>
  <c r="Z12" i="151"/>
  <c r="AE12" i="151"/>
  <c r="AD12" i="151"/>
  <c r="AI12" i="151"/>
  <c r="AJ12" i="151"/>
  <c r="AO12" i="151"/>
  <c r="AN12" i="151"/>
  <c r="AS12" i="151"/>
  <c r="AT12" i="151"/>
  <c r="AY12" i="151"/>
  <c r="AX12" i="151"/>
  <c r="BC12" i="151"/>
  <c r="BD12" i="151"/>
  <c r="BI12" i="151"/>
  <c r="BH12" i="151"/>
  <c r="BM12" i="151"/>
  <c r="BN12" i="151"/>
  <c r="BS12" i="151"/>
  <c r="BR12" i="151"/>
  <c r="BW12" i="151"/>
  <c r="BX12" i="151"/>
  <c r="CC12" i="151"/>
  <c r="CB12" i="151"/>
  <c r="CG12" i="151"/>
  <c r="CH12" i="151"/>
  <c r="CM12" i="151"/>
  <c r="CL12" i="151"/>
  <c r="CQ12" i="151"/>
  <c r="CR12" i="151"/>
  <c r="CW12" i="151"/>
  <c r="CV12" i="151"/>
  <c r="DA12" i="151"/>
  <c r="DB12" i="151"/>
  <c r="DG12" i="151"/>
  <c r="DF12" i="151"/>
  <c r="DK12" i="151"/>
  <c r="DL12" i="151"/>
  <c r="DQ12" i="151"/>
  <c r="DP12" i="151"/>
  <c r="L8" i="151"/>
  <c r="V8" i="151"/>
  <c r="AF8" i="151"/>
  <c r="AP8" i="151"/>
  <c r="AZ8" i="151"/>
  <c r="BJ8" i="151"/>
  <c r="BT8" i="151"/>
  <c r="CD8" i="151"/>
  <c r="CN8" i="151"/>
  <c r="CX8" i="151"/>
  <c r="DH8" i="151"/>
  <c r="DR8" i="151"/>
  <c r="EB8" i="151"/>
  <c r="EP8" i="151"/>
  <c r="EG9" i="151"/>
  <c r="EG11" i="151"/>
  <c r="DV12" i="151"/>
  <c r="J13" i="151"/>
  <c r="K13" i="151"/>
  <c r="P13" i="151"/>
  <c r="O13" i="151"/>
  <c r="T13" i="151"/>
  <c r="U13" i="151"/>
  <c r="Z13" i="151"/>
  <c r="Y13" i="151"/>
  <c r="AD13" i="151"/>
  <c r="AE13" i="151"/>
  <c r="AJ13" i="151"/>
  <c r="AI13" i="151"/>
  <c r="AN13" i="151"/>
  <c r="AO13" i="151"/>
  <c r="AT13" i="151"/>
  <c r="AS13" i="151"/>
  <c r="AX13" i="151"/>
  <c r="AY13" i="151"/>
  <c r="BD13" i="151"/>
  <c r="BC13" i="151"/>
  <c r="BH13" i="151"/>
  <c r="BI13" i="151"/>
  <c r="BN13" i="151"/>
  <c r="BM13" i="151"/>
  <c r="BR13" i="151"/>
  <c r="BS13" i="151"/>
  <c r="BX13" i="151"/>
  <c r="BW13" i="151"/>
  <c r="CB13" i="151"/>
  <c r="CC13" i="151"/>
  <c r="CH13" i="151"/>
  <c r="CG13" i="151"/>
  <c r="CL13" i="151"/>
  <c r="CM13" i="151"/>
  <c r="CR13" i="151"/>
  <c r="CQ13" i="151"/>
  <c r="CV13" i="151"/>
  <c r="CW13" i="151"/>
  <c r="DB13" i="151"/>
  <c r="DA13" i="151"/>
  <c r="DF13" i="151"/>
  <c r="DG13" i="151"/>
  <c r="DL13" i="151"/>
  <c r="DK13" i="151"/>
  <c r="DP13" i="151"/>
  <c r="DQ13" i="151"/>
  <c r="DV13" i="151"/>
  <c r="DU13" i="151"/>
  <c r="DZ13" i="151"/>
  <c r="EA13" i="151"/>
  <c r="EU13" i="151"/>
  <c r="ER13" i="151"/>
  <c r="EQ13" i="151"/>
  <c r="J15" i="151"/>
  <c r="K15" i="151"/>
  <c r="P15" i="151"/>
  <c r="O15" i="151"/>
  <c r="T15" i="151"/>
  <c r="U15" i="151"/>
  <c r="Z15" i="151"/>
  <c r="Y15" i="151"/>
  <c r="AD15" i="151"/>
  <c r="AE15" i="151"/>
  <c r="AJ15" i="151"/>
  <c r="AI15" i="151"/>
  <c r="AN15" i="151"/>
  <c r="AO15" i="151"/>
  <c r="AT15" i="151"/>
  <c r="AS15" i="151"/>
  <c r="AX15" i="151"/>
  <c r="AY15" i="151"/>
  <c r="BD15" i="151"/>
  <c r="BC15" i="151"/>
  <c r="BH15" i="151"/>
  <c r="BI15" i="151"/>
  <c r="BN15" i="151"/>
  <c r="BM15" i="151"/>
  <c r="BR15" i="151"/>
  <c r="BS15" i="151"/>
  <c r="BX15" i="151"/>
  <c r="BW15" i="151"/>
  <c r="CB15" i="151"/>
  <c r="CC15" i="151"/>
  <c r="CH15" i="151"/>
  <c r="CG15" i="151"/>
  <c r="CL15" i="151"/>
  <c r="CM15" i="151"/>
  <c r="CR15" i="151"/>
  <c r="CQ15" i="151"/>
  <c r="CV15" i="151"/>
  <c r="CW15" i="151"/>
  <c r="DB15" i="151"/>
  <c r="DA15" i="151"/>
  <c r="DF15" i="151"/>
  <c r="DG15" i="151"/>
  <c r="DL15" i="151"/>
  <c r="DK15" i="151"/>
  <c r="DP15" i="151"/>
  <c r="DQ15" i="151"/>
  <c r="DV15" i="151"/>
  <c r="DU15" i="151"/>
  <c r="DZ15" i="151"/>
  <c r="EA15" i="151"/>
  <c r="EU15" i="151"/>
  <c r="ER15" i="151"/>
  <c r="EQ15" i="151"/>
  <c r="J17" i="151"/>
  <c r="K17" i="151"/>
  <c r="P17" i="151"/>
  <c r="O17" i="151"/>
  <c r="T17" i="151"/>
  <c r="U17" i="151"/>
  <c r="Z17" i="151"/>
  <c r="Y17" i="151"/>
  <c r="AD17" i="151"/>
  <c r="AE17" i="151"/>
  <c r="AJ17" i="151"/>
  <c r="AI17" i="151"/>
  <c r="AN17" i="151"/>
  <c r="AO17" i="151"/>
  <c r="AT17" i="151"/>
  <c r="AS17" i="151"/>
  <c r="AX17" i="151"/>
  <c r="AY17" i="151"/>
  <c r="BD17" i="151"/>
  <c r="BC17" i="151"/>
  <c r="BH17" i="151"/>
  <c r="BI17" i="151"/>
  <c r="BN17" i="151"/>
  <c r="BM17" i="151"/>
  <c r="BR17" i="151"/>
  <c r="BS17" i="151"/>
  <c r="BX17" i="151"/>
  <c r="BW17" i="151"/>
  <c r="CB17" i="151"/>
  <c r="CC17" i="151"/>
  <c r="CH17" i="151"/>
  <c r="CG17" i="151"/>
  <c r="CL17" i="151"/>
  <c r="CM17" i="151"/>
  <c r="CR17" i="151"/>
  <c r="CQ17" i="151"/>
  <c r="CV17" i="151"/>
  <c r="CW17" i="151"/>
  <c r="DB17" i="151"/>
  <c r="DA17" i="151"/>
  <c r="DF17" i="151"/>
  <c r="DG17" i="151"/>
  <c r="DL17" i="151"/>
  <c r="DK17" i="151"/>
  <c r="DP17" i="151"/>
  <c r="DQ17" i="151"/>
  <c r="DV17" i="151"/>
  <c r="DU17" i="151"/>
  <c r="DZ17" i="151"/>
  <c r="EA17" i="151"/>
  <c r="EU17" i="151"/>
  <c r="ER17" i="151"/>
  <c r="EQ17" i="151"/>
  <c r="J19" i="151"/>
  <c r="K19" i="151"/>
  <c r="P19" i="151"/>
  <c r="O19" i="151"/>
  <c r="T19" i="151"/>
  <c r="U19" i="151"/>
  <c r="Z19" i="151"/>
  <c r="Y19" i="151"/>
  <c r="AD19" i="151"/>
  <c r="AE19" i="151"/>
  <c r="AJ19" i="151"/>
  <c r="AI19" i="151"/>
  <c r="AN19" i="151"/>
  <c r="AO19" i="151"/>
  <c r="AT19" i="151"/>
  <c r="AS19" i="151"/>
  <c r="AX19" i="151"/>
  <c r="AY19" i="151"/>
  <c r="BD19" i="151"/>
  <c r="BC19" i="151"/>
  <c r="BH19" i="151"/>
  <c r="BI19" i="151"/>
  <c r="BN19" i="151"/>
  <c r="BM19" i="151"/>
  <c r="BR19" i="151"/>
  <c r="BS19" i="151"/>
  <c r="BX19" i="151"/>
  <c r="BW19" i="151"/>
  <c r="CB19" i="151"/>
  <c r="CC19" i="151"/>
  <c r="CH19" i="151"/>
  <c r="CG19" i="151"/>
  <c r="CL19" i="151"/>
  <c r="CM19" i="151"/>
  <c r="CR19" i="151"/>
  <c r="CQ19" i="151"/>
  <c r="CV19" i="151"/>
  <c r="CW19" i="151"/>
  <c r="DB19" i="151"/>
  <c r="DA19" i="151"/>
  <c r="DF19" i="151"/>
  <c r="DG19" i="151"/>
  <c r="DL19" i="151"/>
  <c r="DK19" i="151"/>
  <c r="DP19" i="151"/>
  <c r="DQ19" i="151"/>
  <c r="DV19" i="151"/>
  <c r="DU19" i="151"/>
  <c r="DZ19" i="151"/>
  <c r="EA19" i="151"/>
  <c r="EU19" i="151"/>
  <c r="ER19" i="151"/>
  <c r="EQ19" i="151"/>
  <c r="J21" i="151"/>
  <c r="K21" i="151"/>
  <c r="P21" i="151"/>
  <c r="O21" i="151"/>
  <c r="T21" i="151"/>
  <c r="U21" i="151"/>
  <c r="Z21" i="151"/>
  <c r="Y21" i="151"/>
  <c r="AD21" i="151"/>
  <c r="AE21" i="151"/>
  <c r="AJ21" i="151"/>
  <c r="AI21" i="151"/>
  <c r="AN21" i="151"/>
  <c r="AO21" i="151"/>
  <c r="AT21" i="151"/>
  <c r="AS21" i="151"/>
  <c r="AX21" i="151"/>
  <c r="AY21" i="151"/>
  <c r="BD21" i="151"/>
  <c r="BC21" i="151"/>
  <c r="BH21" i="151"/>
  <c r="BI21" i="151"/>
  <c r="BN21" i="151"/>
  <c r="BM21" i="151"/>
  <c r="BR21" i="151"/>
  <c r="BS21" i="151"/>
  <c r="BX21" i="151"/>
  <c r="BW21" i="151"/>
  <c r="CB21" i="151"/>
  <c r="CC21" i="151"/>
  <c r="CH21" i="151"/>
  <c r="CG21" i="151"/>
  <c r="CL21" i="151"/>
  <c r="CM21" i="151"/>
  <c r="CR21" i="151"/>
  <c r="CQ21" i="151"/>
  <c r="CV21" i="151"/>
  <c r="CW21" i="151"/>
  <c r="DB21" i="151"/>
  <c r="DA21" i="151"/>
  <c r="DF21" i="151"/>
  <c r="DG21" i="151"/>
  <c r="DL21" i="151"/>
  <c r="DK21" i="151"/>
  <c r="DP21" i="151"/>
  <c r="DQ21" i="151"/>
  <c r="DV21" i="151"/>
  <c r="DU21" i="151"/>
  <c r="DZ21" i="151"/>
  <c r="EA21" i="151"/>
  <c r="EU21" i="151"/>
  <c r="ER21" i="151"/>
  <c r="EQ21" i="151"/>
  <c r="J23" i="151"/>
  <c r="K23" i="151"/>
  <c r="P23" i="151"/>
  <c r="O23" i="151"/>
  <c r="T23" i="151"/>
  <c r="U23" i="151"/>
  <c r="Z23" i="151"/>
  <c r="Y23" i="151"/>
  <c r="AD23" i="151"/>
  <c r="AE23" i="151"/>
  <c r="AJ23" i="151"/>
  <c r="AI23" i="151"/>
  <c r="AN23" i="151"/>
  <c r="AO23" i="151"/>
  <c r="AT23" i="151"/>
  <c r="AS23" i="151"/>
  <c r="AX23" i="151"/>
  <c r="AY23" i="151"/>
  <c r="BD23" i="151"/>
  <c r="BC23" i="151"/>
  <c r="BH23" i="151"/>
  <c r="BI23" i="151"/>
  <c r="BN23" i="151"/>
  <c r="BM23" i="151"/>
  <c r="BR23" i="151"/>
  <c r="BS23" i="151"/>
  <c r="BX23" i="151"/>
  <c r="BW23" i="151"/>
  <c r="CB23" i="151"/>
  <c r="CC23" i="151"/>
  <c r="CH23" i="151"/>
  <c r="CG23" i="151"/>
  <c r="CL23" i="151"/>
  <c r="CM23" i="151"/>
  <c r="CR23" i="151"/>
  <c r="CQ23" i="151"/>
  <c r="CV23" i="151"/>
  <c r="CW23" i="151"/>
  <c r="DB23" i="151"/>
  <c r="DA23" i="151"/>
  <c r="DF23" i="151"/>
  <c r="DG23" i="151"/>
  <c r="DL23" i="151"/>
  <c r="DK23" i="151"/>
  <c r="DP23" i="151"/>
  <c r="DQ23" i="151"/>
  <c r="DV23" i="151"/>
  <c r="DU23" i="151"/>
  <c r="DZ23" i="151"/>
  <c r="EA23" i="151"/>
  <c r="EU23" i="151"/>
  <c r="ER23" i="151"/>
  <c r="EQ23" i="151"/>
  <c r="J25" i="151"/>
  <c r="K25" i="151"/>
  <c r="P25" i="151"/>
  <c r="O25" i="151"/>
  <c r="T25" i="151"/>
  <c r="U25" i="151"/>
  <c r="Z25" i="151"/>
  <c r="Y25" i="151"/>
  <c r="AD25" i="151"/>
  <c r="AE25" i="151"/>
  <c r="AJ25" i="151"/>
  <c r="AI25" i="151"/>
  <c r="AN25" i="151"/>
  <c r="AO25" i="151"/>
  <c r="AT25" i="151"/>
  <c r="AS25" i="151"/>
  <c r="AX25" i="151"/>
  <c r="AY25" i="151"/>
  <c r="BD25" i="151"/>
  <c r="BC25" i="151"/>
  <c r="BH25" i="151"/>
  <c r="BI25" i="151"/>
  <c r="BN25" i="151"/>
  <c r="BM25" i="151"/>
  <c r="BR25" i="151"/>
  <c r="BS25" i="151"/>
  <c r="BX25" i="151"/>
  <c r="BW25" i="151"/>
  <c r="CB25" i="151"/>
  <c r="CC25" i="151"/>
  <c r="CH25" i="151"/>
  <c r="CG25" i="151"/>
  <c r="CL25" i="151"/>
  <c r="CM25" i="151"/>
  <c r="CR25" i="151"/>
  <c r="CQ25" i="151"/>
  <c r="CV25" i="151"/>
  <c r="CW25" i="151"/>
  <c r="DB25" i="151"/>
  <c r="DA25" i="151"/>
  <c r="DF25" i="151"/>
  <c r="DG25" i="151"/>
  <c r="DL25" i="151"/>
  <c r="DK25" i="151"/>
  <c r="DP25" i="151"/>
  <c r="DQ25" i="151"/>
  <c r="DV25" i="151"/>
  <c r="DU25" i="151"/>
  <c r="DZ25" i="151"/>
  <c r="EA25" i="151"/>
  <c r="EU25" i="151"/>
  <c r="ER25" i="151"/>
  <c r="EQ25" i="151"/>
  <c r="J27" i="151"/>
  <c r="K27" i="151"/>
  <c r="P27" i="151"/>
  <c r="O27" i="151"/>
  <c r="T27" i="151"/>
  <c r="U27" i="151"/>
  <c r="Z27" i="151"/>
  <c r="Y27" i="151"/>
  <c r="AD27" i="151"/>
  <c r="AE27" i="151"/>
  <c r="AJ27" i="151"/>
  <c r="AI27" i="151"/>
  <c r="AN27" i="151"/>
  <c r="AO27" i="151"/>
  <c r="AT27" i="151"/>
  <c r="AS27" i="151"/>
  <c r="AX27" i="151"/>
  <c r="AY27" i="151"/>
  <c r="BD27" i="151"/>
  <c r="BC27" i="151"/>
  <c r="BH27" i="151"/>
  <c r="BI27" i="151"/>
  <c r="BN27" i="151"/>
  <c r="BM27" i="151"/>
  <c r="BR27" i="151"/>
  <c r="BS27" i="151"/>
  <c r="BX27" i="151"/>
  <c r="BW27" i="151"/>
  <c r="CB27" i="151"/>
  <c r="CC27" i="151"/>
  <c r="CH27" i="151"/>
  <c r="CG27" i="151"/>
  <c r="CL27" i="151"/>
  <c r="CM27" i="151"/>
  <c r="CR27" i="151"/>
  <c r="CQ27" i="151"/>
  <c r="CV27" i="151"/>
  <c r="CW27" i="151"/>
  <c r="DB27" i="151"/>
  <c r="DA27" i="151"/>
  <c r="DF27" i="151"/>
  <c r="DG27" i="151"/>
  <c r="DL27" i="151"/>
  <c r="DK27" i="151"/>
  <c r="DP27" i="151"/>
  <c r="DQ27" i="151"/>
  <c r="DV27" i="151"/>
  <c r="DU27" i="151"/>
  <c r="DZ27" i="151"/>
  <c r="EA27" i="151"/>
  <c r="EU27" i="151"/>
  <c r="ER27" i="151"/>
  <c r="EQ27" i="151"/>
  <c r="J29" i="151"/>
  <c r="K29" i="151"/>
  <c r="P29" i="151"/>
  <c r="O29" i="151"/>
  <c r="T29" i="151"/>
  <c r="U29" i="151"/>
  <c r="Z29" i="151"/>
  <c r="Y29" i="151"/>
  <c r="AD29" i="151"/>
  <c r="AE29" i="151"/>
  <c r="AJ29" i="151"/>
  <c r="AI29" i="151"/>
  <c r="AN29" i="151"/>
  <c r="AO29" i="151"/>
  <c r="AT29" i="151"/>
  <c r="AS29" i="151"/>
  <c r="AX29" i="151"/>
  <c r="AY29" i="151"/>
  <c r="BD29" i="151"/>
  <c r="BC29" i="151"/>
  <c r="BH29" i="151"/>
  <c r="BI29" i="151"/>
  <c r="BN29" i="151"/>
  <c r="BM29" i="151"/>
  <c r="BR29" i="151"/>
  <c r="BS29" i="151"/>
  <c r="BX29" i="151"/>
  <c r="BW29" i="151"/>
  <c r="CB29" i="151"/>
  <c r="CC29" i="151"/>
  <c r="CH29" i="151"/>
  <c r="CG29" i="151"/>
  <c r="CL29" i="151"/>
  <c r="CM29" i="151"/>
  <c r="CR29" i="151"/>
  <c r="CQ29" i="151"/>
  <c r="CV29" i="151"/>
  <c r="CW29" i="151"/>
  <c r="DB29" i="151"/>
  <c r="DA29" i="151"/>
  <c r="DF29" i="151"/>
  <c r="DG29" i="151"/>
  <c r="DL29" i="151"/>
  <c r="DK29" i="151"/>
  <c r="DP29" i="151"/>
  <c r="DQ29" i="151"/>
  <c r="DV29" i="151"/>
  <c r="DU29" i="151"/>
  <c r="DZ29" i="151"/>
  <c r="EA29" i="151"/>
  <c r="EU29" i="151"/>
  <c r="ER29" i="151"/>
  <c r="EQ29" i="151"/>
  <c r="J31" i="151"/>
  <c r="K31" i="151"/>
  <c r="P31" i="151"/>
  <c r="O31" i="151"/>
  <c r="T31" i="151"/>
  <c r="U31" i="151"/>
  <c r="Z31" i="151"/>
  <c r="Y31" i="151"/>
  <c r="AD31" i="151"/>
  <c r="AE31" i="151"/>
  <c r="AJ31" i="151"/>
  <c r="AI31" i="151"/>
  <c r="AN31" i="151"/>
  <c r="AO31" i="151"/>
  <c r="AT31" i="151"/>
  <c r="AS31" i="151"/>
  <c r="AX31" i="151"/>
  <c r="AY31" i="151"/>
  <c r="BD31" i="151"/>
  <c r="BC31" i="151"/>
  <c r="BH31" i="151"/>
  <c r="BI31" i="151"/>
  <c r="BN31" i="151"/>
  <c r="BM31" i="151"/>
  <c r="BR31" i="151"/>
  <c r="BS31" i="151"/>
  <c r="BX31" i="151"/>
  <c r="BW31" i="151"/>
  <c r="CB31" i="151"/>
  <c r="CC31" i="151"/>
  <c r="CH31" i="151"/>
  <c r="CG31" i="151"/>
  <c r="CL31" i="151"/>
  <c r="CM31" i="151"/>
  <c r="CR31" i="151"/>
  <c r="CQ31" i="151"/>
  <c r="CV31" i="151"/>
  <c r="CW31" i="151"/>
  <c r="DB31" i="151"/>
  <c r="DA31" i="151"/>
  <c r="DF31" i="151"/>
  <c r="DG31" i="151"/>
  <c r="DL31" i="151"/>
  <c r="DK31" i="151"/>
  <c r="DP31" i="151"/>
  <c r="DQ31" i="151"/>
  <c r="DV31" i="151"/>
  <c r="DU31" i="151"/>
  <c r="DZ31" i="151"/>
  <c r="EA31" i="151"/>
  <c r="EU31" i="151"/>
  <c r="ER31" i="151"/>
  <c r="EQ31" i="151"/>
  <c r="J32" i="151"/>
  <c r="K32" i="151"/>
  <c r="P32" i="151"/>
  <c r="O32" i="151"/>
  <c r="T32" i="151"/>
  <c r="U32" i="151"/>
  <c r="Z32" i="151"/>
  <c r="Y32" i="151"/>
  <c r="AD32" i="151"/>
  <c r="AE32" i="151"/>
  <c r="AJ32" i="151"/>
  <c r="AI32" i="151"/>
  <c r="AN32" i="151"/>
  <c r="AO32" i="151"/>
  <c r="AT32" i="151"/>
  <c r="AS32" i="151"/>
  <c r="AX32" i="151"/>
  <c r="AY32" i="151"/>
  <c r="BD32" i="151"/>
  <c r="BC32" i="151"/>
  <c r="BH32" i="151"/>
  <c r="BI32" i="151"/>
  <c r="BN32" i="151"/>
  <c r="BM32" i="151"/>
  <c r="BR32" i="151"/>
  <c r="BS32" i="151"/>
  <c r="BX32" i="151"/>
  <c r="BW32" i="151"/>
  <c r="CB32" i="151"/>
  <c r="CC32" i="151"/>
  <c r="CH32" i="151"/>
  <c r="CG32" i="151"/>
  <c r="CL32" i="151"/>
  <c r="CM32" i="151"/>
  <c r="CR32" i="151"/>
  <c r="CQ32" i="151"/>
  <c r="CV32" i="151"/>
  <c r="CW32" i="151"/>
  <c r="DB32" i="151"/>
  <c r="DA32" i="151"/>
  <c r="DF32" i="151"/>
  <c r="DG32" i="151"/>
  <c r="DL32" i="151"/>
  <c r="DK32" i="151"/>
  <c r="DP32" i="151"/>
  <c r="DQ32" i="151"/>
  <c r="DV32" i="151"/>
  <c r="DU32" i="151"/>
  <c r="DZ32" i="151"/>
  <c r="EA32" i="151"/>
  <c r="EU32" i="151"/>
  <c r="ER32" i="151"/>
  <c r="EQ32" i="151"/>
  <c r="J34" i="151"/>
  <c r="K34" i="151"/>
  <c r="P34" i="151"/>
  <c r="O34" i="151"/>
  <c r="T34" i="151"/>
  <c r="U34" i="151"/>
  <c r="Z34" i="151"/>
  <c r="Y34" i="151"/>
  <c r="AD34" i="151"/>
  <c r="AE34" i="151"/>
  <c r="AJ34" i="151"/>
  <c r="AI34" i="151"/>
  <c r="AN34" i="151"/>
  <c r="AO34" i="151"/>
  <c r="AT34" i="151"/>
  <c r="AS34" i="151"/>
  <c r="AX34" i="151"/>
  <c r="AY34" i="151"/>
  <c r="BD34" i="151"/>
  <c r="BC34" i="151"/>
  <c r="BH34" i="151"/>
  <c r="BI34" i="151"/>
  <c r="BN34" i="151"/>
  <c r="BM34" i="151"/>
  <c r="BR34" i="151"/>
  <c r="BS34" i="151"/>
  <c r="BX34" i="151"/>
  <c r="BW34" i="151"/>
  <c r="CB34" i="151"/>
  <c r="CC34" i="151"/>
  <c r="CH34" i="151"/>
  <c r="CG34" i="151"/>
  <c r="CL34" i="151"/>
  <c r="CM34" i="151"/>
  <c r="CR34" i="151"/>
  <c r="CQ34" i="151"/>
  <c r="CV34" i="151"/>
  <c r="CW34" i="151"/>
  <c r="DB34" i="151"/>
  <c r="DA34" i="151"/>
  <c r="DF34" i="151"/>
  <c r="DG34" i="151"/>
  <c r="DL34" i="151"/>
  <c r="DK34" i="151"/>
  <c r="DP34" i="151"/>
  <c r="DQ34" i="151"/>
  <c r="DV34" i="151"/>
  <c r="DU34" i="151"/>
  <c r="DZ34" i="151"/>
  <c r="EA34" i="151"/>
  <c r="EU34" i="151"/>
  <c r="ER34" i="151"/>
  <c r="EQ34" i="151"/>
  <c r="J36" i="151"/>
  <c r="K36" i="151"/>
  <c r="P36" i="151"/>
  <c r="O36" i="151"/>
  <c r="T36" i="151"/>
  <c r="U36" i="151"/>
  <c r="Z36" i="151"/>
  <c r="Y36" i="151"/>
  <c r="AD36" i="151"/>
  <c r="AE36" i="151"/>
  <c r="AJ36" i="151"/>
  <c r="AI36" i="151"/>
  <c r="AN36" i="151"/>
  <c r="AO36" i="151"/>
  <c r="AT36" i="151"/>
  <c r="AS36" i="151"/>
  <c r="AX36" i="151"/>
  <c r="AY36" i="151"/>
  <c r="BD36" i="151"/>
  <c r="BC36" i="151"/>
  <c r="BH36" i="151"/>
  <c r="BI36" i="151"/>
  <c r="BN36" i="151"/>
  <c r="BM36" i="151"/>
  <c r="BR36" i="151"/>
  <c r="BS36" i="151"/>
  <c r="BX36" i="151"/>
  <c r="BW36" i="151"/>
  <c r="CB36" i="151"/>
  <c r="CC36" i="151"/>
  <c r="CH36" i="151"/>
  <c r="CG36" i="151"/>
  <c r="CL36" i="151"/>
  <c r="CM36" i="151"/>
  <c r="CR36" i="151"/>
  <c r="CQ36" i="151"/>
  <c r="CV36" i="151"/>
  <c r="CW36" i="151"/>
  <c r="DB36" i="151"/>
  <c r="DA36" i="151"/>
  <c r="DF36" i="151"/>
  <c r="DG36" i="151"/>
  <c r="DL36" i="151"/>
  <c r="DK36" i="151"/>
  <c r="DP36" i="151"/>
  <c r="DQ36" i="151"/>
  <c r="DV36" i="151"/>
  <c r="DU36" i="151"/>
  <c r="DZ36" i="151"/>
  <c r="EA36" i="151"/>
  <c r="EU36" i="151"/>
  <c r="ER36" i="151"/>
  <c r="EQ36" i="151"/>
  <c r="J38" i="151"/>
  <c r="K38" i="151"/>
  <c r="P38" i="151"/>
  <c r="O38" i="151"/>
  <c r="T38" i="151"/>
  <c r="U38" i="151"/>
  <c r="Z38" i="151"/>
  <c r="Y38" i="151"/>
  <c r="AD38" i="151"/>
  <c r="AE38" i="151"/>
  <c r="AJ38" i="151"/>
  <c r="AI38" i="151"/>
  <c r="AN38" i="151"/>
  <c r="AO38" i="151"/>
  <c r="AT38" i="151"/>
  <c r="AS38" i="151"/>
  <c r="AX38" i="151"/>
  <c r="AY38" i="151"/>
  <c r="BD38" i="151"/>
  <c r="BC38" i="151"/>
  <c r="BH38" i="151"/>
  <c r="BI38" i="151"/>
  <c r="BN38" i="151"/>
  <c r="BM38" i="151"/>
  <c r="BR38" i="151"/>
  <c r="BS38" i="151"/>
  <c r="BX38" i="151"/>
  <c r="BW38" i="151"/>
  <c r="CB38" i="151"/>
  <c r="CC38" i="151"/>
  <c r="CH38" i="151"/>
  <c r="CG38" i="151"/>
  <c r="CL38" i="151"/>
  <c r="CM38" i="151"/>
  <c r="CR38" i="151"/>
  <c r="CQ38" i="151"/>
  <c r="CV38" i="151"/>
  <c r="CW38" i="151"/>
  <c r="DB38" i="151"/>
  <c r="DA38" i="151"/>
  <c r="DF38" i="151"/>
  <c r="DG38" i="151"/>
  <c r="DL38" i="151"/>
  <c r="DK38" i="151"/>
  <c r="DP38" i="151"/>
  <c r="DQ38" i="151"/>
  <c r="DV38" i="151"/>
  <c r="DU38" i="151"/>
  <c r="DZ38" i="151"/>
  <c r="EA38" i="151"/>
  <c r="EU38" i="151"/>
  <c r="ER38" i="151"/>
  <c r="EQ38" i="151"/>
  <c r="K39" i="151"/>
  <c r="J39" i="151"/>
  <c r="O39" i="151"/>
  <c r="P39" i="151"/>
  <c r="U39" i="151"/>
  <c r="T39" i="151"/>
  <c r="Y39" i="151"/>
  <c r="Z39" i="151"/>
  <c r="AE39" i="151"/>
  <c r="AD39" i="151"/>
  <c r="AI39" i="151"/>
  <c r="AJ39" i="151"/>
  <c r="AO39" i="151"/>
  <c r="AN39" i="151"/>
  <c r="AS39" i="151"/>
  <c r="AT39" i="151"/>
  <c r="AY39" i="151"/>
  <c r="AX39" i="151"/>
  <c r="BC39" i="151"/>
  <c r="BD39" i="151"/>
  <c r="BI39" i="151"/>
  <c r="BH39" i="151"/>
  <c r="BM39" i="151"/>
  <c r="BN39" i="151"/>
  <c r="BS39" i="151"/>
  <c r="BR39" i="151"/>
  <c r="BW39" i="151"/>
  <c r="BX39" i="151"/>
  <c r="CC39" i="151"/>
  <c r="CB39" i="151"/>
  <c r="CG39" i="151"/>
  <c r="CH39" i="151"/>
  <c r="CM39" i="151"/>
  <c r="CL39" i="151"/>
  <c r="CQ39" i="151"/>
  <c r="CR39" i="151"/>
  <c r="CW39" i="151"/>
  <c r="CV39" i="151"/>
  <c r="DA39" i="151"/>
  <c r="DB39" i="151"/>
  <c r="DG39" i="151"/>
  <c r="DF39" i="151"/>
  <c r="DK39" i="151"/>
  <c r="DL39" i="151"/>
  <c r="DQ39" i="151"/>
  <c r="DP39" i="151"/>
  <c r="DU39" i="151"/>
  <c r="DV39" i="151"/>
  <c r="EA39" i="151"/>
  <c r="DZ39" i="151"/>
  <c r="K41" i="151"/>
  <c r="J41" i="151"/>
  <c r="O41" i="151"/>
  <c r="P41" i="151"/>
  <c r="U41" i="151"/>
  <c r="T41" i="151"/>
  <c r="Y41" i="151"/>
  <c r="Z41" i="151"/>
  <c r="AE41" i="151"/>
  <c r="AD41" i="151"/>
  <c r="AI41" i="151"/>
  <c r="AJ41" i="151"/>
  <c r="AO41" i="151"/>
  <c r="AN41" i="151"/>
  <c r="AS41" i="151"/>
  <c r="AT41" i="151"/>
  <c r="AY41" i="151"/>
  <c r="AX41" i="151"/>
  <c r="BC41" i="151"/>
  <c r="BD41" i="151"/>
  <c r="BI41" i="151"/>
  <c r="BH41" i="151"/>
  <c r="BM41" i="151"/>
  <c r="BN41" i="151"/>
  <c r="BS41" i="151"/>
  <c r="BR41" i="151"/>
  <c r="BW41" i="151"/>
  <c r="BX41" i="151"/>
  <c r="CC41" i="151"/>
  <c r="CB41" i="151"/>
  <c r="CG41" i="151"/>
  <c r="CH41" i="151"/>
  <c r="CM41" i="151"/>
  <c r="CL41" i="151"/>
  <c r="CQ41" i="151"/>
  <c r="CR41" i="151"/>
  <c r="CW41" i="151"/>
  <c r="CV41" i="151"/>
  <c r="DA41" i="151"/>
  <c r="DB41" i="151"/>
  <c r="DG41" i="151"/>
  <c r="DF41" i="151"/>
  <c r="DK41" i="151"/>
  <c r="DL41" i="151"/>
  <c r="DQ41" i="151"/>
  <c r="DP41" i="151"/>
  <c r="DU41" i="151"/>
  <c r="DV41" i="151"/>
  <c r="EA41" i="151"/>
  <c r="DZ41" i="151"/>
  <c r="K43" i="151"/>
  <c r="J43" i="151"/>
  <c r="O43" i="151"/>
  <c r="P43" i="151"/>
  <c r="U43" i="151"/>
  <c r="T43" i="151"/>
  <c r="Y43" i="151"/>
  <c r="Z43" i="151"/>
  <c r="AE43" i="151"/>
  <c r="AD43" i="151"/>
  <c r="AI43" i="151"/>
  <c r="AJ43" i="151"/>
  <c r="AO43" i="151"/>
  <c r="AN43" i="151"/>
  <c r="AS43" i="151"/>
  <c r="AT43" i="151"/>
  <c r="AY43" i="151"/>
  <c r="AX43" i="151"/>
  <c r="BC43" i="151"/>
  <c r="BD43" i="151"/>
  <c r="BI43" i="151"/>
  <c r="BH43" i="151"/>
  <c r="BM43" i="151"/>
  <c r="BN43" i="151"/>
  <c r="BS43" i="151"/>
  <c r="BR43" i="151"/>
  <c r="BW43" i="151"/>
  <c r="BX43" i="151"/>
  <c r="CC43" i="151"/>
  <c r="CB43" i="151"/>
  <c r="CG43" i="151"/>
  <c r="CH43" i="151"/>
  <c r="CM43" i="151"/>
  <c r="CL43" i="151"/>
  <c r="CQ43" i="151"/>
  <c r="CR43" i="151"/>
  <c r="CW43" i="151"/>
  <c r="CV43" i="151"/>
  <c r="DA43" i="151"/>
  <c r="DB43" i="151"/>
  <c r="DG43" i="151"/>
  <c r="DF43" i="151"/>
  <c r="DK43" i="151"/>
  <c r="DL43" i="151"/>
  <c r="K44" i="151"/>
  <c r="J44" i="151"/>
  <c r="O44" i="151"/>
  <c r="P44" i="151"/>
  <c r="U44" i="151"/>
  <c r="T44" i="151"/>
  <c r="Y44" i="151"/>
  <c r="Z44" i="151"/>
  <c r="AE44" i="151"/>
  <c r="AD44" i="151"/>
  <c r="AI44" i="151"/>
  <c r="AJ44" i="151"/>
  <c r="AO44" i="151"/>
  <c r="AN44" i="151"/>
  <c r="AS44" i="151"/>
  <c r="AT44" i="151"/>
  <c r="AY44" i="151"/>
  <c r="AX44" i="151"/>
  <c r="BC44" i="151"/>
  <c r="BD44" i="151"/>
  <c r="BI44" i="151"/>
  <c r="BH44" i="151"/>
  <c r="BM44" i="151"/>
  <c r="BN44" i="151"/>
  <c r="BS44" i="151"/>
  <c r="BR44" i="151"/>
  <c r="BW44" i="151"/>
  <c r="BX44" i="151"/>
  <c r="CC44" i="151"/>
  <c r="CB44" i="151"/>
  <c r="CG44" i="151"/>
  <c r="CH44" i="151"/>
  <c r="CM44" i="151"/>
  <c r="CL44" i="151"/>
  <c r="CQ44" i="151"/>
  <c r="CR44" i="151"/>
  <c r="CW44" i="151"/>
  <c r="CV44" i="151"/>
  <c r="DA44" i="151"/>
  <c r="DB44" i="151"/>
  <c r="DG44" i="151"/>
  <c r="DF44" i="151"/>
  <c r="DK44" i="151"/>
  <c r="DL44" i="151"/>
  <c r="DQ44" i="151"/>
  <c r="DP44" i="151"/>
  <c r="DU44" i="151"/>
  <c r="DV44" i="151"/>
  <c r="EA44" i="151"/>
  <c r="DZ44" i="151"/>
  <c r="EQ44" i="151"/>
  <c r="EU44" i="151"/>
  <c r="ER44" i="151"/>
  <c r="K46" i="151"/>
  <c r="J46" i="151"/>
  <c r="O46" i="151"/>
  <c r="P46" i="151"/>
  <c r="U46" i="151"/>
  <c r="T46" i="151"/>
  <c r="Y46" i="151"/>
  <c r="Z46" i="151"/>
  <c r="AE46" i="151"/>
  <c r="AD46" i="151"/>
  <c r="AI46" i="151"/>
  <c r="AJ46" i="151"/>
  <c r="AO46" i="151"/>
  <c r="AN46" i="151"/>
  <c r="AS46" i="151"/>
  <c r="AT46" i="151"/>
  <c r="AY46" i="151"/>
  <c r="AX46" i="151"/>
  <c r="BC46" i="151"/>
  <c r="BD46" i="151"/>
  <c r="BI46" i="151"/>
  <c r="BH46" i="151"/>
  <c r="BM46" i="151"/>
  <c r="BN46" i="151"/>
  <c r="BS46" i="151"/>
  <c r="BR46" i="151"/>
  <c r="BW46" i="151"/>
  <c r="BX46" i="151"/>
  <c r="CC46" i="151"/>
  <c r="CB46" i="151"/>
  <c r="CG46" i="151"/>
  <c r="CH46" i="151"/>
  <c r="CM46" i="151"/>
  <c r="CL46" i="151"/>
  <c r="CQ46" i="151"/>
  <c r="CR46" i="151"/>
  <c r="CW46" i="151"/>
  <c r="CV46" i="151"/>
  <c r="DA46" i="151"/>
  <c r="DB46" i="151"/>
  <c r="DG46" i="151"/>
  <c r="DF46" i="151"/>
  <c r="DK46" i="151"/>
  <c r="DL46" i="151"/>
  <c r="DQ46" i="151"/>
  <c r="DP46" i="151"/>
  <c r="DU46" i="151"/>
  <c r="DV46" i="151"/>
  <c r="EA46" i="151"/>
  <c r="DZ46" i="151"/>
  <c r="ES46" i="151"/>
  <c r="K48" i="151"/>
  <c r="J48" i="151"/>
  <c r="O48" i="151"/>
  <c r="P48" i="151"/>
  <c r="U48" i="151"/>
  <c r="T48" i="151"/>
  <c r="Y48" i="151"/>
  <c r="Z48" i="151"/>
  <c r="AE48" i="151"/>
  <c r="AD48" i="151"/>
  <c r="AI48" i="151"/>
  <c r="AJ48" i="151"/>
  <c r="AO48" i="151"/>
  <c r="AN48" i="151"/>
  <c r="AS48" i="151"/>
  <c r="AT48" i="151"/>
  <c r="AY48" i="151"/>
  <c r="AX48" i="151"/>
  <c r="BC48" i="151"/>
  <c r="BD48" i="151"/>
  <c r="BI48" i="151"/>
  <c r="BH48" i="151"/>
  <c r="BM48" i="151"/>
  <c r="BN48" i="151"/>
  <c r="BS48" i="151"/>
  <c r="BR48" i="151"/>
  <c r="BW48" i="151"/>
  <c r="BX48" i="151"/>
  <c r="CC48" i="151"/>
  <c r="CB48" i="151"/>
  <c r="CG48" i="151"/>
  <c r="CH48" i="151"/>
  <c r="CM48" i="151"/>
  <c r="CL48" i="151"/>
  <c r="CQ48" i="151"/>
  <c r="CR48" i="151"/>
  <c r="CW48" i="151"/>
  <c r="CV48" i="151"/>
  <c r="DA48" i="151"/>
  <c r="DB48" i="151"/>
  <c r="DG48" i="151"/>
  <c r="DF48" i="151"/>
  <c r="DK48" i="151"/>
  <c r="DL48" i="151"/>
  <c r="DQ48" i="151"/>
  <c r="DP48" i="151"/>
  <c r="DU48" i="151"/>
  <c r="DV48" i="151"/>
  <c r="EA48" i="151"/>
  <c r="DZ48" i="151"/>
  <c r="EQ48" i="151"/>
  <c r="EU48" i="151"/>
  <c r="ER48" i="151"/>
  <c r="K50" i="151"/>
  <c r="J50" i="151"/>
  <c r="O50" i="151"/>
  <c r="P50" i="151"/>
  <c r="U50" i="151"/>
  <c r="T50" i="151"/>
  <c r="Y50" i="151"/>
  <c r="Z50" i="151"/>
  <c r="AE50" i="151"/>
  <c r="AD50" i="151"/>
  <c r="AI50" i="151"/>
  <c r="AJ50" i="151"/>
  <c r="AO50" i="151"/>
  <c r="AN50" i="151"/>
  <c r="AS50" i="151"/>
  <c r="AT50" i="151"/>
  <c r="AY50" i="151"/>
  <c r="AX50" i="151"/>
  <c r="BC50" i="151"/>
  <c r="BD50" i="151"/>
  <c r="BI50" i="151"/>
  <c r="BH50" i="151"/>
  <c r="BM50" i="151"/>
  <c r="BN50" i="151"/>
  <c r="BS50" i="151"/>
  <c r="BR50" i="151"/>
  <c r="BW50" i="151"/>
  <c r="BX50" i="151"/>
  <c r="CC50" i="151"/>
  <c r="CB50" i="151"/>
  <c r="CG50" i="151"/>
  <c r="CH50" i="151"/>
  <c r="CM50" i="151"/>
  <c r="CL50" i="151"/>
  <c r="CQ50" i="151"/>
  <c r="CR50" i="151"/>
  <c r="CW50" i="151"/>
  <c r="CV50" i="151"/>
  <c r="DA50" i="151"/>
  <c r="DB50" i="151"/>
  <c r="DG50" i="151"/>
  <c r="DF50" i="151"/>
  <c r="DK50" i="151"/>
  <c r="DL50" i="151"/>
  <c r="DQ50" i="151"/>
  <c r="DP50" i="151"/>
  <c r="DU50" i="151"/>
  <c r="DV50" i="151"/>
  <c r="EA50" i="151"/>
  <c r="DZ50" i="151"/>
  <c r="EQ50" i="151"/>
  <c r="EU50" i="151"/>
  <c r="ER50" i="151"/>
  <c r="K52" i="151"/>
  <c r="J52" i="151"/>
  <c r="O52" i="151"/>
  <c r="P52" i="151"/>
  <c r="U52" i="151"/>
  <c r="T52" i="151"/>
  <c r="Y52" i="151"/>
  <c r="Z52" i="151"/>
  <c r="AE52" i="151"/>
  <c r="AD52" i="151"/>
  <c r="AI52" i="151"/>
  <c r="AJ52" i="151"/>
  <c r="AO52" i="151"/>
  <c r="AN52" i="151"/>
  <c r="AS52" i="151"/>
  <c r="AT52" i="151"/>
  <c r="AY52" i="151"/>
  <c r="AX52" i="151"/>
  <c r="BC52" i="151"/>
  <c r="BD52" i="151"/>
  <c r="BI52" i="151"/>
  <c r="BH52" i="151"/>
  <c r="BM52" i="151"/>
  <c r="BN52" i="151"/>
  <c r="BS52" i="151"/>
  <c r="BR52" i="151"/>
  <c r="BW52" i="151"/>
  <c r="BX52" i="151"/>
  <c r="CC52" i="151"/>
  <c r="CB52" i="151"/>
  <c r="CG52" i="151"/>
  <c r="CH52" i="151"/>
  <c r="CM52" i="151"/>
  <c r="CL52" i="151"/>
  <c r="CQ52" i="151"/>
  <c r="CR52" i="151"/>
  <c r="CW52" i="151"/>
  <c r="CV52" i="151"/>
  <c r="DA52" i="151"/>
  <c r="DB52" i="151"/>
  <c r="DG52" i="151"/>
  <c r="DF52" i="151"/>
  <c r="DK52" i="151"/>
  <c r="DL52" i="151"/>
  <c r="DQ52" i="151"/>
  <c r="DP52" i="151"/>
  <c r="DU52" i="151"/>
  <c r="DV52" i="151"/>
  <c r="EA52" i="151"/>
  <c r="DZ52" i="151"/>
  <c r="EQ52" i="151"/>
  <c r="EU52" i="151"/>
  <c r="ER52" i="151"/>
  <c r="K54" i="151"/>
  <c r="J54" i="151"/>
  <c r="O54" i="151"/>
  <c r="P54" i="151"/>
  <c r="U54" i="151"/>
  <c r="T54" i="151"/>
  <c r="Y54" i="151"/>
  <c r="Z54" i="151"/>
  <c r="AE54" i="151"/>
  <c r="AD54" i="151"/>
  <c r="AI54" i="151"/>
  <c r="AJ54" i="151"/>
  <c r="AO54" i="151"/>
  <c r="AN54" i="151"/>
  <c r="AS54" i="151"/>
  <c r="AT54" i="151"/>
  <c r="AY54" i="151"/>
  <c r="AX54" i="151"/>
  <c r="BC54" i="151"/>
  <c r="BD54" i="151"/>
  <c r="BI54" i="151"/>
  <c r="BH54" i="151"/>
  <c r="BM54" i="151"/>
  <c r="BN54" i="151"/>
  <c r="BS54" i="151"/>
  <c r="BR54" i="151"/>
  <c r="BW54" i="151"/>
  <c r="BX54" i="151"/>
  <c r="CC54" i="151"/>
  <c r="CB54" i="151"/>
  <c r="CG54" i="151"/>
  <c r="CH54" i="151"/>
  <c r="CM54" i="151"/>
  <c r="CL54" i="151"/>
  <c r="CQ54" i="151"/>
  <c r="CR54" i="151"/>
  <c r="CW54" i="151"/>
  <c r="CV54" i="151"/>
  <c r="DA54" i="151"/>
  <c r="DB54" i="151"/>
  <c r="DG54" i="151"/>
  <c r="DF54" i="151"/>
  <c r="DK54" i="151"/>
  <c r="DL54" i="151"/>
  <c r="DQ54" i="151"/>
  <c r="DP54" i="151"/>
  <c r="DU54" i="151"/>
  <c r="DV54" i="151"/>
  <c r="EA54" i="151"/>
  <c r="DZ54" i="151"/>
  <c r="EQ54" i="151"/>
  <c r="EU54" i="151"/>
  <c r="ER54" i="151"/>
  <c r="K56" i="151"/>
  <c r="J56" i="151"/>
  <c r="O56" i="151"/>
  <c r="P56" i="151"/>
  <c r="U56" i="151"/>
  <c r="T56" i="151"/>
  <c r="Y56" i="151"/>
  <c r="Z56" i="151"/>
  <c r="AE56" i="151"/>
  <c r="AD56" i="151"/>
  <c r="AI56" i="151"/>
  <c r="AJ56" i="151"/>
  <c r="AO56" i="151"/>
  <c r="AN56" i="151"/>
  <c r="AS56" i="151"/>
  <c r="AT56" i="151"/>
  <c r="AY56" i="151"/>
  <c r="AX56" i="151"/>
  <c r="BC56" i="151"/>
  <c r="BD56" i="151"/>
  <c r="BI56" i="151"/>
  <c r="BH56" i="151"/>
  <c r="BM56" i="151"/>
  <c r="BN56" i="151"/>
  <c r="BS56" i="151"/>
  <c r="BR56" i="151"/>
  <c r="BW56" i="151"/>
  <c r="BX56" i="151"/>
  <c r="CC56" i="151"/>
  <c r="CB56" i="151"/>
  <c r="CG56" i="151"/>
  <c r="CH56" i="151"/>
  <c r="CM56" i="151"/>
  <c r="CL56" i="151"/>
  <c r="CQ56" i="151"/>
  <c r="CR56" i="151"/>
  <c r="CW56" i="151"/>
  <c r="CV56" i="151"/>
  <c r="DA56" i="151"/>
  <c r="DB56" i="151"/>
  <c r="DG56" i="151"/>
  <c r="DF56" i="151"/>
  <c r="DK56" i="151"/>
  <c r="DL56" i="151"/>
  <c r="K57" i="151"/>
  <c r="J57" i="151"/>
  <c r="O57" i="151"/>
  <c r="P57" i="151"/>
  <c r="U57" i="151"/>
  <c r="T57" i="151"/>
  <c r="Y57" i="151"/>
  <c r="Z57" i="151"/>
  <c r="AE57" i="151"/>
  <c r="AD57" i="151"/>
  <c r="AI57" i="151"/>
  <c r="AJ57" i="151"/>
  <c r="AO57" i="151"/>
  <c r="AN57" i="151"/>
  <c r="AS57" i="151"/>
  <c r="AT57" i="151"/>
  <c r="AY57" i="151"/>
  <c r="AX57" i="151"/>
  <c r="BC57" i="151"/>
  <c r="BD57" i="151"/>
  <c r="BI57" i="151"/>
  <c r="BH57" i="151"/>
  <c r="BM57" i="151"/>
  <c r="BN57" i="151"/>
  <c r="BS57" i="151"/>
  <c r="BR57" i="151"/>
  <c r="BW57" i="151"/>
  <c r="BX57" i="151"/>
  <c r="CC57" i="151"/>
  <c r="CB57" i="151"/>
  <c r="CG57" i="151"/>
  <c r="CH57" i="151"/>
  <c r="CM57" i="151"/>
  <c r="CL57" i="151"/>
  <c r="CQ57" i="151"/>
  <c r="CR57" i="151"/>
  <c r="CW57" i="151"/>
  <c r="CV57" i="151"/>
  <c r="DA57" i="151"/>
  <c r="DB57" i="151"/>
  <c r="DG57" i="151"/>
  <c r="DF57" i="151"/>
  <c r="DK57" i="151"/>
  <c r="DL57" i="151"/>
  <c r="DP57" i="151"/>
  <c r="DQ57" i="151"/>
  <c r="J59" i="151"/>
  <c r="K59" i="151"/>
  <c r="P59" i="151"/>
  <c r="O59" i="151"/>
  <c r="T59" i="151"/>
  <c r="U59" i="151"/>
  <c r="Z59" i="151"/>
  <c r="Y59" i="151"/>
  <c r="AD59" i="151"/>
  <c r="AE59" i="151"/>
  <c r="AJ59" i="151"/>
  <c r="AI59" i="151"/>
  <c r="AN59" i="151"/>
  <c r="AO59" i="151"/>
  <c r="AT59" i="151"/>
  <c r="AS59" i="151"/>
  <c r="AX59" i="151"/>
  <c r="AY59" i="151"/>
  <c r="BD59" i="151"/>
  <c r="BC59" i="151"/>
  <c r="BH59" i="151"/>
  <c r="BI59" i="151"/>
  <c r="BN59" i="151"/>
  <c r="BM59" i="151"/>
  <c r="BR59" i="151"/>
  <c r="BS59" i="151"/>
  <c r="BX59" i="151"/>
  <c r="BW59" i="151"/>
  <c r="CB59" i="151"/>
  <c r="CC59" i="151"/>
  <c r="CH59" i="151"/>
  <c r="CG59" i="151"/>
  <c r="CL59" i="151"/>
  <c r="CM59" i="151"/>
  <c r="CR59" i="151"/>
  <c r="CQ59" i="151"/>
  <c r="CV59" i="151"/>
  <c r="CW59" i="151"/>
  <c r="DB59" i="151"/>
  <c r="DA59" i="151"/>
  <c r="DF59" i="151"/>
  <c r="DG59" i="151"/>
  <c r="DL59" i="151"/>
  <c r="DK59" i="151"/>
  <c r="DP59" i="151"/>
  <c r="DQ59" i="151"/>
  <c r="DV59" i="151"/>
  <c r="DU59" i="151"/>
  <c r="DZ59" i="151"/>
  <c r="EA59" i="151"/>
  <c r="J61" i="151"/>
  <c r="K61" i="151"/>
  <c r="P61" i="151"/>
  <c r="O61" i="151"/>
  <c r="T61" i="151"/>
  <c r="U61" i="151"/>
  <c r="Z61" i="151"/>
  <c r="Y61" i="151"/>
  <c r="AD61" i="151"/>
  <c r="AE61" i="151"/>
  <c r="AJ61" i="151"/>
  <c r="AI61" i="151"/>
  <c r="AN61" i="151"/>
  <c r="AO61" i="151"/>
  <c r="AT61" i="151"/>
  <c r="AS61" i="151"/>
  <c r="AX61" i="151"/>
  <c r="AY61" i="151"/>
  <c r="BD61" i="151"/>
  <c r="BC61" i="151"/>
  <c r="BH61" i="151"/>
  <c r="BI61" i="151"/>
  <c r="BN61" i="151"/>
  <c r="BM61" i="151"/>
  <c r="BR61" i="151"/>
  <c r="BS61" i="151"/>
  <c r="BX61" i="151"/>
  <c r="BW61" i="151"/>
  <c r="CB61" i="151"/>
  <c r="CC61" i="151"/>
  <c r="CH61" i="151"/>
  <c r="CG61" i="151"/>
  <c r="CL61" i="151"/>
  <c r="CM61" i="151"/>
  <c r="CR61" i="151"/>
  <c r="CQ61" i="151"/>
  <c r="CV61" i="151"/>
  <c r="CW61" i="151"/>
  <c r="DB61" i="151"/>
  <c r="DA61" i="151"/>
  <c r="DF61" i="151"/>
  <c r="DG61" i="151"/>
  <c r="DL61" i="151"/>
  <c r="DK61" i="151"/>
  <c r="DP61" i="151"/>
  <c r="DQ61" i="151"/>
  <c r="DV61" i="151"/>
  <c r="DU61" i="151"/>
  <c r="DZ61" i="151"/>
  <c r="EA61" i="151"/>
  <c r="K62" i="151"/>
  <c r="J62" i="151"/>
  <c r="O62" i="151"/>
  <c r="P62" i="151"/>
  <c r="U62" i="151"/>
  <c r="T62" i="151"/>
  <c r="Y62" i="151"/>
  <c r="Z62" i="151"/>
  <c r="AE62" i="151"/>
  <c r="AD62" i="151"/>
  <c r="AI62" i="151"/>
  <c r="AJ62" i="151"/>
  <c r="AO62" i="151"/>
  <c r="AN62" i="151"/>
  <c r="AS62" i="151"/>
  <c r="AT62" i="151"/>
  <c r="AY62" i="151"/>
  <c r="AX62" i="151"/>
  <c r="BC62" i="151"/>
  <c r="BD62" i="151"/>
  <c r="BI62" i="151"/>
  <c r="BH62" i="151"/>
  <c r="BM62" i="151"/>
  <c r="BN62" i="151"/>
  <c r="BS62" i="151"/>
  <c r="BR62" i="151"/>
  <c r="BW62" i="151"/>
  <c r="BX62" i="151"/>
  <c r="CC62" i="151"/>
  <c r="CB62" i="151"/>
  <c r="CG62" i="151"/>
  <c r="CH62" i="151"/>
  <c r="CM62" i="151"/>
  <c r="CL62" i="151"/>
  <c r="CQ62" i="151"/>
  <c r="CR62" i="151"/>
  <c r="CW62" i="151"/>
  <c r="CV62" i="151"/>
  <c r="DA62" i="151"/>
  <c r="DB62" i="151"/>
  <c r="DG62" i="151"/>
  <c r="DF62" i="151"/>
  <c r="DK62" i="151"/>
  <c r="DL62" i="151"/>
  <c r="DQ62" i="151"/>
  <c r="DP62" i="151"/>
  <c r="DU62" i="151"/>
  <c r="DV62" i="151"/>
  <c r="EA62" i="151"/>
  <c r="DZ62" i="151"/>
  <c r="ES62" i="151"/>
  <c r="EV63" i="151"/>
  <c r="K64" i="151"/>
  <c r="J64" i="151"/>
  <c r="O64" i="151"/>
  <c r="P64" i="151"/>
  <c r="U64" i="151"/>
  <c r="T64" i="151"/>
  <c r="Y64" i="151"/>
  <c r="Z64" i="151"/>
  <c r="AE64" i="151"/>
  <c r="AD64" i="151"/>
  <c r="AI64" i="151"/>
  <c r="AJ64" i="151"/>
  <c r="AO64" i="151"/>
  <c r="AN64" i="151"/>
  <c r="AS64" i="151"/>
  <c r="AT64" i="151"/>
  <c r="AY64" i="151"/>
  <c r="AX64" i="151"/>
  <c r="BC64" i="151"/>
  <c r="BD64" i="151"/>
  <c r="BI64" i="151"/>
  <c r="BH64" i="151"/>
  <c r="BM64" i="151"/>
  <c r="BN64" i="151"/>
  <c r="BS64" i="151"/>
  <c r="BR64" i="151"/>
  <c r="BW64" i="151"/>
  <c r="BX64" i="151"/>
  <c r="CC64" i="151"/>
  <c r="CB64" i="151"/>
  <c r="CG64" i="151"/>
  <c r="CH64" i="151"/>
  <c r="CM64" i="151"/>
  <c r="CL64" i="151"/>
  <c r="CQ64" i="151"/>
  <c r="CR64" i="151"/>
  <c r="CW64" i="151"/>
  <c r="CV64" i="151"/>
  <c r="DA64" i="151"/>
  <c r="DB64" i="151"/>
  <c r="DG64" i="151"/>
  <c r="DF64" i="151"/>
  <c r="DK64" i="151"/>
  <c r="DL64" i="151"/>
  <c r="DQ64" i="151"/>
  <c r="DP64" i="151"/>
  <c r="DU64" i="151"/>
  <c r="DV64" i="151"/>
  <c r="EA64" i="151"/>
  <c r="DZ64" i="151"/>
  <c r="ES64" i="151"/>
  <c r="K66" i="151"/>
  <c r="J66" i="151"/>
  <c r="O66" i="151"/>
  <c r="P66" i="151"/>
  <c r="U66" i="151"/>
  <c r="T66" i="151"/>
  <c r="Y66" i="151"/>
  <c r="Z66" i="151"/>
  <c r="AE66" i="151"/>
  <c r="AD66" i="151"/>
  <c r="AI66" i="151"/>
  <c r="AJ66" i="151"/>
  <c r="AO66" i="151"/>
  <c r="AN66" i="151"/>
  <c r="AS66" i="151"/>
  <c r="AT66" i="151"/>
  <c r="AY66" i="151"/>
  <c r="AX66" i="151"/>
  <c r="BC66" i="151"/>
  <c r="BD66" i="151"/>
  <c r="BI66" i="151"/>
  <c r="BH66" i="151"/>
  <c r="BM66" i="151"/>
  <c r="BN66" i="151"/>
  <c r="BS66" i="151"/>
  <c r="BR66" i="151"/>
  <c r="BW66" i="151"/>
  <c r="BX66" i="151"/>
  <c r="CC66" i="151"/>
  <c r="CB66" i="151"/>
  <c r="CG66" i="151"/>
  <c r="CH66" i="151"/>
  <c r="CM66" i="151"/>
  <c r="CL66" i="151"/>
  <c r="CQ66" i="151"/>
  <c r="CR66" i="151"/>
  <c r="CW66" i="151"/>
  <c r="CV66" i="151"/>
  <c r="DA66" i="151"/>
  <c r="DB66" i="151"/>
  <c r="DG66" i="151"/>
  <c r="DF66" i="151"/>
  <c r="DK66" i="151"/>
  <c r="DL66" i="151"/>
  <c r="DQ66" i="151"/>
  <c r="DP66" i="151"/>
  <c r="DU66" i="151"/>
  <c r="DV66" i="151"/>
  <c r="EA66" i="151"/>
  <c r="DZ66" i="151"/>
  <c r="ES66" i="151"/>
  <c r="J67" i="151"/>
  <c r="K67" i="151"/>
  <c r="P67" i="151"/>
  <c r="O67" i="151"/>
  <c r="T67" i="151"/>
  <c r="U67" i="151"/>
  <c r="Z67" i="151"/>
  <c r="Y67" i="151"/>
  <c r="AD67" i="151"/>
  <c r="AE67" i="151"/>
  <c r="AJ67" i="151"/>
  <c r="AI67" i="151"/>
  <c r="AN67" i="151"/>
  <c r="AO67" i="151"/>
  <c r="AT67" i="151"/>
  <c r="AS67" i="151"/>
  <c r="AX67" i="151"/>
  <c r="AY67" i="151"/>
  <c r="BD67" i="151"/>
  <c r="BC67" i="151"/>
  <c r="BH67" i="151"/>
  <c r="BI67" i="151"/>
  <c r="BN67" i="151"/>
  <c r="BM67" i="151"/>
  <c r="BR67" i="151"/>
  <c r="BS67" i="151"/>
  <c r="BX67" i="151"/>
  <c r="BW67" i="151"/>
  <c r="CB67" i="151"/>
  <c r="CC67" i="151"/>
  <c r="CH67" i="151"/>
  <c r="CG67" i="151"/>
  <c r="CL67" i="151"/>
  <c r="CM67" i="151"/>
  <c r="CR67" i="151"/>
  <c r="CQ67" i="151"/>
  <c r="CV67" i="151"/>
  <c r="CW67" i="151"/>
  <c r="DB67" i="151"/>
  <c r="DA67" i="151"/>
  <c r="DF67" i="151"/>
  <c r="DG67" i="151"/>
  <c r="DL67" i="151"/>
  <c r="DK67" i="151"/>
  <c r="DP67" i="151"/>
  <c r="DQ67" i="151"/>
  <c r="DV67" i="151"/>
  <c r="DU67" i="151"/>
  <c r="DZ67" i="151"/>
  <c r="EA67" i="151"/>
  <c r="ES67" i="151"/>
  <c r="Q8" i="151"/>
  <c r="AA8" i="151"/>
  <c r="AK8" i="151"/>
  <c r="AU8" i="151"/>
  <c r="BE8" i="151"/>
  <c r="BO8" i="151"/>
  <c r="BY8" i="151"/>
  <c r="CI8" i="151"/>
  <c r="CS8" i="151"/>
  <c r="DC8" i="151"/>
  <c r="DM8" i="151"/>
  <c r="DW8" i="151"/>
  <c r="EG8" i="151"/>
  <c r="EK8" i="151"/>
  <c r="EK240" i="151" s="1"/>
  <c r="EO8" i="151"/>
  <c r="EG10" i="151"/>
  <c r="EV12" i="151"/>
  <c r="EA12" i="151"/>
  <c r="DZ12" i="151"/>
  <c r="ES12" i="151"/>
  <c r="EV13" i="151"/>
  <c r="K14" i="151"/>
  <c r="J14" i="151"/>
  <c r="O14" i="151"/>
  <c r="P14" i="151"/>
  <c r="U14" i="151"/>
  <c r="T14" i="151"/>
  <c r="Y14" i="151"/>
  <c r="Z14" i="151"/>
  <c r="AE14" i="151"/>
  <c r="AD14" i="151"/>
  <c r="AI14" i="151"/>
  <c r="AJ14" i="151"/>
  <c r="AO14" i="151"/>
  <c r="AN14" i="151"/>
  <c r="AS14" i="151"/>
  <c r="AT14" i="151"/>
  <c r="AY14" i="151"/>
  <c r="AX14" i="151"/>
  <c r="BC14" i="151"/>
  <c r="BD14" i="151"/>
  <c r="BI14" i="151"/>
  <c r="BH14" i="151"/>
  <c r="BM14" i="151"/>
  <c r="BN14" i="151"/>
  <c r="BS14" i="151"/>
  <c r="BR14" i="151"/>
  <c r="BW14" i="151"/>
  <c r="BX14" i="151"/>
  <c r="CC14" i="151"/>
  <c r="CB14" i="151"/>
  <c r="CG14" i="151"/>
  <c r="CH14" i="151"/>
  <c r="CM14" i="151"/>
  <c r="CL14" i="151"/>
  <c r="CQ14" i="151"/>
  <c r="CR14" i="151"/>
  <c r="CW14" i="151"/>
  <c r="CV14" i="151"/>
  <c r="DA14" i="151"/>
  <c r="DB14" i="151"/>
  <c r="DG14" i="151"/>
  <c r="DF14" i="151"/>
  <c r="DK14" i="151"/>
  <c r="DL14" i="151"/>
  <c r="DQ14" i="151"/>
  <c r="DP14" i="151"/>
  <c r="DU14" i="151"/>
  <c r="DV14" i="151"/>
  <c r="EA14" i="151"/>
  <c r="DZ14" i="151"/>
  <c r="ES14" i="151"/>
  <c r="EV15" i="151"/>
  <c r="K16" i="151"/>
  <c r="J16" i="151"/>
  <c r="O16" i="151"/>
  <c r="P16" i="151"/>
  <c r="U16" i="151"/>
  <c r="T16" i="151"/>
  <c r="Y16" i="151"/>
  <c r="Z16" i="151"/>
  <c r="AE16" i="151"/>
  <c r="AD16" i="151"/>
  <c r="AI16" i="151"/>
  <c r="AJ16" i="151"/>
  <c r="AO16" i="151"/>
  <c r="AN16" i="151"/>
  <c r="AS16" i="151"/>
  <c r="AT16" i="151"/>
  <c r="AY16" i="151"/>
  <c r="AX16" i="151"/>
  <c r="BC16" i="151"/>
  <c r="BD16" i="151"/>
  <c r="BI16" i="151"/>
  <c r="BH16" i="151"/>
  <c r="BM16" i="151"/>
  <c r="BN16" i="151"/>
  <c r="BS16" i="151"/>
  <c r="BR16" i="151"/>
  <c r="BW16" i="151"/>
  <c r="BX16" i="151"/>
  <c r="CC16" i="151"/>
  <c r="CB16" i="151"/>
  <c r="CG16" i="151"/>
  <c r="CH16" i="151"/>
  <c r="CM16" i="151"/>
  <c r="CL16" i="151"/>
  <c r="CQ16" i="151"/>
  <c r="CR16" i="151"/>
  <c r="CW16" i="151"/>
  <c r="CV16" i="151"/>
  <c r="DA16" i="151"/>
  <c r="DB16" i="151"/>
  <c r="DG16" i="151"/>
  <c r="DF16" i="151"/>
  <c r="DK16" i="151"/>
  <c r="DL16" i="151"/>
  <c r="DQ16" i="151"/>
  <c r="DP16" i="151"/>
  <c r="DU16" i="151"/>
  <c r="DV16" i="151"/>
  <c r="EA16" i="151"/>
  <c r="DZ16" i="151"/>
  <c r="ES16" i="151"/>
  <c r="EV17" i="151"/>
  <c r="K18" i="151"/>
  <c r="J18" i="151"/>
  <c r="O18" i="151"/>
  <c r="P18" i="151"/>
  <c r="U18" i="151"/>
  <c r="T18" i="151"/>
  <c r="Y18" i="151"/>
  <c r="Z18" i="151"/>
  <c r="AE18" i="151"/>
  <c r="AD18" i="151"/>
  <c r="AI18" i="151"/>
  <c r="AJ18" i="151"/>
  <c r="AO18" i="151"/>
  <c r="AN18" i="151"/>
  <c r="AS18" i="151"/>
  <c r="AT18" i="151"/>
  <c r="AY18" i="151"/>
  <c r="AX18" i="151"/>
  <c r="BC18" i="151"/>
  <c r="BD18" i="151"/>
  <c r="BI18" i="151"/>
  <c r="BH18" i="151"/>
  <c r="BM18" i="151"/>
  <c r="BN18" i="151"/>
  <c r="BS18" i="151"/>
  <c r="BR18" i="151"/>
  <c r="BW18" i="151"/>
  <c r="BX18" i="151"/>
  <c r="CC18" i="151"/>
  <c r="CB18" i="151"/>
  <c r="CG18" i="151"/>
  <c r="CH18" i="151"/>
  <c r="CM18" i="151"/>
  <c r="CL18" i="151"/>
  <c r="CQ18" i="151"/>
  <c r="CR18" i="151"/>
  <c r="CW18" i="151"/>
  <c r="CV18" i="151"/>
  <c r="DA18" i="151"/>
  <c r="DB18" i="151"/>
  <c r="DG18" i="151"/>
  <c r="DF18" i="151"/>
  <c r="DK18" i="151"/>
  <c r="DL18" i="151"/>
  <c r="DQ18" i="151"/>
  <c r="DP18" i="151"/>
  <c r="DU18" i="151"/>
  <c r="DV18" i="151"/>
  <c r="EA18" i="151"/>
  <c r="DZ18" i="151"/>
  <c r="ES18" i="151"/>
  <c r="EV19" i="151"/>
  <c r="K20" i="151"/>
  <c r="J20" i="151"/>
  <c r="O20" i="151"/>
  <c r="P20" i="151"/>
  <c r="U20" i="151"/>
  <c r="T20" i="151"/>
  <c r="Y20" i="151"/>
  <c r="Z20" i="151"/>
  <c r="AE20" i="151"/>
  <c r="AD20" i="151"/>
  <c r="AI20" i="151"/>
  <c r="AJ20" i="151"/>
  <c r="AO20" i="151"/>
  <c r="AN20" i="151"/>
  <c r="AS20" i="151"/>
  <c r="AT20" i="151"/>
  <c r="AY20" i="151"/>
  <c r="AX20" i="151"/>
  <c r="BC20" i="151"/>
  <c r="BD20" i="151"/>
  <c r="BI20" i="151"/>
  <c r="BH20" i="151"/>
  <c r="BM20" i="151"/>
  <c r="BN20" i="151"/>
  <c r="BS20" i="151"/>
  <c r="BR20" i="151"/>
  <c r="BW20" i="151"/>
  <c r="BX20" i="151"/>
  <c r="CC20" i="151"/>
  <c r="CB20" i="151"/>
  <c r="CG20" i="151"/>
  <c r="CH20" i="151"/>
  <c r="CM20" i="151"/>
  <c r="CL20" i="151"/>
  <c r="CQ20" i="151"/>
  <c r="CR20" i="151"/>
  <c r="CW20" i="151"/>
  <c r="CV20" i="151"/>
  <c r="DA20" i="151"/>
  <c r="DB20" i="151"/>
  <c r="DG20" i="151"/>
  <c r="DF20" i="151"/>
  <c r="DK20" i="151"/>
  <c r="DL20" i="151"/>
  <c r="DQ20" i="151"/>
  <c r="DP20" i="151"/>
  <c r="DU20" i="151"/>
  <c r="DV20" i="151"/>
  <c r="EA20" i="151"/>
  <c r="DZ20" i="151"/>
  <c r="ES20" i="151"/>
  <c r="EV21" i="151"/>
  <c r="K22" i="151"/>
  <c r="J22" i="151"/>
  <c r="O22" i="151"/>
  <c r="P22" i="151"/>
  <c r="U22" i="151"/>
  <c r="T22" i="151"/>
  <c r="Y22" i="151"/>
  <c r="Z22" i="151"/>
  <c r="AE22" i="151"/>
  <c r="AD22" i="151"/>
  <c r="AI22" i="151"/>
  <c r="AJ22" i="151"/>
  <c r="AO22" i="151"/>
  <c r="AN22" i="151"/>
  <c r="AS22" i="151"/>
  <c r="AT22" i="151"/>
  <c r="AY22" i="151"/>
  <c r="AX22" i="151"/>
  <c r="BC22" i="151"/>
  <c r="BD22" i="151"/>
  <c r="BI22" i="151"/>
  <c r="BH22" i="151"/>
  <c r="BM22" i="151"/>
  <c r="BN22" i="151"/>
  <c r="BS22" i="151"/>
  <c r="BR22" i="151"/>
  <c r="BW22" i="151"/>
  <c r="BX22" i="151"/>
  <c r="CC22" i="151"/>
  <c r="CB22" i="151"/>
  <c r="CG22" i="151"/>
  <c r="CH22" i="151"/>
  <c r="CM22" i="151"/>
  <c r="CL22" i="151"/>
  <c r="CQ22" i="151"/>
  <c r="CR22" i="151"/>
  <c r="CW22" i="151"/>
  <c r="CV22" i="151"/>
  <c r="DA22" i="151"/>
  <c r="DB22" i="151"/>
  <c r="DG22" i="151"/>
  <c r="DF22" i="151"/>
  <c r="DK22" i="151"/>
  <c r="DL22" i="151"/>
  <c r="DQ22" i="151"/>
  <c r="DP22" i="151"/>
  <c r="DU22" i="151"/>
  <c r="DV22" i="151"/>
  <c r="EA22" i="151"/>
  <c r="DZ22" i="151"/>
  <c r="ES22" i="151"/>
  <c r="EV23" i="151"/>
  <c r="K24" i="151"/>
  <c r="J24" i="151"/>
  <c r="O24" i="151"/>
  <c r="P24" i="151"/>
  <c r="U24" i="151"/>
  <c r="T24" i="151"/>
  <c r="Y24" i="151"/>
  <c r="Z24" i="151"/>
  <c r="AE24" i="151"/>
  <c r="AD24" i="151"/>
  <c r="AI24" i="151"/>
  <c r="AJ24" i="151"/>
  <c r="AO24" i="151"/>
  <c r="AN24" i="151"/>
  <c r="AS24" i="151"/>
  <c r="AT24" i="151"/>
  <c r="AY24" i="151"/>
  <c r="AX24" i="151"/>
  <c r="BC24" i="151"/>
  <c r="BD24" i="151"/>
  <c r="BI24" i="151"/>
  <c r="BH24" i="151"/>
  <c r="BM24" i="151"/>
  <c r="BN24" i="151"/>
  <c r="BS24" i="151"/>
  <c r="BR24" i="151"/>
  <c r="BW24" i="151"/>
  <c r="BX24" i="151"/>
  <c r="CC24" i="151"/>
  <c r="CB24" i="151"/>
  <c r="CG24" i="151"/>
  <c r="CH24" i="151"/>
  <c r="CM24" i="151"/>
  <c r="CL24" i="151"/>
  <c r="CQ24" i="151"/>
  <c r="CR24" i="151"/>
  <c r="CW24" i="151"/>
  <c r="CV24" i="151"/>
  <c r="DA24" i="151"/>
  <c r="DB24" i="151"/>
  <c r="DG24" i="151"/>
  <c r="DF24" i="151"/>
  <c r="DK24" i="151"/>
  <c r="DL24" i="151"/>
  <c r="DQ24" i="151"/>
  <c r="DP24" i="151"/>
  <c r="DU24" i="151"/>
  <c r="DV24" i="151"/>
  <c r="EA24" i="151"/>
  <c r="DZ24" i="151"/>
  <c r="ES24" i="151"/>
  <c r="EV25" i="151"/>
  <c r="K26" i="151"/>
  <c r="J26" i="151"/>
  <c r="O26" i="151"/>
  <c r="P26" i="151"/>
  <c r="U26" i="151"/>
  <c r="T26" i="151"/>
  <c r="Y26" i="151"/>
  <c r="Z26" i="151"/>
  <c r="AE26" i="151"/>
  <c r="AD26" i="151"/>
  <c r="AI26" i="151"/>
  <c r="AJ26" i="151"/>
  <c r="AO26" i="151"/>
  <c r="AN26" i="151"/>
  <c r="AS26" i="151"/>
  <c r="AT26" i="151"/>
  <c r="AY26" i="151"/>
  <c r="AX26" i="151"/>
  <c r="BC26" i="151"/>
  <c r="BD26" i="151"/>
  <c r="BI26" i="151"/>
  <c r="BH26" i="151"/>
  <c r="BM26" i="151"/>
  <c r="BN26" i="151"/>
  <c r="BS26" i="151"/>
  <c r="BR26" i="151"/>
  <c r="BW26" i="151"/>
  <c r="BX26" i="151"/>
  <c r="CC26" i="151"/>
  <c r="CB26" i="151"/>
  <c r="CG26" i="151"/>
  <c r="CH26" i="151"/>
  <c r="CM26" i="151"/>
  <c r="CL26" i="151"/>
  <c r="CQ26" i="151"/>
  <c r="CR26" i="151"/>
  <c r="CW26" i="151"/>
  <c r="CV26" i="151"/>
  <c r="DA26" i="151"/>
  <c r="DB26" i="151"/>
  <c r="DG26" i="151"/>
  <c r="DF26" i="151"/>
  <c r="DK26" i="151"/>
  <c r="DL26" i="151"/>
  <c r="DQ26" i="151"/>
  <c r="DP26" i="151"/>
  <c r="DU26" i="151"/>
  <c r="DV26" i="151"/>
  <c r="EA26" i="151"/>
  <c r="DZ26" i="151"/>
  <c r="ES26" i="151"/>
  <c r="EV27" i="151"/>
  <c r="K28" i="151"/>
  <c r="J28" i="151"/>
  <c r="O28" i="151"/>
  <c r="P28" i="151"/>
  <c r="U28" i="151"/>
  <c r="T28" i="151"/>
  <c r="Y28" i="151"/>
  <c r="Z28" i="151"/>
  <c r="AE28" i="151"/>
  <c r="AD28" i="151"/>
  <c r="AI28" i="151"/>
  <c r="AJ28" i="151"/>
  <c r="AO28" i="151"/>
  <c r="AN28" i="151"/>
  <c r="AS28" i="151"/>
  <c r="AT28" i="151"/>
  <c r="AY28" i="151"/>
  <c r="AX28" i="151"/>
  <c r="BC28" i="151"/>
  <c r="BD28" i="151"/>
  <c r="BI28" i="151"/>
  <c r="BH28" i="151"/>
  <c r="BM28" i="151"/>
  <c r="BN28" i="151"/>
  <c r="BS28" i="151"/>
  <c r="BR28" i="151"/>
  <c r="BW28" i="151"/>
  <c r="BX28" i="151"/>
  <c r="CC28" i="151"/>
  <c r="CB28" i="151"/>
  <c r="CG28" i="151"/>
  <c r="CH28" i="151"/>
  <c r="CM28" i="151"/>
  <c r="CL28" i="151"/>
  <c r="CQ28" i="151"/>
  <c r="CR28" i="151"/>
  <c r="CW28" i="151"/>
  <c r="CV28" i="151"/>
  <c r="DA28" i="151"/>
  <c r="DB28" i="151"/>
  <c r="DG28" i="151"/>
  <c r="DF28" i="151"/>
  <c r="DK28" i="151"/>
  <c r="DL28" i="151"/>
  <c r="DQ28" i="151"/>
  <c r="DP28" i="151"/>
  <c r="DU28" i="151"/>
  <c r="DV28" i="151"/>
  <c r="EA28" i="151"/>
  <c r="DZ28" i="151"/>
  <c r="ES28" i="151"/>
  <c r="EV29" i="151"/>
  <c r="K30" i="151"/>
  <c r="J30" i="151"/>
  <c r="O30" i="151"/>
  <c r="P30" i="151"/>
  <c r="U30" i="151"/>
  <c r="T30" i="151"/>
  <c r="Y30" i="151"/>
  <c r="Z30" i="151"/>
  <c r="AE30" i="151"/>
  <c r="AD30" i="151"/>
  <c r="AI30" i="151"/>
  <c r="AJ30" i="151"/>
  <c r="AO30" i="151"/>
  <c r="AN30" i="151"/>
  <c r="AS30" i="151"/>
  <c r="AT30" i="151"/>
  <c r="AY30" i="151"/>
  <c r="AX30" i="151"/>
  <c r="BC30" i="151"/>
  <c r="BD30" i="151"/>
  <c r="BI30" i="151"/>
  <c r="BH30" i="151"/>
  <c r="BM30" i="151"/>
  <c r="BN30" i="151"/>
  <c r="BS30" i="151"/>
  <c r="BR30" i="151"/>
  <c r="BW30" i="151"/>
  <c r="BX30" i="151"/>
  <c r="CC30" i="151"/>
  <c r="CB30" i="151"/>
  <c r="CG30" i="151"/>
  <c r="CH30" i="151"/>
  <c r="CM30" i="151"/>
  <c r="CL30" i="151"/>
  <c r="CQ30" i="151"/>
  <c r="CR30" i="151"/>
  <c r="CW30" i="151"/>
  <c r="CV30" i="151"/>
  <c r="DA30" i="151"/>
  <c r="DB30" i="151"/>
  <c r="DG30" i="151"/>
  <c r="DF30" i="151"/>
  <c r="DK30" i="151"/>
  <c r="DL30" i="151"/>
  <c r="DQ30" i="151"/>
  <c r="DP30" i="151"/>
  <c r="DU30" i="151"/>
  <c r="DV30" i="151"/>
  <c r="EA30" i="151"/>
  <c r="DZ30" i="151"/>
  <c r="ES30" i="151"/>
  <c r="EV31" i="151"/>
  <c r="EV32" i="151"/>
  <c r="K33" i="151"/>
  <c r="J33" i="151"/>
  <c r="O33" i="151"/>
  <c r="P33" i="151"/>
  <c r="U33" i="151"/>
  <c r="T33" i="151"/>
  <c r="Y33" i="151"/>
  <c r="Z33" i="151"/>
  <c r="AE33" i="151"/>
  <c r="AD33" i="151"/>
  <c r="AI33" i="151"/>
  <c r="AJ33" i="151"/>
  <c r="AO33" i="151"/>
  <c r="AN33" i="151"/>
  <c r="AS33" i="151"/>
  <c r="AT33" i="151"/>
  <c r="AY33" i="151"/>
  <c r="AX33" i="151"/>
  <c r="BC33" i="151"/>
  <c r="BD33" i="151"/>
  <c r="BI33" i="151"/>
  <c r="BH33" i="151"/>
  <c r="BM33" i="151"/>
  <c r="BN33" i="151"/>
  <c r="BS33" i="151"/>
  <c r="BR33" i="151"/>
  <c r="BW33" i="151"/>
  <c r="BX33" i="151"/>
  <c r="CC33" i="151"/>
  <c r="CB33" i="151"/>
  <c r="CG33" i="151"/>
  <c r="CH33" i="151"/>
  <c r="CM33" i="151"/>
  <c r="CL33" i="151"/>
  <c r="CQ33" i="151"/>
  <c r="CR33" i="151"/>
  <c r="CW33" i="151"/>
  <c r="CV33" i="151"/>
  <c r="DA33" i="151"/>
  <c r="DB33" i="151"/>
  <c r="DG33" i="151"/>
  <c r="DF33" i="151"/>
  <c r="DK33" i="151"/>
  <c r="DL33" i="151"/>
  <c r="DQ33" i="151"/>
  <c r="DP33" i="151"/>
  <c r="DU33" i="151"/>
  <c r="DV33" i="151"/>
  <c r="EA33" i="151"/>
  <c r="DZ33" i="151"/>
  <c r="ES33" i="151"/>
  <c r="EV34" i="151"/>
  <c r="K35" i="151"/>
  <c r="J35" i="151"/>
  <c r="O35" i="151"/>
  <c r="P35" i="151"/>
  <c r="U35" i="151"/>
  <c r="T35" i="151"/>
  <c r="Y35" i="151"/>
  <c r="Z35" i="151"/>
  <c r="AE35" i="151"/>
  <c r="AD35" i="151"/>
  <c r="AI35" i="151"/>
  <c r="AJ35" i="151"/>
  <c r="AO35" i="151"/>
  <c r="AN35" i="151"/>
  <c r="AS35" i="151"/>
  <c r="AT35" i="151"/>
  <c r="AY35" i="151"/>
  <c r="AX35" i="151"/>
  <c r="BC35" i="151"/>
  <c r="BD35" i="151"/>
  <c r="BI35" i="151"/>
  <c r="BH35" i="151"/>
  <c r="BM35" i="151"/>
  <c r="BN35" i="151"/>
  <c r="BS35" i="151"/>
  <c r="BR35" i="151"/>
  <c r="BW35" i="151"/>
  <c r="BX35" i="151"/>
  <c r="CC35" i="151"/>
  <c r="CB35" i="151"/>
  <c r="CG35" i="151"/>
  <c r="CH35" i="151"/>
  <c r="CM35" i="151"/>
  <c r="CL35" i="151"/>
  <c r="CQ35" i="151"/>
  <c r="CR35" i="151"/>
  <c r="CW35" i="151"/>
  <c r="CV35" i="151"/>
  <c r="DA35" i="151"/>
  <c r="DB35" i="151"/>
  <c r="DG35" i="151"/>
  <c r="DF35" i="151"/>
  <c r="DK35" i="151"/>
  <c r="DL35" i="151"/>
  <c r="DQ35" i="151"/>
  <c r="DP35" i="151"/>
  <c r="DU35" i="151"/>
  <c r="DV35" i="151"/>
  <c r="EA35" i="151"/>
  <c r="DZ35" i="151"/>
  <c r="ES35" i="151"/>
  <c r="EV36" i="151"/>
  <c r="K37" i="151"/>
  <c r="J37" i="151"/>
  <c r="O37" i="151"/>
  <c r="P37" i="151"/>
  <c r="U37" i="151"/>
  <c r="T37" i="151"/>
  <c r="Y37" i="151"/>
  <c r="Z37" i="151"/>
  <c r="AE37" i="151"/>
  <c r="AD37" i="151"/>
  <c r="AI37" i="151"/>
  <c r="AJ37" i="151"/>
  <c r="AO37" i="151"/>
  <c r="AN37" i="151"/>
  <c r="AS37" i="151"/>
  <c r="AT37" i="151"/>
  <c r="AY37" i="151"/>
  <c r="AX37" i="151"/>
  <c r="BC37" i="151"/>
  <c r="BD37" i="151"/>
  <c r="BI37" i="151"/>
  <c r="BH37" i="151"/>
  <c r="BM37" i="151"/>
  <c r="BN37" i="151"/>
  <c r="BS37" i="151"/>
  <c r="BR37" i="151"/>
  <c r="BW37" i="151"/>
  <c r="BX37" i="151"/>
  <c r="CC37" i="151"/>
  <c r="CB37" i="151"/>
  <c r="CG37" i="151"/>
  <c r="CH37" i="151"/>
  <c r="CM37" i="151"/>
  <c r="CL37" i="151"/>
  <c r="CQ37" i="151"/>
  <c r="CR37" i="151"/>
  <c r="CW37" i="151"/>
  <c r="CV37" i="151"/>
  <c r="DA37" i="151"/>
  <c r="DB37" i="151"/>
  <c r="DG37" i="151"/>
  <c r="DF37" i="151"/>
  <c r="DK37" i="151"/>
  <c r="DL37" i="151"/>
  <c r="DQ37" i="151"/>
  <c r="DP37" i="151"/>
  <c r="DU37" i="151"/>
  <c r="DV37" i="151"/>
  <c r="EA37" i="151"/>
  <c r="DZ37" i="151"/>
  <c r="ES37" i="151"/>
  <c r="EV38" i="151"/>
  <c r="EV39" i="151"/>
  <c r="J40" i="151"/>
  <c r="K40" i="151"/>
  <c r="P40" i="151"/>
  <c r="O40" i="151"/>
  <c r="T40" i="151"/>
  <c r="U40" i="151"/>
  <c r="Z40" i="151"/>
  <c r="Y40" i="151"/>
  <c r="AD40" i="151"/>
  <c r="AE40" i="151"/>
  <c r="AJ40" i="151"/>
  <c r="AI40" i="151"/>
  <c r="AN40" i="151"/>
  <c r="AO40" i="151"/>
  <c r="AT40" i="151"/>
  <c r="AS40" i="151"/>
  <c r="AX40" i="151"/>
  <c r="AY40" i="151"/>
  <c r="BD40" i="151"/>
  <c r="BC40" i="151"/>
  <c r="BH40" i="151"/>
  <c r="BI40" i="151"/>
  <c r="BN40" i="151"/>
  <c r="BM40" i="151"/>
  <c r="BR40" i="151"/>
  <c r="BS40" i="151"/>
  <c r="BX40" i="151"/>
  <c r="BW40" i="151"/>
  <c r="CB40" i="151"/>
  <c r="CC40" i="151"/>
  <c r="CH40" i="151"/>
  <c r="CG40" i="151"/>
  <c r="CL40" i="151"/>
  <c r="CM40" i="151"/>
  <c r="CR40" i="151"/>
  <c r="CQ40" i="151"/>
  <c r="CV40" i="151"/>
  <c r="CW40" i="151"/>
  <c r="DB40" i="151"/>
  <c r="DA40" i="151"/>
  <c r="DF40" i="151"/>
  <c r="DG40" i="151"/>
  <c r="DL40" i="151"/>
  <c r="DK40" i="151"/>
  <c r="DP40" i="151"/>
  <c r="DQ40" i="151"/>
  <c r="DV40" i="151"/>
  <c r="DU40" i="151"/>
  <c r="DZ40" i="151"/>
  <c r="EA40" i="151"/>
  <c r="ES40" i="151"/>
  <c r="EV41" i="151"/>
  <c r="J42" i="151"/>
  <c r="K42" i="151"/>
  <c r="P42" i="151"/>
  <c r="O42" i="151"/>
  <c r="T42" i="151"/>
  <c r="U42" i="151"/>
  <c r="Z42" i="151"/>
  <c r="Y42" i="151"/>
  <c r="AD42" i="151"/>
  <c r="AE42" i="151"/>
  <c r="AJ42" i="151"/>
  <c r="AI42" i="151"/>
  <c r="AN42" i="151"/>
  <c r="AO42" i="151"/>
  <c r="AT42" i="151"/>
  <c r="AS42" i="151"/>
  <c r="AX42" i="151"/>
  <c r="AY42" i="151"/>
  <c r="BD42" i="151"/>
  <c r="BC42" i="151"/>
  <c r="BH42" i="151"/>
  <c r="BI42" i="151"/>
  <c r="BN42" i="151"/>
  <c r="BM42" i="151"/>
  <c r="BR42" i="151"/>
  <c r="BS42" i="151"/>
  <c r="BX42" i="151"/>
  <c r="BW42" i="151"/>
  <c r="CB42" i="151"/>
  <c r="CC42" i="151"/>
  <c r="CH42" i="151"/>
  <c r="CG42" i="151"/>
  <c r="CL42" i="151"/>
  <c r="CM42" i="151"/>
  <c r="CR42" i="151"/>
  <c r="CQ42" i="151"/>
  <c r="CV42" i="151"/>
  <c r="CW42" i="151"/>
  <c r="DB42" i="151"/>
  <c r="DA42" i="151"/>
  <c r="DF42" i="151"/>
  <c r="DG42" i="151"/>
  <c r="DL42" i="151"/>
  <c r="DK42" i="151"/>
  <c r="DP42" i="151"/>
  <c r="DQ42" i="151"/>
  <c r="DV42" i="151"/>
  <c r="DU42" i="151"/>
  <c r="DZ42" i="151"/>
  <c r="EA42" i="151"/>
  <c r="ES42" i="151"/>
  <c r="EV43" i="151"/>
  <c r="DV43" i="151"/>
  <c r="DU43" i="151"/>
  <c r="DZ43" i="151"/>
  <c r="EA43" i="151"/>
  <c r="ES43" i="151"/>
  <c r="EV44" i="151"/>
  <c r="J45" i="151"/>
  <c r="K45" i="151"/>
  <c r="P45" i="151"/>
  <c r="O45" i="151"/>
  <c r="T45" i="151"/>
  <c r="U45" i="151"/>
  <c r="Z45" i="151"/>
  <c r="Y45" i="151"/>
  <c r="AD45" i="151"/>
  <c r="AE45" i="151"/>
  <c r="AJ45" i="151"/>
  <c r="AI45" i="151"/>
  <c r="AN45" i="151"/>
  <c r="AO45" i="151"/>
  <c r="AT45" i="151"/>
  <c r="AS45" i="151"/>
  <c r="AX45" i="151"/>
  <c r="AY45" i="151"/>
  <c r="BD45" i="151"/>
  <c r="BC45" i="151"/>
  <c r="BH45" i="151"/>
  <c r="BI45" i="151"/>
  <c r="BN45" i="151"/>
  <c r="BM45" i="151"/>
  <c r="BR45" i="151"/>
  <c r="BS45" i="151"/>
  <c r="BX45" i="151"/>
  <c r="BW45" i="151"/>
  <c r="CB45" i="151"/>
  <c r="CC45" i="151"/>
  <c r="CH45" i="151"/>
  <c r="CG45" i="151"/>
  <c r="CL45" i="151"/>
  <c r="CM45" i="151"/>
  <c r="CR45" i="151"/>
  <c r="CQ45" i="151"/>
  <c r="CV45" i="151"/>
  <c r="CW45" i="151"/>
  <c r="DB45" i="151"/>
  <c r="DA45" i="151"/>
  <c r="DF45" i="151"/>
  <c r="DG45" i="151"/>
  <c r="DL45" i="151"/>
  <c r="DK45" i="151"/>
  <c r="DP45" i="151"/>
  <c r="DQ45" i="151"/>
  <c r="DV45" i="151"/>
  <c r="DU45" i="151"/>
  <c r="DZ45" i="151"/>
  <c r="EA45" i="151"/>
  <c r="ES45" i="151"/>
  <c r="EV46" i="151"/>
  <c r="J47" i="151"/>
  <c r="K47" i="151"/>
  <c r="P47" i="151"/>
  <c r="O47" i="151"/>
  <c r="T47" i="151"/>
  <c r="U47" i="151"/>
  <c r="Z47" i="151"/>
  <c r="Y47" i="151"/>
  <c r="AD47" i="151"/>
  <c r="AE47" i="151"/>
  <c r="AJ47" i="151"/>
  <c r="AI47" i="151"/>
  <c r="AN47" i="151"/>
  <c r="AO47" i="151"/>
  <c r="AT47" i="151"/>
  <c r="AS47" i="151"/>
  <c r="AX47" i="151"/>
  <c r="AY47" i="151"/>
  <c r="BD47" i="151"/>
  <c r="BC47" i="151"/>
  <c r="BH47" i="151"/>
  <c r="BI47" i="151"/>
  <c r="BN47" i="151"/>
  <c r="BM47" i="151"/>
  <c r="BR47" i="151"/>
  <c r="BS47" i="151"/>
  <c r="BX47" i="151"/>
  <c r="BW47" i="151"/>
  <c r="CB47" i="151"/>
  <c r="CC47" i="151"/>
  <c r="CH47" i="151"/>
  <c r="CG47" i="151"/>
  <c r="CL47" i="151"/>
  <c r="CM47" i="151"/>
  <c r="CR47" i="151"/>
  <c r="CQ47" i="151"/>
  <c r="CV47" i="151"/>
  <c r="CW47" i="151"/>
  <c r="DB47" i="151"/>
  <c r="DA47" i="151"/>
  <c r="DF47" i="151"/>
  <c r="DG47" i="151"/>
  <c r="DL47" i="151"/>
  <c r="DK47" i="151"/>
  <c r="DP47" i="151"/>
  <c r="DQ47" i="151"/>
  <c r="DV47" i="151"/>
  <c r="DU47" i="151"/>
  <c r="DZ47" i="151"/>
  <c r="EA47" i="151"/>
  <c r="ES47" i="151"/>
  <c r="EV48" i="151"/>
  <c r="J49" i="151"/>
  <c r="K49" i="151"/>
  <c r="P49" i="151"/>
  <c r="O49" i="151"/>
  <c r="T49" i="151"/>
  <c r="U49" i="151"/>
  <c r="Z49" i="151"/>
  <c r="Y49" i="151"/>
  <c r="AD49" i="151"/>
  <c r="AE49" i="151"/>
  <c r="AJ49" i="151"/>
  <c r="AI49" i="151"/>
  <c r="AN49" i="151"/>
  <c r="AO49" i="151"/>
  <c r="AT49" i="151"/>
  <c r="AS49" i="151"/>
  <c r="AX49" i="151"/>
  <c r="AY49" i="151"/>
  <c r="BD49" i="151"/>
  <c r="BC49" i="151"/>
  <c r="BH49" i="151"/>
  <c r="BI49" i="151"/>
  <c r="BN49" i="151"/>
  <c r="BM49" i="151"/>
  <c r="BR49" i="151"/>
  <c r="BS49" i="151"/>
  <c r="BX49" i="151"/>
  <c r="BW49" i="151"/>
  <c r="CB49" i="151"/>
  <c r="CC49" i="151"/>
  <c r="CH49" i="151"/>
  <c r="CG49" i="151"/>
  <c r="CL49" i="151"/>
  <c r="CM49" i="151"/>
  <c r="CR49" i="151"/>
  <c r="CQ49" i="151"/>
  <c r="CV49" i="151"/>
  <c r="CW49" i="151"/>
  <c r="DB49" i="151"/>
  <c r="DA49" i="151"/>
  <c r="DF49" i="151"/>
  <c r="DG49" i="151"/>
  <c r="DL49" i="151"/>
  <c r="DK49" i="151"/>
  <c r="DP49" i="151"/>
  <c r="DQ49" i="151"/>
  <c r="DV49" i="151"/>
  <c r="DU49" i="151"/>
  <c r="DZ49" i="151"/>
  <c r="EA49" i="151"/>
  <c r="ES49" i="151"/>
  <c r="EV50" i="151"/>
  <c r="J51" i="151"/>
  <c r="K51" i="151"/>
  <c r="P51" i="151"/>
  <c r="O51" i="151"/>
  <c r="T51" i="151"/>
  <c r="U51" i="151"/>
  <c r="Z51" i="151"/>
  <c r="Y51" i="151"/>
  <c r="AD51" i="151"/>
  <c r="AE51" i="151"/>
  <c r="AJ51" i="151"/>
  <c r="AI51" i="151"/>
  <c r="AN51" i="151"/>
  <c r="AO51" i="151"/>
  <c r="AT51" i="151"/>
  <c r="AS51" i="151"/>
  <c r="AX51" i="151"/>
  <c r="AY51" i="151"/>
  <c r="BD51" i="151"/>
  <c r="BC51" i="151"/>
  <c r="BH51" i="151"/>
  <c r="BI51" i="151"/>
  <c r="BN51" i="151"/>
  <c r="BM51" i="151"/>
  <c r="BR51" i="151"/>
  <c r="BS51" i="151"/>
  <c r="BX51" i="151"/>
  <c r="BW51" i="151"/>
  <c r="CB51" i="151"/>
  <c r="CC51" i="151"/>
  <c r="CH51" i="151"/>
  <c r="CG51" i="151"/>
  <c r="CL51" i="151"/>
  <c r="CM51" i="151"/>
  <c r="CR51" i="151"/>
  <c r="CQ51" i="151"/>
  <c r="CV51" i="151"/>
  <c r="CW51" i="151"/>
  <c r="DB51" i="151"/>
  <c r="DA51" i="151"/>
  <c r="DF51" i="151"/>
  <c r="DG51" i="151"/>
  <c r="DL51" i="151"/>
  <c r="DK51" i="151"/>
  <c r="DP51" i="151"/>
  <c r="DQ51" i="151"/>
  <c r="DV51" i="151"/>
  <c r="DU51" i="151"/>
  <c r="DZ51" i="151"/>
  <c r="EA51" i="151"/>
  <c r="ES51" i="151"/>
  <c r="EV52" i="151"/>
  <c r="J53" i="151"/>
  <c r="K53" i="151"/>
  <c r="P53" i="151"/>
  <c r="O53" i="151"/>
  <c r="T53" i="151"/>
  <c r="U53" i="151"/>
  <c r="Z53" i="151"/>
  <c r="Y53" i="151"/>
  <c r="AD53" i="151"/>
  <c r="AE53" i="151"/>
  <c r="AJ53" i="151"/>
  <c r="AI53" i="151"/>
  <c r="AN53" i="151"/>
  <c r="AO53" i="151"/>
  <c r="AT53" i="151"/>
  <c r="AS53" i="151"/>
  <c r="AX53" i="151"/>
  <c r="AY53" i="151"/>
  <c r="BD53" i="151"/>
  <c r="BC53" i="151"/>
  <c r="BH53" i="151"/>
  <c r="BI53" i="151"/>
  <c r="BN53" i="151"/>
  <c r="BM53" i="151"/>
  <c r="BR53" i="151"/>
  <c r="BS53" i="151"/>
  <c r="BX53" i="151"/>
  <c r="BW53" i="151"/>
  <c r="CB53" i="151"/>
  <c r="CC53" i="151"/>
  <c r="CH53" i="151"/>
  <c r="CG53" i="151"/>
  <c r="CL53" i="151"/>
  <c r="CM53" i="151"/>
  <c r="CR53" i="151"/>
  <c r="CQ53" i="151"/>
  <c r="CV53" i="151"/>
  <c r="CW53" i="151"/>
  <c r="DB53" i="151"/>
  <c r="DA53" i="151"/>
  <c r="DF53" i="151"/>
  <c r="DG53" i="151"/>
  <c r="DL53" i="151"/>
  <c r="DK53" i="151"/>
  <c r="DP53" i="151"/>
  <c r="DQ53" i="151"/>
  <c r="DV53" i="151"/>
  <c r="DU53" i="151"/>
  <c r="DZ53" i="151"/>
  <c r="EA53" i="151"/>
  <c r="ES53" i="151"/>
  <c r="EV54" i="151"/>
  <c r="J55" i="151"/>
  <c r="K55" i="151"/>
  <c r="P55" i="151"/>
  <c r="O55" i="151"/>
  <c r="T55" i="151"/>
  <c r="U55" i="151"/>
  <c r="Z55" i="151"/>
  <c r="Y55" i="151"/>
  <c r="AD55" i="151"/>
  <c r="AE55" i="151"/>
  <c r="AJ55" i="151"/>
  <c r="AI55" i="151"/>
  <c r="AN55" i="151"/>
  <c r="AO55" i="151"/>
  <c r="AT55" i="151"/>
  <c r="AS55" i="151"/>
  <c r="AX55" i="151"/>
  <c r="AY55" i="151"/>
  <c r="BD55" i="151"/>
  <c r="BC55" i="151"/>
  <c r="BH55" i="151"/>
  <c r="BI55" i="151"/>
  <c r="BN55" i="151"/>
  <c r="BM55" i="151"/>
  <c r="BR55" i="151"/>
  <c r="BS55" i="151"/>
  <c r="BX55" i="151"/>
  <c r="BW55" i="151"/>
  <c r="CB55" i="151"/>
  <c r="CC55" i="151"/>
  <c r="CH55" i="151"/>
  <c r="CG55" i="151"/>
  <c r="CL55" i="151"/>
  <c r="CM55" i="151"/>
  <c r="CR55" i="151"/>
  <c r="CQ55" i="151"/>
  <c r="CV55" i="151"/>
  <c r="CW55" i="151"/>
  <c r="DB55" i="151"/>
  <c r="DA55" i="151"/>
  <c r="DF55" i="151"/>
  <c r="DG55" i="151"/>
  <c r="DL55" i="151"/>
  <c r="DK55" i="151"/>
  <c r="DP55" i="151"/>
  <c r="DQ55" i="151"/>
  <c r="DV55" i="151"/>
  <c r="DU55" i="151"/>
  <c r="DZ55" i="151"/>
  <c r="EA55" i="151"/>
  <c r="ES55" i="151"/>
  <c r="EV56" i="151"/>
  <c r="DV56" i="151"/>
  <c r="DU56" i="151"/>
  <c r="DZ56" i="151"/>
  <c r="EA56" i="151"/>
  <c r="ES56" i="151"/>
  <c r="EV57" i="151"/>
  <c r="DV57" i="151"/>
  <c r="DU57" i="151"/>
  <c r="DZ57" i="151"/>
  <c r="EA57" i="151"/>
  <c r="EU57" i="151"/>
  <c r="ER57" i="151"/>
  <c r="EQ57" i="151"/>
  <c r="K58" i="151"/>
  <c r="J58" i="151"/>
  <c r="O58" i="151"/>
  <c r="P58" i="151"/>
  <c r="U58" i="151"/>
  <c r="T58" i="151"/>
  <c r="Y58" i="151"/>
  <c r="Z58" i="151"/>
  <c r="AE58" i="151"/>
  <c r="AD58" i="151"/>
  <c r="AI58" i="151"/>
  <c r="AJ58" i="151"/>
  <c r="AO58" i="151"/>
  <c r="AN58" i="151"/>
  <c r="AS58" i="151"/>
  <c r="AT58" i="151"/>
  <c r="AY58" i="151"/>
  <c r="AX58" i="151"/>
  <c r="BC58" i="151"/>
  <c r="BD58" i="151"/>
  <c r="BI58" i="151"/>
  <c r="BH58" i="151"/>
  <c r="BM58" i="151"/>
  <c r="BN58" i="151"/>
  <c r="BS58" i="151"/>
  <c r="BR58" i="151"/>
  <c r="BW58" i="151"/>
  <c r="BX58" i="151"/>
  <c r="CC58" i="151"/>
  <c r="CB58" i="151"/>
  <c r="CG58" i="151"/>
  <c r="CH58" i="151"/>
  <c r="CM58" i="151"/>
  <c r="CL58" i="151"/>
  <c r="CQ58" i="151"/>
  <c r="CR58" i="151"/>
  <c r="CW58" i="151"/>
  <c r="CV58" i="151"/>
  <c r="DA58" i="151"/>
  <c r="DB58" i="151"/>
  <c r="DG58" i="151"/>
  <c r="DF58" i="151"/>
  <c r="DK58" i="151"/>
  <c r="DL58" i="151"/>
  <c r="DQ58" i="151"/>
  <c r="DP58" i="151"/>
  <c r="DU58" i="151"/>
  <c r="DV58" i="151"/>
  <c r="EA58" i="151"/>
  <c r="DZ58" i="151"/>
  <c r="ES58" i="151"/>
  <c r="EV59" i="151"/>
  <c r="K60" i="151"/>
  <c r="J60" i="151"/>
  <c r="O60" i="151"/>
  <c r="P60" i="151"/>
  <c r="U60" i="151"/>
  <c r="T60" i="151"/>
  <c r="Y60" i="151"/>
  <c r="Z60" i="151"/>
  <c r="AE60" i="151"/>
  <c r="AD60" i="151"/>
  <c r="AI60" i="151"/>
  <c r="AJ60" i="151"/>
  <c r="AO60" i="151"/>
  <c r="AN60" i="151"/>
  <c r="AS60" i="151"/>
  <c r="AT60" i="151"/>
  <c r="AY60" i="151"/>
  <c r="AX60" i="151"/>
  <c r="BC60" i="151"/>
  <c r="BD60" i="151"/>
  <c r="BI60" i="151"/>
  <c r="BH60" i="151"/>
  <c r="BM60" i="151"/>
  <c r="BN60" i="151"/>
  <c r="BS60" i="151"/>
  <c r="BR60" i="151"/>
  <c r="BW60" i="151"/>
  <c r="BX60" i="151"/>
  <c r="CC60" i="151"/>
  <c r="CB60" i="151"/>
  <c r="CG60" i="151"/>
  <c r="CH60" i="151"/>
  <c r="CM60" i="151"/>
  <c r="CL60" i="151"/>
  <c r="CQ60" i="151"/>
  <c r="CR60" i="151"/>
  <c r="CW60" i="151"/>
  <c r="CV60" i="151"/>
  <c r="DA60" i="151"/>
  <c r="DB60" i="151"/>
  <c r="DG60" i="151"/>
  <c r="DF60" i="151"/>
  <c r="DK60" i="151"/>
  <c r="DL60" i="151"/>
  <c r="DQ60" i="151"/>
  <c r="DP60" i="151"/>
  <c r="DU60" i="151"/>
  <c r="DV60" i="151"/>
  <c r="EA60" i="151"/>
  <c r="DZ60" i="151"/>
  <c r="ES60" i="151"/>
  <c r="EV61" i="151"/>
  <c r="J63" i="151"/>
  <c r="K63" i="151"/>
  <c r="P63" i="151"/>
  <c r="O63" i="151"/>
  <c r="T63" i="151"/>
  <c r="U63" i="151"/>
  <c r="Z63" i="151"/>
  <c r="Y63" i="151"/>
  <c r="AD63" i="151"/>
  <c r="AE63" i="151"/>
  <c r="AJ63" i="151"/>
  <c r="AI63" i="151"/>
  <c r="AN63" i="151"/>
  <c r="AO63" i="151"/>
  <c r="AT63" i="151"/>
  <c r="AS63" i="151"/>
  <c r="AX63" i="151"/>
  <c r="AY63" i="151"/>
  <c r="BD63" i="151"/>
  <c r="BC63" i="151"/>
  <c r="BH63" i="151"/>
  <c r="BI63" i="151"/>
  <c r="BN63" i="151"/>
  <c r="BM63" i="151"/>
  <c r="BR63" i="151"/>
  <c r="BS63" i="151"/>
  <c r="BX63" i="151"/>
  <c r="BW63" i="151"/>
  <c r="CB63" i="151"/>
  <c r="CC63" i="151"/>
  <c r="CH63" i="151"/>
  <c r="CG63" i="151"/>
  <c r="CL63" i="151"/>
  <c r="CM63" i="151"/>
  <c r="CR63" i="151"/>
  <c r="CQ63" i="151"/>
  <c r="CV63" i="151"/>
  <c r="CW63" i="151"/>
  <c r="DB63" i="151"/>
  <c r="DA63" i="151"/>
  <c r="DF63" i="151"/>
  <c r="DG63" i="151"/>
  <c r="DL63" i="151"/>
  <c r="DK63" i="151"/>
  <c r="DP63" i="151"/>
  <c r="DQ63" i="151"/>
  <c r="DV63" i="151"/>
  <c r="DU63" i="151"/>
  <c r="DZ63" i="151"/>
  <c r="EA63" i="151"/>
  <c r="ES63" i="151"/>
  <c r="J65" i="151"/>
  <c r="K65" i="151"/>
  <c r="P65" i="151"/>
  <c r="O65" i="151"/>
  <c r="T65" i="151"/>
  <c r="U65" i="151"/>
  <c r="Z65" i="151"/>
  <c r="Y65" i="151"/>
  <c r="AD65" i="151"/>
  <c r="AE65" i="151"/>
  <c r="AJ65" i="151"/>
  <c r="AI65" i="151"/>
  <c r="AN65" i="151"/>
  <c r="AO65" i="151"/>
  <c r="AT65" i="151"/>
  <c r="AS65" i="151"/>
  <c r="AX65" i="151"/>
  <c r="AY65" i="151"/>
  <c r="BD65" i="151"/>
  <c r="BC65" i="151"/>
  <c r="BH65" i="151"/>
  <c r="BI65" i="151"/>
  <c r="BN65" i="151"/>
  <c r="BM65" i="151"/>
  <c r="BR65" i="151"/>
  <c r="BS65" i="151"/>
  <c r="BX65" i="151"/>
  <c r="BW65" i="151"/>
  <c r="CB65" i="151"/>
  <c r="CC65" i="151"/>
  <c r="CH65" i="151"/>
  <c r="CG65" i="151"/>
  <c r="CL65" i="151"/>
  <c r="CM65" i="151"/>
  <c r="CR65" i="151"/>
  <c r="CQ65" i="151"/>
  <c r="CV65" i="151"/>
  <c r="CW65" i="151"/>
  <c r="DB65" i="151"/>
  <c r="DA65" i="151"/>
  <c r="DF65" i="151"/>
  <c r="DG65" i="151"/>
  <c r="DL65" i="151"/>
  <c r="DK65" i="151"/>
  <c r="DP65" i="151"/>
  <c r="DQ65" i="151"/>
  <c r="DV65" i="151"/>
  <c r="DU65" i="151"/>
  <c r="DZ65" i="151"/>
  <c r="EA65" i="151"/>
  <c r="ES65" i="151"/>
  <c r="K68" i="151"/>
  <c r="J68" i="151"/>
  <c r="O68" i="151"/>
  <c r="P68" i="151"/>
  <c r="U68" i="151"/>
  <c r="T68" i="151"/>
  <c r="Y68" i="151"/>
  <c r="Z68" i="151"/>
  <c r="AE68" i="151"/>
  <c r="AD68" i="151"/>
  <c r="AI68" i="151"/>
  <c r="AJ68" i="151"/>
  <c r="AO68" i="151"/>
  <c r="AN68" i="151"/>
  <c r="AS68" i="151"/>
  <c r="AT68" i="151"/>
  <c r="AY68" i="151"/>
  <c r="AX68" i="151"/>
  <c r="EG13" i="151"/>
  <c r="EG15" i="151"/>
  <c r="EG17" i="151"/>
  <c r="EG19" i="151"/>
  <c r="EG21" i="151"/>
  <c r="EG23" i="151"/>
  <c r="EG25" i="151"/>
  <c r="EG27" i="151"/>
  <c r="EG29" i="151"/>
  <c r="EG31" i="151"/>
  <c r="EG32" i="151"/>
  <c r="EG34" i="151"/>
  <c r="EG36" i="151"/>
  <c r="EG38" i="151"/>
  <c r="EG40" i="151"/>
  <c r="EG42" i="151"/>
  <c r="EG43" i="151"/>
  <c r="EG45" i="151"/>
  <c r="EG47" i="151"/>
  <c r="EG49" i="151"/>
  <c r="EG51" i="151"/>
  <c r="EG53" i="151"/>
  <c r="EG55" i="151"/>
  <c r="EG56" i="151"/>
  <c r="EG57" i="151"/>
  <c r="EG59" i="151"/>
  <c r="EG61" i="151"/>
  <c r="EG63" i="151"/>
  <c r="EG65" i="151"/>
  <c r="EG67" i="151"/>
  <c r="K69" i="151"/>
  <c r="J69" i="151"/>
  <c r="O69" i="151"/>
  <c r="P69" i="151"/>
  <c r="U69" i="151"/>
  <c r="T69" i="151"/>
  <c r="Y69" i="151"/>
  <c r="Z69" i="151"/>
  <c r="AE69" i="151"/>
  <c r="AD69" i="151"/>
  <c r="AI69" i="151"/>
  <c r="AJ69" i="151"/>
  <c r="AO69" i="151"/>
  <c r="AN69" i="151"/>
  <c r="AS69" i="151"/>
  <c r="AT69" i="151"/>
  <c r="AY69" i="151"/>
  <c r="AX69" i="151"/>
  <c r="BC69" i="151"/>
  <c r="BD69" i="151"/>
  <c r="BI69" i="151"/>
  <c r="BH69" i="151"/>
  <c r="BM69" i="151"/>
  <c r="BN69" i="151"/>
  <c r="BS69" i="151"/>
  <c r="BR69" i="151"/>
  <c r="BW69" i="151"/>
  <c r="BX69" i="151"/>
  <c r="CC69" i="151"/>
  <c r="CB69" i="151"/>
  <c r="CG69" i="151"/>
  <c r="CH69" i="151"/>
  <c r="CM69" i="151"/>
  <c r="CL69" i="151"/>
  <c r="CQ69" i="151"/>
  <c r="CR69" i="151"/>
  <c r="CW69" i="151"/>
  <c r="CV69" i="151"/>
  <c r="DA69" i="151"/>
  <c r="DB69" i="151"/>
  <c r="DG69" i="151"/>
  <c r="DF69" i="151"/>
  <c r="DK69" i="151"/>
  <c r="DL69" i="151"/>
  <c r="DQ69" i="151"/>
  <c r="DP69" i="151"/>
  <c r="DU69" i="151"/>
  <c r="DV69" i="151"/>
  <c r="EA69" i="151"/>
  <c r="DZ69" i="151"/>
  <c r="K72" i="151"/>
  <c r="J72" i="151"/>
  <c r="O72" i="151"/>
  <c r="P72" i="151"/>
  <c r="U72" i="151"/>
  <c r="T72" i="151"/>
  <c r="Y72" i="151"/>
  <c r="Z72" i="151"/>
  <c r="AE72" i="151"/>
  <c r="AD72" i="151"/>
  <c r="AI72" i="151"/>
  <c r="AJ72" i="151"/>
  <c r="AO72" i="151"/>
  <c r="AN72" i="151"/>
  <c r="AS72" i="151"/>
  <c r="AT72" i="151"/>
  <c r="AY72" i="151"/>
  <c r="AX72" i="151"/>
  <c r="BC72" i="151"/>
  <c r="BD72" i="151"/>
  <c r="BI72" i="151"/>
  <c r="BH72" i="151"/>
  <c r="BM72" i="151"/>
  <c r="BN72" i="151"/>
  <c r="BS72" i="151"/>
  <c r="BR72" i="151"/>
  <c r="BW72" i="151"/>
  <c r="BX72" i="151"/>
  <c r="CC72" i="151"/>
  <c r="CB72" i="151"/>
  <c r="CG72" i="151"/>
  <c r="CH72" i="151"/>
  <c r="CM72" i="151"/>
  <c r="CL72" i="151"/>
  <c r="CQ72" i="151"/>
  <c r="CR72" i="151"/>
  <c r="CW72" i="151"/>
  <c r="CV72" i="151"/>
  <c r="DA72" i="151"/>
  <c r="DB72" i="151"/>
  <c r="DG72" i="151"/>
  <c r="DF72" i="151"/>
  <c r="DK72" i="151"/>
  <c r="DL72" i="151"/>
  <c r="DQ72" i="151"/>
  <c r="DP72" i="151"/>
  <c r="DU72" i="151"/>
  <c r="DV72" i="151"/>
  <c r="EA72" i="151"/>
  <c r="DZ72" i="151"/>
  <c r="K74" i="151"/>
  <c r="J74" i="151"/>
  <c r="O74" i="151"/>
  <c r="P74" i="151"/>
  <c r="U74" i="151"/>
  <c r="T74" i="151"/>
  <c r="Y74" i="151"/>
  <c r="Z74" i="151"/>
  <c r="AE74" i="151"/>
  <c r="AD74" i="151"/>
  <c r="AI74" i="151"/>
  <c r="AJ74" i="151"/>
  <c r="AO74" i="151"/>
  <c r="AN74" i="151"/>
  <c r="AS74" i="151"/>
  <c r="AT74" i="151"/>
  <c r="AY74" i="151"/>
  <c r="AX74" i="151"/>
  <c r="BC74" i="151"/>
  <c r="BD74" i="151"/>
  <c r="BI74" i="151"/>
  <c r="BH74" i="151"/>
  <c r="BM74" i="151"/>
  <c r="BN74" i="151"/>
  <c r="BS74" i="151"/>
  <c r="BR74" i="151"/>
  <c r="BW74" i="151"/>
  <c r="BX74" i="151"/>
  <c r="CC74" i="151"/>
  <c r="CB74" i="151"/>
  <c r="CG74" i="151"/>
  <c r="CH74" i="151"/>
  <c r="CM74" i="151"/>
  <c r="CL74" i="151"/>
  <c r="CQ74" i="151"/>
  <c r="CR74" i="151"/>
  <c r="CW74" i="151"/>
  <c r="CV74" i="151"/>
  <c r="DA74" i="151"/>
  <c r="DB74" i="151"/>
  <c r="DG74" i="151"/>
  <c r="DF74" i="151"/>
  <c r="DK74" i="151"/>
  <c r="DL74" i="151"/>
  <c r="DQ74" i="151"/>
  <c r="DP74" i="151"/>
  <c r="DU74" i="151"/>
  <c r="DV74" i="151"/>
  <c r="EA74" i="151"/>
  <c r="DZ74" i="151"/>
  <c r="K76" i="151"/>
  <c r="J76" i="151"/>
  <c r="O76" i="151"/>
  <c r="P76" i="151"/>
  <c r="U76" i="151"/>
  <c r="T76" i="151"/>
  <c r="Y76" i="151"/>
  <c r="Z76" i="151"/>
  <c r="AE76" i="151"/>
  <c r="AD76" i="151"/>
  <c r="AI76" i="151"/>
  <c r="AJ76" i="151"/>
  <c r="AO76" i="151"/>
  <c r="AN76" i="151"/>
  <c r="AS76" i="151"/>
  <c r="AT76" i="151"/>
  <c r="AY76" i="151"/>
  <c r="AX76" i="151"/>
  <c r="BC76" i="151"/>
  <c r="BD76" i="151"/>
  <c r="BI76" i="151"/>
  <c r="BH76" i="151"/>
  <c r="BM76" i="151"/>
  <c r="BN76" i="151"/>
  <c r="BS76" i="151"/>
  <c r="BR76" i="151"/>
  <c r="BW76" i="151"/>
  <c r="BX76" i="151"/>
  <c r="CC76" i="151"/>
  <c r="CB76" i="151"/>
  <c r="CG76" i="151"/>
  <c r="CH76" i="151"/>
  <c r="CM76" i="151"/>
  <c r="CL76" i="151"/>
  <c r="CQ76" i="151"/>
  <c r="CR76" i="151"/>
  <c r="CW76" i="151"/>
  <c r="CV76" i="151"/>
  <c r="DA76" i="151"/>
  <c r="DB76" i="151"/>
  <c r="DG76" i="151"/>
  <c r="DF76" i="151"/>
  <c r="DK76" i="151"/>
  <c r="DL76" i="151"/>
  <c r="DQ76" i="151"/>
  <c r="DP76" i="151"/>
  <c r="DU76" i="151"/>
  <c r="DV76" i="151"/>
  <c r="EA76" i="151"/>
  <c r="DZ76" i="151"/>
  <c r="K78" i="151"/>
  <c r="J78" i="151"/>
  <c r="O78" i="151"/>
  <c r="P78" i="151"/>
  <c r="U78" i="151"/>
  <c r="T78" i="151"/>
  <c r="Y78" i="151"/>
  <c r="Z78" i="151"/>
  <c r="AE78" i="151"/>
  <c r="AD78" i="151"/>
  <c r="AI78" i="151"/>
  <c r="AJ78" i="151"/>
  <c r="AO78" i="151"/>
  <c r="AN78" i="151"/>
  <c r="AS78" i="151"/>
  <c r="AT78" i="151"/>
  <c r="AY78" i="151"/>
  <c r="AX78" i="151"/>
  <c r="BC78" i="151"/>
  <c r="BD78" i="151"/>
  <c r="BI78" i="151"/>
  <c r="BH78" i="151"/>
  <c r="BM78" i="151"/>
  <c r="BN78" i="151"/>
  <c r="BS78" i="151"/>
  <c r="BR78" i="151"/>
  <c r="BW78" i="151"/>
  <c r="BX78" i="151"/>
  <c r="CC78" i="151"/>
  <c r="CB78" i="151"/>
  <c r="CG78" i="151"/>
  <c r="CH78" i="151"/>
  <c r="CM78" i="151"/>
  <c r="CL78" i="151"/>
  <c r="CQ78" i="151"/>
  <c r="CR78" i="151"/>
  <c r="CW78" i="151"/>
  <c r="CV78" i="151"/>
  <c r="DA78" i="151"/>
  <c r="DB78" i="151"/>
  <c r="DG78" i="151"/>
  <c r="DF78" i="151"/>
  <c r="DK78" i="151"/>
  <c r="DL78" i="151"/>
  <c r="DQ78" i="151"/>
  <c r="DP78" i="151"/>
  <c r="DU78" i="151"/>
  <c r="DV78" i="151"/>
  <c r="EA78" i="151"/>
  <c r="DZ78" i="151"/>
  <c r="K80" i="151"/>
  <c r="J80" i="151"/>
  <c r="O80" i="151"/>
  <c r="P80" i="151"/>
  <c r="U80" i="151"/>
  <c r="T80" i="151"/>
  <c r="Y80" i="151"/>
  <c r="Z80" i="151"/>
  <c r="AE80" i="151"/>
  <c r="AD80" i="151"/>
  <c r="AI80" i="151"/>
  <c r="AJ80" i="151"/>
  <c r="AO80" i="151"/>
  <c r="AN80" i="151"/>
  <c r="AS80" i="151"/>
  <c r="AT80" i="151"/>
  <c r="AY80" i="151"/>
  <c r="AX80" i="151"/>
  <c r="BC80" i="151"/>
  <c r="BD80" i="151"/>
  <c r="BI80" i="151"/>
  <c r="BH80" i="151"/>
  <c r="BM80" i="151"/>
  <c r="BN80" i="151"/>
  <c r="BS80" i="151"/>
  <c r="BR80" i="151"/>
  <c r="BW80" i="151"/>
  <c r="BX80" i="151"/>
  <c r="CC80" i="151"/>
  <c r="CB80" i="151"/>
  <c r="CG80" i="151"/>
  <c r="CH80" i="151"/>
  <c r="CM80" i="151"/>
  <c r="CL80" i="151"/>
  <c r="CQ80" i="151"/>
  <c r="CR80" i="151"/>
  <c r="CW80" i="151"/>
  <c r="CV80" i="151"/>
  <c r="DA80" i="151"/>
  <c r="DB80" i="151"/>
  <c r="DG80" i="151"/>
  <c r="DF80" i="151"/>
  <c r="DK80" i="151"/>
  <c r="DL80" i="151"/>
  <c r="DQ80" i="151"/>
  <c r="DP80" i="151"/>
  <c r="DU80" i="151"/>
  <c r="DV80" i="151"/>
  <c r="EA80" i="151"/>
  <c r="DZ80" i="151"/>
  <c r="K82" i="151"/>
  <c r="J82" i="151"/>
  <c r="O82" i="151"/>
  <c r="P82" i="151"/>
  <c r="U82" i="151"/>
  <c r="T82" i="151"/>
  <c r="Y82" i="151"/>
  <c r="Z82" i="151"/>
  <c r="AE82" i="151"/>
  <c r="AD82" i="151"/>
  <c r="AI82" i="151"/>
  <c r="AJ82" i="151"/>
  <c r="AO82" i="151"/>
  <c r="AN82" i="151"/>
  <c r="AS82" i="151"/>
  <c r="AT82" i="151"/>
  <c r="AY82" i="151"/>
  <c r="AX82" i="151"/>
  <c r="BC82" i="151"/>
  <c r="BD82" i="151"/>
  <c r="BI82" i="151"/>
  <c r="BH82" i="151"/>
  <c r="BM82" i="151"/>
  <c r="BN82" i="151"/>
  <c r="BS82" i="151"/>
  <c r="BR82" i="151"/>
  <c r="BW82" i="151"/>
  <c r="BX82" i="151"/>
  <c r="CC82" i="151"/>
  <c r="CB82" i="151"/>
  <c r="CG82" i="151"/>
  <c r="CH82" i="151"/>
  <c r="CM82" i="151"/>
  <c r="CL82" i="151"/>
  <c r="CQ82" i="151"/>
  <c r="CR82" i="151"/>
  <c r="CW82" i="151"/>
  <c r="CV82" i="151"/>
  <c r="DA82" i="151"/>
  <c r="DB82" i="151"/>
  <c r="DG82" i="151"/>
  <c r="DF82" i="151"/>
  <c r="DK82" i="151"/>
  <c r="DL82" i="151"/>
  <c r="DQ82" i="151"/>
  <c r="DP82" i="151"/>
  <c r="DU82" i="151"/>
  <c r="DV82" i="151"/>
  <c r="EA82" i="151"/>
  <c r="DZ82" i="151"/>
  <c r="K84" i="151"/>
  <c r="J84" i="151"/>
  <c r="O84" i="151"/>
  <c r="P84" i="151"/>
  <c r="U84" i="151"/>
  <c r="T84" i="151"/>
  <c r="Y84" i="151"/>
  <c r="Z84" i="151"/>
  <c r="AE84" i="151"/>
  <c r="AD84" i="151"/>
  <c r="AI84" i="151"/>
  <c r="AJ84" i="151"/>
  <c r="AO84" i="151"/>
  <c r="AN84" i="151"/>
  <c r="AS84" i="151"/>
  <c r="AT84" i="151"/>
  <c r="AY84" i="151"/>
  <c r="AX84" i="151"/>
  <c r="BC84" i="151"/>
  <c r="BD84" i="151"/>
  <c r="BI84" i="151"/>
  <c r="BH84" i="151"/>
  <c r="BM84" i="151"/>
  <c r="BN84" i="151"/>
  <c r="BS84" i="151"/>
  <c r="BR84" i="151"/>
  <c r="BW84" i="151"/>
  <c r="BX84" i="151"/>
  <c r="CC84" i="151"/>
  <c r="CB84" i="151"/>
  <c r="CG84" i="151"/>
  <c r="CH84" i="151"/>
  <c r="CM84" i="151"/>
  <c r="CL84" i="151"/>
  <c r="CQ84" i="151"/>
  <c r="CR84" i="151"/>
  <c r="CW84" i="151"/>
  <c r="CV84" i="151"/>
  <c r="DA84" i="151"/>
  <c r="DB84" i="151"/>
  <c r="DG84" i="151"/>
  <c r="DF84" i="151"/>
  <c r="DK84" i="151"/>
  <c r="DL84" i="151"/>
  <c r="DQ84" i="151"/>
  <c r="DP84" i="151"/>
  <c r="DU84" i="151"/>
  <c r="DV84" i="151"/>
  <c r="EA84" i="151"/>
  <c r="DZ84" i="151"/>
  <c r="K86" i="151"/>
  <c r="J86" i="151"/>
  <c r="O86" i="151"/>
  <c r="P86" i="151"/>
  <c r="U86" i="151"/>
  <c r="T86" i="151"/>
  <c r="Y86" i="151"/>
  <c r="Z86" i="151"/>
  <c r="AE86" i="151"/>
  <c r="AD86" i="151"/>
  <c r="AI86" i="151"/>
  <c r="AJ86" i="151"/>
  <c r="AO86" i="151"/>
  <c r="AN86" i="151"/>
  <c r="AS86" i="151"/>
  <c r="AT86" i="151"/>
  <c r="AY86" i="151"/>
  <c r="AX86" i="151"/>
  <c r="BC86" i="151"/>
  <c r="BD86" i="151"/>
  <c r="BI86" i="151"/>
  <c r="BH86" i="151"/>
  <c r="BM86" i="151"/>
  <c r="BN86" i="151"/>
  <c r="BS86" i="151"/>
  <c r="BR86" i="151"/>
  <c r="BW86" i="151"/>
  <c r="BX86" i="151"/>
  <c r="CC86" i="151"/>
  <c r="CB86" i="151"/>
  <c r="CG86" i="151"/>
  <c r="CH86" i="151"/>
  <c r="CM86" i="151"/>
  <c r="CL86" i="151"/>
  <c r="CQ86" i="151"/>
  <c r="CR86" i="151"/>
  <c r="CW86" i="151"/>
  <c r="CV86" i="151"/>
  <c r="DA86" i="151"/>
  <c r="DB86" i="151"/>
  <c r="DG86" i="151"/>
  <c r="DF86" i="151"/>
  <c r="DK86" i="151"/>
  <c r="DL86" i="151"/>
  <c r="DQ86" i="151"/>
  <c r="DP86" i="151"/>
  <c r="DU86" i="151"/>
  <c r="DV86" i="151"/>
  <c r="EA86" i="151"/>
  <c r="DZ86" i="151"/>
  <c r="K88" i="151"/>
  <c r="J88" i="151"/>
  <c r="O88" i="151"/>
  <c r="P88" i="151"/>
  <c r="U88" i="151"/>
  <c r="T88" i="151"/>
  <c r="Y88" i="151"/>
  <c r="Z88" i="151"/>
  <c r="AE88" i="151"/>
  <c r="AD88" i="151"/>
  <c r="AI88" i="151"/>
  <c r="AJ88" i="151"/>
  <c r="AO88" i="151"/>
  <c r="AN88" i="151"/>
  <c r="AS88" i="151"/>
  <c r="AT88" i="151"/>
  <c r="AY88" i="151"/>
  <c r="AX88" i="151"/>
  <c r="BC88" i="151"/>
  <c r="BD88" i="151"/>
  <c r="BI88" i="151"/>
  <c r="BH88" i="151"/>
  <c r="BM88" i="151"/>
  <c r="BN88" i="151"/>
  <c r="BS88" i="151"/>
  <c r="BR88" i="151"/>
  <c r="BW88" i="151"/>
  <c r="BX88" i="151"/>
  <c r="CC88" i="151"/>
  <c r="CB88" i="151"/>
  <c r="CG88" i="151"/>
  <c r="CH88" i="151"/>
  <c r="CM88" i="151"/>
  <c r="CL88" i="151"/>
  <c r="CQ88" i="151"/>
  <c r="CR88" i="151"/>
  <c r="CW88" i="151"/>
  <c r="CV88" i="151"/>
  <c r="DA88" i="151"/>
  <c r="DB88" i="151"/>
  <c r="DG88" i="151"/>
  <c r="DF88" i="151"/>
  <c r="DK88" i="151"/>
  <c r="DL88" i="151"/>
  <c r="DQ88" i="151"/>
  <c r="DP88" i="151"/>
  <c r="DU88" i="151"/>
  <c r="DV88" i="151"/>
  <c r="EA88" i="151"/>
  <c r="DZ88" i="151"/>
  <c r="K90" i="151"/>
  <c r="J90" i="151"/>
  <c r="O90" i="151"/>
  <c r="P90" i="151"/>
  <c r="U90" i="151"/>
  <c r="T90" i="151"/>
  <c r="Y90" i="151"/>
  <c r="Z90" i="151"/>
  <c r="AE90" i="151"/>
  <c r="AD90" i="151"/>
  <c r="AI90" i="151"/>
  <c r="AJ90" i="151"/>
  <c r="AO90" i="151"/>
  <c r="AN90" i="151"/>
  <c r="AS90" i="151"/>
  <c r="AT90" i="151"/>
  <c r="AY90" i="151"/>
  <c r="AX90" i="151"/>
  <c r="BC90" i="151"/>
  <c r="BD90" i="151"/>
  <c r="BI90" i="151"/>
  <c r="BH90" i="151"/>
  <c r="BM90" i="151"/>
  <c r="BN90" i="151"/>
  <c r="BS90" i="151"/>
  <c r="BR90" i="151"/>
  <c r="BW90" i="151"/>
  <c r="BX90" i="151"/>
  <c r="CC90" i="151"/>
  <c r="CB90" i="151"/>
  <c r="CG90" i="151"/>
  <c r="CH90" i="151"/>
  <c r="CM90" i="151"/>
  <c r="CL90" i="151"/>
  <c r="CQ90" i="151"/>
  <c r="CR90" i="151"/>
  <c r="CW90" i="151"/>
  <c r="CV90" i="151"/>
  <c r="DA90" i="151"/>
  <c r="DB90" i="151"/>
  <c r="DG90" i="151"/>
  <c r="DF90" i="151"/>
  <c r="DK90" i="151"/>
  <c r="DL90" i="151"/>
  <c r="DQ90" i="151"/>
  <c r="DP90" i="151"/>
  <c r="DU90" i="151"/>
  <c r="DV90" i="151"/>
  <c r="EA90" i="151"/>
  <c r="DZ90" i="151"/>
  <c r="K92" i="151"/>
  <c r="J92" i="151"/>
  <c r="O92" i="151"/>
  <c r="P92" i="151"/>
  <c r="U92" i="151"/>
  <c r="T92" i="151"/>
  <c r="Y92" i="151"/>
  <c r="Z92" i="151"/>
  <c r="AE92" i="151"/>
  <c r="AD92" i="151"/>
  <c r="AI92" i="151"/>
  <c r="AJ92" i="151"/>
  <c r="AO92" i="151"/>
  <c r="AN92" i="151"/>
  <c r="AS92" i="151"/>
  <c r="AT92" i="151"/>
  <c r="AY92" i="151"/>
  <c r="AX92" i="151"/>
  <c r="BC92" i="151"/>
  <c r="BD92" i="151"/>
  <c r="BI92" i="151"/>
  <c r="BH92" i="151"/>
  <c r="BM92" i="151"/>
  <c r="BN92" i="151"/>
  <c r="BS92" i="151"/>
  <c r="BR92" i="151"/>
  <c r="BW92" i="151"/>
  <c r="BX92" i="151"/>
  <c r="CC92" i="151"/>
  <c r="CB92" i="151"/>
  <c r="CG92" i="151"/>
  <c r="CH92" i="151"/>
  <c r="CM92" i="151"/>
  <c r="CL92" i="151"/>
  <c r="CQ92" i="151"/>
  <c r="CR92" i="151"/>
  <c r="CW92" i="151"/>
  <c r="CV92" i="151"/>
  <c r="DA92" i="151"/>
  <c r="DB92" i="151"/>
  <c r="DG92" i="151"/>
  <c r="DF92" i="151"/>
  <c r="DK92" i="151"/>
  <c r="DL92" i="151"/>
  <c r="DQ92" i="151"/>
  <c r="DP92" i="151"/>
  <c r="DU92" i="151"/>
  <c r="DV92" i="151"/>
  <c r="EA92" i="151"/>
  <c r="DZ92" i="151"/>
  <c r="ES92" i="151"/>
  <c r="K94" i="151"/>
  <c r="J94" i="151"/>
  <c r="O94" i="151"/>
  <c r="P94" i="151"/>
  <c r="U94" i="151"/>
  <c r="T94" i="151"/>
  <c r="Y94" i="151"/>
  <c r="Z94" i="151"/>
  <c r="AE94" i="151"/>
  <c r="AD94" i="151"/>
  <c r="AI94" i="151"/>
  <c r="AJ94" i="151"/>
  <c r="AO94" i="151"/>
  <c r="AN94" i="151"/>
  <c r="AS94" i="151"/>
  <c r="AT94" i="151"/>
  <c r="AY94" i="151"/>
  <c r="AX94" i="151"/>
  <c r="BC94" i="151"/>
  <c r="BD94" i="151"/>
  <c r="BI94" i="151"/>
  <c r="BH94" i="151"/>
  <c r="BM94" i="151"/>
  <c r="BN94" i="151"/>
  <c r="BS94" i="151"/>
  <c r="BR94" i="151"/>
  <c r="BW94" i="151"/>
  <c r="BX94" i="151"/>
  <c r="CC94" i="151"/>
  <c r="CB94" i="151"/>
  <c r="CG94" i="151"/>
  <c r="CH94" i="151"/>
  <c r="CM94" i="151"/>
  <c r="CL94" i="151"/>
  <c r="CQ94" i="151"/>
  <c r="CR94" i="151"/>
  <c r="CW94" i="151"/>
  <c r="CV94" i="151"/>
  <c r="DA94" i="151"/>
  <c r="DB94" i="151"/>
  <c r="DG94" i="151"/>
  <c r="DF94" i="151"/>
  <c r="DK94" i="151"/>
  <c r="DL94" i="151"/>
  <c r="DQ94" i="151"/>
  <c r="DP94" i="151"/>
  <c r="DU94" i="151"/>
  <c r="DV94" i="151"/>
  <c r="EA94" i="151"/>
  <c r="DZ94" i="151"/>
  <c r="K96" i="151"/>
  <c r="J96" i="151"/>
  <c r="O96" i="151"/>
  <c r="P96" i="151"/>
  <c r="U96" i="151"/>
  <c r="T96" i="151"/>
  <c r="Y96" i="151"/>
  <c r="Z96" i="151"/>
  <c r="AE96" i="151"/>
  <c r="AD96" i="151"/>
  <c r="AI96" i="151"/>
  <c r="AJ96" i="151"/>
  <c r="AO96" i="151"/>
  <c r="AN96" i="151"/>
  <c r="AS96" i="151"/>
  <c r="AT96" i="151"/>
  <c r="AY96" i="151"/>
  <c r="AX96" i="151"/>
  <c r="BC96" i="151"/>
  <c r="BD96" i="151"/>
  <c r="BI96" i="151"/>
  <c r="BH96" i="151"/>
  <c r="BM96" i="151"/>
  <c r="BN96" i="151"/>
  <c r="BS96" i="151"/>
  <c r="BR96" i="151"/>
  <c r="BW96" i="151"/>
  <c r="BX96" i="151"/>
  <c r="CC96" i="151"/>
  <c r="CB96" i="151"/>
  <c r="CG96" i="151"/>
  <c r="CH96" i="151"/>
  <c r="CM96" i="151"/>
  <c r="CL96" i="151"/>
  <c r="CQ96" i="151"/>
  <c r="CR96" i="151"/>
  <c r="CW96" i="151"/>
  <c r="CV96" i="151"/>
  <c r="DA96" i="151"/>
  <c r="DB96" i="151"/>
  <c r="DG96" i="151"/>
  <c r="DF96" i="151"/>
  <c r="DK96" i="151"/>
  <c r="DL96" i="151"/>
  <c r="DQ96" i="151"/>
  <c r="DP96" i="151"/>
  <c r="DU96" i="151"/>
  <c r="DV96" i="151"/>
  <c r="EA96" i="151"/>
  <c r="DZ96" i="151"/>
  <c r="K98" i="151"/>
  <c r="J98" i="151"/>
  <c r="O98" i="151"/>
  <c r="P98" i="151"/>
  <c r="U98" i="151"/>
  <c r="T98" i="151"/>
  <c r="Y98" i="151"/>
  <c r="Z98" i="151"/>
  <c r="AE98" i="151"/>
  <c r="AD98" i="151"/>
  <c r="AI98" i="151"/>
  <c r="AJ98" i="151"/>
  <c r="AO98" i="151"/>
  <c r="AN98" i="151"/>
  <c r="AS98" i="151"/>
  <c r="AT98" i="151"/>
  <c r="AY98" i="151"/>
  <c r="AX98" i="151"/>
  <c r="BC98" i="151"/>
  <c r="BD98" i="151"/>
  <c r="BI98" i="151"/>
  <c r="BH98" i="151"/>
  <c r="BM98" i="151"/>
  <c r="BN98" i="151"/>
  <c r="BS98" i="151"/>
  <c r="BR98" i="151"/>
  <c r="BW98" i="151"/>
  <c r="BX98" i="151"/>
  <c r="CC98" i="151"/>
  <c r="CB98" i="151"/>
  <c r="CG98" i="151"/>
  <c r="CH98" i="151"/>
  <c r="CM98" i="151"/>
  <c r="CL98" i="151"/>
  <c r="CQ98" i="151"/>
  <c r="CR98" i="151"/>
  <c r="CW98" i="151"/>
  <c r="CV98" i="151"/>
  <c r="DA98" i="151"/>
  <c r="DB98" i="151"/>
  <c r="DG98" i="151"/>
  <c r="DF98" i="151"/>
  <c r="DK98" i="151"/>
  <c r="DL98" i="151"/>
  <c r="DQ98" i="151"/>
  <c r="DP98" i="151"/>
  <c r="DU98" i="151"/>
  <c r="DV98" i="151"/>
  <c r="EA98" i="151"/>
  <c r="DZ98" i="151"/>
  <c r="K100" i="151"/>
  <c r="J100" i="151"/>
  <c r="O100" i="151"/>
  <c r="P100" i="151"/>
  <c r="U100" i="151"/>
  <c r="T100" i="151"/>
  <c r="Y100" i="151"/>
  <c r="Z100" i="151"/>
  <c r="AE100" i="151"/>
  <c r="AD100" i="151"/>
  <c r="AI100" i="151"/>
  <c r="AJ100" i="151"/>
  <c r="AO100" i="151"/>
  <c r="AN100" i="151"/>
  <c r="AS100" i="151"/>
  <c r="AT100" i="151"/>
  <c r="AY100" i="151"/>
  <c r="AX100" i="151"/>
  <c r="BC100" i="151"/>
  <c r="BD100" i="151"/>
  <c r="BI100" i="151"/>
  <c r="BH100" i="151"/>
  <c r="BM100" i="151"/>
  <c r="BN100" i="151"/>
  <c r="BS100" i="151"/>
  <c r="BR100" i="151"/>
  <c r="BW100" i="151"/>
  <c r="BX100" i="151"/>
  <c r="CC100" i="151"/>
  <c r="CB100" i="151"/>
  <c r="CG100" i="151"/>
  <c r="CH100" i="151"/>
  <c r="CM100" i="151"/>
  <c r="CL100" i="151"/>
  <c r="CQ100" i="151"/>
  <c r="CR100" i="151"/>
  <c r="CW100" i="151"/>
  <c r="CV100" i="151"/>
  <c r="DA100" i="151"/>
  <c r="DB100" i="151"/>
  <c r="DG100" i="151"/>
  <c r="DF100" i="151"/>
  <c r="DK100" i="151"/>
  <c r="DL100" i="151"/>
  <c r="DQ100" i="151"/>
  <c r="DP100" i="151"/>
  <c r="DU100" i="151"/>
  <c r="DV100" i="151"/>
  <c r="EA100" i="151"/>
  <c r="DZ100" i="151"/>
  <c r="K102" i="151"/>
  <c r="J102" i="151"/>
  <c r="O102" i="151"/>
  <c r="P102" i="151"/>
  <c r="U102" i="151"/>
  <c r="T102" i="151"/>
  <c r="Y102" i="151"/>
  <c r="Z102" i="151"/>
  <c r="AE102" i="151"/>
  <c r="AD102" i="151"/>
  <c r="AI102" i="151"/>
  <c r="AJ102" i="151"/>
  <c r="AO102" i="151"/>
  <c r="AN102" i="151"/>
  <c r="AS102" i="151"/>
  <c r="AT102" i="151"/>
  <c r="AY102" i="151"/>
  <c r="AX102" i="151"/>
  <c r="BC102" i="151"/>
  <c r="BD102" i="151"/>
  <c r="BI102" i="151"/>
  <c r="BH102" i="151"/>
  <c r="BM102" i="151"/>
  <c r="BN102" i="151"/>
  <c r="BS102" i="151"/>
  <c r="BR102" i="151"/>
  <c r="BW102" i="151"/>
  <c r="BX102" i="151"/>
  <c r="CC102" i="151"/>
  <c r="CB102" i="151"/>
  <c r="CG102" i="151"/>
  <c r="CH102" i="151"/>
  <c r="CM102" i="151"/>
  <c r="CL102" i="151"/>
  <c r="CQ102" i="151"/>
  <c r="CR102" i="151"/>
  <c r="CW102" i="151"/>
  <c r="CV102" i="151"/>
  <c r="DA102" i="151"/>
  <c r="DB102" i="151"/>
  <c r="DG102" i="151"/>
  <c r="DF102" i="151"/>
  <c r="DK102" i="151"/>
  <c r="DL102" i="151"/>
  <c r="DQ102" i="151"/>
  <c r="DP102" i="151"/>
  <c r="DU102" i="151"/>
  <c r="DV102" i="151"/>
  <c r="EA102" i="151"/>
  <c r="DZ102" i="151"/>
  <c r="K104" i="151"/>
  <c r="J104" i="151"/>
  <c r="O104" i="151"/>
  <c r="P104" i="151"/>
  <c r="U104" i="151"/>
  <c r="T104" i="151"/>
  <c r="Y104" i="151"/>
  <c r="Z104" i="151"/>
  <c r="AE104" i="151"/>
  <c r="AD104" i="151"/>
  <c r="AI104" i="151"/>
  <c r="AJ104" i="151"/>
  <c r="AO104" i="151"/>
  <c r="AN104" i="151"/>
  <c r="AS104" i="151"/>
  <c r="AT104" i="151"/>
  <c r="AY104" i="151"/>
  <c r="AX104" i="151"/>
  <c r="BC104" i="151"/>
  <c r="BD104" i="151"/>
  <c r="BI104" i="151"/>
  <c r="BH104" i="151"/>
  <c r="BM104" i="151"/>
  <c r="BN104" i="151"/>
  <c r="BS104" i="151"/>
  <c r="BR104" i="151"/>
  <c r="BW104" i="151"/>
  <c r="BX104" i="151"/>
  <c r="CC104" i="151"/>
  <c r="CB104" i="151"/>
  <c r="CG104" i="151"/>
  <c r="CH104" i="151"/>
  <c r="CM104" i="151"/>
  <c r="CL104" i="151"/>
  <c r="CQ104" i="151"/>
  <c r="CR104" i="151"/>
  <c r="CW104" i="151"/>
  <c r="CV104" i="151"/>
  <c r="DA104" i="151"/>
  <c r="DB104" i="151"/>
  <c r="DG104" i="151"/>
  <c r="DF104" i="151"/>
  <c r="DK104" i="151"/>
  <c r="DL104" i="151"/>
  <c r="DQ104" i="151"/>
  <c r="DP104" i="151"/>
  <c r="DU104" i="151"/>
  <c r="DV104" i="151"/>
  <c r="EA104" i="151"/>
  <c r="DZ104" i="151"/>
  <c r="K106" i="151"/>
  <c r="J106" i="151"/>
  <c r="O106" i="151"/>
  <c r="P106" i="151"/>
  <c r="U106" i="151"/>
  <c r="T106" i="151"/>
  <c r="Y106" i="151"/>
  <c r="Z106" i="151"/>
  <c r="AE106" i="151"/>
  <c r="AD106" i="151"/>
  <c r="AI106" i="151"/>
  <c r="AJ106" i="151"/>
  <c r="AO106" i="151"/>
  <c r="AN106" i="151"/>
  <c r="AS106" i="151"/>
  <c r="AT106" i="151"/>
  <c r="AY106" i="151"/>
  <c r="AX106" i="151"/>
  <c r="BC106" i="151"/>
  <c r="BD106" i="151"/>
  <c r="BI106" i="151"/>
  <c r="BH106" i="151"/>
  <c r="BM106" i="151"/>
  <c r="BN106" i="151"/>
  <c r="BS106" i="151"/>
  <c r="BR106" i="151"/>
  <c r="BW106" i="151"/>
  <c r="BX106" i="151"/>
  <c r="CC106" i="151"/>
  <c r="CB106" i="151"/>
  <c r="CG106" i="151"/>
  <c r="CH106" i="151"/>
  <c r="CM106" i="151"/>
  <c r="CL106" i="151"/>
  <c r="CQ106" i="151"/>
  <c r="CR106" i="151"/>
  <c r="CW106" i="151"/>
  <c r="CV106" i="151"/>
  <c r="DA106" i="151"/>
  <c r="DB106" i="151"/>
  <c r="DG106" i="151"/>
  <c r="DF106" i="151"/>
  <c r="DK106" i="151"/>
  <c r="DL106" i="151"/>
  <c r="DQ106" i="151"/>
  <c r="DP106" i="151"/>
  <c r="DU106" i="151"/>
  <c r="DV106" i="151"/>
  <c r="EA106" i="151"/>
  <c r="DZ106" i="151"/>
  <c r="K108" i="151"/>
  <c r="J108" i="151"/>
  <c r="O108" i="151"/>
  <c r="P108" i="151"/>
  <c r="U108" i="151"/>
  <c r="T108" i="151"/>
  <c r="Y108" i="151"/>
  <c r="Z108" i="151"/>
  <c r="AE108" i="151"/>
  <c r="AD108" i="151"/>
  <c r="AI108" i="151"/>
  <c r="AJ108" i="151"/>
  <c r="AO108" i="151"/>
  <c r="AN108" i="151"/>
  <c r="AS108" i="151"/>
  <c r="AT108" i="151"/>
  <c r="AY108" i="151"/>
  <c r="AX108" i="151"/>
  <c r="BC108" i="151"/>
  <c r="BD108" i="151"/>
  <c r="BI108" i="151"/>
  <c r="BH108" i="151"/>
  <c r="BM108" i="151"/>
  <c r="BN108" i="151"/>
  <c r="BS108" i="151"/>
  <c r="BR108" i="151"/>
  <c r="BW108" i="151"/>
  <c r="BX108" i="151"/>
  <c r="CC108" i="151"/>
  <c r="CB108" i="151"/>
  <c r="CG108" i="151"/>
  <c r="CH108" i="151"/>
  <c r="CM108" i="151"/>
  <c r="CL108" i="151"/>
  <c r="CQ108" i="151"/>
  <c r="CR108" i="151"/>
  <c r="CW108" i="151"/>
  <c r="CV108" i="151"/>
  <c r="DA108" i="151"/>
  <c r="DB108" i="151"/>
  <c r="DG108" i="151"/>
  <c r="DF108" i="151"/>
  <c r="DK108" i="151"/>
  <c r="DL108" i="151"/>
  <c r="DQ108" i="151"/>
  <c r="DP108" i="151"/>
  <c r="DU108" i="151"/>
  <c r="DV108" i="151"/>
  <c r="EA108" i="151"/>
  <c r="DZ108" i="151"/>
  <c r="K110" i="151"/>
  <c r="J110" i="151"/>
  <c r="O110" i="151"/>
  <c r="P110" i="151"/>
  <c r="U110" i="151"/>
  <c r="T110" i="151"/>
  <c r="Y110" i="151"/>
  <c r="Z110" i="151"/>
  <c r="AE110" i="151"/>
  <c r="AD110" i="151"/>
  <c r="AI110" i="151"/>
  <c r="AJ110" i="151"/>
  <c r="AO110" i="151"/>
  <c r="AN110" i="151"/>
  <c r="AS110" i="151"/>
  <c r="AT110" i="151"/>
  <c r="AY110" i="151"/>
  <c r="AX110" i="151"/>
  <c r="BC110" i="151"/>
  <c r="BD110" i="151"/>
  <c r="BI110" i="151"/>
  <c r="BH110" i="151"/>
  <c r="BM110" i="151"/>
  <c r="BN110" i="151"/>
  <c r="BS110" i="151"/>
  <c r="BR110" i="151"/>
  <c r="BW110" i="151"/>
  <c r="BX110" i="151"/>
  <c r="CC110" i="151"/>
  <c r="CB110" i="151"/>
  <c r="CG110" i="151"/>
  <c r="CH110" i="151"/>
  <c r="CM110" i="151"/>
  <c r="CL110" i="151"/>
  <c r="CQ110" i="151"/>
  <c r="CR110" i="151"/>
  <c r="CW110" i="151"/>
  <c r="CV110" i="151"/>
  <c r="DA110" i="151"/>
  <c r="DB110" i="151"/>
  <c r="DG110" i="151"/>
  <c r="DF110" i="151"/>
  <c r="DK110" i="151"/>
  <c r="DL110" i="151"/>
  <c r="DQ110" i="151"/>
  <c r="DP110" i="151"/>
  <c r="DU110" i="151"/>
  <c r="DV110" i="151"/>
  <c r="EA110" i="151"/>
  <c r="DZ110" i="151"/>
  <c r="K112" i="151"/>
  <c r="J112" i="151"/>
  <c r="O112" i="151"/>
  <c r="P112" i="151"/>
  <c r="U112" i="151"/>
  <c r="T112" i="151"/>
  <c r="Y112" i="151"/>
  <c r="Z112" i="151"/>
  <c r="AE112" i="151"/>
  <c r="AD112" i="151"/>
  <c r="AI112" i="151"/>
  <c r="AJ112" i="151"/>
  <c r="AO112" i="151"/>
  <c r="AN112" i="151"/>
  <c r="AS112" i="151"/>
  <c r="AT112" i="151"/>
  <c r="AY112" i="151"/>
  <c r="AX112" i="151"/>
  <c r="BC112" i="151"/>
  <c r="BD112" i="151"/>
  <c r="BI112" i="151"/>
  <c r="BH112" i="151"/>
  <c r="BM112" i="151"/>
  <c r="BN112" i="151"/>
  <c r="BS112" i="151"/>
  <c r="BR112" i="151"/>
  <c r="BW112" i="151"/>
  <c r="BX112" i="151"/>
  <c r="CC112" i="151"/>
  <c r="CB112" i="151"/>
  <c r="CG112" i="151"/>
  <c r="CH112" i="151"/>
  <c r="CM112" i="151"/>
  <c r="CL112" i="151"/>
  <c r="CQ112" i="151"/>
  <c r="CR112" i="151"/>
  <c r="CW112" i="151"/>
  <c r="CV112" i="151"/>
  <c r="DA112" i="151"/>
  <c r="DB112" i="151"/>
  <c r="DG112" i="151"/>
  <c r="DF112" i="151"/>
  <c r="DK112" i="151"/>
  <c r="DL112" i="151"/>
  <c r="DQ112" i="151"/>
  <c r="DP112" i="151"/>
  <c r="DU112" i="151"/>
  <c r="DV112" i="151"/>
  <c r="EA112" i="151"/>
  <c r="DZ112" i="151"/>
  <c r="K114" i="151"/>
  <c r="J114" i="151"/>
  <c r="O114" i="151"/>
  <c r="P114" i="151"/>
  <c r="U114" i="151"/>
  <c r="T114" i="151"/>
  <c r="Y114" i="151"/>
  <c r="Z114" i="151"/>
  <c r="AE114" i="151"/>
  <c r="AD114" i="151"/>
  <c r="AI114" i="151"/>
  <c r="AJ114" i="151"/>
  <c r="AO114" i="151"/>
  <c r="AN114" i="151"/>
  <c r="AS114" i="151"/>
  <c r="AT114" i="151"/>
  <c r="AY114" i="151"/>
  <c r="AX114" i="151"/>
  <c r="BC114" i="151"/>
  <c r="BD114" i="151"/>
  <c r="BI114" i="151"/>
  <c r="BH114" i="151"/>
  <c r="BM114" i="151"/>
  <c r="BN114" i="151"/>
  <c r="BS114" i="151"/>
  <c r="BR114" i="151"/>
  <c r="BW114" i="151"/>
  <c r="BX114" i="151"/>
  <c r="CC114" i="151"/>
  <c r="CB114" i="151"/>
  <c r="CG114" i="151"/>
  <c r="CH114" i="151"/>
  <c r="CM114" i="151"/>
  <c r="CL114" i="151"/>
  <c r="CQ114" i="151"/>
  <c r="CR114" i="151"/>
  <c r="CW114" i="151"/>
  <c r="CV114" i="151"/>
  <c r="DA114" i="151"/>
  <c r="DB114" i="151"/>
  <c r="DG114" i="151"/>
  <c r="DF114" i="151"/>
  <c r="DK114" i="151"/>
  <c r="DL114" i="151"/>
  <c r="DQ114" i="151"/>
  <c r="DP114" i="151"/>
  <c r="DU114" i="151"/>
  <c r="DV114" i="151"/>
  <c r="EA114" i="151"/>
  <c r="DZ114" i="151"/>
  <c r="K116" i="151"/>
  <c r="J116" i="151"/>
  <c r="O116" i="151"/>
  <c r="P116" i="151"/>
  <c r="U116" i="151"/>
  <c r="T116" i="151"/>
  <c r="Y116" i="151"/>
  <c r="Z116" i="151"/>
  <c r="AE116" i="151"/>
  <c r="AD116" i="151"/>
  <c r="AI116" i="151"/>
  <c r="AJ116" i="151"/>
  <c r="AO116" i="151"/>
  <c r="AN116" i="151"/>
  <c r="AS116" i="151"/>
  <c r="AT116" i="151"/>
  <c r="AY116" i="151"/>
  <c r="AX116" i="151"/>
  <c r="BC116" i="151"/>
  <c r="BD116" i="151"/>
  <c r="BI116" i="151"/>
  <c r="BH116" i="151"/>
  <c r="BM116" i="151"/>
  <c r="BN116" i="151"/>
  <c r="BS116" i="151"/>
  <c r="BR116" i="151"/>
  <c r="BW116" i="151"/>
  <c r="BX116" i="151"/>
  <c r="CC116" i="151"/>
  <c r="CB116" i="151"/>
  <c r="CG116" i="151"/>
  <c r="CH116" i="151"/>
  <c r="CM116" i="151"/>
  <c r="CL116" i="151"/>
  <c r="CQ116" i="151"/>
  <c r="CR116" i="151"/>
  <c r="CW116" i="151"/>
  <c r="CV116" i="151"/>
  <c r="DA116" i="151"/>
  <c r="DB116" i="151"/>
  <c r="DG116" i="151"/>
  <c r="DF116" i="151"/>
  <c r="DK116" i="151"/>
  <c r="DL116" i="151"/>
  <c r="DQ116" i="151"/>
  <c r="DP116" i="151"/>
  <c r="DU116" i="151"/>
  <c r="DV116" i="151"/>
  <c r="EA116" i="151"/>
  <c r="DZ116" i="151"/>
  <c r="K118" i="151"/>
  <c r="J118" i="151"/>
  <c r="O118" i="151"/>
  <c r="P118" i="151"/>
  <c r="U118" i="151"/>
  <c r="T118" i="151"/>
  <c r="Y118" i="151"/>
  <c r="Z118" i="151"/>
  <c r="AE118" i="151"/>
  <c r="AD118" i="151"/>
  <c r="AI118" i="151"/>
  <c r="AJ118" i="151"/>
  <c r="AO118" i="151"/>
  <c r="AN118" i="151"/>
  <c r="AS118" i="151"/>
  <c r="AT118" i="151"/>
  <c r="AY118" i="151"/>
  <c r="AX118" i="151"/>
  <c r="BC118" i="151"/>
  <c r="BD118" i="151"/>
  <c r="BI118" i="151"/>
  <c r="BH118" i="151"/>
  <c r="BM118" i="151"/>
  <c r="BN118" i="151"/>
  <c r="BS118" i="151"/>
  <c r="BR118" i="151"/>
  <c r="BW118" i="151"/>
  <c r="BX118" i="151"/>
  <c r="CC118" i="151"/>
  <c r="CB118" i="151"/>
  <c r="CG118" i="151"/>
  <c r="CH118" i="151"/>
  <c r="CM118" i="151"/>
  <c r="CL118" i="151"/>
  <c r="CQ118" i="151"/>
  <c r="CR118" i="151"/>
  <c r="CW118" i="151"/>
  <c r="CV118" i="151"/>
  <c r="DA118" i="151"/>
  <c r="DB118" i="151"/>
  <c r="DG118" i="151"/>
  <c r="DF118" i="151"/>
  <c r="DK118" i="151"/>
  <c r="DL118" i="151"/>
  <c r="DQ118" i="151"/>
  <c r="DP118" i="151"/>
  <c r="DU118" i="151"/>
  <c r="DV118" i="151"/>
  <c r="EA118" i="151"/>
  <c r="DZ118" i="151"/>
  <c r="K120" i="151"/>
  <c r="J120" i="151"/>
  <c r="O120" i="151"/>
  <c r="P120" i="151"/>
  <c r="U120" i="151"/>
  <c r="T120" i="151"/>
  <c r="Y120" i="151"/>
  <c r="Z120" i="151"/>
  <c r="AE120" i="151"/>
  <c r="AD120" i="151"/>
  <c r="AI120" i="151"/>
  <c r="AJ120" i="151"/>
  <c r="AO120" i="151"/>
  <c r="AN120" i="151"/>
  <c r="AS120" i="151"/>
  <c r="AT120" i="151"/>
  <c r="AY120" i="151"/>
  <c r="AX120" i="151"/>
  <c r="BC120" i="151"/>
  <c r="BD120" i="151"/>
  <c r="BI120" i="151"/>
  <c r="BH120" i="151"/>
  <c r="BM120" i="151"/>
  <c r="BN120" i="151"/>
  <c r="BS120" i="151"/>
  <c r="BR120" i="151"/>
  <c r="BW120" i="151"/>
  <c r="BX120" i="151"/>
  <c r="CC120" i="151"/>
  <c r="CB120" i="151"/>
  <c r="CG120" i="151"/>
  <c r="CH120" i="151"/>
  <c r="CM120" i="151"/>
  <c r="CL120" i="151"/>
  <c r="CQ120" i="151"/>
  <c r="CR120" i="151"/>
  <c r="CW120" i="151"/>
  <c r="CV120" i="151"/>
  <c r="DA120" i="151"/>
  <c r="DB120" i="151"/>
  <c r="DG120" i="151"/>
  <c r="DF120" i="151"/>
  <c r="DK120" i="151"/>
  <c r="DL120" i="151"/>
  <c r="DQ120" i="151"/>
  <c r="DP120" i="151"/>
  <c r="DU120" i="151"/>
  <c r="DV120" i="151"/>
  <c r="EA120" i="151"/>
  <c r="DZ120" i="151"/>
  <c r="J121" i="151"/>
  <c r="K121" i="151"/>
  <c r="P121" i="151"/>
  <c r="O121" i="151"/>
  <c r="T121" i="151"/>
  <c r="U121" i="151"/>
  <c r="Z121" i="151"/>
  <c r="Y121" i="151"/>
  <c r="AD121" i="151"/>
  <c r="AE121" i="151"/>
  <c r="AJ121" i="151"/>
  <c r="AI121" i="151"/>
  <c r="AN121" i="151"/>
  <c r="AO121" i="151"/>
  <c r="AT121" i="151"/>
  <c r="AS121" i="151"/>
  <c r="AX121" i="151"/>
  <c r="AY121" i="151"/>
  <c r="BD121" i="151"/>
  <c r="BC121" i="151"/>
  <c r="BH121" i="151"/>
  <c r="BI121" i="151"/>
  <c r="BN121" i="151"/>
  <c r="BM121" i="151"/>
  <c r="BR121" i="151"/>
  <c r="BS121" i="151"/>
  <c r="BX121" i="151"/>
  <c r="BW121" i="151"/>
  <c r="CB121" i="151"/>
  <c r="CC121" i="151"/>
  <c r="CH121" i="151"/>
  <c r="CG121" i="151"/>
  <c r="CL121" i="151"/>
  <c r="CM121" i="151"/>
  <c r="CR121" i="151"/>
  <c r="CQ121" i="151"/>
  <c r="CV121" i="151"/>
  <c r="CW121" i="151"/>
  <c r="DB121" i="151"/>
  <c r="DA121" i="151"/>
  <c r="DF121" i="151"/>
  <c r="DG121" i="151"/>
  <c r="DL121" i="151"/>
  <c r="DK121" i="151"/>
  <c r="DP121" i="151"/>
  <c r="DQ121" i="151"/>
  <c r="DV121" i="151"/>
  <c r="DU121" i="151"/>
  <c r="DZ121" i="151"/>
  <c r="EA121" i="151"/>
  <c r="EU121" i="151"/>
  <c r="ER121" i="151"/>
  <c r="EQ121" i="151"/>
  <c r="J123" i="151"/>
  <c r="K123" i="151"/>
  <c r="P123" i="151"/>
  <c r="O123" i="151"/>
  <c r="T123" i="151"/>
  <c r="U123" i="151"/>
  <c r="Z123" i="151"/>
  <c r="Y123" i="151"/>
  <c r="AD123" i="151"/>
  <c r="AE123" i="151"/>
  <c r="AJ123" i="151"/>
  <c r="AI123" i="151"/>
  <c r="AN123" i="151"/>
  <c r="AO123" i="151"/>
  <c r="AT123" i="151"/>
  <c r="AS123" i="151"/>
  <c r="AX123" i="151"/>
  <c r="AY123" i="151"/>
  <c r="BD123" i="151"/>
  <c r="BC123" i="151"/>
  <c r="BH123" i="151"/>
  <c r="BI123" i="151"/>
  <c r="BN123" i="151"/>
  <c r="BM123" i="151"/>
  <c r="BR123" i="151"/>
  <c r="BS123" i="151"/>
  <c r="BX123" i="151"/>
  <c r="BW123" i="151"/>
  <c r="CB123" i="151"/>
  <c r="CC123" i="151"/>
  <c r="CH123" i="151"/>
  <c r="CG123" i="151"/>
  <c r="CL123" i="151"/>
  <c r="CM123" i="151"/>
  <c r="CR123" i="151"/>
  <c r="CQ123" i="151"/>
  <c r="CV123" i="151"/>
  <c r="CW123" i="151"/>
  <c r="DB123" i="151"/>
  <c r="DA123" i="151"/>
  <c r="DF123" i="151"/>
  <c r="DG123" i="151"/>
  <c r="DL123" i="151"/>
  <c r="DK123" i="151"/>
  <c r="DP123" i="151"/>
  <c r="DQ123" i="151"/>
  <c r="DV123" i="151"/>
  <c r="DU123" i="151"/>
  <c r="DZ123" i="151"/>
  <c r="EA123" i="151"/>
  <c r="EU123" i="151"/>
  <c r="ER123" i="151"/>
  <c r="EQ123" i="151"/>
  <c r="J125" i="151"/>
  <c r="K125" i="151"/>
  <c r="P125" i="151"/>
  <c r="O125" i="151"/>
  <c r="T125" i="151"/>
  <c r="U125" i="151"/>
  <c r="Z125" i="151"/>
  <c r="Y125" i="151"/>
  <c r="AD125" i="151"/>
  <c r="AE125" i="151"/>
  <c r="AJ125" i="151"/>
  <c r="AI125" i="151"/>
  <c r="AN125" i="151"/>
  <c r="AO125" i="151"/>
  <c r="AT125" i="151"/>
  <c r="AS125" i="151"/>
  <c r="AX125" i="151"/>
  <c r="AY125" i="151"/>
  <c r="BD125" i="151"/>
  <c r="BC125" i="151"/>
  <c r="BH125" i="151"/>
  <c r="BI125" i="151"/>
  <c r="BN125" i="151"/>
  <c r="BM125" i="151"/>
  <c r="BR125" i="151"/>
  <c r="BS125" i="151"/>
  <c r="BX125" i="151"/>
  <c r="BW125" i="151"/>
  <c r="CB125" i="151"/>
  <c r="CC125" i="151"/>
  <c r="CH125" i="151"/>
  <c r="CG125" i="151"/>
  <c r="CL125" i="151"/>
  <c r="CM125" i="151"/>
  <c r="CR125" i="151"/>
  <c r="CQ125" i="151"/>
  <c r="CV125" i="151"/>
  <c r="CW125" i="151"/>
  <c r="DB125" i="151"/>
  <c r="DA125" i="151"/>
  <c r="DF125" i="151"/>
  <c r="DG125" i="151"/>
  <c r="DL125" i="151"/>
  <c r="DK125" i="151"/>
  <c r="DP125" i="151"/>
  <c r="DQ125" i="151"/>
  <c r="DV125" i="151"/>
  <c r="DU125" i="151"/>
  <c r="DZ125" i="151"/>
  <c r="EA125" i="151"/>
  <c r="EU125" i="151"/>
  <c r="ER125" i="151"/>
  <c r="EQ125" i="151"/>
  <c r="J127" i="151"/>
  <c r="K127" i="151"/>
  <c r="P127" i="151"/>
  <c r="O127" i="151"/>
  <c r="T127" i="151"/>
  <c r="U127" i="151"/>
  <c r="Z127" i="151"/>
  <c r="Y127" i="151"/>
  <c r="AD127" i="151"/>
  <c r="AE127" i="151"/>
  <c r="AJ127" i="151"/>
  <c r="AI127" i="151"/>
  <c r="AN127" i="151"/>
  <c r="AO127" i="151"/>
  <c r="AT127" i="151"/>
  <c r="AS127" i="151"/>
  <c r="AX127" i="151"/>
  <c r="AY127" i="151"/>
  <c r="EG12" i="151"/>
  <c r="EG14" i="151"/>
  <c r="EG16" i="151"/>
  <c r="EG18" i="151"/>
  <c r="EG20" i="151"/>
  <c r="EG22" i="151"/>
  <c r="EG24" i="151"/>
  <c r="EG26" i="151"/>
  <c r="EG28" i="151"/>
  <c r="EG30" i="151"/>
  <c r="EG33" i="151"/>
  <c r="EG35" i="151"/>
  <c r="EG37" i="151"/>
  <c r="EG39" i="151"/>
  <c r="EG41" i="151"/>
  <c r="EG44" i="151"/>
  <c r="EG46" i="151"/>
  <c r="EG48" i="151"/>
  <c r="EG50" i="151"/>
  <c r="EG52" i="151"/>
  <c r="EG54" i="151"/>
  <c r="EG58" i="151"/>
  <c r="EG60" i="151"/>
  <c r="EG62" i="151"/>
  <c r="EG64" i="151"/>
  <c r="EG66" i="151"/>
  <c r="BD68" i="151"/>
  <c r="BC68" i="151"/>
  <c r="BH68" i="151"/>
  <c r="BI68" i="151"/>
  <c r="BN68" i="151"/>
  <c r="BM68" i="151"/>
  <c r="BR68" i="151"/>
  <c r="BS68" i="151"/>
  <c r="BX68" i="151"/>
  <c r="BW68" i="151"/>
  <c r="CB68" i="151"/>
  <c r="CC68" i="151"/>
  <c r="CH68" i="151"/>
  <c r="CG68" i="151"/>
  <c r="CL68" i="151"/>
  <c r="CM68" i="151"/>
  <c r="CR68" i="151"/>
  <c r="CQ68" i="151"/>
  <c r="CV68" i="151"/>
  <c r="CW68" i="151"/>
  <c r="DB68" i="151"/>
  <c r="DA68" i="151"/>
  <c r="DF68" i="151"/>
  <c r="DG68" i="151"/>
  <c r="DL68" i="151"/>
  <c r="DK68" i="151"/>
  <c r="DP68" i="151"/>
  <c r="DQ68" i="151"/>
  <c r="DV68" i="151"/>
  <c r="DU68" i="151"/>
  <c r="DZ68" i="151"/>
  <c r="EA68" i="151"/>
  <c r="ES68" i="151"/>
  <c r="EV69" i="151"/>
  <c r="J70" i="151"/>
  <c r="K70" i="151"/>
  <c r="P70" i="151"/>
  <c r="O70" i="151"/>
  <c r="T70" i="151"/>
  <c r="U70" i="151"/>
  <c r="Z70" i="151"/>
  <c r="Y70" i="151"/>
  <c r="AD70" i="151"/>
  <c r="AE70" i="151"/>
  <c r="AJ70" i="151"/>
  <c r="AI70" i="151"/>
  <c r="AN70" i="151"/>
  <c r="AO70" i="151"/>
  <c r="AT70" i="151"/>
  <c r="AS70" i="151"/>
  <c r="AX70" i="151"/>
  <c r="AY70" i="151"/>
  <c r="BD70" i="151"/>
  <c r="BC70" i="151"/>
  <c r="BH70" i="151"/>
  <c r="BI70" i="151"/>
  <c r="BN70" i="151"/>
  <c r="BM70" i="151"/>
  <c r="BR70" i="151"/>
  <c r="BS70" i="151"/>
  <c r="BX70" i="151"/>
  <c r="BW70" i="151"/>
  <c r="CB70" i="151"/>
  <c r="CC70" i="151"/>
  <c r="CH70" i="151"/>
  <c r="CG70" i="151"/>
  <c r="CL70" i="151"/>
  <c r="CM70" i="151"/>
  <c r="CR70" i="151"/>
  <c r="CQ70" i="151"/>
  <c r="CV70" i="151"/>
  <c r="CW70" i="151"/>
  <c r="DB70" i="151"/>
  <c r="DA70" i="151"/>
  <c r="DF70" i="151"/>
  <c r="DG70" i="151"/>
  <c r="DL70" i="151"/>
  <c r="DK70" i="151"/>
  <c r="DP70" i="151"/>
  <c r="DQ70" i="151"/>
  <c r="DV70" i="151"/>
  <c r="DU70" i="151"/>
  <c r="DZ70" i="151"/>
  <c r="EA70" i="151"/>
  <c r="ES70" i="151"/>
  <c r="J71" i="151"/>
  <c r="K71" i="151"/>
  <c r="P71" i="151"/>
  <c r="O71" i="151"/>
  <c r="T71" i="151"/>
  <c r="U71" i="151"/>
  <c r="Z71" i="151"/>
  <c r="Y71" i="151"/>
  <c r="AD71" i="151"/>
  <c r="AE71" i="151"/>
  <c r="AJ71" i="151"/>
  <c r="AI71" i="151"/>
  <c r="AN71" i="151"/>
  <c r="AO71" i="151"/>
  <c r="AT71" i="151"/>
  <c r="AS71" i="151"/>
  <c r="AX71" i="151"/>
  <c r="AY71" i="151"/>
  <c r="BD71" i="151"/>
  <c r="BC71" i="151"/>
  <c r="BH71" i="151"/>
  <c r="BI71" i="151"/>
  <c r="BN71" i="151"/>
  <c r="BM71" i="151"/>
  <c r="BR71" i="151"/>
  <c r="BS71" i="151"/>
  <c r="BX71" i="151"/>
  <c r="BW71" i="151"/>
  <c r="CB71" i="151"/>
  <c r="CC71" i="151"/>
  <c r="CH71" i="151"/>
  <c r="CG71" i="151"/>
  <c r="CL71" i="151"/>
  <c r="CM71" i="151"/>
  <c r="CR71" i="151"/>
  <c r="CQ71" i="151"/>
  <c r="CV71" i="151"/>
  <c r="CW71" i="151"/>
  <c r="DB71" i="151"/>
  <c r="DA71" i="151"/>
  <c r="DF71" i="151"/>
  <c r="DG71" i="151"/>
  <c r="DL71" i="151"/>
  <c r="DK71" i="151"/>
  <c r="DP71" i="151"/>
  <c r="DQ71" i="151"/>
  <c r="DV71" i="151"/>
  <c r="DU71" i="151"/>
  <c r="DZ71" i="151"/>
  <c r="EA71" i="151"/>
  <c r="ES71" i="151"/>
  <c r="EV72" i="151"/>
  <c r="J73" i="151"/>
  <c r="K73" i="151"/>
  <c r="P73" i="151"/>
  <c r="O73" i="151"/>
  <c r="T73" i="151"/>
  <c r="U73" i="151"/>
  <c r="Z73" i="151"/>
  <c r="Y73" i="151"/>
  <c r="AD73" i="151"/>
  <c r="AE73" i="151"/>
  <c r="AJ73" i="151"/>
  <c r="AI73" i="151"/>
  <c r="AN73" i="151"/>
  <c r="AO73" i="151"/>
  <c r="AT73" i="151"/>
  <c r="AS73" i="151"/>
  <c r="AX73" i="151"/>
  <c r="AY73" i="151"/>
  <c r="BD73" i="151"/>
  <c r="BC73" i="151"/>
  <c r="BH73" i="151"/>
  <c r="BI73" i="151"/>
  <c r="BN73" i="151"/>
  <c r="BM73" i="151"/>
  <c r="BR73" i="151"/>
  <c r="BS73" i="151"/>
  <c r="BX73" i="151"/>
  <c r="BW73" i="151"/>
  <c r="CB73" i="151"/>
  <c r="CC73" i="151"/>
  <c r="CH73" i="151"/>
  <c r="CG73" i="151"/>
  <c r="CL73" i="151"/>
  <c r="CM73" i="151"/>
  <c r="CR73" i="151"/>
  <c r="CQ73" i="151"/>
  <c r="CV73" i="151"/>
  <c r="CW73" i="151"/>
  <c r="DB73" i="151"/>
  <c r="DA73" i="151"/>
  <c r="DF73" i="151"/>
  <c r="DG73" i="151"/>
  <c r="DL73" i="151"/>
  <c r="DK73" i="151"/>
  <c r="DP73" i="151"/>
  <c r="DQ73" i="151"/>
  <c r="DV73" i="151"/>
  <c r="DU73" i="151"/>
  <c r="DZ73" i="151"/>
  <c r="EA73" i="151"/>
  <c r="ES73" i="151"/>
  <c r="EV74" i="151"/>
  <c r="J75" i="151"/>
  <c r="K75" i="151"/>
  <c r="P75" i="151"/>
  <c r="O75" i="151"/>
  <c r="T75" i="151"/>
  <c r="U75" i="151"/>
  <c r="Z75" i="151"/>
  <c r="Y75" i="151"/>
  <c r="AD75" i="151"/>
  <c r="AE75" i="151"/>
  <c r="AJ75" i="151"/>
  <c r="AI75" i="151"/>
  <c r="AN75" i="151"/>
  <c r="AO75" i="151"/>
  <c r="AT75" i="151"/>
  <c r="AS75" i="151"/>
  <c r="AX75" i="151"/>
  <c r="AY75" i="151"/>
  <c r="BD75" i="151"/>
  <c r="BC75" i="151"/>
  <c r="BH75" i="151"/>
  <c r="BI75" i="151"/>
  <c r="BN75" i="151"/>
  <c r="BM75" i="151"/>
  <c r="BR75" i="151"/>
  <c r="BS75" i="151"/>
  <c r="BX75" i="151"/>
  <c r="BW75" i="151"/>
  <c r="CB75" i="151"/>
  <c r="CC75" i="151"/>
  <c r="CH75" i="151"/>
  <c r="CG75" i="151"/>
  <c r="CL75" i="151"/>
  <c r="CM75" i="151"/>
  <c r="CR75" i="151"/>
  <c r="CQ75" i="151"/>
  <c r="CV75" i="151"/>
  <c r="CW75" i="151"/>
  <c r="DB75" i="151"/>
  <c r="DA75" i="151"/>
  <c r="DF75" i="151"/>
  <c r="DG75" i="151"/>
  <c r="DL75" i="151"/>
  <c r="DK75" i="151"/>
  <c r="DP75" i="151"/>
  <c r="DQ75" i="151"/>
  <c r="DV75" i="151"/>
  <c r="DU75" i="151"/>
  <c r="DZ75" i="151"/>
  <c r="EA75" i="151"/>
  <c r="ES75" i="151"/>
  <c r="EV76" i="151"/>
  <c r="J77" i="151"/>
  <c r="K77" i="151"/>
  <c r="P77" i="151"/>
  <c r="O77" i="151"/>
  <c r="T77" i="151"/>
  <c r="U77" i="151"/>
  <c r="Z77" i="151"/>
  <c r="Y77" i="151"/>
  <c r="AD77" i="151"/>
  <c r="AE77" i="151"/>
  <c r="AJ77" i="151"/>
  <c r="AI77" i="151"/>
  <c r="AN77" i="151"/>
  <c r="AO77" i="151"/>
  <c r="AT77" i="151"/>
  <c r="AS77" i="151"/>
  <c r="AX77" i="151"/>
  <c r="AY77" i="151"/>
  <c r="BD77" i="151"/>
  <c r="BC77" i="151"/>
  <c r="BH77" i="151"/>
  <c r="BI77" i="151"/>
  <c r="BN77" i="151"/>
  <c r="BM77" i="151"/>
  <c r="BR77" i="151"/>
  <c r="BS77" i="151"/>
  <c r="BX77" i="151"/>
  <c r="BW77" i="151"/>
  <c r="CB77" i="151"/>
  <c r="CC77" i="151"/>
  <c r="CH77" i="151"/>
  <c r="CG77" i="151"/>
  <c r="CL77" i="151"/>
  <c r="CM77" i="151"/>
  <c r="CR77" i="151"/>
  <c r="CQ77" i="151"/>
  <c r="CV77" i="151"/>
  <c r="CW77" i="151"/>
  <c r="DB77" i="151"/>
  <c r="DA77" i="151"/>
  <c r="DF77" i="151"/>
  <c r="DG77" i="151"/>
  <c r="DL77" i="151"/>
  <c r="DK77" i="151"/>
  <c r="DP77" i="151"/>
  <c r="DQ77" i="151"/>
  <c r="DV77" i="151"/>
  <c r="DU77" i="151"/>
  <c r="DZ77" i="151"/>
  <c r="EA77" i="151"/>
  <c r="ES77" i="151"/>
  <c r="EV78" i="151"/>
  <c r="J79" i="151"/>
  <c r="K79" i="151"/>
  <c r="P79" i="151"/>
  <c r="O79" i="151"/>
  <c r="T79" i="151"/>
  <c r="U79" i="151"/>
  <c r="Z79" i="151"/>
  <c r="Y79" i="151"/>
  <c r="AD79" i="151"/>
  <c r="AE79" i="151"/>
  <c r="AJ79" i="151"/>
  <c r="AI79" i="151"/>
  <c r="AN79" i="151"/>
  <c r="AO79" i="151"/>
  <c r="AT79" i="151"/>
  <c r="AS79" i="151"/>
  <c r="AX79" i="151"/>
  <c r="AY79" i="151"/>
  <c r="BD79" i="151"/>
  <c r="BC79" i="151"/>
  <c r="BH79" i="151"/>
  <c r="BI79" i="151"/>
  <c r="BN79" i="151"/>
  <c r="BM79" i="151"/>
  <c r="BR79" i="151"/>
  <c r="BS79" i="151"/>
  <c r="BX79" i="151"/>
  <c r="BW79" i="151"/>
  <c r="CB79" i="151"/>
  <c r="CC79" i="151"/>
  <c r="CH79" i="151"/>
  <c r="CG79" i="151"/>
  <c r="CL79" i="151"/>
  <c r="CM79" i="151"/>
  <c r="CR79" i="151"/>
  <c r="CQ79" i="151"/>
  <c r="CV79" i="151"/>
  <c r="CW79" i="151"/>
  <c r="DB79" i="151"/>
  <c r="DA79" i="151"/>
  <c r="DF79" i="151"/>
  <c r="DG79" i="151"/>
  <c r="DL79" i="151"/>
  <c r="DK79" i="151"/>
  <c r="DP79" i="151"/>
  <c r="DQ79" i="151"/>
  <c r="DV79" i="151"/>
  <c r="DU79" i="151"/>
  <c r="DZ79" i="151"/>
  <c r="EA79" i="151"/>
  <c r="ES79" i="151"/>
  <c r="EV80" i="151"/>
  <c r="J81" i="151"/>
  <c r="K81" i="151"/>
  <c r="P81" i="151"/>
  <c r="O81" i="151"/>
  <c r="T81" i="151"/>
  <c r="U81" i="151"/>
  <c r="Z81" i="151"/>
  <c r="Y81" i="151"/>
  <c r="AD81" i="151"/>
  <c r="AE81" i="151"/>
  <c r="AJ81" i="151"/>
  <c r="AI81" i="151"/>
  <c r="AN81" i="151"/>
  <c r="AO81" i="151"/>
  <c r="AT81" i="151"/>
  <c r="AS81" i="151"/>
  <c r="AX81" i="151"/>
  <c r="AY81" i="151"/>
  <c r="BD81" i="151"/>
  <c r="BC81" i="151"/>
  <c r="BH81" i="151"/>
  <c r="BI81" i="151"/>
  <c r="BN81" i="151"/>
  <c r="BM81" i="151"/>
  <c r="BR81" i="151"/>
  <c r="BS81" i="151"/>
  <c r="BX81" i="151"/>
  <c r="BW81" i="151"/>
  <c r="CB81" i="151"/>
  <c r="CC81" i="151"/>
  <c r="CH81" i="151"/>
  <c r="CG81" i="151"/>
  <c r="CL81" i="151"/>
  <c r="CM81" i="151"/>
  <c r="CR81" i="151"/>
  <c r="CQ81" i="151"/>
  <c r="CV81" i="151"/>
  <c r="CW81" i="151"/>
  <c r="DB81" i="151"/>
  <c r="DA81" i="151"/>
  <c r="DF81" i="151"/>
  <c r="DG81" i="151"/>
  <c r="DL81" i="151"/>
  <c r="DK81" i="151"/>
  <c r="DP81" i="151"/>
  <c r="DQ81" i="151"/>
  <c r="DV81" i="151"/>
  <c r="DU81" i="151"/>
  <c r="DZ81" i="151"/>
  <c r="EA81" i="151"/>
  <c r="ES81" i="151"/>
  <c r="EV82" i="151"/>
  <c r="J83" i="151"/>
  <c r="K83" i="151"/>
  <c r="P83" i="151"/>
  <c r="O83" i="151"/>
  <c r="T83" i="151"/>
  <c r="U83" i="151"/>
  <c r="Z83" i="151"/>
  <c r="Y83" i="151"/>
  <c r="AD83" i="151"/>
  <c r="AE83" i="151"/>
  <c r="AJ83" i="151"/>
  <c r="AI83" i="151"/>
  <c r="AN83" i="151"/>
  <c r="AO83" i="151"/>
  <c r="AT83" i="151"/>
  <c r="AS83" i="151"/>
  <c r="AX83" i="151"/>
  <c r="AY83" i="151"/>
  <c r="BD83" i="151"/>
  <c r="BC83" i="151"/>
  <c r="BH83" i="151"/>
  <c r="BI83" i="151"/>
  <c r="BN83" i="151"/>
  <c r="BM83" i="151"/>
  <c r="BR83" i="151"/>
  <c r="BS83" i="151"/>
  <c r="BX83" i="151"/>
  <c r="BW83" i="151"/>
  <c r="CB83" i="151"/>
  <c r="CC83" i="151"/>
  <c r="CH83" i="151"/>
  <c r="CG83" i="151"/>
  <c r="CL83" i="151"/>
  <c r="CM83" i="151"/>
  <c r="CR83" i="151"/>
  <c r="CQ83" i="151"/>
  <c r="CV83" i="151"/>
  <c r="CW83" i="151"/>
  <c r="DB83" i="151"/>
  <c r="DA83" i="151"/>
  <c r="DF83" i="151"/>
  <c r="DG83" i="151"/>
  <c r="DL83" i="151"/>
  <c r="DK83" i="151"/>
  <c r="DP83" i="151"/>
  <c r="DQ83" i="151"/>
  <c r="DV83" i="151"/>
  <c r="DU83" i="151"/>
  <c r="DZ83" i="151"/>
  <c r="EA83" i="151"/>
  <c r="ES83" i="151"/>
  <c r="EV84" i="151"/>
  <c r="J85" i="151"/>
  <c r="K85" i="151"/>
  <c r="P85" i="151"/>
  <c r="O85" i="151"/>
  <c r="T85" i="151"/>
  <c r="U85" i="151"/>
  <c r="Z85" i="151"/>
  <c r="Y85" i="151"/>
  <c r="AD85" i="151"/>
  <c r="AE85" i="151"/>
  <c r="AJ85" i="151"/>
  <c r="AI85" i="151"/>
  <c r="AN85" i="151"/>
  <c r="AO85" i="151"/>
  <c r="AT85" i="151"/>
  <c r="AS85" i="151"/>
  <c r="AX85" i="151"/>
  <c r="AY85" i="151"/>
  <c r="BD85" i="151"/>
  <c r="BC85" i="151"/>
  <c r="BH85" i="151"/>
  <c r="BI85" i="151"/>
  <c r="BN85" i="151"/>
  <c r="BM85" i="151"/>
  <c r="BR85" i="151"/>
  <c r="BS85" i="151"/>
  <c r="BX85" i="151"/>
  <c r="BW85" i="151"/>
  <c r="CB85" i="151"/>
  <c r="CC85" i="151"/>
  <c r="CH85" i="151"/>
  <c r="CG85" i="151"/>
  <c r="CL85" i="151"/>
  <c r="CM85" i="151"/>
  <c r="CR85" i="151"/>
  <c r="CQ85" i="151"/>
  <c r="CV85" i="151"/>
  <c r="CW85" i="151"/>
  <c r="DB85" i="151"/>
  <c r="DA85" i="151"/>
  <c r="DF85" i="151"/>
  <c r="DG85" i="151"/>
  <c r="DL85" i="151"/>
  <c r="DK85" i="151"/>
  <c r="DP85" i="151"/>
  <c r="DQ85" i="151"/>
  <c r="DV85" i="151"/>
  <c r="DU85" i="151"/>
  <c r="DZ85" i="151"/>
  <c r="EA85" i="151"/>
  <c r="ES85" i="151"/>
  <c r="EV86" i="151"/>
  <c r="J87" i="151"/>
  <c r="K87" i="151"/>
  <c r="P87" i="151"/>
  <c r="O87" i="151"/>
  <c r="T87" i="151"/>
  <c r="U87" i="151"/>
  <c r="Z87" i="151"/>
  <c r="Y87" i="151"/>
  <c r="AD87" i="151"/>
  <c r="AE87" i="151"/>
  <c r="AJ87" i="151"/>
  <c r="AI87" i="151"/>
  <c r="AN87" i="151"/>
  <c r="AO87" i="151"/>
  <c r="AT87" i="151"/>
  <c r="AS87" i="151"/>
  <c r="AX87" i="151"/>
  <c r="AY87" i="151"/>
  <c r="BD87" i="151"/>
  <c r="BC87" i="151"/>
  <c r="BH87" i="151"/>
  <c r="BI87" i="151"/>
  <c r="BN87" i="151"/>
  <c r="BM87" i="151"/>
  <c r="BR87" i="151"/>
  <c r="BS87" i="151"/>
  <c r="BX87" i="151"/>
  <c r="BW87" i="151"/>
  <c r="CB87" i="151"/>
  <c r="CC87" i="151"/>
  <c r="CH87" i="151"/>
  <c r="CG87" i="151"/>
  <c r="CL87" i="151"/>
  <c r="CM87" i="151"/>
  <c r="CR87" i="151"/>
  <c r="CQ87" i="151"/>
  <c r="CV87" i="151"/>
  <c r="CW87" i="151"/>
  <c r="DB87" i="151"/>
  <c r="DA87" i="151"/>
  <c r="DF87" i="151"/>
  <c r="DG87" i="151"/>
  <c r="DL87" i="151"/>
  <c r="DK87" i="151"/>
  <c r="DP87" i="151"/>
  <c r="DQ87" i="151"/>
  <c r="DV87" i="151"/>
  <c r="DU87" i="151"/>
  <c r="DZ87" i="151"/>
  <c r="EA87" i="151"/>
  <c r="ES87" i="151"/>
  <c r="EV88" i="151"/>
  <c r="J89" i="151"/>
  <c r="K89" i="151"/>
  <c r="P89" i="151"/>
  <c r="O89" i="151"/>
  <c r="T89" i="151"/>
  <c r="U89" i="151"/>
  <c r="Z89" i="151"/>
  <c r="Y89" i="151"/>
  <c r="AD89" i="151"/>
  <c r="AE89" i="151"/>
  <c r="AJ89" i="151"/>
  <c r="AI89" i="151"/>
  <c r="AN89" i="151"/>
  <c r="AO89" i="151"/>
  <c r="AT89" i="151"/>
  <c r="AS89" i="151"/>
  <c r="AX89" i="151"/>
  <c r="AY89" i="151"/>
  <c r="BD89" i="151"/>
  <c r="BC89" i="151"/>
  <c r="BH89" i="151"/>
  <c r="BI89" i="151"/>
  <c r="BN89" i="151"/>
  <c r="BM89" i="151"/>
  <c r="BR89" i="151"/>
  <c r="BS89" i="151"/>
  <c r="BX89" i="151"/>
  <c r="BW89" i="151"/>
  <c r="CB89" i="151"/>
  <c r="CC89" i="151"/>
  <c r="CH89" i="151"/>
  <c r="CG89" i="151"/>
  <c r="CL89" i="151"/>
  <c r="CM89" i="151"/>
  <c r="CR89" i="151"/>
  <c r="CQ89" i="151"/>
  <c r="CV89" i="151"/>
  <c r="CW89" i="151"/>
  <c r="DB89" i="151"/>
  <c r="DA89" i="151"/>
  <c r="DF89" i="151"/>
  <c r="DG89" i="151"/>
  <c r="DL89" i="151"/>
  <c r="DK89" i="151"/>
  <c r="DP89" i="151"/>
  <c r="DQ89" i="151"/>
  <c r="DV89" i="151"/>
  <c r="DU89" i="151"/>
  <c r="DZ89" i="151"/>
  <c r="EA89" i="151"/>
  <c r="ES89" i="151"/>
  <c r="EV90" i="151"/>
  <c r="J91" i="151"/>
  <c r="K91" i="151"/>
  <c r="P91" i="151"/>
  <c r="O91" i="151"/>
  <c r="T91" i="151"/>
  <c r="U91" i="151"/>
  <c r="Z91" i="151"/>
  <c r="Y91" i="151"/>
  <c r="AD91" i="151"/>
  <c r="AE91" i="151"/>
  <c r="AJ91" i="151"/>
  <c r="AI91" i="151"/>
  <c r="AN91" i="151"/>
  <c r="AO91" i="151"/>
  <c r="AT91" i="151"/>
  <c r="AS91" i="151"/>
  <c r="AX91" i="151"/>
  <c r="AY91" i="151"/>
  <c r="BD91" i="151"/>
  <c r="BC91" i="151"/>
  <c r="BH91" i="151"/>
  <c r="BI91" i="151"/>
  <c r="BN91" i="151"/>
  <c r="BM91" i="151"/>
  <c r="BR91" i="151"/>
  <c r="BS91" i="151"/>
  <c r="BX91" i="151"/>
  <c r="BW91" i="151"/>
  <c r="CB91" i="151"/>
  <c r="CC91" i="151"/>
  <c r="CH91" i="151"/>
  <c r="CG91" i="151"/>
  <c r="CL91" i="151"/>
  <c r="CM91" i="151"/>
  <c r="CR91" i="151"/>
  <c r="CQ91" i="151"/>
  <c r="CV91" i="151"/>
  <c r="CW91" i="151"/>
  <c r="DB91" i="151"/>
  <c r="DA91" i="151"/>
  <c r="DF91" i="151"/>
  <c r="DG91" i="151"/>
  <c r="DL91" i="151"/>
  <c r="DK91" i="151"/>
  <c r="DP91" i="151"/>
  <c r="DQ91" i="151"/>
  <c r="DV91" i="151"/>
  <c r="DU91" i="151"/>
  <c r="DZ91" i="151"/>
  <c r="EA91" i="151"/>
  <c r="ES91" i="151"/>
  <c r="EV92" i="151"/>
  <c r="J93" i="151"/>
  <c r="K93" i="151"/>
  <c r="P93" i="151"/>
  <c r="O93" i="151"/>
  <c r="T93" i="151"/>
  <c r="U93" i="151"/>
  <c r="Z93" i="151"/>
  <c r="Y93" i="151"/>
  <c r="AD93" i="151"/>
  <c r="AE93" i="151"/>
  <c r="AJ93" i="151"/>
  <c r="AI93" i="151"/>
  <c r="AN93" i="151"/>
  <c r="AO93" i="151"/>
  <c r="AT93" i="151"/>
  <c r="AS93" i="151"/>
  <c r="AX93" i="151"/>
  <c r="AY93" i="151"/>
  <c r="BD93" i="151"/>
  <c r="BC93" i="151"/>
  <c r="BH93" i="151"/>
  <c r="BI93" i="151"/>
  <c r="BN93" i="151"/>
  <c r="BM93" i="151"/>
  <c r="BR93" i="151"/>
  <c r="BS93" i="151"/>
  <c r="BX93" i="151"/>
  <c r="BW93" i="151"/>
  <c r="CB93" i="151"/>
  <c r="CC93" i="151"/>
  <c r="CH93" i="151"/>
  <c r="CG93" i="151"/>
  <c r="CL93" i="151"/>
  <c r="CM93" i="151"/>
  <c r="CR93" i="151"/>
  <c r="CQ93" i="151"/>
  <c r="CV93" i="151"/>
  <c r="CW93" i="151"/>
  <c r="DB93" i="151"/>
  <c r="DA93" i="151"/>
  <c r="DF93" i="151"/>
  <c r="DG93" i="151"/>
  <c r="DL93" i="151"/>
  <c r="DK93" i="151"/>
  <c r="DP93" i="151"/>
  <c r="DQ93" i="151"/>
  <c r="DV93" i="151"/>
  <c r="DU93" i="151"/>
  <c r="DZ93" i="151"/>
  <c r="EA93" i="151"/>
  <c r="ES93" i="151"/>
  <c r="EV94" i="151"/>
  <c r="J95" i="151"/>
  <c r="K95" i="151"/>
  <c r="P95" i="151"/>
  <c r="O95" i="151"/>
  <c r="T95" i="151"/>
  <c r="U95" i="151"/>
  <c r="Z95" i="151"/>
  <c r="Y95" i="151"/>
  <c r="AD95" i="151"/>
  <c r="AE95" i="151"/>
  <c r="AJ95" i="151"/>
  <c r="AI95" i="151"/>
  <c r="AN95" i="151"/>
  <c r="AO95" i="151"/>
  <c r="AT95" i="151"/>
  <c r="AS95" i="151"/>
  <c r="AX95" i="151"/>
  <c r="AY95" i="151"/>
  <c r="BD95" i="151"/>
  <c r="BC95" i="151"/>
  <c r="BH95" i="151"/>
  <c r="BI95" i="151"/>
  <c r="BN95" i="151"/>
  <c r="BM95" i="151"/>
  <c r="BR95" i="151"/>
  <c r="BS95" i="151"/>
  <c r="BX95" i="151"/>
  <c r="BW95" i="151"/>
  <c r="CB95" i="151"/>
  <c r="CC95" i="151"/>
  <c r="CH95" i="151"/>
  <c r="CG95" i="151"/>
  <c r="CL95" i="151"/>
  <c r="CM95" i="151"/>
  <c r="CR95" i="151"/>
  <c r="CQ95" i="151"/>
  <c r="CV95" i="151"/>
  <c r="CW95" i="151"/>
  <c r="DB95" i="151"/>
  <c r="DA95" i="151"/>
  <c r="DF95" i="151"/>
  <c r="DG95" i="151"/>
  <c r="DL95" i="151"/>
  <c r="DK95" i="151"/>
  <c r="DP95" i="151"/>
  <c r="DQ95" i="151"/>
  <c r="DV95" i="151"/>
  <c r="DU95" i="151"/>
  <c r="DZ95" i="151"/>
  <c r="EA95" i="151"/>
  <c r="ES95" i="151"/>
  <c r="EV96" i="151"/>
  <c r="J97" i="151"/>
  <c r="K97" i="151"/>
  <c r="P97" i="151"/>
  <c r="O97" i="151"/>
  <c r="T97" i="151"/>
  <c r="U97" i="151"/>
  <c r="Z97" i="151"/>
  <c r="Y97" i="151"/>
  <c r="AD97" i="151"/>
  <c r="AE97" i="151"/>
  <c r="AJ97" i="151"/>
  <c r="AI97" i="151"/>
  <c r="AN97" i="151"/>
  <c r="AO97" i="151"/>
  <c r="AT97" i="151"/>
  <c r="AS97" i="151"/>
  <c r="AX97" i="151"/>
  <c r="AY97" i="151"/>
  <c r="BD97" i="151"/>
  <c r="BC97" i="151"/>
  <c r="BH97" i="151"/>
  <c r="BI97" i="151"/>
  <c r="BN97" i="151"/>
  <c r="BM97" i="151"/>
  <c r="BR97" i="151"/>
  <c r="BS97" i="151"/>
  <c r="BX97" i="151"/>
  <c r="BW97" i="151"/>
  <c r="CB97" i="151"/>
  <c r="CC97" i="151"/>
  <c r="CH97" i="151"/>
  <c r="CG97" i="151"/>
  <c r="CL97" i="151"/>
  <c r="CM97" i="151"/>
  <c r="CR97" i="151"/>
  <c r="CQ97" i="151"/>
  <c r="CV97" i="151"/>
  <c r="CW97" i="151"/>
  <c r="DB97" i="151"/>
  <c r="DA97" i="151"/>
  <c r="DF97" i="151"/>
  <c r="DG97" i="151"/>
  <c r="DL97" i="151"/>
  <c r="DK97" i="151"/>
  <c r="DP97" i="151"/>
  <c r="DQ97" i="151"/>
  <c r="DV97" i="151"/>
  <c r="DU97" i="151"/>
  <c r="DZ97" i="151"/>
  <c r="EA97" i="151"/>
  <c r="ES97" i="151"/>
  <c r="EV98" i="151"/>
  <c r="J99" i="151"/>
  <c r="K99" i="151"/>
  <c r="P99" i="151"/>
  <c r="O99" i="151"/>
  <c r="T99" i="151"/>
  <c r="U99" i="151"/>
  <c r="Z99" i="151"/>
  <c r="Y99" i="151"/>
  <c r="AD99" i="151"/>
  <c r="AE99" i="151"/>
  <c r="AJ99" i="151"/>
  <c r="AI99" i="151"/>
  <c r="AN99" i="151"/>
  <c r="AO99" i="151"/>
  <c r="AT99" i="151"/>
  <c r="AS99" i="151"/>
  <c r="AX99" i="151"/>
  <c r="AY99" i="151"/>
  <c r="BD99" i="151"/>
  <c r="BC99" i="151"/>
  <c r="BH99" i="151"/>
  <c r="BI99" i="151"/>
  <c r="BN99" i="151"/>
  <c r="BM99" i="151"/>
  <c r="BR99" i="151"/>
  <c r="BS99" i="151"/>
  <c r="BX99" i="151"/>
  <c r="BW99" i="151"/>
  <c r="CB99" i="151"/>
  <c r="CC99" i="151"/>
  <c r="CH99" i="151"/>
  <c r="CG99" i="151"/>
  <c r="CL99" i="151"/>
  <c r="CM99" i="151"/>
  <c r="CR99" i="151"/>
  <c r="CQ99" i="151"/>
  <c r="CV99" i="151"/>
  <c r="CW99" i="151"/>
  <c r="DB99" i="151"/>
  <c r="DA99" i="151"/>
  <c r="DF99" i="151"/>
  <c r="DG99" i="151"/>
  <c r="DL99" i="151"/>
  <c r="DK99" i="151"/>
  <c r="DP99" i="151"/>
  <c r="DQ99" i="151"/>
  <c r="DV99" i="151"/>
  <c r="DU99" i="151"/>
  <c r="DZ99" i="151"/>
  <c r="EA99" i="151"/>
  <c r="ES99" i="151"/>
  <c r="EV100" i="151"/>
  <c r="J101" i="151"/>
  <c r="K101" i="151"/>
  <c r="P101" i="151"/>
  <c r="O101" i="151"/>
  <c r="T101" i="151"/>
  <c r="U101" i="151"/>
  <c r="Z101" i="151"/>
  <c r="Y101" i="151"/>
  <c r="AD101" i="151"/>
  <c r="AE101" i="151"/>
  <c r="AJ101" i="151"/>
  <c r="AI101" i="151"/>
  <c r="AN101" i="151"/>
  <c r="AO101" i="151"/>
  <c r="AT101" i="151"/>
  <c r="AS101" i="151"/>
  <c r="AX101" i="151"/>
  <c r="AY101" i="151"/>
  <c r="BD101" i="151"/>
  <c r="BC101" i="151"/>
  <c r="BH101" i="151"/>
  <c r="BI101" i="151"/>
  <c r="BN101" i="151"/>
  <c r="BM101" i="151"/>
  <c r="BR101" i="151"/>
  <c r="BS101" i="151"/>
  <c r="BX101" i="151"/>
  <c r="BW101" i="151"/>
  <c r="CB101" i="151"/>
  <c r="CC101" i="151"/>
  <c r="CH101" i="151"/>
  <c r="CG101" i="151"/>
  <c r="CL101" i="151"/>
  <c r="CM101" i="151"/>
  <c r="CR101" i="151"/>
  <c r="CQ101" i="151"/>
  <c r="CV101" i="151"/>
  <c r="CW101" i="151"/>
  <c r="DB101" i="151"/>
  <c r="DA101" i="151"/>
  <c r="DF101" i="151"/>
  <c r="DG101" i="151"/>
  <c r="DL101" i="151"/>
  <c r="DK101" i="151"/>
  <c r="DP101" i="151"/>
  <c r="DQ101" i="151"/>
  <c r="DV101" i="151"/>
  <c r="DU101" i="151"/>
  <c r="DZ101" i="151"/>
  <c r="EA101" i="151"/>
  <c r="ES101" i="151"/>
  <c r="EV102" i="151"/>
  <c r="J103" i="151"/>
  <c r="K103" i="151"/>
  <c r="P103" i="151"/>
  <c r="O103" i="151"/>
  <c r="T103" i="151"/>
  <c r="U103" i="151"/>
  <c r="Z103" i="151"/>
  <c r="Y103" i="151"/>
  <c r="AD103" i="151"/>
  <c r="AE103" i="151"/>
  <c r="AJ103" i="151"/>
  <c r="AI103" i="151"/>
  <c r="AN103" i="151"/>
  <c r="AO103" i="151"/>
  <c r="AT103" i="151"/>
  <c r="AS103" i="151"/>
  <c r="AX103" i="151"/>
  <c r="AY103" i="151"/>
  <c r="BD103" i="151"/>
  <c r="BC103" i="151"/>
  <c r="BH103" i="151"/>
  <c r="BI103" i="151"/>
  <c r="BN103" i="151"/>
  <c r="BM103" i="151"/>
  <c r="BR103" i="151"/>
  <c r="BS103" i="151"/>
  <c r="BX103" i="151"/>
  <c r="BW103" i="151"/>
  <c r="CB103" i="151"/>
  <c r="CC103" i="151"/>
  <c r="CH103" i="151"/>
  <c r="CG103" i="151"/>
  <c r="CL103" i="151"/>
  <c r="CM103" i="151"/>
  <c r="CR103" i="151"/>
  <c r="CQ103" i="151"/>
  <c r="CV103" i="151"/>
  <c r="CW103" i="151"/>
  <c r="DB103" i="151"/>
  <c r="DA103" i="151"/>
  <c r="DF103" i="151"/>
  <c r="DG103" i="151"/>
  <c r="DL103" i="151"/>
  <c r="DK103" i="151"/>
  <c r="DP103" i="151"/>
  <c r="DQ103" i="151"/>
  <c r="DV103" i="151"/>
  <c r="DU103" i="151"/>
  <c r="DZ103" i="151"/>
  <c r="EA103" i="151"/>
  <c r="ES103" i="151"/>
  <c r="EV104" i="151"/>
  <c r="J105" i="151"/>
  <c r="K105" i="151"/>
  <c r="P105" i="151"/>
  <c r="O105" i="151"/>
  <c r="T105" i="151"/>
  <c r="U105" i="151"/>
  <c r="Z105" i="151"/>
  <c r="Y105" i="151"/>
  <c r="AD105" i="151"/>
  <c r="AE105" i="151"/>
  <c r="AJ105" i="151"/>
  <c r="AI105" i="151"/>
  <c r="AN105" i="151"/>
  <c r="AO105" i="151"/>
  <c r="AT105" i="151"/>
  <c r="AS105" i="151"/>
  <c r="AX105" i="151"/>
  <c r="AY105" i="151"/>
  <c r="BD105" i="151"/>
  <c r="BC105" i="151"/>
  <c r="BH105" i="151"/>
  <c r="BI105" i="151"/>
  <c r="BN105" i="151"/>
  <c r="BM105" i="151"/>
  <c r="BR105" i="151"/>
  <c r="BS105" i="151"/>
  <c r="BX105" i="151"/>
  <c r="BW105" i="151"/>
  <c r="CB105" i="151"/>
  <c r="CC105" i="151"/>
  <c r="CH105" i="151"/>
  <c r="CG105" i="151"/>
  <c r="CL105" i="151"/>
  <c r="CM105" i="151"/>
  <c r="CR105" i="151"/>
  <c r="CQ105" i="151"/>
  <c r="CV105" i="151"/>
  <c r="CW105" i="151"/>
  <c r="DB105" i="151"/>
  <c r="DA105" i="151"/>
  <c r="DF105" i="151"/>
  <c r="DG105" i="151"/>
  <c r="DL105" i="151"/>
  <c r="DK105" i="151"/>
  <c r="DP105" i="151"/>
  <c r="DQ105" i="151"/>
  <c r="DV105" i="151"/>
  <c r="DU105" i="151"/>
  <c r="DZ105" i="151"/>
  <c r="EA105" i="151"/>
  <c r="ES105" i="151"/>
  <c r="EV106" i="151"/>
  <c r="J107" i="151"/>
  <c r="K107" i="151"/>
  <c r="P107" i="151"/>
  <c r="O107" i="151"/>
  <c r="T107" i="151"/>
  <c r="U107" i="151"/>
  <c r="Z107" i="151"/>
  <c r="Y107" i="151"/>
  <c r="AD107" i="151"/>
  <c r="AE107" i="151"/>
  <c r="AJ107" i="151"/>
  <c r="AI107" i="151"/>
  <c r="AN107" i="151"/>
  <c r="AO107" i="151"/>
  <c r="AT107" i="151"/>
  <c r="AS107" i="151"/>
  <c r="AX107" i="151"/>
  <c r="AY107" i="151"/>
  <c r="BD107" i="151"/>
  <c r="BC107" i="151"/>
  <c r="BH107" i="151"/>
  <c r="BI107" i="151"/>
  <c r="BN107" i="151"/>
  <c r="BM107" i="151"/>
  <c r="BR107" i="151"/>
  <c r="BS107" i="151"/>
  <c r="BX107" i="151"/>
  <c r="BW107" i="151"/>
  <c r="CB107" i="151"/>
  <c r="CC107" i="151"/>
  <c r="CH107" i="151"/>
  <c r="CG107" i="151"/>
  <c r="CL107" i="151"/>
  <c r="CM107" i="151"/>
  <c r="CR107" i="151"/>
  <c r="CQ107" i="151"/>
  <c r="CV107" i="151"/>
  <c r="CW107" i="151"/>
  <c r="DB107" i="151"/>
  <c r="DA107" i="151"/>
  <c r="DF107" i="151"/>
  <c r="DG107" i="151"/>
  <c r="DL107" i="151"/>
  <c r="DK107" i="151"/>
  <c r="DP107" i="151"/>
  <c r="DQ107" i="151"/>
  <c r="DV107" i="151"/>
  <c r="DU107" i="151"/>
  <c r="DZ107" i="151"/>
  <c r="EA107" i="151"/>
  <c r="ES107" i="151"/>
  <c r="EV108" i="151"/>
  <c r="J109" i="151"/>
  <c r="K109" i="151"/>
  <c r="P109" i="151"/>
  <c r="O109" i="151"/>
  <c r="T109" i="151"/>
  <c r="U109" i="151"/>
  <c r="Z109" i="151"/>
  <c r="Y109" i="151"/>
  <c r="AD109" i="151"/>
  <c r="AE109" i="151"/>
  <c r="AJ109" i="151"/>
  <c r="AI109" i="151"/>
  <c r="AN109" i="151"/>
  <c r="AO109" i="151"/>
  <c r="AT109" i="151"/>
  <c r="AS109" i="151"/>
  <c r="AX109" i="151"/>
  <c r="AY109" i="151"/>
  <c r="BD109" i="151"/>
  <c r="BC109" i="151"/>
  <c r="BH109" i="151"/>
  <c r="BI109" i="151"/>
  <c r="BN109" i="151"/>
  <c r="BM109" i="151"/>
  <c r="BR109" i="151"/>
  <c r="BS109" i="151"/>
  <c r="BX109" i="151"/>
  <c r="BW109" i="151"/>
  <c r="CB109" i="151"/>
  <c r="CC109" i="151"/>
  <c r="CH109" i="151"/>
  <c r="CG109" i="151"/>
  <c r="CL109" i="151"/>
  <c r="CM109" i="151"/>
  <c r="CR109" i="151"/>
  <c r="CQ109" i="151"/>
  <c r="CV109" i="151"/>
  <c r="CW109" i="151"/>
  <c r="DB109" i="151"/>
  <c r="DA109" i="151"/>
  <c r="DF109" i="151"/>
  <c r="DG109" i="151"/>
  <c r="DL109" i="151"/>
  <c r="DK109" i="151"/>
  <c r="DP109" i="151"/>
  <c r="DQ109" i="151"/>
  <c r="DV109" i="151"/>
  <c r="DU109" i="151"/>
  <c r="DZ109" i="151"/>
  <c r="EA109" i="151"/>
  <c r="ES109" i="151"/>
  <c r="EV110" i="151"/>
  <c r="J111" i="151"/>
  <c r="K111" i="151"/>
  <c r="P111" i="151"/>
  <c r="O111" i="151"/>
  <c r="T111" i="151"/>
  <c r="U111" i="151"/>
  <c r="Z111" i="151"/>
  <c r="Y111" i="151"/>
  <c r="AD111" i="151"/>
  <c r="AE111" i="151"/>
  <c r="AJ111" i="151"/>
  <c r="AI111" i="151"/>
  <c r="AN111" i="151"/>
  <c r="AO111" i="151"/>
  <c r="AT111" i="151"/>
  <c r="AS111" i="151"/>
  <c r="AX111" i="151"/>
  <c r="AY111" i="151"/>
  <c r="BD111" i="151"/>
  <c r="BC111" i="151"/>
  <c r="BH111" i="151"/>
  <c r="BI111" i="151"/>
  <c r="BN111" i="151"/>
  <c r="BM111" i="151"/>
  <c r="BR111" i="151"/>
  <c r="BS111" i="151"/>
  <c r="BX111" i="151"/>
  <c r="BW111" i="151"/>
  <c r="CB111" i="151"/>
  <c r="CC111" i="151"/>
  <c r="CH111" i="151"/>
  <c r="CG111" i="151"/>
  <c r="CL111" i="151"/>
  <c r="CM111" i="151"/>
  <c r="CR111" i="151"/>
  <c r="CQ111" i="151"/>
  <c r="CV111" i="151"/>
  <c r="CW111" i="151"/>
  <c r="DB111" i="151"/>
  <c r="DA111" i="151"/>
  <c r="DF111" i="151"/>
  <c r="DG111" i="151"/>
  <c r="DL111" i="151"/>
  <c r="DK111" i="151"/>
  <c r="DP111" i="151"/>
  <c r="DQ111" i="151"/>
  <c r="DV111" i="151"/>
  <c r="DU111" i="151"/>
  <c r="DZ111" i="151"/>
  <c r="EA111" i="151"/>
  <c r="ES111" i="151"/>
  <c r="EV112" i="151"/>
  <c r="J113" i="151"/>
  <c r="K113" i="151"/>
  <c r="P113" i="151"/>
  <c r="O113" i="151"/>
  <c r="T113" i="151"/>
  <c r="U113" i="151"/>
  <c r="Z113" i="151"/>
  <c r="Y113" i="151"/>
  <c r="AD113" i="151"/>
  <c r="AE113" i="151"/>
  <c r="AJ113" i="151"/>
  <c r="AI113" i="151"/>
  <c r="AN113" i="151"/>
  <c r="AO113" i="151"/>
  <c r="AT113" i="151"/>
  <c r="AS113" i="151"/>
  <c r="AX113" i="151"/>
  <c r="AY113" i="151"/>
  <c r="BD113" i="151"/>
  <c r="BC113" i="151"/>
  <c r="BH113" i="151"/>
  <c r="BI113" i="151"/>
  <c r="BN113" i="151"/>
  <c r="BM113" i="151"/>
  <c r="BR113" i="151"/>
  <c r="BS113" i="151"/>
  <c r="BX113" i="151"/>
  <c r="BW113" i="151"/>
  <c r="CB113" i="151"/>
  <c r="CC113" i="151"/>
  <c r="CH113" i="151"/>
  <c r="CG113" i="151"/>
  <c r="CL113" i="151"/>
  <c r="CM113" i="151"/>
  <c r="CR113" i="151"/>
  <c r="CQ113" i="151"/>
  <c r="CV113" i="151"/>
  <c r="CW113" i="151"/>
  <c r="DB113" i="151"/>
  <c r="DA113" i="151"/>
  <c r="DF113" i="151"/>
  <c r="DG113" i="151"/>
  <c r="DL113" i="151"/>
  <c r="DK113" i="151"/>
  <c r="DP113" i="151"/>
  <c r="DQ113" i="151"/>
  <c r="DV113" i="151"/>
  <c r="DU113" i="151"/>
  <c r="DZ113" i="151"/>
  <c r="EA113" i="151"/>
  <c r="ES113" i="151"/>
  <c r="EV114" i="151"/>
  <c r="J115" i="151"/>
  <c r="K115" i="151"/>
  <c r="P115" i="151"/>
  <c r="O115" i="151"/>
  <c r="T115" i="151"/>
  <c r="U115" i="151"/>
  <c r="Z115" i="151"/>
  <c r="Y115" i="151"/>
  <c r="AD115" i="151"/>
  <c r="AE115" i="151"/>
  <c r="AJ115" i="151"/>
  <c r="AI115" i="151"/>
  <c r="AN115" i="151"/>
  <c r="AO115" i="151"/>
  <c r="AT115" i="151"/>
  <c r="AS115" i="151"/>
  <c r="AX115" i="151"/>
  <c r="AY115" i="151"/>
  <c r="BD115" i="151"/>
  <c r="BC115" i="151"/>
  <c r="BH115" i="151"/>
  <c r="BI115" i="151"/>
  <c r="BN115" i="151"/>
  <c r="BM115" i="151"/>
  <c r="BR115" i="151"/>
  <c r="BS115" i="151"/>
  <c r="BX115" i="151"/>
  <c r="BW115" i="151"/>
  <c r="CB115" i="151"/>
  <c r="CC115" i="151"/>
  <c r="CH115" i="151"/>
  <c r="CG115" i="151"/>
  <c r="CL115" i="151"/>
  <c r="CM115" i="151"/>
  <c r="CR115" i="151"/>
  <c r="CQ115" i="151"/>
  <c r="CV115" i="151"/>
  <c r="CW115" i="151"/>
  <c r="DB115" i="151"/>
  <c r="DA115" i="151"/>
  <c r="DF115" i="151"/>
  <c r="DG115" i="151"/>
  <c r="DL115" i="151"/>
  <c r="DK115" i="151"/>
  <c r="DP115" i="151"/>
  <c r="DQ115" i="151"/>
  <c r="DV115" i="151"/>
  <c r="DU115" i="151"/>
  <c r="DZ115" i="151"/>
  <c r="EA115" i="151"/>
  <c r="ES115" i="151"/>
  <c r="EV116" i="151"/>
  <c r="J117" i="151"/>
  <c r="K117" i="151"/>
  <c r="P117" i="151"/>
  <c r="O117" i="151"/>
  <c r="T117" i="151"/>
  <c r="U117" i="151"/>
  <c r="Z117" i="151"/>
  <c r="Y117" i="151"/>
  <c r="AD117" i="151"/>
  <c r="AE117" i="151"/>
  <c r="AJ117" i="151"/>
  <c r="AI117" i="151"/>
  <c r="AN117" i="151"/>
  <c r="AO117" i="151"/>
  <c r="AT117" i="151"/>
  <c r="AS117" i="151"/>
  <c r="AX117" i="151"/>
  <c r="AY117" i="151"/>
  <c r="BD117" i="151"/>
  <c r="BC117" i="151"/>
  <c r="BH117" i="151"/>
  <c r="BI117" i="151"/>
  <c r="BN117" i="151"/>
  <c r="BM117" i="151"/>
  <c r="BR117" i="151"/>
  <c r="BS117" i="151"/>
  <c r="BX117" i="151"/>
  <c r="BW117" i="151"/>
  <c r="CB117" i="151"/>
  <c r="CC117" i="151"/>
  <c r="CH117" i="151"/>
  <c r="CG117" i="151"/>
  <c r="CL117" i="151"/>
  <c r="CM117" i="151"/>
  <c r="CR117" i="151"/>
  <c r="CQ117" i="151"/>
  <c r="CV117" i="151"/>
  <c r="CW117" i="151"/>
  <c r="DB117" i="151"/>
  <c r="DA117" i="151"/>
  <c r="DF117" i="151"/>
  <c r="DG117" i="151"/>
  <c r="DL117" i="151"/>
  <c r="DK117" i="151"/>
  <c r="DP117" i="151"/>
  <c r="DQ117" i="151"/>
  <c r="DV117" i="151"/>
  <c r="DU117" i="151"/>
  <c r="DZ117" i="151"/>
  <c r="EA117" i="151"/>
  <c r="ES117" i="151"/>
  <c r="EV118" i="151"/>
  <c r="J119" i="151"/>
  <c r="K119" i="151"/>
  <c r="P119" i="151"/>
  <c r="O119" i="151"/>
  <c r="T119" i="151"/>
  <c r="U119" i="151"/>
  <c r="Z119" i="151"/>
  <c r="Y119" i="151"/>
  <c r="AD119" i="151"/>
  <c r="AE119" i="151"/>
  <c r="AJ119" i="151"/>
  <c r="AI119" i="151"/>
  <c r="AN119" i="151"/>
  <c r="AO119" i="151"/>
  <c r="AT119" i="151"/>
  <c r="AS119" i="151"/>
  <c r="AX119" i="151"/>
  <c r="AY119" i="151"/>
  <c r="BD119" i="151"/>
  <c r="BC119" i="151"/>
  <c r="BH119" i="151"/>
  <c r="BI119" i="151"/>
  <c r="BN119" i="151"/>
  <c r="BM119" i="151"/>
  <c r="BR119" i="151"/>
  <c r="BS119" i="151"/>
  <c r="BX119" i="151"/>
  <c r="BW119" i="151"/>
  <c r="CB119" i="151"/>
  <c r="CC119" i="151"/>
  <c r="CH119" i="151"/>
  <c r="CG119" i="151"/>
  <c r="CL119" i="151"/>
  <c r="CM119" i="151"/>
  <c r="CR119" i="151"/>
  <c r="CQ119" i="151"/>
  <c r="CV119" i="151"/>
  <c r="CW119" i="151"/>
  <c r="DB119" i="151"/>
  <c r="DA119" i="151"/>
  <c r="DF119" i="151"/>
  <c r="DG119" i="151"/>
  <c r="DL119" i="151"/>
  <c r="DK119" i="151"/>
  <c r="DP119" i="151"/>
  <c r="DQ119" i="151"/>
  <c r="DV119" i="151"/>
  <c r="DU119" i="151"/>
  <c r="DZ119" i="151"/>
  <c r="EA119" i="151"/>
  <c r="ES119" i="151"/>
  <c r="EV120" i="151"/>
  <c r="EV121" i="151"/>
  <c r="K122" i="151"/>
  <c r="J122" i="151"/>
  <c r="O122" i="151"/>
  <c r="P122" i="151"/>
  <c r="U122" i="151"/>
  <c r="T122" i="151"/>
  <c r="Y122" i="151"/>
  <c r="Z122" i="151"/>
  <c r="AE122" i="151"/>
  <c r="AD122" i="151"/>
  <c r="AI122" i="151"/>
  <c r="AJ122" i="151"/>
  <c r="AO122" i="151"/>
  <c r="AN122" i="151"/>
  <c r="AS122" i="151"/>
  <c r="AT122" i="151"/>
  <c r="AY122" i="151"/>
  <c r="AX122" i="151"/>
  <c r="BC122" i="151"/>
  <c r="BD122" i="151"/>
  <c r="BI122" i="151"/>
  <c r="BH122" i="151"/>
  <c r="BM122" i="151"/>
  <c r="BN122" i="151"/>
  <c r="BS122" i="151"/>
  <c r="BR122" i="151"/>
  <c r="BW122" i="151"/>
  <c r="BX122" i="151"/>
  <c r="CC122" i="151"/>
  <c r="CB122" i="151"/>
  <c r="CG122" i="151"/>
  <c r="CH122" i="151"/>
  <c r="CM122" i="151"/>
  <c r="CL122" i="151"/>
  <c r="CQ122" i="151"/>
  <c r="CR122" i="151"/>
  <c r="CW122" i="151"/>
  <c r="CV122" i="151"/>
  <c r="DA122" i="151"/>
  <c r="DB122" i="151"/>
  <c r="DG122" i="151"/>
  <c r="DF122" i="151"/>
  <c r="DK122" i="151"/>
  <c r="DL122" i="151"/>
  <c r="DQ122" i="151"/>
  <c r="DP122" i="151"/>
  <c r="DU122" i="151"/>
  <c r="DV122" i="151"/>
  <c r="EA122" i="151"/>
  <c r="DZ122" i="151"/>
  <c r="ES122" i="151"/>
  <c r="EV123" i="151"/>
  <c r="K124" i="151"/>
  <c r="J124" i="151"/>
  <c r="O124" i="151"/>
  <c r="P124" i="151"/>
  <c r="U124" i="151"/>
  <c r="T124" i="151"/>
  <c r="Y124" i="151"/>
  <c r="Z124" i="151"/>
  <c r="AE124" i="151"/>
  <c r="AD124" i="151"/>
  <c r="AI124" i="151"/>
  <c r="AJ124" i="151"/>
  <c r="AO124" i="151"/>
  <c r="AN124" i="151"/>
  <c r="AS124" i="151"/>
  <c r="AT124" i="151"/>
  <c r="AY124" i="151"/>
  <c r="AX124" i="151"/>
  <c r="BC124" i="151"/>
  <c r="BD124" i="151"/>
  <c r="BI124" i="151"/>
  <c r="BH124" i="151"/>
  <c r="BM124" i="151"/>
  <c r="BN124" i="151"/>
  <c r="BS124" i="151"/>
  <c r="BR124" i="151"/>
  <c r="BW124" i="151"/>
  <c r="BX124" i="151"/>
  <c r="CC124" i="151"/>
  <c r="CB124" i="151"/>
  <c r="CG124" i="151"/>
  <c r="CH124" i="151"/>
  <c r="CM124" i="151"/>
  <c r="CL124" i="151"/>
  <c r="CQ124" i="151"/>
  <c r="CR124" i="151"/>
  <c r="CW124" i="151"/>
  <c r="CV124" i="151"/>
  <c r="DA124" i="151"/>
  <c r="DB124" i="151"/>
  <c r="DG124" i="151"/>
  <c r="DF124" i="151"/>
  <c r="DK124" i="151"/>
  <c r="DL124" i="151"/>
  <c r="DQ124" i="151"/>
  <c r="DP124" i="151"/>
  <c r="DU124" i="151"/>
  <c r="DV124" i="151"/>
  <c r="EA124" i="151"/>
  <c r="DZ124" i="151"/>
  <c r="ES124" i="151"/>
  <c r="EV125" i="151"/>
  <c r="K126" i="151"/>
  <c r="J126" i="151"/>
  <c r="O126" i="151"/>
  <c r="P126" i="151"/>
  <c r="U126" i="151"/>
  <c r="T126" i="151"/>
  <c r="Y126" i="151"/>
  <c r="Z126" i="151"/>
  <c r="AE126" i="151"/>
  <c r="AD126" i="151"/>
  <c r="AI126" i="151"/>
  <c r="AJ126" i="151"/>
  <c r="AO126" i="151"/>
  <c r="AN126" i="151"/>
  <c r="AS126" i="151"/>
  <c r="AT126" i="151"/>
  <c r="AY126" i="151"/>
  <c r="AX126" i="151"/>
  <c r="BC126" i="151"/>
  <c r="BD126" i="151"/>
  <c r="BI126" i="151"/>
  <c r="BH126" i="151"/>
  <c r="BM126" i="151"/>
  <c r="BN126" i="151"/>
  <c r="BS126" i="151"/>
  <c r="BR126" i="151"/>
  <c r="BW126" i="151"/>
  <c r="BX126" i="151"/>
  <c r="CC126" i="151"/>
  <c r="CB126" i="151"/>
  <c r="CG126" i="151"/>
  <c r="CH126" i="151"/>
  <c r="CM126" i="151"/>
  <c r="CL126" i="151"/>
  <c r="CQ126" i="151"/>
  <c r="CR126" i="151"/>
  <c r="CW126" i="151"/>
  <c r="CV126" i="151"/>
  <c r="DA126" i="151"/>
  <c r="DB126" i="151"/>
  <c r="DG126" i="151"/>
  <c r="DF126" i="151"/>
  <c r="DK126" i="151"/>
  <c r="DL126" i="151"/>
  <c r="DQ126" i="151"/>
  <c r="DP126" i="151"/>
  <c r="DU126" i="151"/>
  <c r="DV126" i="151"/>
  <c r="EA126" i="151"/>
  <c r="DZ126" i="151"/>
  <c r="ES126" i="151"/>
  <c r="EG68" i="151"/>
  <c r="EG70" i="151"/>
  <c r="EG71" i="151"/>
  <c r="EG73" i="151"/>
  <c r="EG75" i="151"/>
  <c r="EG77" i="151"/>
  <c r="EG79" i="151"/>
  <c r="EG81" i="151"/>
  <c r="EG83" i="151"/>
  <c r="EG85" i="151"/>
  <c r="EG87" i="151"/>
  <c r="EG89" i="151"/>
  <c r="EG91" i="151"/>
  <c r="EG93" i="151"/>
  <c r="EG95" i="151"/>
  <c r="EG97" i="151"/>
  <c r="EG99" i="151"/>
  <c r="EG101" i="151"/>
  <c r="EG103" i="151"/>
  <c r="EG105" i="151"/>
  <c r="EG107" i="151"/>
  <c r="EG109" i="151"/>
  <c r="EG111" i="151"/>
  <c r="EG113" i="151"/>
  <c r="EG115" i="151"/>
  <c r="EG117" i="151"/>
  <c r="EG119" i="151"/>
  <c r="EG121" i="151"/>
  <c r="EG123" i="151"/>
  <c r="EG125" i="151"/>
  <c r="BE127" i="151"/>
  <c r="BI127" i="151"/>
  <c r="BH127" i="151"/>
  <c r="BM127" i="151"/>
  <c r="BN127" i="151"/>
  <c r="BS127" i="151"/>
  <c r="BR127" i="151"/>
  <c r="BW127" i="151"/>
  <c r="BX127" i="151"/>
  <c r="CC127" i="151"/>
  <c r="CB127" i="151"/>
  <c r="CG127" i="151"/>
  <c r="CH127" i="151"/>
  <c r="CM127" i="151"/>
  <c r="CL127" i="151"/>
  <c r="CQ127" i="151"/>
  <c r="CR127" i="151"/>
  <c r="CW127" i="151"/>
  <c r="CV127" i="151"/>
  <c r="DA127" i="151"/>
  <c r="DB127" i="151"/>
  <c r="DG127" i="151"/>
  <c r="DF127" i="151"/>
  <c r="DK127" i="151"/>
  <c r="DL127" i="151"/>
  <c r="DQ127" i="151"/>
  <c r="DP127" i="151"/>
  <c r="DU127" i="151"/>
  <c r="DV127" i="151"/>
  <c r="EA127" i="151"/>
  <c r="DZ127" i="151"/>
  <c r="EV128" i="151"/>
  <c r="K129" i="151"/>
  <c r="J129" i="151"/>
  <c r="O129" i="151"/>
  <c r="P129" i="151"/>
  <c r="U129" i="151"/>
  <c r="T129" i="151"/>
  <c r="Y129" i="151"/>
  <c r="Z129" i="151"/>
  <c r="AE129" i="151"/>
  <c r="AD129" i="151"/>
  <c r="AI129" i="151"/>
  <c r="AJ129" i="151"/>
  <c r="AO129" i="151"/>
  <c r="AN129" i="151"/>
  <c r="AS129" i="151"/>
  <c r="AT129" i="151"/>
  <c r="AY129" i="151"/>
  <c r="AX129" i="151"/>
  <c r="BC129" i="151"/>
  <c r="BD129" i="151"/>
  <c r="BI129" i="151"/>
  <c r="BH129" i="151"/>
  <c r="BM129" i="151"/>
  <c r="BN129" i="151"/>
  <c r="BS129" i="151"/>
  <c r="BR129" i="151"/>
  <c r="BW129" i="151"/>
  <c r="BX129" i="151"/>
  <c r="CC129" i="151"/>
  <c r="CB129" i="151"/>
  <c r="CG129" i="151"/>
  <c r="CH129" i="151"/>
  <c r="CM129" i="151"/>
  <c r="CL129" i="151"/>
  <c r="CQ129" i="151"/>
  <c r="CR129" i="151"/>
  <c r="CW129" i="151"/>
  <c r="CV129" i="151"/>
  <c r="DA129" i="151"/>
  <c r="DB129" i="151"/>
  <c r="DG129" i="151"/>
  <c r="DF129" i="151"/>
  <c r="DK129" i="151"/>
  <c r="DL129" i="151"/>
  <c r="DQ129" i="151"/>
  <c r="DP129" i="151"/>
  <c r="DU129" i="151"/>
  <c r="DV129" i="151"/>
  <c r="EA129" i="151"/>
  <c r="DZ129" i="151"/>
  <c r="ES129" i="151"/>
  <c r="EV130" i="151"/>
  <c r="K131" i="151"/>
  <c r="J131" i="151"/>
  <c r="O131" i="151"/>
  <c r="P131" i="151"/>
  <c r="U131" i="151"/>
  <c r="T131" i="151"/>
  <c r="Y131" i="151"/>
  <c r="Z131" i="151"/>
  <c r="AE131" i="151"/>
  <c r="AD131" i="151"/>
  <c r="AI131" i="151"/>
  <c r="AJ131" i="151"/>
  <c r="AO131" i="151"/>
  <c r="AN131" i="151"/>
  <c r="AS131" i="151"/>
  <c r="AT131" i="151"/>
  <c r="AY131" i="151"/>
  <c r="AX131" i="151"/>
  <c r="BC131" i="151"/>
  <c r="BD131" i="151"/>
  <c r="BI131" i="151"/>
  <c r="BH131" i="151"/>
  <c r="BM131" i="151"/>
  <c r="BN131" i="151"/>
  <c r="BS131" i="151"/>
  <c r="BR131" i="151"/>
  <c r="BW131" i="151"/>
  <c r="BX131" i="151"/>
  <c r="CC131" i="151"/>
  <c r="CB131" i="151"/>
  <c r="CG131" i="151"/>
  <c r="CH131" i="151"/>
  <c r="CM131" i="151"/>
  <c r="CL131" i="151"/>
  <c r="CQ131" i="151"/>
  <c r="CR131" i="151"/>
  <c r="CW131" i="151"/>
  <c r="CV131" i="151"/>
  <c r="DA131" i="151"/>
  <c r="DB131" i="151"/>
  <c r="DG131" i="151"/>
  <c r="DF131" i="151"/>
  <c r="DK131" i="151"/>
  <c r="DL131" i="151"/>
  <c r="DQ131" i="151"/>
  <c r="DP131" i="151"/>
  <c r="DU131" i="151"/>
  <c r="DV131" i="151"/>
  <c r="EA131" i="151"/>
  <c r="DZ131" i="151"/>
  <c r="ES131" i="151"/>
  <c r="J132" i="151"/>
  <c r="K132" i="151"/>
  <c r="P132" i="151"/>
  <c r="O132" i="151"/>
  <c r="T132" i="151"/>
  <c r="U132" i="151"/>
  <c r="Z132" i="151"/>
  <c r="Y132" i="151"/>
  <c r="AD132" i="151"/>
  <c r="AE132" i="151"/>
  <c r="AJ132" i="151"/>
  <c r="AI132" i="151"/>
  <c r="AN132" i="151"/>
  <c r="AO132" i="151"/>
  <c r="AT132" i="151"/>
  <c r="AS132" i="151"/>
  <c r="AX132" i="151"/>
  <c r="AY132" i="151"/>
  <c r="BD132" i="151"/>
  <c r="BC132" i="151"/>
  <c r="BH132" i="151"/>
  <c r="BI132" i="151"/>
  <c r="BN132" i="151"/>
  <c r="BM132" i="151"/>
  <c r="BR132" i="151"/>
  <c r="BS132" i="151"/>
  <c r="BX132" i="151"/>
  <c r="BW132" i="151"/>
  <c r="CB132" i="151"/>
  <c r="CC132" i="151"/>
  <c r="CH132" i="151"/>
  <c r="CG132" i="151"/>
  <c r="CL132" i="151"/>
  <c r="CM132" i="151"/>
  <c r="CR132" i="151"/>
  <c r="CQ132" i="151"/>
  <c r="CV132" i="151"/>
  <c r="CW132" i="151"/>
  <c r="DB132" i="151"/>
  <c r="DA132" i="151"/>
  <c r="DF132" i="151"/>
  <c r="DG132" i="151"/>
  <c r="DL132" i="151"/>
  <c r="DK132" i="151"/>
  <c r="DP132" i="151"/>
  <c r="DQ132" i="151"/>
  <c r="DV132" i="151"/>
  <c r="DU132" i="151"/>
  <c r="DZ132" i="151"/>
  <c r="EA132" i="151"/>
  <c r="ES132" i="151"/>
  <c r="EV133" i="151"/>
  <c r="EV134" i="151"/>
  <c r="K135" i="151"/>
  <c r="J135" i="151"/>
  <c r="O135" i="151"/>
  <c r="P135" i="151"/>
  <c r="U135" i="151"/>
  <c r="T135" i="151"/>
  <c r="Y135" i="151"/>
  <c r="Z135" i="151"/>
  <c r="AE135" i="151"/>
  <c r="AD135" i="151"/>
  <c r="AI135" i="151"/>
  <c r="AJ135" i="151"/>
  <c r="AO135" i="151"/>
  <c r="AN135" i="151"/>
  <c r="AS135" i="151"/>
  <c r="AT135" i="151"/>
  <c r="AY135" i="151"/>
  <c r="AX135" i="151"/>
  <c r="BC135" i="151"/>
  <c r="BD135" i="151"/>
  <c r="BI135" i="151"/>
  <c r="BH135" i="151"/>
  <c r="BM135" i="151"/>
  <c r="BN135" i="151"/>
  <c r="BS135" i="151"/>
  <c r="BR135" i="151"/>
  <c r="BW135" i="151"/>
  <c r="BX135" i="151"/>
  <c r="CC135" i="151"/>
  <c r="CB135" i="151"/>
  <c r="CG135" i="151"/>
  <c r="CH135" i="151"/>
  <c r="CM135" i="151"/>
  <c r="CL135" i="151"/>
  <c r="CQ135" i="151"/>
  <c r="CR135" i="151"/>
  <c r="CW135" i="151"/>
  <c r="CV135" i="151"/>
  <c r="DA135" i="151"/>
  <c r="DB135" i="151"/>
  <c r="DG135" i="151"/>
  <c r="DF135" i="151"/>
  <c r="DK135" i="151"/>
  <c r="DL135" i="151"/>
  <c r="DQ135" i="151"/>
  <c r="DP135" i="151"/>
  <c r="DU135" i="151"/>
  <c r="DV135" i="151"/>
  <c r="EA135" i="151"/>
  <c r="DZ135" i="151"/>
  <c r="ES135" i="151"/>
  <c r="J136" i="151"/>
  <c r="K136" i="151"/>
  <c r="P136" i="151"/>
  <c r="O136" i="151"/>
  <c r="T136" i="151"/>
  <c r="U136" i="151"/>
  <c r="Z136" i="151"/>
  <c r="Y136" i="151"/>
  <c r="AD136" i="151"/>
  <c r="AE136" i="151"/>
  <c r="AJ136" i="151"/>
  <c r="AI136" i="151"/>
  <c r="AN136" i="151"/>
  <c r="AO136" i="151"/>
  <c r="AT136" i="151"/>
  <c r="AS136" i="151"/>
  <c r="AX136" i="151"/>
  <c r="AY136" i="151"/>
  <c r="BD136" i="151"/>
  <c r="BC136" i="151"/>
  <c r="BH136" i="151"/>
  <c r="BI136" i="151"/>
  <c r="BN136" i="151"/>
  <c r="BM136" i="151"/>
  <c r="BR136" i="151"/>
  <c r="BS136" i="151"/>
  <c r="BX136" i="151"/>
  <c r="BW136" i="151"/>
  <c r="CB136" i="151"/>
  <c r="CC136" i="151"/>
  <c r="CH136" i="151"/>
  <c r="CG136" i="151"/>
  <c r="CL136" i="151"/>
  <c r="CM136" i="151"/>
  <c r="CR136" i="151"/>
  <c r="CQ136" i="151"/>
  <c r="CV136" i="151"/>
  <c r="CW136" i="151"/>
  <c r="DB136" i="151"/>
  <c r="DA136" i="151"/>
  <c r="DF136" i="151"/>
  <c r="DG136" i="151"/>
  <c r="DL136" i="151"/>
  <c r="DK136" i="151"/>
  <c r="DP136" i="151"/>
  <c r="DQ136" i="151"/>
  <c r="DV136" i="151"/>
  <c r="DU136" i="151"/>
  <c r="DZ136" i="151"/>
  <c r="EA136" i="151"/>
  <c r="ES136" i="151"/>
  <c r="EV137" i="151"/>
  <c r="EV138" i="151"/>
  <c r="K139" i="151"/>
  <c r="J139" i="151"/>
  <c r="O139" i="151"/>
  <c r="P139" i="151"/>
  <c r="U139" i="151"/>
  <c r="T139" i="151"/>
  <c r="Y139" i="151"/>
  <c r="Z139" i="151"/>
  <c r="AE139" i="151"/>
  <c r="AD139" i="151"/>
  <c r="AI139" i="151"/>
  <c r="AJ139" i="151"/>
  <c r="AO139" i="151"/>
  <c r="AN139" i="151"/>
  <c r="AS139" i="151"/>
  <c r="AT139" i="151"/>
  <c r="AY139" i="151"/>
  <c r="AX139" i="151"/>
  <c r="BC139" i="151"/>
  <c r="BD139" i="151"/>
  <c r="BI139" i="151"/>
  <c r="BH139" i="151"/>
  <c r="BM139" i="151"/>
  <c r="BN139" i="151"/>
  <c r="BS139" i="151"/>
  <c r="BR139" i="151"/>
  <c r="BW139" i="151"/>
  <c r="BX139" i="151"/>
  <c r="CC139" i="151"/>
  <c r="CB139" i="151"/>
  <c r="CG139" i="151"/>
  <c r="CH139" i="151"/>
  <c r="CM139" i="151"/>
  <c r="CL139" i="151"/>
  <c r="CQ139" i="151"/>
  <c r="CR139" i="151"/>
  <c r="CW139" i="151"/>
  <c r="CV139" i="151"/>
  <c r="DA139" i="151"/>
  <c r="DB139" i="151"/>
  <c r="DG139" i="151"/>
  <c r="DF139" i="151"/>
  <c r="DK139" i="151"/>
  <c r="DL139" i="151"/>
  <c r="DQ139" i="151"/>
  <c r="DP139" i="151"/>
  <c r="DU139" i="151"/>
  <c r="DV139" i="151"/>
  <c r="EA139" i="151"/>
  <c r="DZ139" i="151"/>
  <c r="ES139" i="151"/>
  <c r="J140" i="151"/>
  <c r="K140" i="151"/>
  <c r="P140" i="151"/>
  <c r="O140" i="151"/>
  <c r="T140" i="151"/>
  <c r="U140" i="151"/>
  <c r="Z140" i="151"/>
  <c r="Y140" i="151"/>
  <c r="AD140" i="151"/>
  <c r="AE140" i="151"/>
  <c r="AJ140" i="151"/>
  <c r="AI140" i="151"/>
  <c r="AN140" i="151"/>
  <c r="AO140" i="151"/>
  <c r="AT140" i="151"/>
  <c r="AS140" i="151"/>
  <c r="AX140" i="151"/>
  <c r="AY140" i="151"/>
  <c r="BD140" i="151"/>
  <c r="BC140" i="151"/>
  <c r="BH140" i="151"/>
  <c r="BI140" i="151"/>
  <c r="BN140" i="151"/>
  <c r="BM140" i="151"/>
  <c r="BR140" i="151"/>
  <c r="BS140" i="151"/>
  <c r="BX140" i="151"/>
  <c r="BW140" i="151"/>
  <c r="CB140" i="151"/>
  <c r="CC140" i="151"/>
  <c r="CH140" i="151"/>
  <c r="CG140" i="151"/>
  <c r="CL140" i="151"/>
  <c r="CM140" i="151"/>
  <c r="CR140" i="151"/>
  <c r="CQ140" i="151"/>
  <c r="CV140" i="151"/>
  <c r="CW140" i="151"/>
  <c r="DB140" i="151"/>
  <c r="DA140" i="151"/>
  <c r="DF140" i="151"/>
  <c r="DG140" i="151"/>
  <c r="DL140" i="151"/>
  <c r="DK140" i="151"/>
  <c r="DP140" i="151"/>
  <c r="DQ140" i="151"/>
  <c r="DV140" i="151"/>
  <c r="DU140" i="151"/>
  <c r="DZ140" i="151"/>
  <c r="EA140" i="151"/>
  <c r="ES140" i="151"/>
  <c r="EV141" i="151"/>
  <c r="EV142" i="151"/>
  <c r="K143" i="151"/>
  <c r="J143" i="151"/>
  <c r="O143" i="151"/>
  <c r="P143" i="151"/>
  <c r="U143" i="151"/>
  <c r="T143" i="151"/>
  <c r="Y143" i="151"/>
  <c r="Z143" i="151"/>
  <c r="AE143" i="151"/>
  <c r="AD143" i="151"/>
  <c r="AI143" i="151"/>
  <c r="AJ143" i="151"/>
  <c r="AO143" i="151"/>
  <c r="AN143" i="151"/>
  <c r="AS143" i="151"/>
  <c r="AT143" i="151"/>
  <c r="AY143" i="151"/>
  <c r="AX143" i="151"/>
  <c r="BC143" i="151"/>
  <c r="BD143" i="151"/>
  <c r="BI143" i="151"/>
  <c r="BH143" i="151"/>
  <c r="BM143" i="151"/>
  <c r="BN143" i="151"/>
  <c r="BS143" i="151"/>
  <c r="BR143" i="151"/>
  <c r="BW143" i="151"/>
  <c r="BX143" i="151"/>
  <c r="CC143" i="151"/>
  <c r="CB143" i="151"/>
  <c r="CG143" i="151"/>
  <c r="CH143" i="151"/>
  <c r="CM143" i="151"/>
  <c r="CL143" i="151"/>
  <c r="CQ143" i="151"/>
  <c r="CR143" i="151"/>
  <c r="CW143" i="151"/>
  <c r="CV143" i="151"/>
  <c r="DA143" i="151"/>
  <c r="DB143" i="151"/>
  <c r="DG143" i="151"/>
  <c r="DF143" i="151"/>
  <c r="DK143" i="151"/>
  <c r="DL143" i="151"/>
  <c r="DQ143" i="151"/>
  <c r="DP143" i="151"/>
  <c r="DU143" i="151"/>
  <c r="DV143" i="151"/>
  <c r="EA143" i="151"/>
  <c r="DZ143" i="151"/>
  <c r="ES143" i="151"/>
  <c r="J144" i="151"/>
  <c r="K144" i="151"/>
  <c r="P144" i="151"/>
  <c r="O144" i="151"/>
  <c r="T144" i="151"/>
  <c r="U144" i="151"/>
  <c r="Z144" i="151"/>
  <c r="Y144" i="151"/>
  <c r="AD144" i="151"/>
  <c r="AE144" i="151"/>
  <c r="AJ144" i="151"/>
  <c r="AI144" i="151"/>
  <c r="AN144" i="151"/>
  <c r="AO144" i="151"/>
  <c r="AT144" i="151"/>
  <c r="AS144" i="151"/>
  <c r="AX144" i="151"/>
  <c r="AY144" i="151"/>
  <c r="BD144" i="151"/>
  <c r="BC144" i="151"/>
  <c r="BH144" i="151"/>
  <c r="BI144" i="151"/>
  <c r="BN144" i="151"/>
  <c r="BM144" i="151"/>
  <c r="BR144" i="151"/>
  <c r="BS144" i="151"/>
  <c r="BX144" i="151"/>
  <c r="BW144" i="151"/>
  <c r="CB144" i="151"/>
  <c r="CC144" i="151"/>
  <c r="CH144" i="151"/>
  <c r="CG144" i="151"/>
  <c r="CL144" i="151"/>
  <c r="CM144" i="151"/>
  <c r="CR144" i="151"/>
  <c r="CQ144" i="151"/>
  <c r="CV144" i="151"/>
  <c r="CW144" i="151"/>
  <c r="DB144" i="151"/>
  <c r="DA144" i="151"/>
  <c r="DF144" i="151"/>
  <c r="DG144" i="151"/>
  <c r="DL144" i="151"/>
  <c r="DK144" i="151"/>
  <c r="DP144" i="151"/>
  <c r="DQ144" i="151"/>
  <c r="DV144" i="151"/>
  <c r="DU144" i="151"/>
  <c r="DZ144" i="151"/>
  <c r="EA144" i="151"/>
  <c r="ES144" i="151"/>
  <c r="EV145" i="151"/>
  <c r="EV146" i="151"/>
  <c r="K147" i="151"/>
  <c r="J147" i="151"/>
  <c r="O147" i="151"/>
  <c r="P147" i="151"/>
  <c r="U147" i="151"/>
  <c r="T147" i="151"/>
  <c r="Y147" i="151"/>
  <c r="Z147" i="151"/>
  <c r="AE147" i="151"/>
  <c r="AD147" i="151"/>
  <c r="AI147" i="151"/>
  <c r="AJ147" i="151"/>
  <c r="AO147" i="151"/>
  <c r="AN147" i="151"/>
  <c r="AS147" i="151"/>
  <c r="AT147" i="151"/>
  <c r="AY147" i="151"/>
  <c r="AX147" i="151"/>
  <c r="BC147" i="151"/>
  <c r="BD147" i="151"/>
  <c r="BI147" i="151"/>
  <c r="BH147" i="151"/>
  <c r="BM147" i="151"/>
  <c r="BN147" i="151"/>
  <c r="BS147" i="151"/>
  <c r="BR147" i="151"/>
  <c r="BW147" i="151"/>
  <c r="BX147" i="151"/>
  <c r="CC147" i="151"/>
  <c r="CB147" i="151"/>
  <c r="CG147" i="151"/>
  <c r="CH147" i="151"/>
  <c r="CM147" i="151"/>
  <c r="CL147" i="151"/>
  <c r="CQ147" i="151"/>
  <c r="CR147" i="151"/>
  <c r="CW147" i="151"/>
  <c r="CV147" i="151"/>
  <c r="DA147" i="151"/>
  <c r="DB147" i="151"/>
  <c r="DG147" i="151"/>
  <c r="DF147" i="151"/>
  <c r="DK147" i="151"/>
  <c r="DL147" i="151"/>
  <c r="DQ147" i="151"/>
  <c r="DP147" i="151"/>
  <c r="DU147" i="151"/>
  <c r="DV147" i="151"/>
  <c r="EA147" i="151"/>
  <c r="DZ147" i="151"/>
  <c r="ES147" i="151"/>
  <c r="J148" i="151"/>
  <c r="K148" i="151"/>
  <c r="P148" i="151"/>
  <c r="O148" i="151"/>
  <c r="T148" i="151"/>
  <c r="U148" i="151"/>
  <c r="Z148" i="151"/>
  <c r="Y148" i="151"/>
  <c r="AD148" i="151"/>
  <c r="AE148" i="151"/>
  <c r="AJ148" i="151"/>
  <c r="AI148" i="151"/>
  <c r="AN148" i="151"/>
  <c r="AO148" i="151"/>
  <c r="AT148" i="151"/>
  <c r="AS148" i="151"/>
  <c r="AX148" i="151"/>
  <c r="AY148" i="151"/>
  <c r="BD148" i="151"/>
  <c r="BC148" i="151"/>
  <c r="BH148" i="151"/>
  <c r="BI148" i="151"/>
  <c r="BN148" i="151"/>
  <c r="BM148" i="151"/>
  <c r="BR148" i="151"/>
  <c r="BS148" i="151"/>
  <c r="BX148" i="151"/>
  <c r="BW148" i="151"/>
  <c r="CB148" i="151"/>
  <c r="CC148" i="151"/>
  <c r="CH148" i="151"/>
  <c r="CG148" i="151"/>
  <c r="CL148" i="151"/>
  <c r="CM148" i="151"/>
  <c r="CR148" i="151"/>
  <c r="CQ148" i="151"/>
  <c r="CV148" i="151"/>
  <c r="CW148" i="151"/>
  <c r="DB148" i="151"/>
  <c r="DA148" i="151"/>
  <c r="DF148" i="151"/>
  <c r="DG148" i="151"/>
  <c r="DL148" i="151"/>
  <c r="DK148" i="151"/>
  <c r="DP148" i="151"/>
  <c r="DQ148" i="151"/>
  <c r="DV148" i="151"/>
  <c r="DU148" i="151"/>
  <c r="DZ148" i="151"/>
  <c r="EA148" i="151"/>
  <c r="ES148" i="151"/>
  <c r="EV149" i="151"/>
  <c r="K151" i="151"/>
  <c r="J151" i="151"/>
  <c r="O151" i="151"/>
  <c r="P151" i="151"/>
  <c r="U151" i="151"/>
  <c r="T151" i="151"/>
  <c r="Y151" i="151"/>
  <c r="Z151" i="151"/>
  <c r="AE151" i="151"/>
  <c r="AD151" i="151"/>
  <c r="AI151" i="151"/>
  <c r="AJ151" i="151"/>
  <c r="AO151" i="151"/>
  <c r="AN151" i="151"/>
  <c r="AS151" i="151"/>
  <c r="AT151" i="151"/>
  <c r="AY151" i="151"/>
  <c r="AX151" i="151"/>
  <c r="BC151" i="151"/>
  <c r="BD151" i="151"/>
  <c r="BI151" i="151"/>
  <c r="BH151" i="151"/>
  <c r="BM151" i="151"/>
  <c r="BN151" i="151"/>
  <c r="BS151" i="151"/>
  <c r="BR151" i="151"/>
  <c r="BW151" i="151"/>
  <c r="BX151" i="151"/>
  <c r="CC151" i="151"/>
  <c r="CB151" i="151"/>
  <c r="CG151" i="151"/>
  <c r="CH151" i="151"/>
  <c r="CM151" i="151"/>
  <c r="CL151" i="151"/>
  <c r="CQ151" i="151"/>
  <c r="CR151" i="151"/>
  <c r="CW151" i="151"/>
  <c r="CV151" i="151"/>
  <c r="DA151" i="151"/>
  <c r="DB151" i="151"/>
  <c r="DG151" i="151"/>
  <c r="DF151" i="151"/>
  <c r="DK151" i="151"/>
  <c r="DL151" i="151"/>
  <c r="DQ151" i="151"/>
  <c r="DP151" i="151"/>
  <c r="DU151" i="151"/>
  <c r="DV151" i="151"/>
  <c r="EA151" i="151"/>
  <c r="DZ151" i="151"/>
  <c r="ES151" i="151"/>
  <c r="J152" i="151"/>
  <c r="K152" i="151"/>
  <c r="P152" i="151"/>
  <c r="O152" i="151"/>
  <c r="T152" i="151"/>
  <c r="U152" i="151"/>
  <c r="Z152" i="151"/>
  <c r="Y152" i="151"/>
  <c r="AD152" i="151"/>
  <c r="AE152" i="151"/>
  <c r="AJ152" i="151"/>
  <c r="AI152" i="151"/>
  <c r="AN152" i="151"/>
  <c r="AO152" i="151"/>
  <c r="AT152" i="151"/>
  <c r="AS152" i="151"/>
  <c r="AX152" i="151"/>
  <c r="AY152" i="151"/>
  <c r="BD152" i="151"/>
  <c r="BC152" i="151"/>
  <c r="BH152" i="151"/>
  <c r="BI152" i="151"/>
  <c r="BN152" i="151"/>
  <c r="BM152" i="151"/>
  <c r="BR152" i="151"/>
  <c r="BS152" i="151"/>
  <c r="BX152" i="151"/>
  <c r="BW152" i="151"/>
  <c r="CB152" i="151"/>
  <c r="CC152" i="151"/>
  <c r="CH152" i="151"/>
  <c r="CG152" i="151"/>
  <c r="CL152" i="151"/>
  <c r="CM152" i="151"/>
  <c r="CR152" i="151"/>
  <c r="CQ152" i="151"/>
  <c r="CV152" i="151"/>
  <c r="CW152" i="151"/>
  <c r="DB152" i="151"/>
  <c r="DA152" i="151"/>
  <c r="DF152" i="151"/>
  <c r="DG152" i="151"/>
  <c r="DL152" i="151"/>
  <c r="DK152" i="151"/>
  <c r="DP152" i="151"/>
  <c r="DQ152" i="151"/>
  <c r="DV152" i="151"/>
  <c r="DU152" i="151"/>
  <c r="DZ152" i="151"/>
  <c r="EA152" i="151"/>
  <c r="ES152" i="151"/>
  <c r="EV153" i="151"/>
  <c r="K155" i="151"/>
  <c r="J155" i="151"/>
  <c r="O155" i="151"/>
  <c r="P155" i="151"/>
  <c r="U155" i="151"/>
  <c r="T155" i="151"/>
  <c r="Y155" i="151"/>
  <c r="Z155" i="151"/>
  <c r="AE155" i="151"/>
  <c r="AD155" i="151"/>
  <c r="AI155" i="151"/>
  <c r="AJ155" i="151"/>
  <c r="AO155" i="151"/>
  <c r="AN155" i="151"/>
  <c r="AS155" i="151"/>
  <c r="AT155" i="151"/>
  <c r="AY155" i="151"/>
  <c r="AX155" i="151"/>
  <c r="BC155" i="151"/>
  <c r="BD155" i="151"/>
  <c r="BI155" i="151"/>
  <c r="BH155" i="151"/>
  <c r="BM155" i="151"/>
  <c r="BN155" i="151"/>
  <c r="BS155" i="151"/>
  <c r="BR155" i="151"/>
  <c r="BW155" i="151"/>
  <c r="BX155" i="151"/>
  <c r="CC155" i="151"/>
  <c r="CB155" i="151"/>
  <c r="CG155" i="151"/>
  <c r="CH155" i="151"/>
  <c r="CM155" i="151"/>
  <c r="CL155" i="151"/>
  <c r="CQ155" i="151"/>
  <c r="CR155" i="151"/>
  <c r="CW155" i="151"/>
  <c r="CV155" i="151"/>
  <c r="DA155" i="151"/>
  <c r="DB155" i="151"/>
  <c r="DG155" i="151"/>
  <c r="DF155" i="151"/>
  <c r="DK155" i="151"/>
  <c r="DL155" i="151"/>
  <c r="DQ155" i="151"/>
  <c r="DP155" i="151"/>
  <c r="DU155" i="151"/>
  <c r="DV155" i="151"/>
  <c r="EA155" i="151"/>
  <c r="DZ155" i="151"/>
  <c r="EQ155" i="151"/>
  <c r="EU155" i="151"/>
  <c r="ER155" i="151"/>
  <c r="J156" i="151"/>
  <c r="K156" i="151"/>
  <c r="P156" i="151"/>
  <c r="O156" i="151"/>
  <c r="T156" i="151"/>
  <c r="U156" i="151"/>
  <c r="Z156" i="151"/>
  <c r="Y156" i="151"/>
  <c r="AD156" i="151"/>
  <c r="AE156" i="151"/>
  <c r="EG69" i="151"/>
  <c r="EG72" i="151"/>
  <c r="EG74" i="151"/>
  <c r="EG76" i="151"/>
  <c r="EG78" i="151"/>
  <c r="EG80" i="151"/>
  <c r="EG82" i="151"/>
  <c r="EG84" i="151"/>
  <c r="EG86" i="151"/>
  <c r="EG88" i="151"/>
  <c r="EG90" i="151"/>
  <c r="EG92" i="151"/>
  <c r="EG94" i="151"/>
  <c r="EG96" i="151"/>
  <c r="EG98" i="151"/>
  <c r="EG100" i="151"/>
  <c r="EG102" i="151"/>
  <c r="EG104" i="151"/>
  <c r="EG106" i="151"/>
  <c r="EG108" i="151"/>
  <c r="EG110" i="151"/>
  <c r="EG112" i="151"/>
  <c r="EG114" i="151"/>
  <c r="EG116" i="151"/>
  <c r="EG118" i="151"/>
  <c r="EG120" i="151"/>
  <c r="EG122" i="151"/>
  <c r="EG124" i="151"/>
  <c r="EG126" i="151"/>
  <c r="J128" i="151"/>
  <c r="K128" i="151"/>
  <c r="P128" i="151"/>
  <c r="O128" i="151"/>
  <c r="T128" i="151"/>
  <c r="U128" i="151"/>
  <c r="Z128" i="151"/>
  <c r="Y128" i="151"/>
  <c r="AD128" i="151"/>
  <c r="AE128" i="151"/>
  <c r="AJ128" i="151"/>
  <c r="AI128" i="151"/>
  <c r="AN128" i="151"/>
  <c r="AO128" i="151"/>
  <c r="AT128" i="151"/>
  <c r="AS128" i="151"/>
  <c r="AX128" i="151"/>
  <c r="AY128" i="151"/>
  <c r="BD128" i="151"/>
  <c r="BC128" i="151"/>
  <c r="BH128" i="151"/>
  <c r="BI128" i="151"/>
  <c r="BN128" i="151"/>
  <c r="BM128" i="151"/>
  <c r="BR128" i="151"/>
  <c r="BS128" i="151"/>
  <c r="BX128" i="151"/>
  <c r="BW128" i="151"/>
  <c r="CB128" i="151"/>
  <c r="CC128" i="151"/>
  <c r="CH128" i="151"/>
  <c r="CG128" i="151"/>
  <c r="CL128" i="151"/>
  <c r="CM128" i="151"/>
  <c r="CR128" i="151"/>
  <c r="CQ128" i="151"/>
  <c r="CV128" i="151"/>
  <c r="CW128" i="151"/>
  <c r="DB128" i="151"/>
  <c r="DA128" i="151"/>
  <c r="DF128" i="151"/>
  <c r="DG128" i="151"/>
  <c r="DL128" i="151"/>
  <c r="DK128" i="151"/>
  <c r="DP128" i="151"/>
  <c r="DQ128" i="151"/>
  <c r="DV128" i="151"/>
  <c r="DU128" i="151"/>
  <c r="DZ128" i="151"/>
  <c r="EA128" i="151"/>
  <c r="EU128" i="151"/>
  <c r="ER128" i="151"/>
  <c r="EQ128" i="151"/>
  <c r="J130" i="151"/>
  <c r="K130" i="151"/>
  <c r="P130" i="151"/>
  <c r="O130" i="151"/>
  <c r="T130" i="151"/>
  <c r="U130" i="151"/>
  <c r="Z130" i="151"/>
  <c r="Y130" i="151"/>
  <c r="AD130" i="151"/>
  <c r="AE130" i="151"/>
  <c r="AJ130" i="151"/>
  <c r="AI130" i="151"/>
  <c r="AN130" i="151"/>
  <c r="AO130" i="151"/>
  <c r="AT130" i="151"/>
  <c r="AS130" i="151"/>
  <c r="AX130" i="151"/>
  <c r="AY130" i="151"/>
  <c r="BD130" i="151"/>
  <c r="BC130" i="151"/>
  <c r="BH130" i="151"/>
  <c r="BI130" i="151"/>
  <c r="BN130" i="151"/>
  <c r="BM130" i="151"/>
  <c r="BR130" i="151"/>
  <c r="BS130" i="151"/>
  <c r="BX130" i="151"/>
  <c r="BW130" i="151"/>
  <c r="CB130" i="151"/>
  <c r="CC130" i="151"/>
  <c r="CH130" i="151"/>
  <c r="CG130" i="151"/>
  <c r="CL130" i="151"/>
  <c r="CM130" i="151"/>
  <c r="CR130" i="151"/>
  <c r="CQ130" i="151"/>
  <c r="CV130" i="151"/>
  <c r="CW130" i="151"/>
  <c r="DB130" i="151"/>
  <c r="DA130" i="151"/>
  <c r="DF130" i="151"/>
  <c r="DG130" i="151"/>
  <c r="DL130" i="151"/>
  <c r="DK130" i="151"/>
  <c r="DP130" i="151"/>
  <c r="DQ130" i="151"/>
  <c r="DV130" i="151"/>
  <c r="DU130" i="151"/>
  <c r="DZ130" i="151"/>
  <c r="EA130" i="151"/>
  <c r="EU130" i="151"/>
  <c r="ER130" i="151"/>
  <c r="EQ130" i="151"/>
  <c r="K133" i="151"/>
  <c r="J133" i="151"/>
  <c r="O133" i="151"/>
  <c r="P133" i="151"/>
  <c r="U133" i="151"/>
  <c r="T133" i="151"/>
  <c r="Y133" i="151"/>
  <c r="Z133" i="151"/>
  <c r="AE133" i="151"/>
  <c r="AD133" i="151"/>
  <c r="AI133" i="151"/>
  <c r="AJ133" i="151"/>
  <c r="AO133" i="151"/>
  <c r="AN133" i="151"/>
  <c r="AS133" i="151"/>
  <c r="AT133" i="151"/>
  <c r="AY133" i="151"/>
  <c r="AX133" i="151"/>
  <c r="BC133" i="151"/>
  <c r="BD133" i="151"/>
  <c r="BI133" i="151"/>
  <c r="BH133" i="151"/>
  <c r="BM133" i="151"/>
  <c r="BN133" i="151"/>
  <c r="BS133" i="151"/>
  <c r="BR133" i="151"/>
  <c r="BW133" i="151"/>
  <c r="BX133" i="151"/>
  <c r="CC133" i="151"/>
  <c r="CB133" i="151"/>
  <c r="CG133" i="151"/>
  <c r="CH133" i="151"/>
  <c r="CM133" i="151"/>
  <c r="CL133" i="151"/>
  <c r="CQ133" i="151"/>
  <c r="CR133" i="151"/>
  <c r="CW133" i="151"/>
  <c r="CV133" i="151"/>
  <c r="DA133" i="151"/>
  <c r="DB133" i="151"/>
  <c r="DG133" i="151"/>
  <c r="DF133" i="151"/>
  <c r="DK133" i="151"/>
  <c r="DL133" i="151"/>
  <c r="DQ133" i="151"/>
  <c r="DP133" i="151"/>
  <c r="DU133" i="151"/>
  <c r="DV133" i="151"/>
  <c r="EA133" i="151"/>
  <c r="DZ133" i="151"/>
  <c r="J134" i="151"/>
  <c r="K134" i="151"/>
  <c r="P134" i="151"/>
  <c r="O134" i="151"/>
  <c r="T134" i="151"/>
  <c r="U134" i="151"/>
  <c r="Z134" i="151"/>
  <c r="Y134" i="151"/>
  <c r="AD134" i="151"/>
  <c r="AE134" i="151"/>
  <c r="AJ134" i="151"/>
  <c r="AI134" i="151"/>
  <c r="AN134" i="151"/>
  <c r="AO134" i="151"/>
  <c r="AT134" i="151"/>
  <c r="AS134" i="151"/>
  <c r="AX134" i="151"/>
  <c r="AY134" i="151"/>
  <c r="BD134" i="151"/>
  <c r="BC134" i="151"/>
  <c r="BH134" i="151"/>
  <c r="BI134" i="151"/>
  <c r="BN134" i="151"/>
  <c r="BM134" i="151"/>
  <c r="BR134" i="151"/>
  <c r="BS134" i="151"/>
  <c r="BX134" i="151"/>
  <c r="BW134" i="151"/>
  <c r="CB134" i="151"/>
  <c r="CC134" i="151"/>
  <c r="CH134" i="151"/>
  <c r="CG134" i="151"/>
  <c r="CL134" i="151"/>
  <c r="CM134" i="151"/>
  <c r="CR134" i="151"/>
  <c r="CQ134" i="151"/>
  <c r="CV134" i="151"/>
  <c r="CW134" i="151"/>
  <c r="DB134" i="151"/>
  <c r="DA134" i="151"/>
  <c r="DF134" i="151"/>
  <c r="DG134" i="151"/>
  <c r="DL134" i="151"/>
  <c r="DK134" i="151"/>
  <c r="DP134" i="151"/>
  <c r="DQ134" i="151"/>
  <c r="DV134" i="151"/>
  <c r="DU134" i="151"/>
  <c r="DZ134" i="151"/>
  <c r="EA134" i="151"/>
  <c r="EU134" i="151"/>
  <c r="ER134" i="151"/>
  <c r="EQ134" i="151"/>
  <c r="K137" i="151"/>
  <c r="J137" i="151"/>
  <c r="O137" i="151"/>
  <c r="P137" i="151"/>
  <c r="U137" i="151"/>
  <c r="T137" i="151"/>
  <c r="Y137" i="151"/>
  <c r="Z137" i="151"/>
  <c r="AE137" i="151"/>
  <c r="AD137" i="151"/>
  <c r="AI137" i="151"/>
  <c r="AJ137" i="151"/>
  <c r="AO137" i="151"/>
  <c r="AN137" i="151"/>
  <c r="AS137" i="151"/>
  <c r="AT137" i="151"/>
  <c r="AY137" i="151"/>
  <c r="AX137" i="151"/>
  <c r="BC137" i="151"/>
  <c r="BD137" i="151"/>
  <c r="BI137" i="151"/>
  <c r="BH137" i="151"/>
  <c r="BM137" i="151"/>
  <c r="BN137" i="151"/>
  <c r="BS137" i="151"/>
  <c r="BR137" i="151"/>
  <c r="BW137" i="151"/>
  <c r="BX137" i="151"/>
  <c r="CC137" i="151"/>
  <c r="CB137" i="151"/>
  <c r="CG137" i="151"/>
  <c r="CH137" i="151"/>
  <c r="CM137" i="151"/>
  <c r="CL137" i="151"/>
  <c r="CQ137" i="151"/>
  <c r="CR137" i="151"/>
  <c r="CW137" i="151"/>
  <c r="CV137" i="151"/>
  <c r="DA137" i="151"/>
  <c r="DB137" i="151"/>
  <c r="DG137" i="151"/>
  <c r="DF137" i="151"/>
  <c r="DK137" i="151"/>
  <c r="DL137" i="151"/>
  <c r="DQ137" i="151"/>
  <c r="DP137" i="151"/>
  <c r="DU137" i="151"/>
  <c r="DV137" i="151"/>
  <c r="EA137" i="151"/>
  <c r="DZ137" i="151"/>
  <c r="J138" i="151"/>
  <c r="K138" i="151"/>
  <c r="P138" i="151"/>
  <c r="O138" i="151"/>
  <c r="T138" i="151"/>
  <c r="U138" i="151"/>
  <c r="Z138" i="151"/>
  <c r="Y138" i="151"/>
  <c r="AD138" i="151"/>
  <c r="AE138" i="151"/>
  <c r="AJ138" i="151"/>
  <c r="AI138" i="151"/>
  <c r="AN138" i="151"/>
  <c r="AO138" i="151"/>
  <c r="AT138" i="151"/>
  <c r="AS138" i="151"/>
  <c r="AX138" i="151"/>
  <c r="AY138" i="151"/>
  <c r="BD138" i="151"/>
  <c r="BC138" i="151"/>
  <c r="BH138" i="151"/>
  <c r="BI138" i="151"/>
  <c r="BN138" i="151"/>
  <c r="BM138" i="151"/>
  <c r="BR138" i="151"/>
  <c r="BS138" i="151"/>
  <c r="BX138" i="151"/>
  <c r="BW138" i="151"/>
  <c r="CB138" i="151"/>
  <c r="CC138" i="151"/>
  <c r="CH138" i="151"/>
  <c r="CG138" i="151"/>
  <c r="CL138" i="151"/>
  <c r="CM138" i="151"/>
  <c r="CR138" i="151"/>
  <c r="CQ138" i="151"/>
  <c r="CV138" i="151"/>
  <c r="CW138" i="151"/>
  <c r="DB138" i="151"/>
  <c r="DA138" i="151"/>
  <c r="DF138" i="151"/>
  <c r="DG138" i="151"/>
  <c r="DL138" i="151"/>
  <c r="DK138" i="151"/>
  <c r="DP138" i="151"/>
  <c r="DQ138" i="151"/>
  <c r="DV138" i="151"/>
  <c r="DU138" i="151"/>
  <c r="DZ138" i="151"/>
  <c r="EA138" i="151"/>
  <c r="EU138" i="151"/>
  <c r="ER138" i="151"/>
  <c r="EQ138" i="151"/>
  <c r="K141" i="151"/>
  <c r="J141" i="151"/>
  <c r="O141" i="151"/>
  <c r="P141" i="151"/>
  <c r="U141" i="151"/>
  <c r="T141" i="151"/>
  <c r="Y141" i="151"/>
  <c r="Z141" i="151"/>
  <c r="AE141" i="151"/>
  <c r="AD141" i="151"/>
  <c r="AI141" i="151"/>
  <c r="AJ141" i="151"/>
  <c r="AO141" i="151"/>
  <c r="AN141" i="151"/>
  <c r="AS141" i="151"/>
  <c r="AT141" i="151"/>
  <c r="AY141" i="151"/>
  <c r="AX141" i="151"/>
  <c r="BC141" i="151"/>
  <c r="BD141" i="151"/>
  <c r="BI141" i="151"/>
  <c r="BH141" i="151"/>
  <c r="BM141" i="151"/>
  <c r="BN141" i="151"/>
  <c r="BS141" i="151"/>
  <c r="BR141" i="151"/>
  <c r="BW141" i="151"/>
  <c r="BX141" i="151"/>
  <c r="CC141" i="151"/>
  <c r="CB141" i="151"/>
  <c r="CG141" i="151"/>
  <c r="CH141" i="151"/>
  <c r="CM141" i="151"/>
  <c r="CL141" i="151"/>
  <c r="CQ141" i="151"/>
  <c r="CR141" i="151"/>
  <c r="CW141" i="151"/>
  <c r="CV141" i="151"/>
  <c r="DA141" i="151"/>
  <c r="DB141" i="151"/>
  <c r="DG141" i="151"/>
  <c r="DF141" i="151"/>
  <c r="DK141" i="151"/>
  <c r="DL141" i="151"/>
  <c r="DQ141" i="151"/>
  <c r="DP141" i="151"/>
  <c r="DU141" i="151"/>
  <c r="DV141" i="151"/>
  <c r="EA141" i="151"/>
  <c r="DZ141" i="151"/>
  <c r="J142" i="151"/>
  <c r="K142" i="151"/>
  <c r="P142" i="151"/>
  <c r="O142" i="151"/>
  <c r="T142" i="151"/>
  <c r="U142" i="151"/>
  <c r="Z142" i="151"/>
  <c r="Y142" i="151"/>
  <c r="AD142" i="151"/>
  <c r="AE142" i="151"/>
  <c r="AJ142" i="151"/>
  <c r="AI142" i="151"/>
  <c r="AN142" i="151"/>
  <c r="AO142" i="151"/>
  <c r="AT142" i="151"/>
  <c r="AS142" i="151"/>
  <c r="AX142" i="151"/>
  <c r="AY142" i="151"/>
  <c r="BD142" i="151"/>
  <c r="BC142" i="151"/>
  <c r="BH142" i="151"/>
  <c r="BI142" i="151"/>
  <c r="BN142" i="151"/>
  <c r="BM142" i="151"/>
  <c r="BR142" i="151"/>
  <c r="BS142" i="151"/>
  <c r="BX142" i="151"/>
  <c r="BW142" i="151"/>
  <c r="CB142" i="151"/>
  <c r="CC142" i="151"/>
  <c r="CH142" i="151"/>
  <c r="CG142" i="151"/>
  <c r="CL142" i="151"/>
  <c r="CM142" i="151"/>
  <c r="CR142" i="151"/>
  <c r="CQ142" i="151"/>
  <c r="CV142" i="151"/>
  <c r="CW142" i="151"/>
  <c r="DB142" i="151"/>
  <c r="DA142" i="151"/>
  <c r="DF142" i="151"/>
  <c r="DG142" i="151"/>
  <c r="DL142" i="151"/>
  <c r="DK142" i="151"/>
  <c r="DP142" i="151"/>
  <c r="DQ142" i="151"/>
  <c r="DV142" i="151"/>
  <c r="DU142" i="151"/>
  <c r="DZ142" i="151"/>
  <c r="EA142" i="151"/>
  <c r="EU142" i="151"/>
  <c r="ER142" i="151"/>
  <c r="EQ142" i="151"/>
  <c r="K145" i="151"/>
  <c r="J145" i="151"/>
  <c r="O145" i="151"/>
  <c r="P145" i="151"/>
  <c r="U145" i="151"/>
  <c r="T145" i="151"/>
  <c r="Y145" i="151"/>
  <c r="Z145" i="151"/>
  <c r="AE145" i="151"/>
  <c r="AD145" i="151"/>
  <c r="AI145" i="151"/>
  <c r="AJ145" i="151"/>
  <c r="AO145" i="151"/>
  <c r="AN145" i="151"/>
  <c r="AS145" i="151"/>
  <c r="AT145" i="151"/>
  <c r="AY145" i="151"/>
  <c r="AX145" i="151"/>
  <c r="BC145" i="151"/>
  <c r="BD145" i="151"/>
  <c r="BI145" i="151"/>
  <c r="BH145" i="151"/>
  <c r="BM145" i="151"/>
  <c r="BN145" i="151"/>
  <c r="BS145" i="151"/>
  <c r="BR145" i="151"/>
  <c r="BW145" i="151"/>
  <c r="BX145" i="151"/>
  <c r="CC145" i="151"/>
  <c r="CB145" i="151"/>
  <c r="CG145" i="151"/>
  <c r="CH145" i="151"/>
  <c r="CM145" i="151"/>
  <c r="CL145" i="151"/>
  <c r="CQ145" i="151"/>
  <c r="CR145" i="151"/>
  <c r="CW145" i="151"/>
  <c r="CV145" i="151"/>
  <c r="DA145" i="151"/>
  <c r="DB145" i="151"/>
  <c r="DG145" i="151"/>
  <c r="DF145" i="151"/>
  <c r="DK145" i="151"/>
  <c r="DL145" i="151"/>
  <c r="DQ145" i="151"/>
  <c r="DP145" i="151"/>
  <c r="DU145" i="151"/>
  <c r="DV145" i="151"/>
  <c r="EA145" i="151"/>
  <c r="DZ145" i="151"/>
  <c r="J146" i="151"/>
  <c r="K146" i="151"/>
  <c r="P146" i="151"/>
  <c r="O146" i="151"/>
  <c r="T146" i="151"/>
  <c r="U146" i="151"/>
  <c r="Z146" i="151"/>
  <c r="Y146" i="151"/>
  <c r="AD146" i="151"/>
  <c r="AE146" i="151"/>
  <c r="AJ146" i="151"/>
  <c r="AI146" i="151"/>
  <c r="AN146" i="151"/>
  <c r="AO146" i="151"/>
  <c r="AT146" i="151"/>
  <c r="AS146" i="151"/>
  <c r="AX146" i="151"/>
  <c r="AY146" i="151"/>
  <c r="BD146" i="151"/>
  <c r="BC146" i="151"/>
  <c r="BH146" i="151"/>
  <c r="BI146" i="151"/>
  <c r="BN146" i="151"/>
  <c r="BM146" i="151"/>
  <c r="BR146" i="151"/>
  <c r="BS146" i="151"/>
  <c r="BX146" i="151"/>
  <c r="BW146" i="151"/>
  <c r="CB146" i="151"/>
  <c r="CC146" i="151"/>
  <c r="CH146" i="151"/>
  <c r="CG146" i="151"/>
  <c r="CL146" i="151"/>
  <c r="CM146" i="151"/>
  <c r="CR146" i="151"/>
  <c r="CQ146" i="151"/>
  <c r="CV146" i="151"/>
  <c r="CW146" i="151"/>
  <c r="DB146" i="151"/>
  <c r="DA146" i="151"/>
  <c r="DF146" i="151"/>
  <c r="DG146" i="151"/>
  <c r="DL146" i="151"/>
  <c r="DK146" i="151"/>
  <c r="DP146" i="151"/>
  <c r="DQ146" i="151"/>
  <c r="DV146" i="151"/>
  <c r="DU146" i="151"/>
  <c r="DZ146" i="151"/>
  <c r="EA146" i="151"/>
  <c r="ES146" i="151"/>
  <c r="K149" i="151"/>
  <c r="J149" i="151"/>
  <c r="O149" i="151"/>
  <c r="P149" i="151"/>
  <c r="U149" i="151"/>
  <c r="T149" i="151"/>
  <c r="Y149" i="151"/>
  <c r="Z149" i="151"/>
  <c r="AE149" i="151"/>
  <c r="AD149" i="151"/>
  <c r="AI149" i="151"/>
  <c r="AJ149" i="151"/>
  <c r="AO149" i="151"/>
  <c r="AN149" i="151"/>
  <c r="AS149" i="151"/>
  <c r="AT149" i="151"/>
  <c r="AY149" i="151"/>
  <c r="AX149" i="151"/>
  <c r="BC149" i="151"/>
  <c r="BD149" i="151"/>
  <c r="BI149" i="151"/>
  <c r="BH149" i="151"/>
  <c r="BM149" i="151"/>
  <c r="BN149" i="151"/>
  <c r="BS149" i="151"/>
  <c r="BR149" i="151"/>
  <c r="BW149" i="151"/>
  <c r="BX149" i="151"/>
  <c r="CC149" i="151"/>
  <c r="CB149" i="151"/>
  <c r="CG149" i="151"/>
  <c r="CH149" i="151"/>
  <c r="CM149" i="151"/>
  <c r="CL149" i="151"/>
  <c r="CQ149" i="151"/>
  <c r="CR149" i="151"/>
  <c r="CW149" i="151"/>
  <c r="CV149" i="151"/>
  <c r="DA149" i="151"/>
  <c r="DB149" i="151"/>
  <c r="DG149" i="151"/>
  <c r="DF149" i="151"/>
  <c r="DK149" i="151"/>
  <c r="DL149" i="151"/>
  <c r="DQ149" i="151"/>
  <c r="DP149" i="151"/>
  <c r="DU149" i="151"/>
  <c r="DV149" i="151"/>
  <c r="EA149" i="151"/>
  <c r="DZ149" i="151"/>
  <c r="J150" i="151"/>
  <c r="K150" i="151"/>
  <c r="P150" i="151"/>
  <c r="O150" i="151"/>
  <c r="T150" i="151"/>
  <c r="U150" i="151"/>
  <c r="Z150" i="151"/>
  <c r="Y150" i="151"/>
  <c r="AD150" i="151"/>
  <c r="AE150" i="151"/>
  <c r="AJ150" i="151"/>
  <c r="AI150" i="151"/>
  <c r="AN150" i="151"/>
  <c r="AO150" i="151"/>
  <c r="AT150" i="151"/>
  <c r="AS150" i="151"/>
  <c r="AX150" i="151"/>
  <c r="AY150" i="151"/>
  <c r="BD150" i="151"/>
  <c r="BC150" i="151"/>
  <c r="BH150" i="151"/>
  <c r="BI150" i="151"/>
  <c r="BN150" i="151"/>
  <c r="BM150" i="151"/>
  <c r="BR150" i="151"/>
  <c r="BS150" i="151"/>
  <c r="BX150" i="151"/>
  <c r="BW150" i="151"/>
  <c r="CB150" i="151"/>
  <c r="CC150" i="151"/>
  <c r="CH150" i="151"/>
  <c r="CG150" i="151"/>
  <c r="CL150" i="151"/>
  <c r="CM150" i="151"/>
  <c r="CR150" i="151"/>
  <c r="CQ150" i="151"/>
  <c r="CV150" i="151"/>
  <c r="CW150" i="151"/>
  <c r="DB150" i="151"/>
  <c r="DA150" i="151"/>
  <c r="DF150" i="151"/>
  <c r="DG150" i="151"/>
  <c r="DL150" i="151"/>
  <c r="DK150" i="151"/>
  <c r="DP150" i="151"/>
  <c r="DQ150" i="151"/>
  <c r="DV150" i="151"/>
  <c r="DU150" i="151"/>
  <c r="DZ150" i="151"/>
  <c r="EA150" i="151"/>
  <c r="ES150" i="151"/>
  <c r="K153" i="151"/>
  <c r="J153" i="151"/>
  <c r="O153" i="151"/>
  <c r="P153" i="151"/>
  <c r="U153" i="151"/>
  <c r="T153" i="151"/>
  <c r="Y153" i="151"/>
  <c r="Z153" i="151"/>
  <c r="AE153" i="151"/>
  <c r="AD153" i="151"/>
  <c r="AI153" i="151"/>
  <c r="AJ153" i="151"/>
  <c r="AO153" i="151"/>
  <c r="AN153" i="151"/>
  <c r="AS153" i="151"/>
  <c r="AT153" i="151"/>
  <c r="AY153" i="151"/>
  <c r="AX153" i="151"/>
  <c r="BC153" i="151"/>
  <c r="BD153" i="151"/>
  <c r="BI153" i="151"/>
  <c r="BH153" i="151"/>
  <c r="BM153" i="151"/>
  <c r="BN153" i="151"/>
  <c r="BS153" i="151"/>
  <c r="BR153" i="151"/>
  <c r="BW153" i="151"/>
  <c r="BX153" i="151"/>
  <c r="CC153" i="151"/>
  <c r="CB153" i="151"/>
  <c r="CG153" i="151"/>
  <c r="CH153" i="151"/>
  <c r="CM153" i="151"/>
  <c r="CL153" i="151"/>
  <c r="CQ153" i="151"/>
  <c r="CR153" i="151"/>
  <c r="CW153" i="151"/>
  <c r="CV153" i="151"/>
  <c r="DA153" i="151"/>
  <c r="DB153" i="151"/>
  <c r="DG153" i="151"/>
  <c r="DF153" i="151"/>
  <c r="DK153" i="151"/>
  <c r="DL153" i="151"/>
  <c r="DQ153" i="151"/>
  <c r="DP153" i="151"/>
  <c r="DU153" i="151"/>
  <c r="DV153" i="151"/>
  <c r="EA153" i="151"/>
  <c r="DZ153" i="151"/>
  <c r="J154" i="151"/>
  <c r="K154" i="151"/>
  <c r="P154" i="151"/>
  <c r="O154" i="151"/>
  <c r="T154" i="151"/>
  <c r="U154" i="151"/>
  <c r="Z154" i="151"/>
  <c r="Y154" i="151"/>
  <c r="AD154" i="151"/>
  <c r="AE154" i="151"/>
  <c r="AJ154" i="151"/>
  <c r="AI154" i="151"/>
  <c r="AN154" i="151"/>
  <c r="AO154" i="151"/>
  <c r="AT154" i="151"/>
  <c r="AS154" i="151"/>
  <c r="AX154" i="151"/>
  <c r="AY154" i="151"/>
  <c r="BD154" i="151"/>
  <c r="BC154" i="151"/>
  <c r="BH154" i="151"/>
  <c r="BI154" i="151"/>
  <c r="BN154" i="151"/>
  <c r="BM154" i="151"/>
  <c r="BR154" i="151"/>
  <c r="BS154" i="151"/>
  <c r="BX154" i="151"/>
  <c r="BW154" i="151"/>
  <c r="CB154" i="151"/>
  <c r="CC154" i="151"/>
  <c r="CH154" i="151"/>
  <c r="CG154" i="151"/>
  <c r="CL154" i="151"/>
  <c r="CM154" i="151"/>
  <c r="CR154" i="151"/>
  <c r="CQ154" i="151"/>
  <c r="CV154" i="151"/>
  <c r="CW154" i="151"/>
  <c r="DB154" i="151"/>
  <c r="DA154" i="151"/>
  <c r="DF154" i="151"/>
  <c r="DG154" i="151"/>
  <c r="DL154" i="151"/>
  <c r="DK154" i="151"/>
  <c r="DP154" i="151"/>
  <c r="DQ154" i="151"/>
  <c r="DV154" i="151"/>
  <c r="DU154" i="151"/>
  <c r="DZ154" i="151"/>
  <c r="EA154" i="151"/>
  <c r="ES154" i="151"/>
  <c r="EV155" i="151"/>
  <c r="EG128" i="151"/>
  <c r="EG130" i="151"/>
  <c r="EG132" i="151"/>
  <c r="EG134" i="151"/>
  <c r="EG136" i="151"/>
  <c r="EG138" i="151"/>
  <c r="EG140" i="151"/>
  <c r="EG142" i="151"/>
  <c r="EG144" i="151"/>
  <c r="EG146" i="151"/>
  <c r="EG148" i="151"/>
  <c r="EG150" i="151"/>
  <c r="EG152" i="151"/>
  <c r="EG154" i="151"/>
  <c r="AK156" i="151"/>
  <c r="AO156" i="151"/>
  <c r="AN156" i="151"/>
  <c r="AS156" i="151"/>
  <c r="AT156" i="151"/>
  <c r="AY156" i="151"/>
  <c r="AX156" i="151"/>
  <c r="BC156" i="151"/>
  <c r="BD156" i="151"/>
  <c r="BI156" i="151"/>
  <c r="BH156" i="151"/>
  <c r="BM156" i="151"/>
  <c r="BN156" i="151"/>
  <c r="BS156" i="151"/>
  <c r="BR156" i="151"/>
  <c r="BW156" i="151"/>
  <c r="BX156" i="151"/>
  <c r="CC156" i="151"/>
  <c r="CB156" i="151"/>
  <c r="CG156" i="151"/>
  <c r="CH156" i="151"/>
  <c r="CM156" i="151"/>
  <c r="CL156" i="151"/>
  <c r="CQ156" i="151"/>
  <c r="CR156" i="151"/>
  <c r="CW156" i="151"/>
  <c r="CV156" i="151"/>
  <c r="DA156" i="151"/>
  <c r="DB156" i="151"/>
  <c r="DG156" i="151"/>
  <c r="DF156" i="151"/>
  <c r="DK156" i="151"/>
  <c r="DL156" i="151"/>
  <c r="DQ156" i="151"/>
  <c r="DP156" i="151"/>
  <c r="DU156" i="151"/>
  <c r="DV156" i="151"/>
  <c r="EA156" i="151"/>
  <c r="DZ156" i="151"/>
  <c r="EV157" i="151"/>
  <c r="K158" i="151"/>
  <c r="J158" i="151"/>
  <c r="O158" i="151"/>
  <c r="P158" i="151"/>
  <c r="U158" i="151"/>
  <c r="T158" i="151"/>
  <c r="Y158" i="151"/>
  <c r="Z158" i="151"/>
  <c r="AE158" i="151"/>
  <c r="AD158" i="151"/>
  <c r="AI158" i="151"/>
  <c r="AJ158" i="151"/>
  <c r="AO158" i="151"/>
  <c r="AN158" i="151"/>
  <c r="AS158" i="151"/>
  <c r="AT158" i="151"/>
  <c r="AY158" i="151"/>
  <c r="AX158" i="151"/>
  <c r="BC158" i="151"/>
  <c r="BD158" i="151"/>
  <c r="BI158" i="151"/>
  <c r="BH158" i="151"/>
  <c r="BM158" i="151"/>
  <c r="BN158" i="151"/>
  <c r="BS158" i="151"/>
  <c r="BR158" i="151"/>
  <c r="BW158" i="151"/>
  <c r="BX158" i="151"/>
  <c r="CC158" i="151"/>
  <c r="CB158" i="151"/>
  <c r="CG158" i="151"/>
  <c r="CH158" i="151"/>
  <c r="CM158" i="151"/>
  <c r="CL158" i="151"/>
  <c r="CQ158" i="151"/>
  <c r="CR158" i="151"/>
  <c r="CW158" i="151"/>
  <c r="CV158" i="151"/>
  <c r="DA158" i="151"/>
  <c r="DB158" i="151"/>
  <c r="DG158" i="151"/>
  <c r="DF158" i="151"/>
  <c r="DK158" i="151"/>
  <c r="DL158" i="151"/>
  <c r="DQ158" i="151"/>
  <c r="DP158" i="151"/>
  <c r="DU158" i="151"/>
  <c r="DV158" i="151"/>
  <c r="EA158" i="151"/>
  <c r="DZ158" i="151"/>
  <c r="ES158" i="151"/>
  <c r="EV159" i="151"/>
  <c r="K160" i="151"/>
  <c r="J160" i="151"/>
  <c r="O160" i="151"/>
  <c r="P160" i="151"/>
  <c r="U160" i="151"/>
  <c r="T160" i="151"/>
  <c r="Y160" i="151"/>
  <c r="Z160" i="151"/>
  <c r="AE160" i="151"/>
  <c r="AD160" i="151"/>
  <c r="AI160" i="151"/>
  <c r="AJ160" i="151"/>
  <c r="AO160" i="151"/>
  <c r="AN160" i="151"/>
  <c r="AS160" i="151"/>
  <c r="AT160" i="151"/>
  <c r="AY160" i="151"/>
  <c r="AX160" i="151"/>
  <c r="BC160" i="151"/>
  <c r="BD160" i="151"/>
  <c r="BI160" i="151"/>
  <c r="BH160" i="151"/>
  <c r="BM160" i="151"/>
  <c r="BN160" i="151"/>
  <c r="BS160" i="151"/>
  <c r="BR160" i="151"/>
  <c r="BW160" i="151"/>
  <c r="BX160" i="151"/>
  <c r="CC160" i="151"/>
  <c r="CB160" i="151"/>
  <c r="CG160" i="151"/>
  <c r="CH160" i="151"/>
  <c r="CM160" i="151"/>
  <c r="CL160" i="151"/>
  <c r="CQ160" i="151"/>
  <c r="CR160" i="151"/>
  <c r="CW160" i="151"/>
  <c r="CV160" i="151"/>
  <c r="DA160" i="151"/>
  <c r="DB160" i="151"/>
  <c r="DG160" i="151"/>
  <c r="DF160" i="151"/>
  <c r="DK160" i="151"/>
  <c r="DL160" i="151"/>
  <c r="DQ160" i="151"/>
  <c r="DP160" i="151"/>
  <c r="DU160" i="151"/>
  <c r="DV160" i="151"/>
  <c r="EA160" i="151"/>
  <c r="DZ160" i="151"/>
  <c r="ES160" i="151"/>
  <c r="EV161" i="151"/>
  <c r="K162" i="151"/>
  <c r="J162" i="151"/>
  <c r="O162" i="151"/>
  <c r="P162" i="151"/>
  <c r="U162" i="151"/>
  <c r="T162" i="151"/>
  <c r="Y162" i="151"/>
  <c r="Z162" i="151"/>
  <c r="AE162" i="151"/>
  <c r="AD162" i="151"/>
  <c r="AI162" i="151"/>
  <c r="AJ162" i="151"/>
  <c r="AO162" i="151"/>
  <c r="AN162" i="151"/>
  <c r="AS162" i="151"/>
  <c r="AT162" i="151"/>
  <c r="AY162" i="151"/>
  <c r="AX162" i="151"/>
  <c r="BC162" i="151"/>
  <c r="BD162" i="151"/>
  <c r="BI162" i="151"/>
  <c r="BH162" i="151"/>
  <c r="BM162" i="151"/>
  <c r="BN162" i="151"/>
  <c r="BS162" i="151"/>
  <c r="BR162" i="151"/>
  <c r="BW162" i="151"/>
  <c r="BX162" i="151"/>
  <c r="CC162" i="151"/>
  <c r="CB162" i="151"/>
  <c r="CG162" i="151"/>
  <c r="CH162" i="151"/>
  <c r="CM162" i="151"/>
  <c r="CL162" i="151"/>
  <c r="CQ162" i="151"/>
  <c r="CR162" i="151"/>
  <c r="CW162" i="151"/>
  <c r="CV162" i="151"/>
  <c r="DA162" i="151"/>
  <c r="DB162" i="151"/>
  <c r="DG162" i="151"/>
  <c r="DF162" i="151"/>
  <c r="DK162" i="151"/>
  <c r="DL162" i="151"/>
  <c r="DQ162" i="151"/>
  <c r="DP162" i="151"/>
  <c r="DU162" i="151"/>
  <c r="DV162" i="151"/>
  <c r="EA162" i="151"/>
  <c r="DZ162" i="151"/>
  <c r="ES162" i="151"/>
  <c r="EV163" i="151"/>
  <c r="K164" i="151"/>
  <c r="J164" i="151"/>
  <c r="O164" i="151"/>
  <c r="P164" i="151"/>
  <c r="U164" i="151"/>
  <c r="T164" i="151"/>
  <c r="Y164" i="151"/>
  <c r="Z164" i="151"/>
  <c r="AE164" i="151"/>
  <c r="AD164" i="151"/>
  <c r="AI164" i="151"/>
  <c r="AJ164" i="151"/>
  <c r="AO164" i="151"/>
  <c r="AN164" i="151"/>
  <c r="AS164" i="151"/>
  <c r="AT164" i="151"/>
  <c r="AY164" i="151"/>
  <c r="AX164" i="151"/>
  <c r="BC164" i="151"/>
  <c r="BD164" i="151"/>
  <c r="BI164" i="151"/>
  <c r="BH164" i="151"/>
  <c r="BM164" i="151"/>
  <c r="BN164" i="151"/>
  <c r="BS164" i="151"/>
  <c r="BR164" i="151"/>
  <c r="BW164" i="151"/>
  <c r="BX164" i="151"/>
  <c r="CC164" i="151"/>
  <c r="CB164" i="151"/>
  <c r="CG164" i="151"/>
  <c r="CH164" i="151"/>
  <c r="CM164" i="151"/>
  <c r="CL164" i="151"/>
  <c r="CQ164" i="151"/>
  <c r="CR164" i="151"/>
  <c r="CW164" i="151"/>
  <c r="CV164" i="151"/>
  <c r="DA164" i="151"/>
  <c r="DB164" i="151"/>
  <c r="DG164" i="151"/>
  <c r="DF164" i="151"/>
  <c r="DK164" i="151"/>
  <c r="DL164" i="151"/>
  <c r="DQ164" i="151"/>
  <c r="DP164" i="151"/>
  <c r="DU164" i="151"/>
  <c r="DV164" i="151"/>
  <c r="EA164" i="151"/>
  <c r="DZ164" i="151"/>
  <c r="ES164" i="151"/>
  <c r="EV165" i="151"/>
  <c r="K166" i="151"/>
  <c r="J166" i="151"/>
  <c r="O166" i="151"/>
  <c r="P166" i="151"/>
  <c r="U166" i="151"/>
  <c r="T166" i="151"/>
  <c r="Y166" i="151"/>
  <c r="Z166" i="151"/>
  <c r="AE166" i="151"/>
  <c r="AD166" i="151"/>
  <c r="AI166" i="151"/>
  <c r="AJ166" i="151"/>
  <c r="AO166" i="151"/>
  <c r="AN166" i="151"/>
  <c r="AS166" i="151"/>
  <c r="AT166" i="151"/>
  <c r="AY166" i="151"/>
  <c r="AX166" i="151"/>
  <c r="BC166" i="151"/>
  <c r="BD166" i="151"/>
  <c r="BI166" i="151"/>
  <c r="BH166" i="151"/>
  <c r="BM166" i="151"/>
  <c r="BN166" i="151"/>
  <c r="BS166" i="151"/>
  <c r="BR166" i="151"/>
  <c r="BW166" i="151"/>
  <c r="BX166" i="151"/>
  <c r="CC166" i="151"/>
  <c r="CB166" i="151"/>
  <c r="CG166" i="151"/>
  <c r="CH166" i="151"/>
  <c r="CM166" i="151"/>
  <c r="CL166" i="151"/>
  <c r="CQ166" i="151"/>
  <c r="CR166" i="151"/>
  <c r="CW166" i="151"/>
  <c r="CV166" i="151"/>
  <c r="DA166" i="151"/>
  <c r="DB166" i="151"/>
  <c r="DG166" i="151"/>
  <c r="DF166" i="151"/>
  <c r="DK166" i="151"/>
  <c r="DL166" i="151"/>
  <c r="DQ166" i="151"/>
  <c r="DP166" i="151"/>
  <c r="DU166" i="151"/>
  <c r="DV166" i="151"/>
  <c r="EA166" i="151"/>
  <c r="DZ166" i="151"/>
  <c r="ES166" i="151"/>
  <c r="J167" i="151"/>
  <c r="K167" i="151"/>
  <c r="P167" i="151"/>
  <c r="O167" i="151"/>
  <c r="T167" i="151"/>
  <c r="U167" i="151"/>
  <c r="Z167" i="151"/>
  <c r="Y167" i="151"/>
  <c r="AD167" i="151"/>
  <c r="AE167" i="151"/>
  <c r="AJ167" i="151"/>
  <c r="AI167" i="151"/>
  <c r="AN167" i="151"/>
  <c r="AO167" i="151"/>
  <c r="AT167" i="151"/>
  <c r="AS167" i="151"/>
  <c r="AX167" i="151"/>
  <c r="AY167" i="151"/>
  <c r="BD167" i="151"/>
  <c r="BC167" i="151"/>
  <c r="BH167" i="151"/>
  <c r="BI167" i="151"/>
  <c r="BN167" i="151"/>
  <c r="BM167" i="151"/>
  <c r="BR167" i="151"/>
  <c r="BS167" i="151"/>
  <c r="BX167" i="151"/>
  <c r="BW167" i="151"/>
  <c r="CB167" i="151"/>
  <c r="CC167" i="151"/>
  <c r="CH167" i="151"/>
  <c r="CG167" i="151"/>
  <c r="CL167" i="151"/>
  <c r="CM167" i="151"/>
  <c r="CR167" i="151"/>
  <c r="CQ167" i="151"/>
  <c r="CV167" i="151"/>
  <c r="CW167" i="151"/>
  <c r="DB167" i="151"/>
  <c r="DA167" i="151"/>
  <c r="DF167" i="151"/>
  <c r="DG167" i="151"/>
  <c r="DL167" i="151"/>
  <c r="DK167" i="151"/>
  <c r="DP167" i="151"/>
  <c r="DQ167" i="151"/>
  <c r="DV167" i="151"/>
  <c r="DU167" i="151"/>
  <c r="DZ167" i="151"/>
  <c r="EA167" i="151"/>
  <c r="ES167" i="151"/>
  <c r="EV168" i="151"/>
  <c r="EV169" i="151"/>
  <c r="K170" i="151"/>
  <c r="J170" i="151"/>
  <c r="O170" i="151"/>
  <c r="P170" i="151"/>
  <c r="U170" i="151"/>
  <c r="T170" i="151"/>
  <c r="Y170" i="151"/>
  <c r="Z170" i="151"/>
  <c r="AE170" i="151"/>
  <c r="AD170" i="151"/>
  <c r="AI170" i="151"/>
  <c r="AJ170" i="151"/>
  <c r="AO170" i="151"/>
  <c r="AN170" i="151"/>
  <c r="AS170" i="151"/>
  <c r="AT170" i="151"/>
  <c r="AY170" i="151"/>
  <c r="AX170" i="151"/>
  <c r="BC170" i="151"/>
  <c r="BD170" i="151"/>
  <c r="BI170" i="151"/>
  <c r="BH170" i="151"/>
  <c r="BM170" i="151"/>
  <c r="BN170" i="151"/>
  <c r="BS170" i="151"/>
  <c r="BR170" i="151"/>
  <c r="BW170" i="151"/>
  <c r="BX170" i="151"/>
  <c r="CC170" i="151"/>
  <c r="CB170" i="151"/>
  <c r="CG170" i="151"/>
  <c r="CH170" i="151"/>
  <c r="CM170" i="151"/>
  <c r="CL170" i="151"/>
  <c r="CQ170" i="151"/>
  <c r="CR170" i="151"/>
  <c r="CW170" i="151"/>
  <c r="CV170" i="151"/>
  <c r="DA170" i="151"/>
  <c r="DB170" i="151"/>
  <c r="DG170" i="151"/>
  <c r="DF170" i="151"/>
  <c r="DK170" i="151"/>
  <c r="DL170" i="151"/>
  <c r="DQ170" i="151"/>
  <c r="DP170" i="151"/>
  <c r="DU170" i="151"/>
  <c r="DV170" i="151"/>
  <c r="EA170" i="151"/>
  <c r="DZ170" i="151"/>
  <c r="ES170" i="151"/>
  <c r="EV171" i="151"/>
  <c r="EV172" i="151"/>
  <c r="K173" i="151"/>
  <c r="J173" i="151"/>
  <c r="O173" i="151"/>
  <c r="P173" i="151"/>
  <c r="U173" i="151"/>
  <c r="T173" i="151"/>
  <c r="Y173" i="151"/>
  <c r="Z173" i="151"/>
  <c r="AE173" i="151"/>
  <c r="AD173" i="151"/>
  <c r="AI173" i="151"/>
  <c r="AJ173" i="151"/>
  <c r="AO173" i="151"/>
  <c r="AN173" i="151"/>
  <c r="AS173" i="151"/>
  <c r="AT173" i="151"/>
  <c r="AY173" i="151"/>
  <c r="AX173" i="151"/>
  <c r="BC173" i="151"/>
  <c r="BD173" i="151"/>
  <c r="BI173" i="151"/>
  <c r="BH173" i="151"/>
  <c r="BM173" i="151"/>
  <c r="BN173" i="151"/>
  <c r="BS173" i="151"/>
  <c r="BR173" i="151"/>
  <c r="BW173" i="151"/>
  <c r="BX173" i="151"/>
  <c r="CC173" i="151"/>
  <c r="CB173" i="151"/>
  <c r="CG173" i="151"/>
  <c r="CH173" i="151"/>
  <c r="CM173" i="151"/>
  <c r="CL173" i="151"/>
  <c r="CQ173" i="151"/>
  <c r="CR173" i="151"/>
  <c r="CW173" i="151"/>
  <c r="CV173" i="151"/>
  <c r="DA173" i="151"/>
  <c r="DB173" i="151"/>
  <c r="DG173" i="151"/>
  <c r="DF173" i="151"/>
  <c r="DK173" i="151"/>
  <c r="DL173" i="151"/>
  <c r="DQ173" i="151"/>
  <c r="DP173" i="151"/>
  <c r="DU173" i="151"/>
  <c r="DV173" i="151"/>
  <c r="EA173" i="151"/>
  <c r="DZ173" i="151"/>
  <c r="ES173" i="151"/>
  <c r="J174" i="151"/>
  <c r="K174" i="151"/>
  <c r="P174" i="151"/>
  <c r="O174" i="151"/>
  <c r="T174" i="151"/>
  <c r="U174" i="151"/>
  <c r="Z174" i="151"/>
  <c r="Y174" i="151"/>
  <c r="AD174" i="151"/>
  <c r="AE174" i="151"/>
  <c r="AJ174" i="151"/>
  <c r="AI174" i="151"/>
  <c r="AN174" i="151"/>
  <c r="AO174" i="151"/>
  <c r="AT174" i="151"/>
  <c r="AS174" i="151"/>
  <c r="AX174" i="151"/>
  <c r="AY174" i="151"/>
  <c r="BD174" i="151"/>
  <c r="BC174" i="151"/>
  <c r="BH174" i="151"/>
  <c r="BI174" i="151"/>
  <c r="BN174" i="151"/>
  <c r="BM174" i="151"/>
  <c r="BR174" i="151"/>
  <c r="BS174" i="151"/>
  <c r="BX174" i="151"/>
  <c r="BW174" i="151"/>
  <c r="CB174" i="151"/>
  <c r="CC174" i="151"/>
  <c r="CH174" i="151"/>
  <c r="CG174" i="151"/>
  <c r="CL174" i="151"/>
  <c r="CM174" i="151"/>
  <c r="CR174" i="151"/>
  <c r="CQ174" i="151"/>
  <c r="CV174" i="151"/>
  <c r="CW174" i="151"/>
  <c r="DB174" i="151"/>
  <c r="DA174" i="151"/>
  <c r="DF174" i="151"/>
  <c r="DG174" i="151"/>
  <c r="DL174" i="151"/>
  <c r="DK174" i="151"/>
  <c r="DP174" i="151"/>
  <c r="DQ174" i="151"/>
  <c r="DV174" i="151"/>
  <c r="DU174" i="151"/>
  <c r="DZ174" i="151"/>
  <c r="EA174" i="151"/>
  <c r="ES174" i="151"/>
  <c r="EV175" i="151"/>
  <c r="EV176" i="151"/>
  <c r="K177" i="151"/>
  <c r="J177" i="151"/>
  <c r="O177" i="151"/>
  <c r="P177" i="151"/>
  <c r="U177" i="151"/>
  <c r="T177" i="151"/>
  <c r="Y177" i="151"/>
  <c r="Z177" i="151"/>
  <c r="AE177" i="151"/>
  <c r="AD177" i="151"/>
  <c r="AI177" i="151"/>
  <c r="AJ177" i="151"/>
  <c r="AO177" i="151"/>
  <c r="AN177" i="151"/>
  <c r="AS177" i="151"/>
  <c r="AT177" i="151"/>
  <c r="AY177" i="151"/>
  <c r="AX177" i="151"/>
  <c r="BC177" i="151"/>
  <c r="BD177" i="151"/>
  <c r="BI177" i="151"/>
  <c r="BH177" i="151"/>
  <c r="BM177" i="151"/>
  <c r="BN177" i="151"/>
  <c r="BS177" i="151"/>
  <c r="BR177" i="151"/>
  <c r="BW177" i="151"/>
  <c r="BX177" i="151"/>
  <c r="CC177" i="151"/>
  <c r="CB177" i="151"/>
  <c r="CG177" i="151"/>
  <c r="CH177" i="151"/>
  <c r="CM177" i="151"/>
  <c r="CL177" i="151"/>
  <c r="CQ177" i="151"/>
  <c r="CR177" i="151"/>
  <c r="CW177" i="151"/>
  <c r="CV177" i="151"/>
  <c r="DA177" i="151"/>
  <c r="DB177" i="151"/>
  <c r="DG177" i="151"/>
  <c r="DF177" i="151"/>
  <c r="DK177" i="151"/>
  <c r="DL177" i="151"/>
  <c r="DQ177" i="151"/>
  <c r="DP177" i="151"/>
  <c r="DU177" i="151"/>
  <c r="DV177" i="151"/>
  <c r="EA177" i="151"/>
  <c r="DZ177" i="151"/>
  <c r="ES177" i="151"/>
  <c r="J178" i="151"/>
  <c r="K178" i="151"/>
  <c r="P178" i="151"/>
  <c r="O178" i="151"/>
  <c r="T178" i="151"/>
  <c r="U178" i="151"/>
  <c r="Z178" i="151"/>
  <c r="Y178" i="151"/>
  <c r="AD178" i="151"/>
  <c r="AE178" i="151"/>
  <c r="AJ178" i="151"/>
  <c r="AI178" i="151"/>
  <c r="AN178" i="151"/>
  <c r="AO178" i="151"/>
  <c r="AT178" i="151"/>
  <c r="AS178" i="151"/>
  <c r="AX178" i="151"/>
  <c r="AY178" i="151"/>
  <c r="BD178" i="151"/>
  <c r="BC178" i="151"/>
  <c r="BH178" i="151"/>
  <c r="BI178" i="151"/>
  <c r="BN178" i="151"/>
  <c r="BM178" i="151"/>
  <c r="BR178" i="151"/>
  <c r="BS178" i="151"/>
  <c r="BX178" i="151"/>
  <c r="BW178" i="151"/>
  <c r="CB178" i="151"/>
  <c r="CC178" i="151"/>
  <c r="CH178" i="151"/>
  <c r="CG178" i="151"/>
  <c r="CL178" i="151"/>
  <c r="CM178" i="151"/>
  <c r="CR178" i="151"/>
  <c r="CQ178" i="151"/>
  <c r="CV178" i="151"/>
  <c r="CW178" i="151"/>
  <c r="DB178" i="151"/>
  <c r="DA178" i="151"/>
  <c r="DF178" i="151"/>
  <c r="DG178" i="151"/>
  <c r="DL178" i="151"/>
  <c r="DK178" i="151"/>
  <c r="DP178" i="151"/>
  <c r="DQ178" i="151"/>
  <c r="DV178" i="151"/>
  <c r="DU178" i="151"/>
  <c r="DZ178" i="151"/>
  <c r="EA178" i="151"/>
  <c r="ES178" i="151"/>
  <c r="EV179" i="151"/>
  <c r="K181" i="151"/>
  <c r="J181" i="151"/>
  <c r="O181" i="151"/>
  <c r="P181" i="151"/>
  <c r="U181" i="151"/>
  <c r="T181" i="151"/>
  <c r="Y181" i="151"/>
  <c r="Z181" i="151"/>
  <c r="AE181" i="151"/>
  <c r="AD181" i="151"/>
  <c r="AI181" i="151"/>
  <c r="AJ181" i="151"/>
  <c r="AO181" i="151"/>
  <c r="AN181" i="151"/>
  <c r="AS181" i="151"/>
  <c r="AT181" i="151"/>
  <c r="AY181" i="151"/>
  <c r="AX181" i="151"/>
  <c r="BC181" i="151"/>
  <c r="BD181" i="151"/>
  <c r="BI181" i="151"/>
  <c r="BH181" i="151"/>
  <c r="BM181" i="151"/>
  <c r="BN181" i="151"/>
  <c r="BS181" i="151"/>
  <c r="BR181" i="151"/>
  <c r="BW181" i="151"/>
  <c r="BX181" i="151"/>
  <c r="CC181" i="151"/>
  <c r="CB181" i="151"/>
  <c r="CG181" i="151"/>
  <c r="CH181" i="151"/>
  <c r="CM181" i="151"/>
  <c r="CL181" i="151"/>
  <c r="CQ181" i="151"/>
  <c r="CR181" i="151"/>
  <c r="CW181" i="151"/>
  <c r="CV181" i="151"/>
  <c r="DA181" i="151"/>
  <c r="DB181" i="151"/>
  <c r="DG181" i="151"/>
  <c r="DF181" i="151"/>
  <c r="DK181" i="151"/>
  <c r="DL181" i="151"/>
  <c r="DQ181" i="151"/>
  <c r="DP181" i="151"/>
  <c r="DU181" i="151"/>
  <c r="DV181" i="151"/>
  <c r="EA181" i="151"/>
  <c r="DZ181" i="151"/>
  <c r="ES181" i="151"/>
  <c r="J182" i="151"/>
  <c r="K182" i="151"/>
  <c r="P182" i="151"/>
  <c r="O182" i="151"/>
  <c r="T182" i="151"/>
  <c r="U182" i="151"/>
  <c r="Z182" i="151"/>
  <c r="Y182" i="151"/>
  <c r="AD182" i="151"/>
  <c r="AE182" i="151"/>
  <c r="AJ182" i="151"/>
  <c r="AI182" i="151"/>
  <c r="AN182" i="151"/>
  <c r="AO182" i="151"/>
  <c r="AT182" i="151"/>
  <c r="AS182" i="151"/>
  <c r="AX182" i="151"/>
  <c r="AY182" i="151"/>
  <c r="BD182" i="151"/>
  <c r="BC182" i="151"/>
  <c r="BH182" i="151"/>
  <c r="BI182" i="151"/>
  <c r="BN182" i="151"/>
  <c r="BM182" i="151"/>
  <c r="BR182" i="151"/>
  <c r="BS182" i="151"/>
  <c r="BX182" i="151"/>
  <c r="BW182" i="151"/>
  <c r="CB182" i="151"/>
  <c r="CC182" i="151"/>
  <c r="CH182" i="151"/>
  <c r="CG182" i="151"/>
  <c r="CL182" i="151"/>
  <c r="CM182" i="151"/>
  <c r="CR182" i="151"/>
  <c r="CQ182" i="151"/>
  <c r="CV182" i="151"/>
  <c r="CW182" i="151"/>
  <c r="DB182" i="151"/>
  <c r="DA182" i="151"/>
  <c r="DF182" i="151"/>
  <c r="DG182" i="151"/>
  <c r="DL182" i="151"/>
  <c r="DK182" i="151"/>
  <c r="DP182" i="151"/>
  <c r="DQ182" i="151"/>
  <c r="DV182" i="151"/>
  <c r="DU182" i="151"/>
  <c r="DZ182" i="151"/>
  <c r="EA182" i="151"/>
  <c r="ES182" i="151"/>
  <c r="EV183" i="151"/>
  <c r="K185" i="151"/>
  <c r="J185" i="151"/>
  <c r="O185" i="151"/>
  <c r="P185" i="151"/>
  <c r="U185" i="151"/>
  <c r="T185" i="151"/>
  <c r="Y185" i="151"/>
  <c r="Z185" i="151"/>
  <c r="AE185" i="151"/>
  <c r="AD185" i="151"/>
  <c r="AI185" i="151"/>
  <c r="AJ185" i="151"/>
  <c r="AO185" i="151"/>
  <c r="AN185" i="151"/>
  <c r="AS185" i="151"/>
  <c r="AT185" i="151"/>
  <c r="AY185" i="151"/>
  <c r="AX185" i="151"/>
  <c r="BC185" i="151"/>
  <c r="BD185" i="151"/>
  <c r="BI185" i="151"/>
  <c r="BH185" i="151"/>
  <c r="BM185" i="151"/>
  <c r="BN185" i="151"/>
  <c r="BS185" i="151"/>
  <c r="BR185" i="151"/>
  <c r="BW185" i="151"/>
  <c r="BX185" i="151"/>
  <c r="CC185" i="151"/>
  <c r="CB185" i="151"/>
  <c r="CH185" i="151"/>
  <c r="CG185" i="151"/>
  <c r="U186" i="151"/>
  <c r="T186" i="151"/>
  <c r="BI186" i="151"/>
  <c r="BH186" i="151"/>
  <c r="CW186" i="151"/>
  <c r="CV186" i="151"/>
  <c r="EG127" i="151"/>
  <c r="EG129" i="151"/>
  <c r="EG131" i="151"/>
  <c r="EG133" i="151"/>
  <c r="EG135" i="151"/>
  <c r="EG137" i="151"/>
  <c r="EG139" i="151"/>
  <c r="EG141" i="151"/>
  <c r="EG143" i="151"/>
  <c r="EG145" i="151"/>
  <c r="EG147" i="151"/>
  <c r="EG149" i="151"/>
  <c r="EG151" i="151"/>
  <c r="EG153" i="151"/>
  <c r="EG155" i="151"/>
  <c r="J157" i="151"/>
  <c r="K157" i="151"/>
  <c r="P157" i="151"/>
  <c r="O157" i="151"/>
  <c r="T157" i="151"/>
  <c r="U157" i="151"/>
  <c r="Z157" i="151"/>
  <c r="Y157" i="151"/>
  <c r="AD157" i="151"/>
  <c r="AE157" i="151"/>
  <c r="AJ157" i="151"/>
  <c r="AI157" i="151"/>
  <c r="AN157" i="151"/>
  <c r="AO157" i="151"/>
  <c r="AT157" i="151"/>
  <c r="AS157" i="151"/>
  <c r="AX157" i="151"/>
  <c r="AY157" i="151"/>
  <c r="BD157" i="151"/>
  <c r="BC157" i="151"/>
  <c r="BH157" i="151"/>
  <c r="BI157" i="151"/>
  <c r="BN157" i="151"/>
  <c r="BM157" i="151"/>
  <c r="BR157" i="151"/>
  <c r="BS157" i="151"/>
  <c r="BX157" i="151"/>
  <c r="BW157" i="151"/>
  <c r="CB157" i="151"/>
  <c r="CC157" i="151"/>
  <c r="CH157" i="151"/>
  <c r="CG157" i="151"/>
  <c r="CL157" i="151"/>
  <c r="CM157" i="151"/>
  <c r="CR157" i="151"/>
  <c r="CQ157" i="151"/>
  <c r="CV157" i="151"/>
  <c r="CW157" i="151"/>
  <c r="DB157" i="151"/>
  <c r="DA157" i="151"/>
  <c r="DF157" i="151"/>
  <c r="DG157" i="151"/>
  <c r="DL157" i="151"/>
  <c r="DK157" i="151"/>
  <c r="DP157" i="151"/>
  <c r="DQ157" i="151"/>
  <c r="DV157" i="151"/>
  <c r="DU157" i="151"/>
  <c r="DZ157" i="151"/>
  <c r="EA157" i="151"/>
  <c r="J159" i="151"/>
  <c r="K159" i="151"/>
  <c r="P159" i="151"/>
  <c r="O159" i="151"/>
  <c r="T159" i="151"/>
  <c r="U159" i="151"/>
  <c r="Z159" i="151"/>
  <c r="Y159" i="151"/>
  <c r="AD159" i="151"/>
  <c r="AE159" i="151"/>
  <c r="AJ159" i="151"/>
  <c r="AI159" i="151"/>
  <c r="AN159" i="151"/>
  <c r="AO159" i="151"/>
  <c r="AT159" i="151"/>
  <c r="AS159" i="151"/>
  <c r="AX159" i="151"/>
  <c r="AY159" i="151"/>
  <c r="BD159" i="151"/>
  <c r="BC159" i="151"/>
  <c r="BH159" i="151"/>
  <c r="BI159" i="151"/>
  <c r="BN159" i="151"/>
  <c r="BM159" i="151"/>
  <c r="BR159" i="151"/>
  <c r="BS159" i="151"/>
  <c r="BX159" i="151"/>
  <c r="BW159" i="151"/>
  <c r="CB159" i="151"/>
  <c r="CC159" i="151"/>
  <c r="CH159" i="151"/>
  <c r="CG159" i="151"/>
  <c r="CL159" i="151"/>
  <c r="CM159" i="151"/>
  <c r="CR159" i="151"/>
  <c r="CQ159" i="151"/>
  <c r="CV159" i="151"/>
  <c r="CW159" i="151"/>
  <c r="DB159" i="151"/>
  <c r="DA159" i="151"/>
  <c r="DF159" i="151"/>
  <c r="DG159" i="151"/>
  <c r="DL159" i="151"/>
  <c r="DK159" i="151"/>
  <c r="DP159" i="151"/>
  <c r="DQ159" i="151"/>
  <c r="DV159" i="151"/>
  <c r="DU159" i="151"/>
  <c r="DZ159" i="151"/>
  <c r="EA159" i="151"/>
  <c r="J161" i="151"/>
  <c r="K161" i="151"/>
  <c r="P161" i="151"/>
  <c r="O161" i="151"/>
  <c r="T161" i="151"/>
  <c r="U161" i="151"/>
  <c r="Z161" i="151"/>
  <c r="Y161" i="151"/>
  <c r="AD161" i="151"/>
  <c r="AE161" i="151"/>
  <c r="AJ161" i="151"/>
  <c r="AI161" i="151"/>
  <c r="AN161" i="151"/>
  <c r="AO161" i="151"/>
  <c r="AT161" i="151"/>
  <c r="AS161" i="151"/>
  <c r="AX161" i="151"/>
  <c r="AY161" i="151"/>
  <c r="BD161" i="151"/>
  <c r="BC161" i="151"/>
  <c r="BH161" i="151"/>
  <c r="BI161" i="151"/>
  <c r="BN161" i="151"/>
  <c r="BM161" i="151"/>
  <c r="BR161" i="151"/>
  <c r="BS161" i="151"/>
  <c r="BX161" i="151"/>
  <c r="BW161" i="151"/>
  <c r="CB161" i="151"/>
  <c r="CC161" i="151"/>
  <c r="CH161" i="151"/>
  <c r="CG161" i="151"/>
  <c r="CL161" i="151"/>
  <c r="CM161" i="151"/>
  <c r="CR161" i="151"/>
  <c r="CQ161" i="151"/>
  <c r="CV161" i="151"/>
  <c r="CW161" i="151"/>
  <c r="DB161" i="151"/>
  <c r="DA161" i="151"/>
  <c r="DF161" i="151"/>
  <c r="DG161" i="151"/>
  <c r="DL161" i="151"/>
  <c r="DK161" i="151"/>
  <c r="DP161" i="151"/>
  <c r="DQ161" i="151"/>
  <c r="DV161" i="151"/>
  <c r="DU161" i="151"/>
  <c r="DZ161" i="151"/>
  <c r="EA161" i="151"/>
  <c r="J163" i="151"/>
  <c r="K163" i="151"/>
  <c r="P163" i="151"/>
  <c r="O163" i="151"/>
  <c r="T163" i="151"/>
  <c r="U163" i="151"/>
  <c r="Z163" i="151"/>
  <c r="Y163" i="151"/>
  <c r="AD163" i="151"/>
  <c r="AE163" i="151"/>
  <c r="AJ163" i="151"/>
  <c r="AI163" i="151"/>
  <c r="AN163" i="151"/>
  <c r="AO163" i="151"/>
  <c r="AT163" i="151"/>
  <c r="AS163" i="151"/>
  <c r="AX163" i="151"/>
  <c r="AY163" i="151"/>
  <c r="BD163" i="151"/>
  <c r="BC163" i="151"/>
  <c r="BH163" i="151"/>
  <c r="BI163" i="151"/>
  <c r="BN163" i="151"/>
  <c r="BM163" i="151"/>
  <c r="BR163" i="151"/>
  <c r="BS163" i="151"/>
  <c r="BX163" i="151"/>
  <c r="BW163" i="151"/>
  <c r="CB163" i="151"/>
  <c r="CC163" i="151"/>
  <c r="CH163" i="151"/>
  <c r="CG163" i="151"/>
  <c r="CL163" i="151"/>
  <c r="CM163" i="151"/>
  <c r="CR163" i="151"/>
  <c r="CQ163" i="151"/>
  <c r="CV163" i="151"/>
  <c r="CW163" i="151"/>
  <c r="DB163" i="151"/>
  <c r="DA163" i="151"/>
  <c r="DF163" i="151"/>
  <c r="DG163" i="151"/>
  <c r="DL163" i="151"/>
  <c r="DK163" i="151"/>
  <c r="DP163" i="151"/>
  <c r="DQ163" i="151"/>
  <c r="DV163" i="151"/>
  <c r="DU163" i="151"/>
  <c r="DZ163" i="151"/>
  <c r="EA163" i="151"/>
  <c r="J165" i="151"/>
  <c r="K165" i="151"/>
  <c r="P165" i="151"/>
  <c r="O165" i="151"/>
  <c r="T165" i="151"/>
  <c r="U165" i="151"/>
  <c r="Z165" i="151"/>
  <c r="Y165" i="151"/>
  <c r="AD165" i="151"/>
  <c r="AE165" i="151"/>
  <c r="AJ165" i="151"/>
  <c r="AI165" i="151"/>
  <c r="AN165" i="151"/>
  <c r="AO165" i="151"/>
  <c r="AT165" i="151"/>
  <c r="AS165" i="151"/>
  <c r="AX165" i="151"/>
  <c r="AY165" i="151"/>
  <c r="BD165" i="151"/>
  <c r="BC165" i="151"/>
  <c r="BH165" i="151"/>
  <c r="BI165" i="151"/>
  <c r="BN165" i="151"/>
  <c r="BM165" i="151"/>
  <c r="BR165" i="151"/>
  <c r="BS165" i="151"/>
  <c r="BX165" i="151"/>
  <c r="BW165" i="151"/>
  <c r="CB165" i="151"/>
  <c r="CC165" i="151"/>
  <c r="CH165" i="151"/>
  <c r="CG165" i="151"/>
  <c r="CL165" i="151"/>
  <c r="CM165" i="151"/>
  <c r="CR165" i="151"/>
  <c r="CQ165" i="151"/>
  <c r="CV165" i="151"/>
  <c r="CW165" i="151"/>
  <c r="DB165" i="151"/>
  <c r="DA165" i="151"/>
  <c r="DF165" i="151"/>
  <c r="DG165" i="151"/>
  <c r="DL165" i="151"/>
  <c r="DK165" i="151"/>
  <c r="DP165" i="151"/>
  <c r="DQ165" i="151"/>
  <c r="DV165" i="151"/>
  <c r="DU165" i="151"/>
  <c r="DZ165" i="151"/>
  <c r="EA165" i="151"/>
  <c r="K168" i="151"/>
  <c r="J168" i="151"/>
  <c r="O168" i="151"/>
  <c r="P168" i="151"/>
  <c r="U168" i="151"/>
  <c r="T168" i="151"/>
  <c r="Y168" i="151"/>
  <c r="Z168" i="151"/>
  <c r="AE168" i="151"/>
  <c r="AD168" i="151"/>
  <c r="AI168" i="151"/>
  <c r="AJ168" i="151"/>
  <c r="AO168" i="151"/>
  <c r="AN168" i="151"/>
  <c r="AS168" i="151"/>
  <c r="AT168" i="151"/>
  <c r="AY168" i="151"/>
  <c r="AX168" i="151"/>
  <c r="BC168" i="151"/>
  <c r="BD168" i="151"/>
  <c r="BI168" i="151"/>
  <c r="BH168" i="151"/>
  <c r="BM168" i="151"/>
  <c r="BN168" i="151"/>
  <c r="BS168" i="151"/>
  <c r="BR168" i="151"/>
  <c r="BW168" i="151"/>
  <c r="BX168" i="151"/>
  <c r="CC168" i="151"/>
  <c r="CB168" i="151"/>
  <c r="CG168" i="151"/>
  <c r="CH168" i="151"/>
  <c r="CM168" i="151"/>
  <c r="CL168" i="151"/>
  <c r="CQ168" i="151"/>
  <c r="CR168" i="151"/>
  <c r="CW168" i="151"/>
  <c r="CV168" i="151"/>
  <c r="DA168" i="151"/>
  <c r="DB168" i="151"/>
  <c r="DG168" i="151"/>
  <c r="DF168" i="151"/>
  <c r="DK168" i="151"/>
  <c r="DL168" i="151"/>
  <c r="DQ168" i="151"/>
  <c r="DP168" i="151"/>
  <c r="DU168" i="151"/>
  <c r="DV168" i="151"/>
  <c r="EA168" i="151"/>
  <c r="DZ168" i="151"/>
  <c r="EQ168" i="151"/>
  <c r="EU168" i="151"/>
  <c r="ER168" i="151"/>
  <c r="J169" i="151"/>
  <c r="K169" i="151"/>
  <c r="P169" i="151"/>
  <c r="O169" i="151"/>
  <c r="T169" i="151"/>
  <c r="U169" i="151"/>
  <c r="Z169" i="151"/>
  <c r="Y169" i="151"/>
  <c r="AD169" i="151"/>
  <c r="AE169" i="151"/>
  <c r="AJ169" i="151"/>
  <c r="AI169" i="151"/>
  <c r="AN169" i="151"/>
  <c r="AO169" i="151"/>
  <c r="AT169" i="151"/>
  <c r="AS169" i="151"/>
  <c r="AX169" i="151"/>
  <c r="AY169" i="151"/>
  <c r="BD169" i="151"/>
  <c r="BC169" i="151"/>
  <c r="BH169" i="151"/>
  <c r="BI169" i="151"/>
  <c r="BN169" i="151"/>
  <c r="BM169" i="151"/>
  <c r="BR169" i="151"/>
  <c r="BS169" i="151"/>
  <c r="BX169" i="151"/>
  <c r="BW169" i="151"/>
  <c r="CB169" i="151"/>
  <c r="CC169" i="151"/>
  <c r="CH169" i="151"/>
  <c r="CG169" i="151"/>
  <c r="CL169" i="151"/>
  <c r="CM169" i="151"/>
  <c r="CR169" i="151"/>
  <c r="CQ169" i="151"/>
  <c r="CV169" i="151"/>
  <c r="CW169" i="151"/>
  <c r="DB169" i="151"/>
  <c r="DA169" i="151"/>
  <c r="DF169" i="151"/>
  <c r="DG169" i="151"/>
  <c r="DL169" i="151"/>
  <c r="DK169" i="151"/>
  <c r="DP169" i="151"/>
  <c r="DQ169" i="151"/>
  <c r="DV169" i="151"/>
  <c r="DU169" i="151"/>
  <c r="DZ169" i="151"/>
  <c r="EA169" i="151"/>
  <c r="K171" i="151"/>
  <c r="J171" i="151"/>
  <c r="O171" i="151"/>
  <c r="P171" i="151"/>
  <c r="U171" i="151"/>
  <c r="T171" i="151"/>
  <c r="Y171" i="151"/>
  <c r="Z171" i="151"/>
  <c r="AE171" i="151"/>
  <c r="AD171" i="151"/>
  <c r="AI171" i="151"/>
  <c r="AJ171" i="151"/>
  <c r="AO171" i="151"/>
  <c r="AN171" i="151"/>
  <c r="AS171" i="151"/>
  <c r="AT171" i="151"/>
  <c r="AY171" i="151"/>
  <c r="AX171" i="151"/>
  <c r="BC171" i="151"/>
  <c r="BD171" i="151"/>
  <c r="BI171" i="151"/>
  <c r="BH171" i="151"/>
  <c r="BM171" i="151"/>
  <c r="BN171" i="151"/>
  <c r="BS171" i="151"/>
  <c r="BR171" i="151"/>
  <c r="BW171" i="151"/>
  <c r="BX171" i="151"/>
  <c r="CC171" i="151"/>
  <c r="CB171" i="151"/>
  <c r="CG171" i="151"/>
  <c r="CH171" i="151"/>
  <c r="CM171" i="151"/>
  <c r="CL171" i="151"/>
  <c r="CQ171" i="151"/>
  <c r="CR171" i="151"/>
  <c r="CW171" i="151"/>
  <c r="CV171" i="151"/>
  <c r="DA171" i="151"/>
  <c r="DB171" i="151"/>
  <c r="DG171" i="151"/>
  <c r="DF171" i="151"/>
  <c r="DK171" i="151"/>
  <c r="DL171" i="151"/>
  <c r="DQ171" i="151"/>
  <c r="DP171" i="151"/>
  <c r="DU171" i="151"/>
  <c r="DV171" i="151"/>
  <c r="EA171" i="151"/>
  <c r="DZ171" i="151"/>
  <c r="J172" i="151"/>
  <c r="K172" i="151"/>
  <c r="P172" i="151"/>
  <c r="O172" i="151"/>
  <c r="T172" i="151"/>
  <c r="U172" i="151"/>
  <c r="Z172" i="151"/>
  <c r="Y172" i="151"/>
  <c r="AD172" i="151"/>
  <c r="AE172" i="151"/>
  <c r="AJ172" i="151"/>
  <c r="AI172" i="151"/>
  <c r="AN172" i="151"/>
  <c r="AO172" i="151"/>
  <c r="AT172" i="151"/>
  <c r="AS172" i="151"/>
  <c r="AX172" i="151"/>
  <c r="AY172" i="151"/>
  <c r="BD172" i="151"/>
  <c r="BC172" i="151"/>
  <c r="BH172" i="151"/>
  <c r="BI172" i="151"/>
  <c r="BN172" i="151"/>
  <c r="BM172" i="151"/>
  <c r="BR172" i="151"/>
  <c r="BS172" i="151"/>
  <c r="BX172" i="151"/>
  <c r="BW172" i="151"/>
  <c r="CB172" i="151"/>
  <c r="CC172" i="151"/>
  <c r="CH172" i="151"/>
  <c r="CG172" i="151"/>
  <c r="CL172" i="151"/>
  <c r="CM172" i="151"/>
  <c r="CR172" i="151"/>
  <c r="CQ172" i="151"/>
  <c r="CV172" i="151"/>
  <c r="CW172" i="151"/>
  <c r="DB172" i="151"/>
  <c r="DA172" i="151"/>
  <c r="DF172" i="151"/>
  <c r="DG172" i="151"/>
  <c r="DL172" i="151"/>
  <c r="DK172" i="151"/>
  <c r="DP172" i="151"/>
  <c r="DQ172" i="151"/>
  <c r="DV172" i="151"/>
  <c r="DU172" i="151"/>
  <c r="DZ172" i="151"/>
  <c r="EA172" i="151"/>
  <c r="EU172" i="151"/>
  <c r="ER172" i="151"/>
  <c r="EQ172" i="151"/>
  <c r="K175" i="151"/>
  <c r="J175" i="151"/>
  <c r="O175" i="151"/>
  <c r="P175" i="151"/>
  <c r="U175" i="151"/>
  <c r="T175" i="151"/>
  <c r="Y175" i="151"/>
  <c r="Z175" i="151"/>
  <c r="AE175" i="151"/>
  <c r="AD175" i="151"/>
  <c r="AI175" i="151"/>
  <c r="AJ175" i="151"/>
  <c r="AO175" i="151"/>
  <c r="AN175" i="151"/>
  <c r="AS175" i="151"/>
  <c r="AT175" i="151"/>
  <c r="AY175" i="151"/>
  <c r="AX175" i="151"/>
  <c r="BC175" i="151"/>
  <c r="BD175" i="151"/>
  <c r="BI175" i="151"/>
  <c r="BH175" i="151"/>
  <c r="BM175" i="151"/>
  <c r="BN175" i="151"/>
  <c r="BS175" i="151"/>
  <c r="BR175" i="151"/>
  <c r="BW175" i="151"/>
  <c r="BX175" i="151"/>
  <c r="CC175" i="151"/>
  <c r="CB175" i="151"/>
  <c r="CG175" i="151"/>
  <c r="CH175" i="151"/>
  <c r="CM175" i="151"/>
  <c r="CL175" i="151"/>
  <c r="CQ175" i="151"/>
  <c r="CR175" i="151"/>
  <c r="CW175" i="151"/>
  <c r="CV175" i="151"/>
  <c r="DA175" i="151"/>
  <c r="DB175" i="151"/>
  <c r="DG175" i="151"/>
  <c r="DF175" i="151"/>
  <c r="DK175" i="151"/>
  <c r="DL175" i="151"/>
  <c r="DQ175" i="151"/>
  <c r="DP175" i="151"/>
  <c r="DU175" i="151"/>
  <c r="DV175" i="151"/>
  <c r="EA175" i="151"/>
  <c r="DZ175" i="151"/>
  <c r="EQ175" i="151"/>
  <c r="EU175" i="151"/>
  <c r="ER175" i="151"/>
  <c r="J176" i="151"/>
  <c r="K176" i="151"/>
  <c r="P176" i="151"/>
  <c r="O176" i="151"/>
  <c r="T176" i="151"/>
  <c r="U176" i="151"/>
  <c r="Z176" i="151"/>
  <c r="Y176" i="151"/>
  <c r="AD176" i="151"/>
  <c r="AE176" i="151"/>
  <c r="AJ176" i="151"/>
  <c r="AI176" i="151"/>
  <c r="AN176" i="151"/>
  <c r="AO176" i="151"/>
  <c r="AT176" i="151"/>
  <c r="AS176" i="151"/>
  <c r="AX176" i="151"/>
  <c r="AY176" i="151"/>
  <c r="BD176" i="151"/>
  <c r="BC176" i="151"/>
  <c r="BH176" i="151"/>
  <c r="BI176" i="151"/>
  <c r="BN176" i="151"/>
  <c r="BM176" i="151"/>
  <c r="BR176" i="151"/>
  <c r="BS176" i="151"/>
  <c r="BX176" i="151"/>
  <c r="BW176" i="151"/>
  <c r="CB176" i="151"/>
  <c r="CC176" i="151"/>
  <c r="CH176" i="151"/>
  <c r="CG176" i="151"/>
  <c r="CL176" i="151"/>
  <c r="CM176" i="151"/>
  <c r="CR176" i="151"/>
  <c r="CQ176" i="151"/>
  <c r="CV176" i="151"/>
  <c r="CW176" i="151"/>
  <c r="DB176" i="151"/>
  <c r="DA176" i="151"/>
  <c r="DF176" i="151"/>
  <c r="DG176" i="151"/>
  <c r="DL176" i="151"/>
  <c r="DK176" i="151"/>
  <c r="DP176" i="151"/>
  <c r="DQ176" i="151"/>
  <c r="DV176" i="151"/>
  <c r="DU176" i="151"/>
  <c r="DZ176" i="151"/>
  <c r="EA176" i="151"/>
  <c r="EU176" i="151"/>
  <c r="ER176" i="151"/>
  <c r="EQ176" i="151"/>
  <c r="K179" i="151"/>
  <c r="J179" i="151"/>
  <c r="O179" i="151"/>
  <c r="P179" i="151"/>
  <c r="U179" i="151"/>
  <c r="T179" i="151"/>
  <c r="Y179" i="151"/>
  <c r="Z179" i="151"/>
  <c r="AE179" i="151"/>
  <c r="AD179" i="151"/>
  <c r="AI179" i="151"/>
  <c r="AJ179" i="151"/>
  <c r="AO179" i="151"/>
  <c r="AN179" i="151"/>
  <c r="AS179" i="151"/>
  <c r="AT179" i="151"/>
  <c r="AY179" i="151"/>
  <c r="AX179" i="151"/>
  <c r="BC179" i="151"/>
  <c r="BD179" i="151"/>
  <c r="BI179" i="151"/>
  <c r="BH179" i="151"/>
  <c r="BM179" i="151"/>
  <c r="BN179" i="151"/>
  <c r="BS179" i="151"/>
  <c r="BR179" i="151"/>
  <c r="BW179" i="151"/>
  <c r="BX179" i="151"/>
  <c r="CC179" i="151"/>
  <c r="CB179" i="151"/>
  <c r="CG179" i="151"/>
  <c r="CH179" i="151"/>
  <c r="CM179" i="151"/>
  <c r="CL179" i="151"/>
  <c r="CQ179" i="151"/>
  <c r="CR179" i="151"/>
  <c r="CW179" i="151"/>
  <c r="CV179" i="151"/>
  <c r="DA179" i="151"/>
  <c r="DB179" i="151"/>
  <c r="DG179" i="151"/>
  <c r="DF179" i="151"/>
  <c r="DK179" i="151"/>
  <c r="DL179" i="151"/>
  <c r="DQ179" i="151"/>
  <c r="DP179" i="151"/>
  <c r="DU179" i="151"/>
  <c r="DV179" i="151"/>
  <c r="EA179" i="151"/>
  <c r="DZ179" i="151"/>
  <c r="J180" i="151"/>
  <c r="K180" i="151"/>
  <c r="P180" i="151"/>
  <c r="O180" i="151"/>
  <c r="T180" i="151"/>
  <c r="U180" i="151"/>
  <c r="Z180" i="151"/>
  <c r="Y180" i="151"/>
  <c r="AD180" i="151"/>
  <c r="AE180" i="151"/>
  <c r="AJ180" i="151"/>
  <c r="AI180" i="151"/>
  <c r="AN180" i="151"/>
  <c r="AO180" i="151"/>
  <c r="AT180" i="151"/>
  <c r="AS180" i="151"/>
  <c r="AX180" i="151"/>
  <c r="AY180" i="151"/>
  <c r="BD180" i="151"/>
  <c r="BC180" i="151"/>
  <c r="BH180" i="151"/>
  <c r="BI180" i="151"/>
  <c r="BN180" i="151"/>
  <c r="BM180" i="151"/>
  <c r="BR180" i="151"/>
  <c r="BS180" i="151"/>
  <c r="BX180" i="151"/>
  <c r="BW180" i="151"/>
  <c r="CB180" i="151"/>
  <c r="CC180" i="151"/>
  <c r="CH180" i="151"/>
  <c r="CG180" i="151"/>
  <c r="CL180" i="151"/>
  <c r="CM180" i="151"/>
  <c r="CR180" i="151"/>
  <c r="CQ180" i="151"/>
  <c r="CV180" i="151"/>
  <c r="CW180" i="151"/>
  <c r="DB180" i="151"/>
  <c r="DA180" i="151"/>
  <c r="DF180" i="151"/>
  <c r="DG180" i="151"/>
  <c r="DL180" i="151"/>
  <c r="DK180" i="151"/>
  <c r="DP180" i="151"/>
  <c r="DQ180" i="151"/>
  <c r="DV180" i="151"/>
  <c r="DU180" i="151"/>
  <c r="DZ180" i="151"/>
  <c r="EA180" i="151"/>
  <c r="ES180" i="151"/>
  <c r="K183" i="151"/>
  <c r="J183" i="151"/>
  <c r="O183" i="151"/>
  <c r="P183" i="151"/>
  <c r="U183" i="151"/>
  <c r="T183" i="151"/>
  <c r="Y183" i="151"/>
  <c r="Z183" i="151"/>
  <c r="AE183" i="151"/>
  <c r="AD183" i="151"/>
  <c r="AI183" i="151"/>
  <c r="AJ183" i="151"/>
  <c r="AO183" i="151"/>
  <c r="AN183" i="151"/>
  <c r="AS183" i="151"/>
  <c r="AT183" i="151"/>
  <c r="AY183" i="151"/>
  <c r="AX183" i="151"/>
  <c r="BC183" i="151"/>
  <c r="BD183" i="151"/>
  <c r="BI183" i="151"/>
  <c r="BH183" i="151"/>
  <c r="BM183" i="151"/>
  <c r="BN183" i="151"/>
  <c r="BS183" i="151"/>
  <c r="BR183" i="151"/>
  <c r="BW183" i="151"/>
  <c r="BX183" i="151"/>
  <c r="CC183" i="151"/>
  <c r="CB183" i="151"/>
  <c r="CG183" i="151"/>
  <c r="CH183" i="151"/>
  <c r="CM183" i="151"/>
  <c r="CL183" i="151"/>
  <c r="CQ183" i="151"/>
  <c r="CR183" i="151"/>
  <c r="CW183" i="151"/>
  <c r="CV183" i="151"/>
  <c r="DA183" i="151"/>
  <c r="DB183" i="151"/>
  <c r="DG183" i="151"/>
  <c r="DF183" i="151"/>
  <c r="DK183" i="151"/>
  <c r="DL183" i="151"/>
  <c r="DQ183" i="151"/>
  <c r="DP183" i="151"/>
  <c r="DU183" i="151"/>
  <c r="DV183" i="151"/>
  <c r="EA183" i="151"/>
  <c r="DZ183" i="151"/>
  <c r="J184" i="151"/>
  <c r="K184" i="151"/>
  <c r="P184" i="151"/>
  <c r="O184" i="151"/>
  <c r="T184" i="151"/>
  <c r="U184" i="151"/>
  <c r="Z184" i="151"/>
  <c r="Y184" i="151"/>
  <c r="AD184" i="151"/>
  <c r="AE184" i="151"/>
  <c r="AJ184" i="151"/>
  <c r="AI184" i="151"/>
  <c r="AN184" i="151"/>
  <c r="AO184" i="151"/>
  <c r="AT184" i="151"/>
  <c r="AS184" i="151"/>
  <c r="AX184" i="151"/>
  <c r="AY184" i="151"/>
  <c r="BD184" i="151"/>
  <c r="BC184" i="151"/>
  <c r="BH184" i="151"/>
  <c r="BI184" i="151"/>
  <c r="BN184" i="151"/>
  <c r="BM184" i="151"/>
  <c r="BR184" i="151"/>
  <c r="BS184" i="151"/>
  <c r="BX184" i="151"/>
  <c r="BW184" i="151"/>
  <c r="CB184" i="151"/>
  <c r="CC184" i="151"/>
  <c r="CH184" i="151"/>
  <c r="CG184" i="151"/>
  <c r="CL184" i="151"/>
  <c r="CM184" i="151"/>
  <c r="CR184" i="151"/>
  <c r="CQ184" i="151"/>
  <c r="CV184" i="151"/>
  <c r="CW184" i="151"/>
  <c r="DB184" i="151"/>
  <c r="DA184" i="151"/>
  <c r="DF184" i="151"/>
  <c r="DG184" i="151"/>
  <c r="DL184" i="151"/>
  <c r="DK184" i="151"/>
  <c r="DP184" i="151"/>
  <c r="DQ184" i="151"/>
  <c r="DV184" i="151"/>
  <c r="DU184" i="151"/>
  <c r="DZ184" i="151"/>
  <c r="EA184" i="151"/>
  <c r="ES184" i="151"/>
  <c r="DB185" i="151"/>
  <c r="DA185" i="151"/>
  <c r="AO186" i="151"/>
  <c r="AN186" i="151"/>
  <c r="CC186" i="151"/>
  <c r="CB186" i="151"/>
  <c r="DQ186" i="151"/>
  <c r="DP186" i="151"/>
  <c r="EG157" i="151"/>
  <c r="EG159" i="151"/>
  <c r="EG161" i="151"/>
  <c r="EG163" i="151"/>
  <c r="EG165" i="151"/>
  <c r="EG167" i="151"/>
  <c r="EG169" i="151"/>
  <c r="EG172" i="151"/>
  <c r="EG174" i="151"/>
  <c r="EG176" i="151"/>
  <c r="EG178" i="151"/>
  <c r="EG180" i="151"/>
  <c r="EG182" i="151"/>
  <c r="EG184" i="151"/>
  <c r="CQ185" i="151"/>
  <c r="CX185" i="151"/>
  <c r="DK185" i="151"/>
  <c r="DR185" i="151"/>
  <c r="DW185" i="151"/>
  <c r="EE185" i="151"/>
  <c r="J186" i="151"/>
  <c r="Q186" i="151"/>
  <c r="AD186" i="151"/>
  <c r="AK186" i="151"/>
  <c r="AX186" i="151"/>
  <c r="BE186" i="151"/>
  <c r="BR186" i="151"/>
  <c r="BY186" i="151"/>
  <c r="CL186" i="151"/>
  <c r="CS186" i="151"/>
  <c r="DF186" i="151"/>
  <c r="DM186" i="151"/>
  <c r="DZ186" i="151"/>
  <c r="EV187" i="151"/>
  <c r="EV188" i="151"/>
  <c r="J189" i="151"/>
  <c r="K189" i="151"/>
  <c r="P189" i="151"/>
  <c r="O189" i="151"/>
  <c r="T189" i="151"/>
  <c r="U189" i="151"/>
  <c r="Z189" i="151"/>
  <c r="Y189" i="151"/>
  <c r="AD189" i="151"/>
  <c r="AE189" i="151"/>
  <c r="AJ189" i="151"/>
  <c r="AI189" i="151"/>
  <c r="AN189" i="151"/>
  <c r="AO189" i="151"/>
  <c r="AT189" i="151"/>
  <c r="AS189" i="151"/>
  <c r="AX189" i="151"/>
  <c r="AY189" i="151"/>
  <c r="BD189" i="151"/>
  <c r="BC189" i="151"/>
  <c r="BH189" i="151"/>
  <c r="BI189" i="151"/>
  <c r="BN189" i="151"/>
  <c r="BM189" i="151"/>
  <c r="BR189" i="151"/>
  <c r="BS189" i="151"/>
  <c r="BX189" i="151"/>
  <c r="BW189" i="151"/>
  <c r="CB189" i="151"/>
  <c r="CC189" i="151"/>
  <c r="CH189" i="151"/>
  <c r="CG189" i="151"/>
  <c r="CL189" i="151"/>
  <c r="CM189" i="151"/>
  <c r="CR189" i="151"/>
  <c r="CQ189" i="151"/>
  <c r="CV189" i="151"/>
  <c r="CW189" i="151"/>
  <c r="DB189" i="151"/>
  <c r="DA189" i="151"/>
  <c r="DF189" i="151"/>
  <c r="DG189" i="151"/>
  <c r="DL189" i="151"/>
  <c r="DK189" i="151"/>
  <c r="DP189" i="151"/>
  <c r="DQ189" i="151"/>
  <c r="DV189" i="151"/>
  <c r="DU189" i="151"/>
  <c r="DZ189" i="151"/>
  <c r="EA189" i="151"/>
  <c r="ES189" i="151"/>
  <c r="K190" i="151"/>
  <c r="J190" i="151"/>
  <c r="O190" i="151"/>
  <c r="P190" i="151"/>
  <c r="U190" i="151"/>
  <c r="T190" i="151"/>
  <c r="Y190" i="151"/>
  <c r="Z190" i="151"/>
  <c r="AE190" i="151"/>
  <c r="AD190" i="151"/>
  <c r="AI190" i="151"/>
  <c r="AJ190" i="151"/>
  <c r="AO190" i="151"/>
  <c r="AN190" i="151"/>
  <c r="AS190" i="151"/>
  <c r="AT190" i="151"/>
  <c r="AY190" i="151"/>
  <c r="AX190" i="151"/>
  <c r="BC190" i="151"/>
  <c r="BD190" i="151"/>
  <c r="BI190" i="151"/>
  <c r="BH190" i="151"/>
  <c r="BM190" i="151"/>
  <c r="BN190" i="151"/>
  <c r="BS190" i="151"/>
  <c r="BR190" i="151"/>
  <c r="BW190" i="151"/>
  <c r="BX190" i="151"/>
  <c r="CC190" i="151"/>
  <c r="CB190" i="151"/>
  <c r="CG190" i="151"/>
  <c r="CH190" i="151"/>
  <c r="CM190" i="151"/>
  <c r="CL190" i="151"/>
  <c r="CQ190" i="151"/>
  <c r="CR190" i="151"/>
  <c r="CW190" i="151"/>
  <c r="CV190" i="151"/>
  <c r="DA190" i="151"/>
  <c r="DB190" i="151"/>
  <c r="DG190" i="151"/>
  <c r="DF190" i="151"/>
  <c r="DK190" i="151"/>
  <c r="DL190" i="151"/>
  <c r="DQ190" i="151"/>
  <c r="DP190" i="151"/>
  <c r="DU190" i="151"/>
  <c r="DV190" i="151"/>
  <c r="EA190" i="151"/>
  <c r="DZ190" i="151"/>
  <c r="ES190" i="151"/>
  <c r="EV191" i="151"/>
  <c r="EV192" i="151"/>
  <c r="J193" i="151"/>
  <c r="K193" i="151"/>
  <c r="P193" i="151"/>
  <c r="O193" i="151"/>
  <c r="T193" i="151"/>
  <c r="U193" i="151"/>
  <c r="Z193" i="151"/>
  <c r="Y193" i="151"/>
  <c r="AD193" i="151"/>
  <c r="AE193" i="151"/>
  <c r="AJ193" i="151"/>
  <c r="AI193" i="151"/>
  <c r="AN193" i="151"/>
  <c r="AO193" i="151"/>
  <c r="AT193" i="151"/>
  <c r="AS193" i="151"/>
  <c r="AX193" i="151"/>
  <c r="AY193" i="151"/>
  <c r="BD193" i="151"/>
  <c r="BC193" i="151"/>
  <c r="BH193" i="151"/>
  <c r="BI193" i="151"/>
  <c r="BN193" i="151"/>
  <c r="BM193" i="151"/>
  <c r="BR193" i="151"/>
  <c r="BS193" i="151"/>
  <c r="BX193" i="151"/>
  <c r="BW193" i="151"/>
  <c r="CB193" i="151"/>
  <c r="CC193" i="151"/>
  <c r="CH193" i="151"/>
  <c r="CG193" i="151"/>
  <c r="CL193" i="151"/>
  <c r="CM193" i="151"/>
  <c r="CR193" i="151"/>
  <c r="CQ193" i="151"/>
  <c r="CV193" i="151"/>
  <c r="CW193" i="151"/>
  <c r="DB193" i="151"/>
  <c r="DA193" i="151"/>
  <c r="DF193" i="151"/>
  <c r="DG193" i="151"/>
  <c r="DL193" i="151"/>
  <c r="DK193" i="151"/>
  <c r="DP193" i="151"/>
  <c r="DQ193" i="151"/>
  <c r="DV193" i="151"/>
  <c r="DU193" i="151"/>
  <c r="DZ193" i="151"/>
  <c r="EA193" i="151"/>
  <c r="ES193" i="151"/>
  <c r="K194" i="151"/>
  <c r="J194" i="151"/>
  <c r="O194" i="151"/>
  <c r="P194" i="151"/>
  <c r="U194" i="151"/>
  <c r="T194" i="151"/>
  <c r="Y194" i="151"/>
  <c r="Z194" i="151"/>
  <c r="AE194" i="151"/>
  <c r="AD194" i="151"/>
  <c r="AI194" i="151"/>
  <c r="AJ194" i="151"/>
  <c r="AO194" i="151"/>
  <c r="AN194" i="151"/>
  <c r="AS194" i="151"/>
  <c r="AT194" i="151"/>
  <c r="AY194" i="151"/>
  <c r="AX194" i="151"/>
  <c r="BC194" i="151"/>
  <c r="BD194" i="151"/>
  <c r="BI194" i="151"/>
  <c r="BH194" i="151"/>
  <c r="BM194" i="151"/>
  <c r="BN194" i="151"/>
  <c r="BS194" i="151"/>
  <c r="BR194" i="151"/>
  <c r="BW194" i="151"/>
  <c r="BX194" i="151"/>
  <c r="CC194" i="151"/>
  <c r="CB194" i="151"/>
  <c r="CG194" i="151"/>
  <c r="CH194" i="151"/>
  <c r="CM194" i="151"/>
  <c r="CL194" i="151"/>
  <c r="CQ194" i="151"/>
  <c r="CR194" i="151"/>
  <c r="CW194" i="151"/>
  <c r="CV194" i="151"/>
  <c r="DA194" i="151"/>
  <c r="DB194" i="151"/>
  <c r="DG194" i="151"/>
  <c r="DF194" i="151"/>
  <c r="DK194" i="151"/>
  <c r="DL194" i="151"/>
  <c r="DQ194" i="151"/>
  <c r="DP194" i="151"/>
  <c r="DU194" i="151"/>
  <c r="DV194" i="151"/>
  <c r="EA194" i="151"/>
  <c r="DZ194" i="151"/>
  <c r="ES194" i="151"/>
  <c r="EV195" i="151"/>
  <c r="EV196" i="151"/>
  <c r="J197" i="151"/>
  <c r="K197" i="151"/>
  <c r="P197" i="151"/>
  <c r="O197" i="151"/>
  <c r="T197" i="151"/>
  <c r="U197" i="151"/>
  <c r="Z197" i="151"/>
  <c r="Y197" i="151"/>
  <c r="AD197" i="151"/>
  <c r="AE197" i="151"/>
  <c r="AJ197" i="151"/>
  <c r="AI197" i="151"/>
  <c r="AN197" i="151"/>
  <c r="AO197" i="151"/>
  <c r="AT197" i="151"/>
  <c r="AS197" i="151"/>
  <c r="AX197" i="151"/>
  <c r="AY197" i="151"/>
  <c r="BD197" i="151"/>
  <c r="BC197" i="151"/>
  <c r="BH197" i="151"/>
  <c r="BI197" i="151"/>
  <c r="BN197" i="151"/>
  <c r="BM197" i="151"/>
  <c r="BR197" i="151"/>
  <c r="BS197" i="151"/>
  <c r="BX197" i="151"/>
  <c r="BW197" i="151"/>
  <c r="CB197" i="151"/>
  <c r="CC197" i="151"/>
  <c r="CH197" i="151"/>
  <c r="CG197" i="151"/>
  <c r="CL197" i="151"/>
  <c r="CM197" i="151"/>
  <c r="CR197" i="151"/>
  <c r="CQ197" i="151"/>
  <c r="CV197" i="151"/>
  <c r="CW197" i="151"/>
  <c r="DB197" i="151"/>
  <c r="DA197" i="151"/>
  <c r="DF197" i="151"/>
  <c r="DG197" i="151"/>
  <c r="DL197" i="151"/>
  <c r="DK197" i="151"/>
  <c r="DP197" i="151"/>
  <c r="DQ197" i="151"/>
  <c r="DV197" i="151"/>
  <c r="DU197" i="151"/>
  <c r="DZ197" i="151"/>
  <c r="EA197" i="151"/>
  <c r="ES197" i="151"/>
  <c r="K198" i="151"/>
  <c r="J198" i="151"/>
  <c r="O198" i="151"/>
  <c r="P198" i="151"/>
  <c r="U198" i="151"/>
  <c r="T198" i="151"/>
  <c r="Y198" i="151"/>
  <c r="Z198" i="151"/>
  <c r="AE198" i="151"/>
  <c r="AD198" i="151"/>
  <c r="AI198" i="151"/>
  <c r="AJ198" i="151"/>
  <c r="AO198" i="151"/>
  <c r="AN198" i="151"/>
  <c r="AS198" i="151"/>
  <c r="AT198" i="151"/>
  <c r="AY198" i="151"/>
  <c r="AX198" i="151"/>
  <c r="BC198" i="151"/>
  <c r="BD198" i="151"/>
  <c r="BI198" i="151"/>
  <c r="BH198" i="151"/>
  <c r="BM198" i="151"/>
  <c r="BN198" i="151"/>
  <c r="BS198" i="151"/>
  <c r="BR198" i="151"/>
  <c r="BW198" i="151"/>
  <c r="BX198" i="151"/>
  <c r="CC198" i="151"/>
  <c r="CB198" i="151"/>
  <c r="CG198" i="151"/>
  <c r="CH198" i="151"/>
  <c r="CM198" i="151"/>
  <c r="CL198" i="151"/>
  <c r="CQ198" i="151"/>
  <c r="CR198" i="151"/>
  <c r="CW198" i="151"/>
  <c r="CV198" i="151"/>
  <c r="DA198" i="151"/>
  <c r="DB198" i="151"/>
  <c r="DG198" i="151"/>
  <c r="DF198" i="151"/>
  <c r="DK198" i="151"/>
  <c r="DL198" i="151"/>
  <c r="DQ198" i="151"/>
  <c r="DP198" i="151"/>
  <c r="DU198" i="151"/>
  <c r="DV198" i="151"/>
  <c r="EA198" i="151"/>
  <c r="DZ198" i="151"/>
  <c r="ES198" i="151"/>
  <c r="EV199" i="151"/>
  <c r="J201" i="151"/>
  <c r="K201" i="151"/>
  <c r="P201" i="151"/>
  <c r="O201" i="151"/>
  <c r="T201" i="151"/>
  <c r="U201" i="151"/>
  <c r="Z201" i="151"/>
  <c r="Y201" i="151"/>
  <c r="AD201" i="151"/>
  <c r="AE201" i="151"/>
  <c r="AJ201" i="151"/>
  <c r="AI201" i="151"/>
  <c r="AN201" i="151"/>
  <c r="AO201" i="151"/>
  <c r="EG156" i="151"/>
  <c r="EG158" i="151"/>
  <c r="EG160" i="151"/>
  <c r="EG162" i="151"/>
  <c r="EG164" i="151"/>
  <c r="EG166" i="151"/>
  <c r="EG168" i="151"/>
  <c r="EG171" i="151"/>
  <c r="EG173" i="151"/>
  <c r="EG175" i="151"/>
  <c r="EG177" i="151"/>
  <c r="EG179" i="151"/>
  <c r="EG181" i="151"/>
  <c r="EG183" i="151"/>
  <c r="CM185" i="151"/>
  <c r="DG185" i="151"/>
  <c r="EA185" i="151"/>
  <c r="ES185" i="151"/>
  <c r="Z186" i="151"/>
  <c r="AT186" i="151"/>
  <c r="BN186" i="151"/>
  <c r="CH186" i="151"/>
  <c r="DB186" i="151"/>
  <c r="DV186" i="151"/>
  <c r="J187" i="151"/>
  <c r="K187" i="151"/>
  <c r="P187" i="151"/>
  <c r="O187" i="151"/>
  <c r="T187" i="151"/>
  <c r="U187" i="151"/>
  <c r="Z187" i="151"/>
  <c r="Y187" i="151"/>
  <c r="AD187" i="151"/>
  <c r="AE187" i="151"/>
  <c r="AJ187" i="151"/>
  <c r="AI187" i="151"/>
  <c r="AN187" i="151"/>
  <c r="AO187" i="151"/>
  <c r="AT187" i="151"/>
  <c r="AS187" i="151"/>
  <c r="AX187" i="151"/>
  <c r="AY187" i="151"/>
  <c r="BD187" i="151"/>
  <c r="BC187" i="151"/>
  <c r="BH187" i="151"/>
  <c r="BI187" i="151"/>
  <c r="BN187" i="151"/>
  <c r="BM187" i="151"/>
  <c r="BR187" i="151"/>
  <c r="BS187" i="151"/>
  <c r="BX187" i="151"/>
  <c r="BW187" i="151"/>
  <c r="CB187" i="151"/>
  <c r="CC187" i="151"/>
  <c r="CH187" i="151"/>
  <c r="CG187" i="151"/>
  <c r="CL187" i="151"/>
  <c r="CM187" i="151"/>
  <c r="CR187" i="151"/>
  <c r="CQ187" i="151"/>
  <c r="CV187" i="151"/>
  <c r="CW187" i="151"/>
  <c r="DB187" i="151"/>
  <c r="DA187" i="151"/>
  <c r="DF187" i="151"/>
  <c r="DG187" i="151"/>
  <c r="DL187" i="151"/>
  <c r="DK187" i="151"/>
  <c r="DP187" i="151"/>
  <c r="DQ187" i="151"/>
  <c r="DV187" i="151"/>
  <c r="DU187" i="151"/>
  <c r="DZ187" i="151"/>
  <c r="EA187" i="151"/>
  <c r="K188" i="151"/>
  <c r="J188" i="151"/>
  <c r="O188" i="151"/>
  <c r="P188" i="151"/>
  <c r="U188" i="151"/>
  <c r="T188" i="151"/>
  <c r="Y188" i="151"/>
  <c r="Z188" i="151"/>
  <c r="AE188" i="151"/>
  <c r="AD188" i="151"/>
  <c r="AI188" i="151"/>
  <c r="AJ188" i="151"/>
  <c r="AO188" i="151"/>
  <c r="AN188" i="151"/>
  <c r="AS188" i="151"/>
  <c r="AT188" i="151"/>
  <c r="AY188" i="151"/>
  <c r="AX188" i="151"/>
  <c r="BC188" i="151"/>
  <c r="BD188" i="151"/>
  <c r="BI188" i="151"/>
  <c r="BH188" i="151"/>
  <c r="BM188" i="151"/>
  <c r="BN188" i="151"/>
  <c r="BS188" i="151"/>
  <c r="BR188" i="151"/>
  <c r="BW188" i="151"/>
  <c r="BX188" i="151"/>
  <c r="CC188" i="151"/>
  <c r="CB188" i="151"/>
  <c r="CG188" i="151"/>
  <c r="CH188" i="151"/>
  <c r="CM188" i="151"/>
  <c r="CL188" i="151"/>
  <c r="CQ188" i="151"/>
  <c r="CR188" i="151"/>
  <c r="CW188" i="151"/>
  <c r="CV188" i="151"/>
  <c r="DA188" i="151"/>
  <c r="DB188" i="151"/>
  <c r="DG188" i="151"/>
  <c r="DF188" i="151"/>
  <c r="DK188" i="151"/>
  <c r="DL188" i="151"/>
  <c r="DQ188" i="151"/>
  <c r="DP188" i="151"/>
  <c r="DU188" i="151"/>
  <c r="DV188" i="151"/>
  <c r="EA188" i="151"/>
  <c r="DZ188" i="151"/>
  <c r="EQ188" i="151"/>
  <c r="EU188" i="151"/>
  <c r="ER188" i="151"/>
  <c r="J191" i="151"/>
  <c r="K191" i="151"/>
  <c r="P191" i="151"/>
  <c r="O191" i="151"/>
  <c r="T191" i="151"/>
  <c r="U191" i="151"/>
  <c r="Z191" i="151"/>
  <c r="Y191" i="151"/>
  <c r="AD191" i="151"/>
  <c r="AE191" i="151"/>
  <c r="AJ191" i="151"/>
  <c r="AI191" i="151"/>
  <c r="AN191" i="151"/>
  <c r="AO191" i="151"/>
  <c r="AT191" i="151"/>
  <c r="AS191" i="151"/>
  <c r="AX191" i="151"/>
  <c r="AY191" i="151"/>
  <c r="BD191" i="151"/>
  <c r="BC191" i="151"/>
  <c r="BH191" i="151"/>
  <c r="BI191" i="151"/>
  <c r="BN191" i="151"/>
  <c r="BM191" i="151"/>
  <c r="BR191" i="151"/>
  <c r="BS191" i="151"/>
  <c r="BX191" i="151"/>
  <c r="BW191" i="151"/>
  <c r="CB191" i="151"/>
  <c r="CC191" i="151"/>
  <c r="CH191" i="151"/>
  <c r="CG191" i="151"/>
  <c r="CL191" i="151"/>
  <c r="CM191" i="151"/>
  <c r="CR191" i="151"/>
  <c r="CQ191" i="151"/>
  <c r="CV191" i="151"/>
  <c r="CW191" i="151"/>
  <c r="DB191" i="151"/>
  <c r="DA191" i="151"/>
  <c r="DF191" i="151"/>
  <c r="DG191" i="151"/>
  <c r="DL191" i="151"/>
  <c r="DK191" i="151"/>
  <c r="DP191" i="151"/>
  <c r="DQ191" i="151"/>
  <c r="DV191" i="151"/>
  <c r="DU191" i="151"/>
  <c r="DZ191" i="151"/>
  <c r="EA191" i="151"/>
  <c r="K192" i="151"/>
  <c r="J192" i="151"/>
  <c r="O192" i="151"/>
  <c r="P192" i="151"/>
  <c r="U192" i="151"/>
  <c r="T192" i="151"/>
  <c r="Y192" i="151"/>
  <c r="Z192" i="151"/>
  <c r="AE192" i="151"/>
  <c r="AD192" i="151"/>
  <c r="AI192" i="151"/>
  <c r="AJ192" i="151"/>
  <c r="AO192" i="151"/>
  <c r="AN192" i="151"/>
  <c r="AS192" i="151"/>
  <c r="AT192" i="151"/>
  <c r="AY192" i="151"/>
  <c r="AX192" i="151"/>
  <c r="BC192" i="151"/>
  <c r="BD192" i="151"/>
  <c r="BI192" i="151"/>
  <c r="BH192" i="151"/>
  <c r="BM192" i="151"/>
  <c r="BN192" i="151"/>
  <c r="BS192" i="151"/>
  <c r="BR192" i="151"/>
  <c r="BW192" i="151"/>
  <c r="BX192" i="151"/>
  <c r="CC192" i="151"/>
  <c r="CB192" i="151"/>
  <c r="CG192" i="151"/>
  <c r="CH192" i="151"/>
  <c r="CM192" i="151"/>
  <c r="CL192" i="151"/>
  <c r="CQ192" i="151"/>
  <c r="CR192" i="151"/>
  <c r="CW192" i="151"/>
  <c r="CV192" i="151"/>
  <c r="DA192" i="151"/>
  <c r="DB192" i="151"/>
  <c r="DG192" i="151"/>
  <c r="DF192" i="151"/>
  <c r="DK192" i="151"/>
  <c r="DL192" i="151"/>
  <c r="DQ192" i="151"/>
  <c r="DP192" i="151"/>
  <c r="DU192" i="151"/>
  <c r="DV192" i="151"/>
  <c r="EA192" i="151"/>
  <c r="DZ192" i="151"/>
  <c r="EQ192" i="151"/>
  <c r="EU192" i="151"/>
  <c r="ER192" i="151"/>
  <c r="J195" i="151"/>
  <c r="K195" i="151"/>
  <c r="P195" i="151"/>
  <c r="O195" i="151"/>
  <c r="T195" i="151"/>
  <c r="U195" i="151"/>
  <c r="Z195" i="151"/>
  <c r="Y195" i="151"/>
  <c r="AD195" i="151"/>
  <c r="AE195" i="151"/>
  <c r="AJ195" i="151"/>
  <c r="AI195" i="151"/>
  <c r="AN195" i="151"/>
  <c r="AO195" i="151"/>
  <c r="AT195" i="151"/>
  <c r="AS195" i="151"/>
  <c r="AX195" i="151"/>
  <c r="AY195" i="151"/>
  <c r="BD195" i="151"/>
  <c r="BC195" i="151"/>
  <c r="BH195" i="151"/>
  <c r="BI195" i="151"/>
  <c r="BN195" i="151"/>
  <c r="BM195" i="151"/>
  <c r="BR195" i="151"/>
  <c r="BS195" i="151"/>
  <c r="BX195" i="151"/>
  <c r="BW195" i="151"/>
  <c r="CB195" i="151"/>
  <c r="CC195" i="151"/>
  <c r="CH195" i="151"/>
  <c r="CG195" i="151"/>
  <c r="CL195" i="151"/>
  <c r="CM195" i="151"/>
  <c r="CR195" i="151"/>
  <c r="CQ195" i="151"/>
  <c r="CV195" i="151"/>
  <c r="CW195" i="151"/>
  <c r="DB195" i="151"/>
  <c r="DA195" i="151"/>
  <c r="DF195" i="151"/>
  <c r="DG195" i="151"/>
  <c r="DL195" i="151"/>
  <c r="DK195" i="151"/>
  <c r="DP195" i="151"/>
  <c r="DQ195" i="151"/>
  <c r="DV195" i="151"/>
  <c r="DU195" i="151"/>
  <c r="DZ195" i="151"/>
  <c r="EA195" i="151"/>
  <c r="K196" i="151"/>
  <c r="J196" i="151"/>
  <c r="O196" i="151"/>
  <c r="P196" i="151"/>
  <c r="U196" i="151"/>
  <c r="T196" i="151"/>
  <c r="Y196" i="151"/>
  <c r="Z196" i="151"/>
  <c r="AE196" i="151"/>
  <c r="AD196" i="151"/>
  <c r="AI196" i="151"/>
  <c r="AJ196" i="151"/>
  <c r="AO196" i="151"/>
  <c r="AN196" i="151"/>
  <c r="AS196" i="151"/>
  <c r="AT196" i="151"/>
  <c r="AY196" i="151"/>
  <c r="AX196" i="151"/>
  <c r="BC196" i="151"/>
  <c r="BD196" i="151"/>
  <c r="BI196" i="151"/>
  <c r="BH196" i="151"/>
  <c r="BM196" i="151"/>
  <c r="BN196" i="151"/>
  <c r="BS196" i="151"/>
  <c r="BR196" i="151"/>
  <c r="BW196" i="151"/>
  <c r="BX196" i="151"/>
  <c r="CC196" i="151"/>
  <c r="CB196" i="151"/>
  <c r="CG196" i="151"/>
  <c r="CH196" i="151"/>
  <c r="CM196" i="151"/>
  <c r="CL196" i="151"/>
  <c r="CQ196" i="151"/>
  <c r="CR196" i="151"/>
  <c r="CW196" i="151"/>
  <c r="CV196" i="151"/>
  <c r="DA196" i="151"/>
  <c r="DB196" i="151"/>
  <c r="DG196" i="151"/>
  <c r="DF196" i="151"/>
  <c r="DK196" i="151"/>
  <c r="DL196" i="151"/>
  <c r="DQ196" i="151"/>
  <c r="DP196" i="151"/>
  <c r="DU196" i="151"/>
  <c r="DV196" i="151"/>
  <c r="EA196" i="151"/>
  <c r="DZ196" i="151"/>
  <c r="ES196" i="151"/>
  <c r="J199" i="151"/>
  <c r="K199" i="151"/>
  <c r="P199" i="151"/>
  <c r="O199" i="151"/>
  <c r="T199" i="151"/>
  <c r="U199" i="151"/>
  <c r="Z199" i="151"/>
  <c r="Y199" i="151"/>
  <c r="AD199" i="151"/>
  <c r="AE199" i="151"/>
  <c r="AJ199" i="151"/>
  <c r="AI199" i="151"/>
  <c r="AN199" i="151"/>
  <c r="AO199" i="151"/>
  <c r="AT199" i="151"/>
  <c r="AS199" i="151"/>
  <c r="AX199" i="151"/>
  <c r="AY199" i="151"/>
  <c r="BD199" i="151"/>
  <c r="BC199" i="151"/>
  <c r="BH199" i="151"/>
  <c r="BI199" i="151"/>
  <c r="BN199" i="151"/>
  <c r="BM199" i="151"/>
  <c r="BR199" i="151"/>
  <c r="BS199" i="151"/>
  <c r="BX199" i="151"/>
  <c r="BW199" i="151"/>
  <c r="CB199" i="151"/>
  <c r="CC199" i="151"/>
  <c r="CH199" i="151"/>
  <c r="CG199" i="151"/>
  <c r="CL199" i="151"/>
  <c r="CM199" i="151"/>
  <c r="CR199" i="151"/>
  <c r="CQ199" i="151"/>
  <c r="CV199" i="151"/>
  <c r="CW199" i="151"/>
  <c r="DB199" i="151"/>
  <c r="DA199" i="151"/>
  <c r="DF199" i="151"/>
  <c r="DG199" i="151"/>
  <c r="DL199" i="151"/>
  <c r="DK199" i="151"/>
  <c r="DP199" i="151"/>
  <c r="DQ199" i="151"/>
  <c r="DV199" i="151"/>
  <c r="DU199" i="151"/>
  <c r="DZ199" i="151"/>
  <c r="EA199" i="151"/>
  <c r="K200" i="151"/>
  <c r="J200" i="151"/>
  <c r="O200" i="151"/>
  <c r="P200" i="151"/>
  <c r="U200" i="151"/>
  <c r="T200" i="151"/>
  <c r="Y200" i="151"/>
  <c r="Z200" i="151"/>
  <c r="AE200" i="151"/>
  <c r="AD200" i="151"/>
  <c r="AI200" i="151"/>
  <c r="AJ200" i="151"/>
  <c r="AO200" i="151"/>
  <c r="AN200" i="151"/>
  <c r="AS200" i="151"/>
  <c r="AT200" i="151"/>
  <c r="AY200" i="151"/>
  <c r="AX200" i="151"/>
  <c r="BC200" i="151"/>
  <c r="BD200" i="151"/>
  <c r="BI200" i="151"/>
  <c r="BH200" i="151"/>
  <c r="BM200" i="151"/>
  <c r="BN200" i="151"/>
  <c r="BS200" i="151"/>
  <c r="BR200" i="151"/>
  <c r="BW200" i="151"/>
  <c r="BX200" i="151"/>
  <c r="CC200" i="151"/>
  <c r="CB200" i="151"/>
  <c r="CG200" i="151"/>
  <c r="CH200" i="151"/>
  <c r="CM200" i="151"/>
  <c r="CL200" i="151"/>
  <c r="CQ200" i="151"/>
  <c r="CR200" i="151"/>
  <c r="CW200" i="151"/>
  <c r="CV200" i="151"/>
  <c r="DA200" i="151"/>
  <c r="DB200" i="151"/>
  <c r="DG200" i="151"/>
  <c r="DF200" i="151"/>
  <c r="DK200" i="151"/>
  <c r="DL200" i="151"/>
  <c r="DQ200" i="151"/>
  <c r="DP200" i="151"/>
  <c r="DU200" i="151"/>
  <c r="DV200" i="151"/>
  <c r="EA200" i="151"/>
  <c r="DZ200" i="151"/>
  <c r="ES200" i="151"/>
  <c r="EG187" i="151"/>
  <c r="EG189" i="151"/>
  <c r="EG191" i="151"/>
  <c r="EG193" i="151"/>
  <c r="EG195" i="151"/>
  <c r="EG197" i="151"/>
  <c r="EG199" i="151"/>
  <c r="AS201" i="151"/>
  <c r="AT201" i="151"/>
  <c r="AY201" i="151"/>
  <c r="AX201" i="151"/>
  <c r="BC201" i="151"/>
  <c r="BD201" i="151"/>
  <c r="BI201" i="151"/>
  <c r="BH201" i="151"/>
  <c r="BM201" i="151"/>
  <c r="BN201" i="151"/>
  <c r="BS201" i="151"/>
  <c r="BR201" i="151"/>
  <c r="BW201" i="151"/>
  <c r="BX201" i="151"/>
  <c r="CC201" i="151"/>
  <c r="CB201" i="151"/>
  <c r="CG201" i="151"/>
  <c r="CH201" i="151"/>
  <c r="CM201" i="151"/>
  <c r="CL201" i="151"/>
  <c r="CQ201" i="151"/>
  <c r="CR201" i="151"/>
  <c r="CW201" i="151"/>
  <c r="CV201" i="151"/>
  <c r="DA201" i="151"/>
  <c r="DB201" i="151"/>
  <c r="DG201" i="151"/>
  <c r="DF201" i="151"/>
  <c r="DK201" i="151"/>
  <c r="DL201" i="151"/>
  <c r="DQ201" i="151"/>
  <c r="DP201" i="151"/>
  <c r="DU201" i="151"/>
  <c r="DV201" i="151"/>
  <c r="EA201" i="151"/>
  <c r="DZ201" i="151"/>
  <c r="K203" i="151"/>
  <c r="J203" i="151"/>
  <c r="O203" i="151"/>
  <c r="P203" i="151"/>
  <c r="U203" i="151"/>
  <c r="T203" i="151"/>
  <c r="Y203" i="151"/>
  <c r="Z203" i="151"/>
  <c r="AE203" i="151"/>
  <c r="AD203" i="151"/>
  <c r="AI203" i="151"/>
  <c r="AJ203" i="151"/>
  <c r="AO203" i="151"/>
  <c r="AN203" i="151"/>
  <c r="AS203" i="151"/>
  <c r="AT203" i="151"/>
  <c r="AY203" i="151"/>
  <c r="AX203" i="151"/>
  <c r="BC203" i="151"/>
  <c r="BD203" i="151"/>
  <c r="BI203" i="151"/>
  <c r="BH203" i="151"/>
  <c r="BM203" i="151"/>
  <c r="BN203" i="151"/>
  <c r="BS203" i="151"/>
  <c r="BR203" i="151"/>
  <c r="BW203" i="151"/>
  <c r="BX203" i="151"/>
  <c r="CC203" i="151"/>
  <c r="CB203" i="151"/>
  <c r="CG203" i="151"/>
  <c r="CH203" i="151"/>
  <c r="CM203" i="151"/>
  <c r="CL203" i="151"/>
  <c r="CQ203" i="151"/>
  <c r="CR203" i="151"/>
  <c r="CW203" i="151"/>
  <c r="CV203" i="151"/>
  <c r="DA203" i="151"/>
  <c r="DB203" i="151"/>
  <c r="DG203" i="151"/>
  <c r="DF203" i="151"/>
  <c r="DK203" i="151"/>
  <c r="DL203" i="151"/>
  <c r="DQ203" i="151"/>
  <c r="DP203" i="151"/>
  <c r="DU203" i="151"/>
  <c r="DV203" i="151"/>
  <c r="EA203" i="151"/>
  <c r="DZ203" i="151"/>
  <c r="EQ203" i="151"/>
  <c r="EU203" i="151"/>
  <c r="ER203" i="151"/>
  <c r="K205" i="151"/>
  <c r="J205" i="151"/>
  <c r="O205" i="151"/>
  <c r="P205" i="151"/>
  <c r="U205" i="151"/>
  <c r="T205" i="151"/>
  <c r="Y205" i="151"/>
  <c r="Z205" i="151"/>
  <c r="AE205" i="151"/>
  <c r="AD205" i="151"/>
  <c r="AI205" i="151"/>
  <c r="AJ205" i="151"/>
  <c r="AO205" i="151"/>
  <c r="AN205" i="151"/>
  <c r="AS205" i="151"/>
  <c r="AT205" i="151"/>
  <c r="AY205" i="151"/>
  <c r="AX205" i="151"/>
  <c r="BC205" i="151"/>
  <c r="BD205" i="151"/>
  <c r="BI205" i="151"/>
  <c r="BH205" i="151"/>
  <c r="BM205" i="151"/>
  <c r="BN205" i="151"/>
  <c r="BS205" i="151"/>
  <c r="BR205" i="151"/>
  <c r="BW205" i="151"/>
  <c r="BX205" i="151"/>
  <c r="CC205" i="151"/>
  <c r="CB205" i="151"/>
  <c r="CG205" i="151"/>
  <c r="CH205" i="151"/>
  <c r="CM205" i="151"/>
  <c r="CL205" i="151"/>
  <c r="CQ205" i="151"/>
  <c r="CR205" i="151"/>
  <c r="CW205" i="151"/>
  <c r="CV205" i="151"/>
  <c r="DA205" i="151"/>
  <c r="DB205" i="151"/>
  <c r="DG205" i="151"/>
  <c r="DF205" i="151"/>
  <c r="DK205" i="151"/>
  <c r="DL205" i="151"/>
  <c r="DQ205" i="151"/>
  <c r="DP205" i="151"/>
  <c r="DU205" i="151"/>
  <c r="DV205" i="151"/>
  <c r="EA205" i="151"/>
  <c r="DZ205" i="151"/>
  <c r="EQ205" i="151"/>
  <c r="EU205" i="151"/>
  <c r="ER205" i="151"/>
  <c r="K207" i="151"/>
  <c r="J207" i="151"/>
  <c r="O207" i="151"/>
  <c r="P207" i="151"/>
  <c r="U207" i="151"/>
  <c r="T207" i="151"/>
  <c r="Y207" i="151"/>
  <c r="Z207" i="151"/>
  <c r="AE207" i="151"/>
  <c r="AD207" i="151"/>
  <c r="AI207" i="151"/>
  <c r="AJ207" i="151"/>
  <c r="AO207" i="151"/>
  <c r="AN207" i="151"/>
  <c r="AS207" i="151"/>
  <c r="AT207" i="151"/>
  <c r="AY207" i="151"/>
  <c r="AX207" i="151"/>
  <c r="BC207" i="151"/>
  <c r="BD207" i="151"/>
  <c r="BI207" i="151"/>
  <c r="BH207" i="151"/>
  <c r="BM207" i="151"/>
  <c r="BN207" i="151"/>
  <c r="BS207" i="151"/>
  <c r="BR207" i="151"/>
  <c r="BW207" i="151"/>
  <c r="BX207" i="151"/>
  <c r="CC207" i="151"/>
  <c r="CB207" i="151"/>
  <c r="CG207" i="151"/>
  <c r="CH207" i="151"/>
  <c r="CM207" i="151"/>
  <c r="CL207" i="151"/>
  <c r="CQ207" i="151"/>
  <c r="CR207" i="151"/>
  <c r="CW207" i="151"/>
  <c r="CV207" i="151"/>
  <c r="DA207" i="151"/>
  <c r="DB207" i="151"/>
  <c r="DG207" i="151"/>
  <c r="DF207" i="151"/>
  <c r="DK207" i="151"/>
  <c r="DL207" i="151"/>
  <c r="DQ207" i="151"/>
  <c r="DP207" i="151"/>
  <c r="DU207" i="151"/>
  <c r="DV207" i="151"/>
  <c r="EA207" i="151"/>
  <c r="DZ207" i="151"/>
  <c r="EQ207" i="151"/>
  <c r="EU207" i="151"/>
  <c r="ER207" i="151"/>
  <c r="K209" i="151"/>
  <c r="J209" i="151"/>
  <c r="O209" i="151"/>
  <c r="P209" i="151"/>
  <c r="U209" i="151"/>
  <c r="T209" i="151"/>
  <c r="Y209" i="151"/>
  <c r="Z209" i="151"/>
  <c r="AE209" i="151"/>
  <c r="AD209" i="151"/>
  <c r="AI209" i="151"/>
  <c r="AJ209" i="151"/>
  <c r="AO209" i="151"/>
  <c r="AN209" i="151"/>
  <c r="AS209" i="151"/>
  <c r="AT209" i="151"/>
  <c r="AY209" i="151"/>
  <c r="AX209" i="151"/>
  <c r="BC209" i="151"/>
  <c r="BD209" i="151"/>
  <c r="BI209" i="151"/>
  <c r="BH209" i="151"/>
  <c r="BM209" i="151"/>
  <c r="BN209" i="151"/>
  <c r="BS209" i="151"/>
  <c r="BR209" i="151"/>
  <c r="BW209" i="151"/>
  <c r="BX209" i="151"/>
  <c r="CC209" i="151"/>
  <c r="CB209" i="151"/>
  <c r="CG209" i="151"/>
  <c r="CH209" i="151"/>
  <c r="CM209" i="151"/>
  <c r="CL209" i="151"/>
  <c r="CQ209" i="151"/>
  <c r="CR209" i="151"/>
  <c r="CW209" i="151"/>
  <c r="CV209" i="151"/>
  <c r="DA209" i="151"/>
  <c r="DB209" i="151"/>
  <c r="DG209" i="151"/>
  <c r="DF209" i="151"/>
  <c r="DK209" i="151"/>
  <c r="DL209" i="151"/>
  <c r="DQ209" i="151"/>
  <c r="DP209" i="151"/>
  <c r="DU209" i="151"/>
  <c r="DV209" i="151"/>
  <c r="EA209" i="151"/>
  <c r="DZ209" i="151"/>
  <c r="ES209" i="151"/>
  <c r="J210" i="151"/>
  <c r="K210" i="151"/>
  <c r="P210" i="151"/>
  <c r="O210" i="151"/>
  <c r="T210" i="151"/>
  <c r="U210" i="151"/>
  <c r="Z210" i="151"/>
  <c r="Y210" i="151"/>
  <c r="AD210" i="151"/>
  <c r="AE210" i="151"/>
  <c r="AJ210" i="151"/>
  <c r="AI210" i="151"/>
  <c r="AN210" i="151"/>
  <c r="AO210" i="151"/>
  <c r="AT210" i="151"/>
  <c r="AS210" i="151"/>
  <c r="AX210" i="151"/>
  <c r="AY210" i="151"/>
  <c r="BD210" i="151"/>
  <c r="BC210" i="151"/>
  <c r="BH210" i="151"/>
  <c r="BI210" i="151"/>
  <c r="BN210" i="151"/>
  <c r="BM210" i="151"/>
  <c r="BR210" i="151"/>
  <c r="BS210" i="151"/>
  <c r="BX210" i="151"/>
  <c r="BW210" i="151"/>
  <c r="CB210" i="151"/>
  <c r="CC210" i="151"/>
  <c r="CH210" i="151"/>
  <c r="CG210" i="151"/>
  <c r="CL210" i="151"/>
  <c r="CM210" i="151"/>
  <c r="CR210" i="151"/>
  <c r="CQ210" i="151"/>
  <c r="CV210" i="151"/>
  <c r="CW210" i="151"/>
  <c r="DB210" i="151"/>
  <c r="DA210" i="151"/>
  <c r="DF210" i="151"/>
  <c r="DG210" i="151"/>
  <c r="DL210" i="151"/>
  <c r="DK210" i="151"/>
  <c r="DP210" i="151"/>
  <c r="DQ210" i="151"/>
  <c r="DV210" i="151"/>
  <c r="DU210" i="151"/>
  <c r="DZ210" i="151"/>
  <c r="EA210" i="151"/>
  <c r="ES210" i="151"/>
  <c r="EV211" i="151"/>
  <c r="J212" i="151"/>
  <c r="K212" i="151"/>
  <c r="P212" i="151"/>
  <c r="O212" i="151"/>
  <c r="T212" i="151"/>
  <c r="U212" i="151"/>
  <c r="Z212" i="151"/>
  <c r="Y212" i="151"/>
  <c r="AD212" i="151"/>
  <c r="AE212" i="151"/>
  <c r="AJ212" i="151"/>
  <c r="AI212" i="151"/>
  <c r="AN212" i="151"/>
  <c r="AO212" i="151"/>
  <c r="AT212" i="151"/>
  <c r="AS212" i="151"/>
  <c r="AX212" i="151"/>
  <c r="AY212" i="151"/>
  <c r="BD212" i="151"/>
  <c r="BC212" i="151"/>
  <c r="BH212" i="151"/>
  <c r="BI212" i="151"/>
  <c r="BN212" i="151"/>
  <c r="BM212" i="151"/>
  <c r="BR212" i="151"/>
  <c r="BS212" i="151"/>
  <c r="BX212" i="151"/>
  <c r="BW212" i="151"/>
  <c r="CB212" i="151"/>
  <c r="CC212" i="151"/>
  <c r="CH212" i="151"/>
  <c r="CG212" i="151"/>
  <c r="CL212" i="151"/>
  <c r="CM212" i="151"/>
  <c r="CR212" i="151"/>
  <c r="CQ212" i="151"/>
  <c r="CV212" i="151"/>
  <c r="CW212" i="151"/>
  <c r="DB212" i="151"/>
  <c r="DA212" i="151"/>
  <c r="DF212" i="151"/>
  <c r="DG212" i="151"/>
  <c r="DL212" i="151"/>
  <c r="DK212" i="151"/>
  <c r="DP212" i="151"/>
  <c r="DQ212" i="151"/>
  <c r="DV212" i="151"/>
  <c r="DU212" i="151"/>
  <c r="DZ212" i="151"/>
  <c r="EA212" i="151"/>
  <c r="ES212" i="151"/>
  <c r="EV213" i="151"/>
  <c r="EV214" i="151"/>
  <c r="K215" i="151"/>
  <c r="J215" i="151"/>
  <c r="O215" i="151"/>
  <c r="P215" i="151"/>
  <c r="U215" i="151"/>
  <c r="T215" i="151"/>
  <c r="Y215" i="151"/>
  <c r="Z215" i="151"/>
  <c r="AE215" i="151"/>
  <c r="AD215" i="151"/>
  <c r="AI215" i="151"/>
  <c r="AJ215" i="151"/>
  <c r="AO215" i="151"/>
  <c r="AN215" i="151"/>
  <c r="AS215" i="151"/>
  <c r="AT215" i="151"/>
  <c r="AY215" i="151"/>
  <c r="AX215" i="151"/>
  <c r="BC215" i="151"/>
  <c r="BD215" i="151"/>
  <c r="BI215" i="151"/>
  <c r="BH215" i="151"/>
  <c r="BM215" i="151"/>
  <c r="BN215" i="151"/>
  <c r="BS215" i="151"/>
  <c r="BR215" i="151"/>
  <c r="BW215" i="151"/>
  <c r="BX215" i="151"/>
  <c r="CC215" i="151"/>
  <c r="CB215" i="151"/>
  <c r="CG215" i="151"/>
  <c r="CH215" i="151"/>
  <c r="CM215" i="151"/>
  <c r="CL215" i="151"/>
  <c r="CQ215" i="151"/>
  <c r="CR215" i="151"/>
  <c r="CW215" i="151"/>
  <c r="CV215" i="151"/>
  <c r="DA215" i="151"/>
  <c r="DB215" i="151"/>
  <c r="DG215" i="151"/>
  <c r="DF215" i="151"/>
  <c r="DK215" i="151"/>
  <c r="DL215" i="151"/>
  <c r="DQ215" i="151"/>
  <c r="DP215" i="151"/>
  <c r="DU215" i="151"/>
  <c r="DV215" i="151"/>
  <c r="EA215" i="151"/>
  <c r="DZ215" i="151"/>
  <c r="ES215" i="151"/>
  <c r="EG186" i="151"/>
  <c r="EG188" i="151"/>
  <c r="EG190" i="151"/>
  <c r="EG192" i="151"/>
  <c r="EG194" i="151"/>
  <c r="EG196" i="151"/>
  <c r="EG198" i="151"/>
  <c r="EG200" i="151"/>
  <c r="J202" i="151"/>
  <c r="K202" i="151"/>
  <c r="P202" i="151"/>
  <c r="O202" i="151"/>
  <c r="T202" i="151"/>
  <c r="U202" i="151"/>
  <c r="Z202" i="151"/>
  <c r="Y202" i="151"/>
  <c r="AD202" i="151"/>
  <c r="AE202" i="151"/>
  <c r="AJ202" i="151"/>
  <c r="AI202" i="151"/>
  <c r="AN202" i="151"/>
  <c r="AO202" i="151"/>
  <c r="AT202" i="151"/>
  <c r="AS202" i="151"/>
  <c r="AX202" i="151"/>
  <c r="AY202" i="151"/>
  <c r="BD202" i="151"/>
  <c r="BC202" i="151"/>
  <c r="BH202" i="151"/>
  <c r="BI202" i="151"/>
  <c r="BN202" i="151"/>
  <c r="BM202" i="151"/>
  <c r="BR202" i="151"/>
  <c r="BS202" i="151"/>
  <c r="BX202" i="151"/>
  <c r="BW202" i="151"/>
  <c r="CB202" i="151"/>
  <c r="CC202" i="151"/>
  <c r="CH202" i="151"/>
  <c r="CG202" i="151"/>
  <c r="CL202" i="151"/>
  <c r="CM202" i="151"/>
  <c r="CR202" i="151"/>
  <c r="CQ202" i="151"/>
  <c r="CV202" i="151"/>
  <c r="CW202" i="151"/>
  <c r="DB202" i="151"/>
  <c r="DA202" i="151"/>
  <c r="DF202" i="151"/>
  <c r="DG202" i="151"/>
  <c r="DL202" i="151"/>
  <c r="DK202" i="151"/>
  <c r="DP202" i="151"/>
  <c r="DQ202" i="151"/>
  <c r="DV202" i="151"/>
  <c r="DU202" i="151"/>
  <c r="DZ202" i="151"/>
  <c r="EA202" i="151"/>
  <c r="ES202" i="151"/>
  <c r="EV203" i="151"/>
  <c r="J204" i="151"/>
  <c r="K204" i="151"/>
  <c r="P204" i="151"/>
  <c r="O204" i="151"/>
  <c r="T204" i="151"/>
  <c r="U204" i="151"/>
  <c r="Z204" i="151"/>
  <c r="Y204" i="151"/>
  <c r="AD204" i="151"/>
  <c r="AE204" i="151"/>
  <c r="AJ204" i="151"/>
  <c r="AI204" i="151"/>
  <c r="AN204" i="151"/>
  <c r="AO204" i="151"/>
  <c r="AT204" i="151"/>
  <c r="AS204" i="151"/>
  <c r="AX204" i="151"/>
  <c r="AY204" i="151"/>
  <c r="BD204" i="151"/>
  <c r="BC204" i="151"/>
  <c r="BH204" i="151"/>
  <c r="BI204" i="151"/>
  <c r="BN204" i="151"/>
  <c r="BM204" i="151"/>
  <c r="BR204" i="151"/>
  <c r="BS204" i="151"/>
  <c r="BX204" i="151"/>
  <c r="BW204" i="151"/>
  <c r="CB204" i="151"/>
  <c r="CC204" i="151"/>
  <c r="CH204" i="151"/>
  <c r="CG204" i="151"/>
  <c r="CL204" i="151"/>
  <c r="CM204" i="151"/>
  <c r="CR204" i="151"/>
  <c r="CQ204" i="151"/>
  <c r="CV204" i="151"/>
  <c r="CW204" i="151"/>
  <c r="DB204" i="151"/>
  <c r="DA204" i="151"/>
  <c r="DF204" i="151"/>
  <c r="DG204" i="151"/>
  <c r="DL204" i="151"/>
  <c r="DK204" i="151"/>
  <c r="DP204" i="151"/>
  <c r="DQ204" i="151"/>
  <c r="DV204" i="151"/>
  <c r="DU204" i="151"/>
  <c r="DZ204" i="151"/>
  <c r="EA204" i="151"/>
  <c r="ES204" i="151"/>
  <c r="EV205" i="151"/>
  <c r="J206" i="151"/>
  <c r="K206" i="151"/>
  <c r="P206" i="151"/>
  <c r="O206" i="151"/>
  <c r="T206" i="151"/>
  <c r="U206" i="151"/>
  <c r="Z206" i="151"/>
  <c r="Y206" i="151"/>
  <c r="AD206" i="151"/>
  <c r="AE206" i="151"/>
  <c r="AJ206" i="151"/>
  <c r="AI206" i="151"/>
  <c r="AN206" i="151"/>
  <c r="AO206" i="151"/>
  <c r="AT206" i="151"/>
  <c r="AS206" i="151"/>
  <c r="AX206" i="151"/>
  <c r="AY206" i="151"/>
  <c r="BD206" i="151"/>
  <c r="BC206" i="151"/>
  <c r="BH206" i="151"/>
  <c r="BI206" i="151"/>
  <c r="BN206" i="151"/>
  <c r="BM206" i="151"/>
  <c r="BR206" i="151"/>
  <c r="BS206" i="151"/>
  <c r="BX206" i="151"/>
  <c r="BW206" i="151"/>
  <c r="CB206" i="151"/>
  <c r="CC206" i="151"/>
  <c r="CH206" i="151"/>
  <c r="CG206" i="151"/>
  <c r="CL206" i="151"/>
  <c r="CM206" i="151"/>
  <c r="CR206" i="151"/>
  <c r="CQ206" i="151"/>
  <c r="CV206" i="151"/>
  <c r="CW206" i="151"/>
  <c r="DB206" i="151"/>
  <c r="DA206" i="151"/>
  <c r="DF206" i="151"/>
  <c r="DG206" i="151"/>
  <c r="DL206" i="151"/>
  <c r="DK206" i="151"/>
  <c r="DP206" i="151"/>
  <c r="DQ206" i="151"/>
  <c r="DV206" i="151"/>
  <c r="DU206" i="151"/>
  <c r="DZ206" i="151"/>
  <c r="EA206" i="151"/>
  <c r="ES206" i="151"/>
  <c r="EV207" i="151"/>
  <c r="J208" i="151"/>
  <c r="K208" i="151"/>
  <c r="P208" i="151"/>
  <c r="O208" i="151"/>
  <c r="T208" i="151"/>
  <c r="U208" i="151"/>
  <c r="Z208" i="151"/>
  <c r="Y208" i="151"/>
  <c r="AD208" i="151"/>
  <c r="AE208" i="151"/>
  <c r="AJ208" i="151"/>
  <c r="AI208" i="151"/>
  <c r="AN208" i="151"/>
  <c r="AO208" i="151"/>
  <c r="AT208" i="151"/>
  <c r="AS208" i="151"/>
  <c r="AX208" i="151"/>
  <c r="AY208" i="151"/>
  <c r="BD208" i="151"/>
  <c r="BC208" i="151"/>
  <c r="BH208" i="151"/>
  <c r="BI208" i="151"/>
  <c r="BN208" i="151"/>
  <c r="BM208" i="151"/>
  <c r="BR208" i="151"/>
  <c r="BS208" i="151"/>
  <c r="BX208" i="151"/>
  <c r="BW208" i="151"/>
  <c r="CB208" i="151"/>
  <c r="CC208" i="151"/>
  <c r="CH208" i="151"/>
  <c r="CG208" i="151"/>
  <c r="CL208" i="151"/>
  <c r="CM208" i="151"/>
  <c r="CR208" i="151"/>
  <c r="CQ208" i="151"/>
  <c r="CV208" i="151"/>
  <c r="CW208" i="151"/>
  <c r="DB208" i="151"/>
  <c r="DA208" i="151"/>
  <c r="DF208" i="151"/>
  <c r="DG208" i="151"/>
  <c r="DL208" i="151"/>
  <c r="DK208" i="151"/>
  <c r="DP208" i="151"/>
  <c r="DQ208" i="151"/>
  <c r="DV208" i="151"/>
  <c r="DU208" i="151"/>
  <c r="DZ208" i="151"/>
  <c r="EA208" i="151"/>
  <c r="ES208" i="151"/>
  <c r="EV209" i="151"/>
  <c r="K211" i="151"/>
  <c r="J211" i="151"/>
  <c r="O211" i="151"/>
  <c r="P211" i="151"/>
  <c r="U211" i="151"/>
  <c r="T211" i="151"/>
  <c r="Y211" i="151"/>
  <c r="Z211" i="151"/>
  <c r="AE211" i="151"/>
  <c r="AD211" i="151"/>
  <c r="AI211" i="151"/>
  <c r="AJ211" i="151"/>
  <c r="AO211" i="151"/>
  <c r="AN211" i="151"/>
  <c r="AS211" i="151"/>
  <c r="AT211" i="151"/>
  <c r="AY211" i="151"/>
  <c r="AX211" i="151"/>
  <c r="BC211" i="151"/>
  <c r="BD211" i="151"/>
  <c r="BI211" i="151"/>
  <c r="BH211" i="151"/>
  <c r="BM211" i="151"/>
  <c r="BN211" i="151"/>
  <c r="BS211" i="151"/>
  <c r="BR211" i="151"/>
  <c r="BW211" i="151"/>
  <c r="BX211" i="151"/>
  <c r="CC211" i="151"/>
  <c r="CB211" i="151"/>
  <c r="CG211" i="151"/>
  <c r="CH211" i="151"/>
  <c r="CM211" i="151"/>
  <c r="CL211" i="151"/>
  <c r="CQ211" i="151"/>
  <c r="CR211" i="151"/>
  <c r="CW211" i="151"/>
  <c r="CV211" i="151"/>
  <c r="DA211" i="151"/>
  <c r="DB211" i="151"/>
  <c r="DG211" i="151"/>
  <c r="DF211" i="151"/>
  <c r="DK211" i="151"/>
  <c r="DL211" i="151"/>
  <c r="DQ211" i="151"/>
  <c r="DP211" i="151"/>
  <c r="DU211" i="151"/>
  <c r="DV211" i="151"/>
  <c r="EA211" i="151"/>
  <c r="DZ211" i="151"/>
  <c r="K213" i="151"/>
  <c r="J213" i="151"/>
  <c r="O213" i="151"/>
  <c r="P213" i="151"/>
  <c r="U213" i="151"/>
  <c r="T213" i="151"/>
  <c r="Y213" i="151"/>
  <c r="Z213" i="151"/>
  <c r="AE213" i="151"/>
  <c r="AD213" i="151"/>
  <c r="AI213" i="151"/>
  <c r="AJ213" i="151"/>
  <c r="AO213" i="151"/>
  <c r="AN213" i="151"/>
  <c r="AS213" i="151"/>
  <c r="AT213" i="151"/>
  <c r="AY213" i="151"/>
  <c r="AX213" i="151"/>
  <c r="BC213" i="151"/>
  <c r="BD213" i="151"/>
  <c r="BI213" i="151"/>
  <c r="BH213" i="151"/>
  <c r="BM213" i="151"/>
  <c r="BN213" i="151"/>
  <c r="BS213" i="151"/>
  <c r="BR213" i="151"/>
  <c r="BW213" i="151"/>
  <c r="BX213" i="151"/>
  <c r="CC213" i="151"/>
  <c r="CB213" i="151"/>
  <c r="CG213" i="151"/>
  <c r="CH213" i="151"/>
  <c r="CM213" i="151"/>
  <c r="CL213" i="151"/>
  <c r="CQ213" i="151"/>
  <c r="CR213" i="151"/>
  <c r="CW213" i="151"/>
  <c r="CV213" i="151"/>
  <c r="DA213" i="151"/>
  <c r="DB213" i="151"/>
  <c r="DG213" i="151"/>
  <c r="DF213" i="151"/>
  <c r="DK213" i="151"/>
  <c r="DL213" i="151"/>
  <c r="DQ213" i="151"/>
  <c r="DP213" i="151"/>
  <c r="DU213" i="151"/>
  <c r="DV213" i="151"/>
  <c r="EA213" i="151"/>
  <c r="DZ213" i="151"/>
  <c r="J214" i="151"/>
  <c r="K214" i="151"/>
  <c r="P214" i="151"/>
  <c r="O214" i="151"/>
  <c r="T214" i="151"/>
  <c r="U214" i="151"/>
  <c r="Z214" i="151"/>
  <c r="Y214" i="151"/>
  <c r="AD214" i="151"/>
  <c r="AE214" i="151"/>
  <c r="AJ214" i="151"/>
  <c r="AI214" i="151"/>
  <c r="AN214" i="151"/>
  <c r="AO214" i="151"/>
  <c r="AT214" i="151"/>
  <c r="AS214" i="151"/>
  <c r="AX214" i="151"/>
  <c r="AY214" i="151"/>
  <c r="BD214" i="151"/>
  <c r="BC214" i="151"/>
  <c r="BH214" i="151"/>
  <c r="BI214" i="151"/>
  <c r="BN214" i="151"/>
  <c r="BM214" i="151"/>
  <c r="BR214" i="151"/>
  <c r="BS214" i="151"/>
  <c r="BX214" i="151"/>
  <c r="BW214" i="151"/>
  <c r="CB214" i="151"/>
  <c r="CC214" i="151"/>
  <c r="CH214" i="151"/>
  <c r="CG214" i="151"/>
  <c r="CL214" i="151"/>
  <c r="CM214" i="151"/>
  <c r="CR214" i="151"/>
  <c r="CQ214" i="151"/>
  <c r="CV214" i="151"/>
  <c r="CW214" i="151"/>
  <c r="DB214" i="151"/>
  <c r="DA214" i="151"/>
  <c r="DF214" i="151"/>
  <c r="DG214" i="151"/>
  <c r="DL214" i="151"/>
  <c r="DK214" i="151"/>
  <c r="DP214" i="151"/>
  <c r="DQ214" i="151"/>
  <c r="DV214" i="151"/>
  <c r="DU214" i="151"/>
  <c r="DZ214" i="151"/>
  <c r="EA214" i="151"/>
  <c r="ES214" i="151"/>
  <c r="J216" i="151"/>
  <c r="K216" i="151"/>
  <c r="P216" i="151"/>
  <c r="O216" i="151"/>
  <c r="T216" i="151"/>
  <c r="U216" i="151"/>
  <c r="Z216" i="151"/>
  <c r="Y216" i="151"/>
  <c r="AD216" i="151"/>
  <c r="AE216" i="151"/>
  <c r="AJ216" i="151"/>
  <c r="AI216" i="151"/>
  <c r="AN216" i="151"/>
  <c r="AO216" i="151"/>
  <c r="AT216" i="151"/>
  <c r="AS216" i="151"/>
  <c r="EG202" i="151"/>
  <c r="EG204" i="151"/>
  <c r="EG206" i="151"/>
  <c r="EG208" i="151"/>
  <c r="EG210" i="151"/>
  <c r="EG212" i="151"/>
  <c r="EG214" i="151"/>
  <c r="J217" i="151"/>
  <c r="K217" i="151"/>
  <c r="P217" i="151"/>
  <c r="O217" i="151"/>
  <c r="T217" i="151"/>
  <c r="U217" i="151"/>
  <c r="Z217" i="151"/>
  <c r="Y217" i="151"/>
  <c r="AD217" i="151"/>
  <c r="AE217" i="151"/>
  <c r="AJ217" i="151"/>
  <c r="AI217" i="151"/>
  <c r="AN217" i="151"/>
  <c r="AO217" i="151"/>
  <c r="AT217" i="151"/>
  <c r="AS217" i="151"/>
  <c r="AX217" i="151"/>
  <c r="AY217" i="151"/>
  <c r="BD217" i="151"/>
  <c r="BC217" i="151"/>
  <c r="BH217" i="151"/>
  <c r="BI217" i="151"/>
  <c r="BN217" i="151"/>
  <c r="BM217" i="151"/>
  <c r="BR217" i="151"/>
  <c r="BS217" i="151"/>
  <c r="BX217" i="151"/>
  <c r="BW217" i="151"/>
  <c r="CB217" i="151"/>
  <c r="CC217" i="151"/>
  <c r="CH217" i="151"/>
  <c r="CG217" i="151"/>
  <c r="CL217" i="151"/>
  <c r="CM217" i="151"/>
  <c r="CR217" i="151"/>
  <c r="CQ217" i="151"/>
  <c r="CV217" i="151"/>
  <c r="CW217" i="151"/>
  <c r="DB217" i="151"/>
  <c r="DA217" i="151"/>
  <c r="DF217" i="151"/>
  <c r="DG217" i="151"/>
  <c r="DL217" i="151"/>
  <c r="DK217" i="151"/>
  <c r="DP217" i="151"/>
  <c r="DQ217" i="151"/>
  <c r="DV217" i="151"/>
  <c r="DU217" i="151"/>
  <c r="DZ217" i="151"/>
  <c r="EA217" i="151"/>
  <c r="ES217" i="151"/>
  <c r="EV218" i="151"/>
  <c r="J219" i="151"/>
  <c r="K219" i="151"/>
  <c r="P219" i="151"/>
  <c r="O219" i="151"/>
  <c r="T219" i="151"/>
  <c r="U219" i="151"/>
  <c r="Z219" i="151"/>
  <c r="Y219" i="151"/>
  <c r="AD219" i="151"/>
  <c r="AE219" i="151"/>
  <c r="AJ219" i="151"/>
  <c r="AI219" i="151"/>
  <c r="AN219" i="151"/>
  <c r="AO219" i="151"/>
  <c r="AT219" i="151"/>
  <c r="AS219" i="151"/>
  <c r="AX219" i="151"/>
  <c r="AY219" i="151"/>
  <c r="BD219" i="151"/>
  <c r="BC219" i="151"/>
  <c r="BH219" i="151"/>
  <c r="BI219" i="151"/>
  <c r="BN219" i="151"/>
  <c r="BM219" i="151"/>
  <c r="BR219" i="151"/>
  <c r="BS219" i="151"/>
  <c r="BX219" i="151"/>
  <c r="BW219" i="151"/>
  <c r="CB219" i="151"/>
  <c r="CC219" i="151"/>
  <c r="CH219" i="151"/>
  <c r="CG219" i="151"/>
  <c r="CL219" i="151"/>
  <c r="CM219" i="151"/>
  <c r="CR219" i="151"/>
  <c r="CQ219" i="151"/>
  <c r="CV219" i="151"/>
  <c r="CW219" i="151"/>
  <c r="DB219" i="151"/>
  <c r="DA219" i="151"/>
  <c r="DF219" i="151"/>
  <c r="DG219" i="151"/>
  <c r="DL219" i="151"/>
  <c r="DK219" i="151"/>
  <c r="DP219" i="151"/>
  <c r="DQ219" i="151"/>
  <c r="DV219" i="151"/>
  <c r="DU219" i="151"/>
  <c r="DZ219" i="151"/>
  <c r="EA219" i="151"/>
  <c r="ES219" i="151"/>
  <c r="K222" i="151"/>
  <c r="J222" i="151"/>
  <c r="O222" i="151"/>
  <c r="P222" i="151"/>
  <c r="U222" i="151"/>
  <c r="T222" i="151"/>
  <c r="Y222" i="151"/>
  <c r="Z222" i="151"/>
  <c r="AE222" i="151"/>
  <c r="AD222" i="151"/>
  <c r="AI222" i="151"/>
  <c r="AJ222" i="151"/>
  <c r="AO222" i="151"/>
  <c r="AN222" i="151"/>
  <c r="AS222" i="151"/>
  <c r="AT222" i="151"/>
  <c r="AY222" i="151"/>
  <c r="AX222" i="151"/>
  <c r="BC222" i="151"/>
  <c r="BD222" i="151"/>
  <c r="BI222" i="151"/>
  <c r="BH222" i="151"/>
  <c r="BM222" i="151"/>
  <c r="BN222" i="151"/>
  <c r="BS222" i="151"/>
  <c r="BR222" i="151"/>
  <c r="BW222" i="151"/>
  <c r="BX222" i="151"/>
  <c r="CC222" i="151"/>
  <c r="CB222" i="151"/>
  <c r="CG222" i="151"/>
  <c r="CH222" i="151"/>
  <c r="CM222" i="151"/>
  <c r="CL222" i="151"/>
  <c r="CQ222" i="151"/>
  <c r="CR222" i="151"/>
  <c r="CW222" i="151"/>
  <c r="CV222" i="151"/>
  <c r="DA222" i="151"/>
  <c r="DB222" i="151"/>
  <c r="DG222" i="151"/>
  <c r="DF222" i="151"/>
  <c r="DK222" i="151"/>
  <c r="DL222" i="151"/>
  <c r="DQ222" i="151"/>
  <c r="DP222" i="151"/>
  <c r="DU222" i="151"/>
  <c r="DV222" i="151"/>
  <c r="EA222" i="151"/>
  <c r="DZ222" i="151"/>
  <c r="J223" i="151"/>
  <c r="K223" i="151"/>
  <c r="P223" i="151"/>
  <c r="O223" i="151"/>
  <c r="T223" i="151"/>
  <c r="U223" i="151"/>
  <c r="Z223" i="151"/>
  <c r="Y223" i="151"/>
  <c r="AD223" i="151"/>
  <c r="AE223" i="151"/>
  <c r="AJ223" i="151"/>
  <c r="AI223" i="151"/>
  <c r="AN223" i="151"/>
  <c r="AO223" i="151"/>
  <c r="AT223" i="151"/>
  <c r="AS223" i="151"/>
  <c r="AX223" i="151"/>
  <c r="AY223" i="151"/>
  <c r="CM223" i="151"/>
  <c r="CL223" i="151"/>
  <c r="EG201" i="151"/>
  <c r="EG203" i="151"/>
  <c r="EG205" i="151"/>
  <c r="EG207" i="151"/>
  <c r="EG209" i="151"/>
  <c r="EG211" i="151"/>
  <c r="EG213" i="151"/>
  <c r="EG215" i="151"/>
  <c r="AY216" i="151"/>
  <c r="AX216" i="151"/>
  <c r="BC216" i="151"/>
  <c r="BD216" i="151"/>
  <c r="BI216" i="151"/>
  <c r="BH216" i="151"/>
  <c r="BM216" i="151"/>
  <c r="BN216" i="151"/>
  <c r="BS216" i="151"/>
  <c r="BR216" i="151"/>
  <c r="BW216" i="151"/>
  <c r="BX216" i="151"/>
  <c r="CC216" i="151"/>
  <c r="CB216" i="151"/>
  <c r="CG216" i="151"/>
  <c r="CH216" i="151"/>
  <c r="CM216" i="151"/>
  <c r="CL216" i="151"/>
  <c r="CQ216" i="151"/>
  <c r="CR216" i="151"/>
  <c r="CW216" i="151"/>
  <c r="CV216" i="151"/>
  <c r="DA216" i="151"/>
  <c r="DB216" i="151"/>
  <c r="DG216" i="151"/>
  <c r="DF216" i="151"/>
  <c r="DK216" i="151"/>
  <c r="DL216" i="151"/>
  <c r="DQ216" i="151"/>
  <c r="DP216" i="151"/>
  <c r="DU216" i="151"/>
  <c r="DV216" i="151"/>
  <c r="EA216" i="151"/>
  <c r="DZ216" i="151"/>
  <c r="ES216" i="151"/>
  <c r="K218" i="151"/>
  <c r="J218" i="151"/>
  <c r="O218" i="151"/>
  <c r="P218" i="151"/>
  <c r="U218" i="151"/>
  <c r="T218" i="151"/>
  <c r="Y218" i="151"/>
  <c r="Z218" i="151"/>
  <c r="AE218" i="151"/>
  <c r="AD218" i="151"/>
  <c r="AI218" i="151"/>
  <c r="AJ218" i="151"/>
  <c r="AO218" i="151"/>
  <c r="AN218" i="151"/>
  <c r="AS218" i="151"/>
  <c r="AT218" i="151"/>
  <c r="AY218" i="151"/>
  <c r="AX218" i="151"/>
  <c r="BC218" i="151"/>
  <c r="BD218" i="151"/>
  <c r="BI218" i="151"/>
  <c r="BH218" i="151"/>
  <c r="BM218" i="151"/>
  <c r="BN218" i="151"/>
  <c r="BS218" i="151"/>
  <c r="BR218" i="151"/>
  <c r="BW218" i="151"/>
  <c r="BX218" i="151"/>
  <c r="CC218" i="151"/>
  <c r="CB218" i="151"/>
  <c r="CG218" i="151"/>
  <c r="CH218" i="151"/>
  <c r="CM218" i="151"/>
  <c r="CL218" i="151"/>
  <c r="CQ218" i="151"/>
  <c r="CR218" i="151"/>
  <c r="CW218" i="151"/>
  <c r="CV218" i="151"/>
  <c r="DA218" i="151"/>
  <c r="DB218" i="151"/>
  <c r="DG218" i="151"/>
  <c r="DF218" i="151"/>
  <c r="DK218" i="151"/>
  <c r="DL218" i="151"/>
  <c r="DQ218" i="151"/>
  <c r="DP218" i="151"/>
  <c r="DU218" i="151"/>
  <c r="DV218" i="151"/>
  <c r="EA218" i="151"/>
  <c r="DZ218" i="151"/>
  <c r="ES218" i="151"/>
  <c r="K220" i="151"/>
  <c r="J220" i="151"/>
  <c r="O220" i="151"/>
  <c r="P220" i="151"/>
  <c r="U220" i="151"/>
  <c r="T220" i="151"/>
  <c r="Y220" i="151"/>
  <c r="Z220" i="151"/>
  <c r="AE220" i="151"/>
  <c r="AD220" i="151"/>
  <c r="AI220" i="151"/>
  <c r="AJ220" i="151"/>
  <c r="AO220" i="151"/>
  <c r="AN220" i="151"/>
  <c r="AS220" i="151"/>
  <c r="AT220" i="151"/>
  <c r="AY220" i="151"/>
  <c r="AX220" i="151"/>
  <c r="BC220" i="151"/>
  <c r="BD220" i="151"/>
  <c r="BI220" i="151"/>
  <c r="BH220" i="151"/>
  <c r="BM220" i="151"/>
  <c r="BN220" i="151"/>
  <c r="BS220" i="151"/>
  <c r="BR220" i="151"/>
  <c r="BW220" i="151"/>
  <c r="BX220" i="151"/>
  <c r="CC220" i="151"/>
  <c r="CB220" i="151"/>
  <c r="CG220" i="151"/>
  <c r="CH220" i="151"/>
  <c r="CM220" i="151"/>
  <c r="CL220" i="151"/>
  <c r="CQ220" i="151"/>
  <c r="CR220" i="151"/>
  <c r="CW220" i="151"/>
  <c r="CV220" i="151"/>
  <c r="DA220" i="151"/>
  <c r="DB220" i="151"/>
  <c r="DG220" i="151"/>
  <c r="DF220" i="151"/>
  <c r="DK220" i="151"/>
  <c r="DL220" i="151"/>
  <c r="DQ220" i="151"/>
  <c r="DP220" i="151"/>
  <c r="DU220" i="151"/>
  <c r="DV220" i="151"/>
  <c r="EA220" i="151"/>
  <c r="DZ220" i="151"/>
  <c r="ES220" i="151"/>
  <c r="J221" i="151"/>
  <c r="K221" i="151"/>
  <c r="P221" i="151"/>
  <c r="O221" i="151"/>
  <c r="T221" i="151"/>
  <c r="U221" i="151"/>
  <c r="Z221" i="151"/>
  <c r="Y221" i="151"/>
  <c r="AD221" i="151"/>
  <c r="AE221" i="151"/>
  <c r="AJ221" i="151"/>
  <c r="AI221" i="151"/>
  <c r="AN221" i="151"/>
  <c r="AO221" i="151"/>
  <c r="AT221" i="151"/>
  <c r="AS221" i="151"/>
  <c r="AX221" i="151"/>
  <c r="AY221" i="151"/>
  <c r="BD221" i="151"/>
  <c r="BC221" i="151"/>
  <c r="BH221" i="151"/>
  <c r="BI221" i="151"/>
  <c r="BN221" i="151"/>
  <c r="BM221" i="151"/>
  <c r="BR221" i="151"/>
  <c r="BS221" i="151"/>
  <c r="BX221" i="151"/>
  <c r="BW221" i="151"/>
  <c r="CB221" i="151"/>
  <c r="CC221" i="151"/>
  <c r="CH221" i="151"/>
  <c r="CG221" i="151"/>
  <c r="CL221" i="151"/>
  <c r="CM221" i="151"/>
  <c r="CR221" i="151"/>
  <c r="CQ221" i="151"/>
  <c r="CV221" i="151"/>
  <c r="CW221" i="151"/>
  <c r="DB221" i="151"/>
  <c r="DA221" i="151"/>
  <c r="DF221" i="151"/>
  <c r="DG221" i="151"/>
  <c r="DL221" i="151"/>
  <c r="DK221" i="151"/>
  <c r="DP221" i="151"/>
  <c r="DQ221" i="151"/>
  <c r="DV221" i="151"/>
  <c r="DU221" i="151"/>
  <c r="DZ221" i="151"/>
  <c r="EA221" i="151"/>
  <c r="ES221" i="151"/>
  <c r="EV222" i="151"/>
  <c r="BS223" i="151"/>
  <c r="BR223" i="151"/>
  <c r="EG217" i="151"/>
  <c r="EG219" i="151"/>
  <c r="EG221" i="151"/>
  <c r="BE223" i="151"/>
  <c r="BH223" i="151"/>
  <c r="BO223" i="151"/>
  <c r="CB223" i="151"/>
  <c r="CI223" i="151"/>
  <c r="EV223" i="151" s="1"/>
  <c r="CW223" i="151"/>
  <c r="CV223" i="151"/>
  <c r="DA223" i="151"/>
  <c r="DB223" i="151"/>
  <c r="DG223" i="151"/>
  <c r="DF223" i="151"/>
  <c r="DK223" i="151"/>
  <c r="DL223" i="151"/>
  <c r="DQ223" i="151"/>
  <c r="DP223" i="151"/>
  <c r="DU223" i="151"/>
  <c r="DV223" i="151"/>
  <c r="EA223" i="151"/>
  <c r="DZ223" i="151"/>
  <c r="J226" i="151"/>
  <c r="K226" i="151"/>
  <c r="P226" i="151"/>
  <c r="O226" i="151"/>
  <c r="T226" i="151"/>
  <c r="U226" i="151"/>
  <c r="Z226" i="151"/>
  <c r="Y226" i="151"/>
  <c r="AD226" i="151"/>
  <c r="AE226" i="151"/>
  <c r="AJ226" i="151"/>
  <c r="AI226" i="151"/>
  <c r="AN226" i="151"/>
  <c r="AO226" i="151"/>
  <c r="AT226" i="151"/>
  <c r="AS226" i="151"/>
  <c r="AX226" i="151"/>
  <c r="AY226" i="151"/>
  <c r="BD226" i="151"/>
  <c r="BC226" i="151"/>
  <c r="BH226" i="151"/>
  <c r="BI226" i="151"/>
  <c r="BN226" i="151"/>
  <c r="BM226" i="151"/>
  <c r="BR226" i="151"/>
  <c r="BS226" i="151"/>
  <c r="BX226" i="151"/>
  <c r="BW226" i="151"/>
  <c r="CB226" i="151"/>
  <c r="CC226" i="151"/>
  <c r="CH226" i="151"/>
  <c r="CG226" i="151"/>
  <c r="CL226" i="151"/>
  <c r="CM226" i="151"/>
  <c r="CR226" i="151"/>
  <c r="CQ226" i="151"/>
  <c r="CV226" i="151"/>
  <c r="CW226" i="151"/>
  <c r="DB226" i="151"/>
  <c r="DA226" i="151"/>
  <c r="DF226" i="151"/>
  <c r="DG226" i="151"/>
  <c r="DL226" i="151"/>
  <c r="DK226" i="151"/>
  <c r="DP226" i="151"/>
  <c r="DQ226" i="151"/>
  <c r="DV226" i="151"/>
  <c r="DU226" i="151"/>
  <c r="DZ226" i="151"/>
  <c r="EA226" i="151"/>
  <c r="K227" i="151"/>
  <c r="J227" i="151"/>
  <c r="O227" i="151"/>
  <c r="P227" i="151"/>
  <c r="U227" i="151"/>
  <c r="T227" i="151"/>
  <c r="Y227" i="151"/>
  <c r="Z227" i="151"/>
  <c r="AE227" i="151"/>
  <c r="AD227" i="151"/>
  <c r="AI227" i="151"/>
  <c r="AJ227" i="151"/>
  <c r="AO227" i="151"/>
  <c r="AN227" i="151"/>
  <c r="AS227" i="151"/>
  <c r="AT227" i="151"/>
  <c r="AY227" i="151"/>
  <c r="AX227" i="151"/>
  <c r="BC227" i="151"/>
  <c r="BD227" i="151"/>
  <c r="BI227" i="151"/>
  <c r="BH227" i="151"/>
  <c r="BM227" i="151"/>
  <c r="BN227" i="151"/>
  <c r="BS227" i="151"/>
  <c r="BR227" i="151"/>
  <c r="BW227" i="151"/>
  <c r="BX227" i="151"/>
  <c r="CC227" i="151"/>
  <c r="CB227" i="151"/>
  <c r="CG227" i="151"/>
  <c r="CH227" i="151"/>
  <c r="CM227" i="151"/>
  <c r="CL227" i="151"/>
  <c r="CQ227" i="151"/>
  <c r="CR227" i="151"/>
  <c r="CW227" i="151"/>
  <c r="CV227" i="151"/>
  <c r="DA227" i="151"/>
  <c r="DB227" i="151"/>
  <c r="DG227" i="151"/>
  <c r="DF227" i="151"/>
  <c r="DK227" i="151"/>
  <c r="DL227" i="151"/>
  <c r="DQ227" i="151"/>
  <c r="DP227" i="151"/>
  <c r="DU227" i="151"/>
  <c r="DV227" i="151"/>
  <c r="EA227" i="151"/>
  <c r="DZ227" i="151"/>
  <c r="ES227" i="151"/>
  <c r="J230" i="151"/>
  <c r="K230" i="151"/>
  <c r="P230" i="151"/>
  <c r="O230" i="151"/>
  <c r="T230" i="151"/>
  <c r="U230" i="151"/>
  <c r="Z230" i="151"/>
  <c r="Y230" i="151"/>
  <c r="AD230" i="151"/>
  <c r="AE230" i="151"/>
  <c r="AJ230" i="151"/>
  <c r="AI230" i="151"/>
  <c r="AN230" i="151"/>
  <c r="AO230" i="151"/>
  <c r="AT230" i="151"/>
  <c r="AS230" i="151"/>
  <c r="AX230" i="151"/>
  <c r="AY230" i="151"/>
  <c r="BD230" i="151"/>
  <c r="BC230" i="151"/>
  <c r="BH230" i="151"/>
  <c r="BI230" i="151"/>
  <c r="BN230" i="151"/>
  <c r="BM230" i="151"/>
  <c r="BR230" i="151"/>
  <c r="BS230" i="151"/>
  <c r="BX230" i="151"/>
  <c r="BW230" i="151"/>
  <c r="CB230" i="151"/>
  <c r="CC230" i="151"/>
  <c r="CH230" i="151"/>
  <c r="CG230" i="151"/>
  <c r="CL230" i="151"/>
  <c r="CM230" i="151"/>
  <c r="CR230" i="151"/>
  <c r="CQ230" i="151"/>
  <c r="CV230" i="151"/>
  <c r="CW230" i="151"/>
  <c r="DB230" i="151"/>
  <c r="DA230" i="151"/>
  <c r="DF230" i="151"/>
  <c r="DG230" i="151"/>
  <c r="DL230" i="151"/>
  <c r="DK230" i="151"/>
  <c r="DP230" i="151"/>
  <c r="DQ230" i="151"/>
  <c r="EG216" i="151"/>
  <c r="EG218" i="151"/>
  <c r="EG220" i="151"/>
  <c r="EG222" i="151"/>
  <c r="BX223" i="151"/>
  <c r="CR223" i="151"/>
  <c r="J224" i="151"/>
  <c r="K224" i="151"/>
  <c r="P224" i="151"/>
  <c r="O224" i="151"/>
  <c r="T224" i="151"/>
  <c r="U224" i="151"/>
  <c r="Z224" i="151"/>
  <c r="Y224" i="151"/>
  <c r="AD224" i="151"/>
  <c r="AE224" i="151"/>
  <c r="AJ224" i="151"/>
  <c r="AI224" i="151"/>
  <c r="AN224" i="151"/>
  <c r="AO224" i="151"/>
  <c r="AT224" i="151"/>
  <c r="AS224" i="151"/>
  <c r="AX224" i="151"/>
  <c r="AY224" i="151"/>
  <c r="BD224" i="151"/>
  <c r="BC224" i="151"/>
  <c r="BH224" i="151"/>
  <c r="BI224" i="151"/>
  <c r="BN224" i="151"/>
  <c r="BM224" i="151"/>
  <c r="BR224" i="151"/>
  <c r="BS224" i="151"/>
  <c r="BX224" i="151"/>
  <c r="BW224" i="151"/>
  <c r="CB224" i="151"/>
  <c r="CC224" i="151"/>
  <c r="CH224" i="151"/>
  <c r="CG224" i="151"/>
  <c r="CL224" i="151"/>
  <c r="CM224" i="151"/>
  <c r="CR224" i="151"/>
  <c r="CQ224" i="151"/>
  <c r="CV224" i="151"/>
  <c r="CW224" i="151"/>
  <c r="DB224" i="151"/>
  <c r="DA224" i="151"/>
  <c r="DF224" i="151"/>
  <c r="DG224" i="151"/>
  <c r="DL224" i="151"/>
  <c r="DK224" i="151"/>
  <c r="DP224" i="151"/>
  <c r="DQ224" i="151"/>
  <c r="DV224" i="151"/>
  <c r="DU224" i="151"/>
  <c r="DZ224" i="151"/>
  <c r="EA224" i="151"/>
  <c r="ES224" i="151"/>
  <c r="K225" i="151"/>
  <c r="J225" i="151"/>
  <c r="O225" i="151"/>
  <c r="P225" i="151"/>
  <c r="U225" i="151"/>
  <c r="T225" i="151"/>
  <c r="Y225" i="151"/>
  <c r="Z225" i="151"/>
  <c r="AE225" i="151"/>
  <c r="AD225" i="151"/>
  <c r="AI225" i="151"/>
  <c r="AJ225" i="151"/>
  <c r="AO225" i="151"/>
  <c r="AN225" i="151"/>
  <c r="AS225" i="151"/>
  <c r="AT225" i="151"/>
  <c r="AY225" i="151"/>
  <c r="AX225" i="151"/>
  <c r="BC225" i="151"/>
  <c r="BD225" i="151"/>
  <c r="BI225" i="151"/>
  <c r="BH225" i="151"/>
  <c r="BM225" i="151"/>
  <c r="BN225" i="151"/>
  <c r="BS225" i="151"/>
  <c r="BR225" i="151"/>
  <c r="BW225" i="151"/>
  <c r="BX225" i="151"/>
  <c r="CC225" i="151"/>
  <c r="CB225" i="151"/>
  <c r="CG225" i="151"/>
  <c r="CH225" i="151"/>
  <c r="CM225" i="151"/>
  <c r="CL225" i="151"/>
  <c r="CQ225" i="151"/>
  <c r="CR225" i="151"/>
  <c r="CW225" i="151"/>
  <c r="CV225" i="151"/>
  <c r="DA225" i="151"/>
  <c r="DB225" i="151"/>
  <c r="DG225" i="151"/>
  <c r="DF225" i="151"/>
  <c r="DK225" i="151"/>
  <c r="DL225" i="151"/>
  <c r="DQ225" i="151"/>
  <c r="DP225" i="151"/>
  <c r="DU225" i="151"/>
  <c r="DV225" i="151"/>
  <c r="EA225" i="151"/>
  <c r="DZ225" i="151"/>
  <c r="ES225" i="151"/>
  <c r="EV226" i="151"/>
  <c r="J228" i="151"/>
  <c r="K228" i="151"/>
  <c r="P228" i="151"/>
  <c r="O228" i="151"/>
  <c r="T228" i="151"/>
  <c r="U228" i="151"/>
  <c r="Z228" i="151"/>
  <c r="Y228" i="151"/>
  <c r="AD228" i="151"/>
  <c r="AE228" i="151"/>
  <c r="AJ228" i="151"/>
  <c r="AI228" i="151"/>
  <c r="AN228" i="151"/>
  <c r="AO228" i="151"/>
  <c r="AT228" i="151"/>
  <c r="AS228" i="151"/>
  <c r="AX228" i="151"/>
  <c r="AY228" i="151"/>
  <c r="BD228" i="151"/>
  <c r="BC228" i="151"/>
  <c r="BH228" i="151"/>
  <c r="BI228" i="151"/>
  <c r="BN228" i="151"/>
  <c r="BM228" i="151"/>
  <c r="BR228" i="151"/>
  <c r="BS228" i="151"/>
  <c r="BX228" i="151"/>
  <c r="BW228" i="151"/>
  <c r="CB228" i="151"/>
  <c r="CC228" i="151"/>
  <c r="CH228" i="151"/>
  <c r="CG228" i="151"/>
  <c r="CL228" i="151"/>
  <c r="CM228" i="151"/>
  <c r="CR228" i="151"/>
  <c r="CQ228" i="151"/>
  <c r="CV228" i="151"/>
  <c r="CW228" i="151"/>
  <c r="DB228" i="151"/>
  <c r="DA228" i="151"/>
  <c r="DF228" i="151"/>
  <c r="DG228" i="151"/>
  <c r="DL228" i="151"/>
  <c r="DK228" i="151"/>
  <c r="DP228" i="151"/>
  <c r="DQ228" i="151"/>
  <c r="DV228" i="151"/>
  <c r="DU228" i="151"/>
  <c r="DZ228" i="151"/>
  <c r="EA228" i="151"/>
  <c r="ES228" i="151"/>
  <c r="K229" i="151"/>
  <c r="J229" i="151"/>
  <c r="O229" i="151"/>
  <c r="P229" i="151"/>
  <c r="U229" i="151"/>
  <c r="T229" i="151"/>
  <c r="Y229" i="151"/>
  <c r="Z229" i="151"/>
  <c r="AE229" i="151"/>
  <c r="AD229" i="151"/>
  <c r="AI229" i="151"/>
  <c r="AJ229" i="151"/>
  <c r="AO229" i="151"/>
  <c r="AN229" i="151"/>
  <c r="AS229" i="151"/>
  <c r="AT229" i="151"/>
  <c r="AY229" i="151"/>
  <c r="AX229" i="151"/>
  <c r="BC229" i="151"/>
  <c r="BD229" i="151"/>
  <c r="BI229" i="151"/>
  <c r="BH229" i="151"/>
  <c r="BM229" i="151"/>
  <c r="BN229" i="151"/>
  <c r="BS229" i="151"/>
  <c r="BR229" i="151"/>
  <c r="BW229" i="151"/>
  <c r="BX229" i="151"/>
  <c r="CC229" i="151"/>
  <c r="CB229" i="151"/>
  <c r="CG229" i="151"/>
  <c r="CH229" i="151"/>
  <c r="CM229" i="151"/>
  <c r="CL229" i="151"/>
  <c r="CQ229" i="151"/>
  <c r="CR229" i="151"/>
  <c r="CW229" i="151"/>
  <c r="CV229" i="151"/>
  <c r="DA229" i="151"/>
  <c r="DB229" i="151"/>
  <c r="DG229" i="151"/>
  <c r="DF229" i="151"/>
  <c r="DK229" i="151"/>
  <c r="DL229" i="151"/>
  <c r="DQ229" i="151"/>
  <c r="DP229" i="151"/>
  <c r="DU229" i="151"/>
  <c r="DV229" i="151"/>
  <c r="EA229" i="151"/>
  <c r="DZ229" i="151"/>
  <c r="ES229" i="151"/>
  <c r="EG224" i="151"/>
  <c r="EG226" i="151"/>
  <c r="EG228" i="151"/>
  <c r="EV230" i="151"/>
  <c r="DV230" i="151"/>
  <c r="J231" i="151"/>
  <c r="K231" i="151"/>
  <c r="P231" i="151"/>
  <c r="O231" i="151"/>
  <c r="T231" i="151"/>
  <c r="U231" i="151"/>
  <c r="Z231" i="151"/>
  <c r="Y231" i="151"/>
  <c r="AD231" i="151"/>
  <c r="AE231" i="151"/>
  <c r="AJ231" i="151"/>
  <c r="AI231" i="151"/>
  <c r="AN231" i="151"/>
  <c r="AO231" i="151"/>
  <c r="AT231" i="151"/>
  <c r="AS231" i="151"/>
  <c r="AX231" i="151"/>
  <c r="AY231" i="151"/>
  <c r="BD231" i="151"/>
  <c r="BC231" i="151"/>
  <c r="BH231" i="151"/>
  <c r="BI231" i="151"/>
  <c r="BN231" i="151"/>
  <c r="BM231" i="151"/>
  <c r="BR231" i="151"/>
  <c r="BS231" i="151"/>
  <c r="BX231" i="151"/>
  <c r="BW231" i="151"/>
  <c r="CB231" i="151"/>
  <c r="CC231" i="151"/>
  <c r="CH231" i="151"/>
  <c r="CG231" i="151"/>
  <c r="CL231" i="151"/>
  <c r="CM231" i="151"/>
  <c r="CR231" i="151"/>
  <c r="CQ231" i="151"/>
  <c r="CV231" i="151"/>
  <c r="CW231" i="151"/>
  <c r="DB231" i="151"/>
  <c r="DA231" i="151"/>
  <c r="DF231" i="151"/>
  <c r="DG231" i="151"/>
  <c r="DL231" i="151"/>
  <c r="DK231" i="151"/>
  <c r="DP231" i="151"/>
  <c r="DQ231" i="151"/>
  <c r="DV231" i="151"/>
  <c r="DU231" i="151"/>
  <c r="DZ231" i="151"/>
  <c r="EA231" i="151"/>
  <c r="K232" i="151"/>
  <c r="J232" i="151"/>
  <c r="O232" i="151"/>
  <c r="P232" i="151"/>
  <c r="U232" i="151"/>
  <c r="T232" i="151"/>
  <c r="Y232" i="151"/>
  <c r="Z232" i="151"/>
  <c r="AE232" i="151"/>
  <c r="AD232" i="151"/>
  <c r="AI232" i="151"/>
  <c r="AJ232" i="151"/>
  <c r="AO232" i="151"/>
  <c r="AN232" i="151"/>
  <c r="AS232" i="151"/>
  <c r="AT232" i="151"/>
  <c r="AY232" i="151"/>
  <c r="AX232" i="151"/>
  <c r="BC232" i="151"/>
  <c r="BD232" i="151"/>
  <c r="BI232" i="151"/>
  <c r="BH232" i="151"/>
  <c r="BM232" i="151"/>
  <c r="BN232" i="151"/>
  <c r="BS232" i="151"/>
  <c r="BR232" i="151"/>
  <c r="BW232" i="151"/>
  <c r="BX232" i="151"/>
  <c r="CC232" i="151"/>
  <c r="CB232" i="151"/>
  <c r="CG232" i="151"/>
  <c r="CH232" i="151"/>
  <c r="CM232" i="151"/>
  <c r="CL232" i="151"/>
  <c r="CQ232" i="151"/>
  <c r="CR232" i="151"/>
  <c r="CW232" i="151"/>
  <c r="CV232" i="151"/>
  <c r="DA232" i="151"/>
  <c r="DB232" i="151"/>
  <c r="DG232" i="151"/>
  <c r="DF232" i="151"/>
  <c r="DK232" i="151"/>
  <c r="DL232" i="151"/>
  <c r="DQ232" i="151"/>
  <c r="DP232" i="151"/>
  <c r="DU232" i="151"/>
  <c r="DV232" i="151"/>
  <c r="EA232" i="151"/>
  <c r="DZ232" i="151"/>
  <c r="ES232" i="151"/>
  <c r="EV233" i="151"/>
  <c r="BN234" i="151"/>
  <c r="BM234" i="151"/>
  <c r="CR234" i="151"/>
  <c r="CQ234" i="151"/>
  <c r="K235" i="151"/>
  <c r="J235" i="151"/>
  <c r="EG223" i="151"/>
  <c r="EG225" i="151"/>
  <c r="EG227" i="151"/>
  <c r="EG229" i="151"/>
  <c r="DZ230" i="151"/>
  <c r="ES230" i="151"/>
  <c r="EV231" i="151"/>
  <c r="J233" i="151"/>
  <c r="K233" i="151"/>
  <c r="P233" i="151"/>
  <c r="O233" i="151"/>
  <c r="T233" i="151"/>
  <c r="U233" i="151"/>
  <c r="Z233" i="151"/>
  <c r="Y233" i="151"/>
  <c r="AD233" i="151"/>
  <c r="AE233" i="151"/>
  <c r="AJ233" i="151"/>
  <c r="AI233" i="151"/>
  <c r="AN233" i="151"/>
  <c r="AO233" i="151"/>
  <c r="AT233" i="151"/>
  <c r="AS233" i="151"/>
  <c r="AX233" i="151"/>
  <c r="AY233" i="151"/>
  <c r="BD233" i="151"/>
  <c r="BC233" i="151"/>
  <c r="BH233" i="151"/>
  <c r="BI233" i="151"/>
  <c r="BN233" i="151"/>
  <c r="BM233" i="151"/>
  <c r="BR233" i="151"/>
  <c r="BS233" i="151"/>
  <c r="BX233" i="151"/>
  <c r="BW233" i="151"/>
  <c r="CB233" i="151"/>
  <c r="CC233" i="151"/>
  <c r="CH233" i="151"/>
  <c r="CG233" i="151"/>
  <c r="CL233" i="151"/>
  <c r="CM233" i="151"/>
  <c r="CR233" i="151"/>
  <c r="CQ233" i="151"/>
  <c r="CV233" i="151"/>
  <c r="CW233" i="151"/>
  <c r="DB233" i="151"/>
  <c r="DA233" i="151"/>
  <c r="DF233" i="151"/>
  <c r="DG233" i="151"/>
  <c r="DL233" i="151"/>
  <c r="DK233" i="151"/>
  <c r="DP233" i="151"/>
  <c r="DQ233" i="151"/>
  <c r="DV233" i="151"/>
  <c r="DU233" i="151"/>
  <c r="DZ233" i="151"/>
  <c r="EA233" i="151"/>
  <c r="ES233" i="151"/>
  <c r="K234" i="151"/>
  <c r="J234" i="151"/>
  <c r="O234" i="151"/>
  <c r="P234" i="151"/>
  <c r="U234" i="151"/>
  <c r="T234" i="151"/>
  <c r="Y234" i="151"/>
  <c r="Z234" i="151"/>
  <c r="AE234" i="151"/>
  <c r="AD234" i="151"/>
  <c r="AI234" i="151"/>
  <c r="AJ234" i="151"/>
  <c r="AO234" i="151"/>
  <c r="AN234" i="151"/>
  <c r="AS234" i="151"/>
  <c r="AT234" i="151"/>
  <c r="AY234" i="151"/>
  <c r="AX234" i="151"/>
  <c r="BC234" i="151"/>
  <c r="BD234" i="151"/>
  <c r="BI234" i="151"/>
  <c r="BH234" i="151"/>
  <c r="BX234" i="151"/>
  <c r="BW234" i="151"/>
  <c r="DL234" i="151"/>
  <c r="DK234" i="151"/>
  <c r="EG231" i="151"/>
  <c r="EG233" i="151"/>
  <c r="CC234" i="151"/>
  <c r="CW234" i="151"/>
  <c r="DQ234" i="151"/>
  <c r="O235" i="151"/>
  <c r="P235" i="151"/>
  <c r="U235" i="151"/>
  <c r="T235" i="151"/>
  <c r="Y235" i="151"/>
  <c r="Z235" i="151"/>
  <c r="AE235" i="151"/>
  <c r="AD235" i="151"/>
  <c r="AI235" i="151"/>
  <c r="AJ235" i="151"/>
  <c r="AO235" i="151"/>
  <c r="AN235" i="151"/>
  <c r="AS235" i="151"/>
  <c r="AT235" i="151"/>
  <c r="AY235" i="151"/>
  <c r="AX235" i="151"/>
  <c r="BC235" i="151"/>
  <c r="BD235" i="151"/>
  <c r="BI235" i="151"/>
  <c r="BH235" i="151"/>
  <c r="BM235" i="151"/>
  <c r="BN235" i="151"/>
  <c r="BS235" i="151"/>
  <c r="BR235" i="151"/>
  <c r="BW235" i="151"/>
  <c r="BX235" i="151"/>
  <c r="CC235" i="151"/>
  <c r="CB235" i="151"/>
  <c r="CG235" i="151"/>
  <c r="CH235" i="151"/>
  <c r="CM235" i="151"/>
  <c r="CL235" i="151"/>
  <c r="CQ235" i="151"/>
  <c r="CR235" i="151"/>
  <c r="CW235" i="151"/>
  <c r="CV235" i="151"/>
  <c r="DA235" i="151"/>
  <c r="DB235" i="151"/>
  <c r="DG235" i="151"/>
  <c r="DF235" i="151"/>
  <c r="DK235" i="151"/>
  <c r="DL235" i="151"/>
  <c r="DQ235" i="151"/>
  <c r="DP235" i="151"/>
  <c r="DU235" i="151"/>
  <c r="DV235" i="151"/>
  <c r="EA235" i="151"/>
  <c r="DZ235" i="151"/>
  <c r="AJ236" i="151"/>
  <c r="AI236" i="151"/>
  <c r="BX236" i="151"/>
  <c r="BW236" i="151"/>
  <c r="DL236" i="151"/>
  <c r="DK236" i="151"/>
  <c r="AE237" i="151"/>
  <c r="AD237" i="151"/>
  <c r="BS237" i="151"/>
  <c r="BR237" i="151"/>
  <c r="DG237" i="151"/>
  <c r="DF237" i="151"/>
  <c r="EG230" i="151"/>
  <c r="EG232" i="151"/>
  <c r="BT234" i="151"/>
  <c r="CG234" i="151"/>
  <c r="CN234" i="151"/>
  <c r="DA234" i="151"/>
  <c r="DH234" i="151"/>
  <c r="DU234" i="151"/>
  <c r="EB234" i="151"/>
  <c r="ES234" i="151"/>
  <c r="EG234" i="151"/>
  <c r="P236" i="151"/>
  <c r="O236" i="151"/>
  <c r="BD236" i="151"/>
  <c r="BC236" i="151"/>
  <c r="CR236" i="151"/>
  <c r="CQ236" i="151"/>
  <c r="K237" i="151"/>
  <c r="J237" i="151"/>
  <c r="AY237" i="151"/>
  <c r="AX237" i="151"/>
  <c r="CM237" i="151"/>
  <c r="CL237" i="151"/>
  <c r="EA237" i="151"/>
  <c r="DZ237" i="151"/>
  <c r="U236" i="151"/>
  <c r="AO236" i="151"/>
  <c r="BI236" i="151"/>
  <c r="CC236" i="151"/>
  <c r="CW236" i="151"/>
  <c r="DQ236" i="151"/>
  <c r="P237" i="151"/>
  <c r="AJ237" i="151"/>
  <c r="BD237" i="151"/>
  <c r="BX237" i="151"/>
  <c r="CR237" i="151"/>
  <c r="DL237" i="151"/>
  <c r="J238" i="151"/>
  <c r="K238" i="151"/>
  <c r="P238" i="151"/>
  <c r="O238" i="151"/>
  <c r="T238" i="151"/>
  <c r="U238" i="151"/>
  <c r="Z238" i="151"/>
  <c r="Y238" i="151"/>
  <c r="AD238" i="151"/>
  <c r="AE238" i="151"/>
  <c r="AJ238" i="151"/>
  <c r="AI238" i="151"/>
  <c r="AN238" i="151"/>
  <c r="AO238" i="151"/>
  <c r="AT238" i="151"/>
  <c r="AS238" i="151"/>
  <c r="AX238" i="151"/>
  <c r="AY238" i="151"/>
  <c r="BD238" i="151"/>
  <c r="BC238" i="151"/>
  <c r="BH238" i="151"/>
  <c r="BI238" i="151"/>
  <c r="BN238" i="151"/>
  <c r="BM238" i="151"/>
  <c r="BR238" i="151"/>
  <c r="BS238" i="151"/>
  <c r="BX238" i="151"/>
  <c r="BW238" i="151"/>
  <c r="CB238" i="151"/>
  <c r="CC238" i="151"/>
  <c r="CH238" i="151"/>
  <c r="CG238" i="151"/>
  <c r="CL238" i="151"/>
  <c r="CM238" i="151"/>
  <c r="CR238" i="151"/>
  <c r="CQ238" i="151"/>
  <c r="CV238" i="151"/>
  <c r="CW238" i="151"/>
  <c r="DB238" i="151"/>
  <c r="DA238" i="151"/>
  <c r="DF238" i="151"/>
  <c r="DG238" i="151"/>
  <c r="DL238" i="151"/>
  <c r="DK238" i="151"/>
  <c r="DP238" i="151"/>
  <c r="DQ238" i="151"/>
  <c r="DV238" i="151"/>
  <c r="DU238" i="151"/>
  <c r="DZ238" i="151"/>
  <c r="EA238" i="151"/>
  <c r="EU238" i="151"/>
  <c r="ER238" i="151"/>
  <c r="EQ238" i="151"/>
  <c r="K239" i="151"/>
  <c r="J239" i="151"/>
  <c r="O239" i="151"/>
  <c r="P239" i="151"/>
  <c r="U239" i="151"/>
  <c r="T239" i="151"/>
  <c r="Y239" i="151"/>
  <c r="Z239" i="151"/>
  <c r="AE239" i="151"/>
  <c r="AD239" i="151"/>
  <c r="AI239" i="151"/>
  <c r="AJ239" i="151"/>
  <c r="AO239" i="151"/>
  <c r="AN239" i="151"/>
  <c r="AS239" i="151"/>
  <c r="AT239" i="151"/>
  <c r="AY239" i="151"/>
  <c r="AX239" i="151"/>
  <c r="BC239" i="151"/>
  <c r="BD239" i="151"/>
  <c r="BI239" i="151"/>
  <c r="BH239" i="151"/>
  <c r="BM239" i="151"/>
  <c r="BN239" i="151"/>
  <c r="BS239" i="151"/>
  <c r="BR239" i="151"/>
  <c r="BW239" i="151"/>
  <c r="BX239" i="151"/>
  <c r="CC239" i="151"/>
  <c r="CB239" i="151"/>
  <c r="CG239" i="151"/>
  <c r="CH239" i="151"/>
  <c r="CM239" i="151"/>
  <c r="CL239" i="151"/>
  <c r="CQ239" i="151"/>
  <c r="CR239" i="151"/>
  <c r="CW239" i="151"/>
  <c r="CV239" i="151"/>
  <c r="DA239" i="151"/>
  <c r="DB239" i="151"/>
  <c r="DG239" i="151"/>
  <c r="DF239" i="151"/>
  <c r="EV235" i="151"/>
  <c r="EG235" i="151"/>
  <c r="L236" i="151"/>
  <c r="Y236" i="151"/>
  <c r="AF236" i="151"/>
  <c r="AS236" i="151"/>
  <c r="AZ236" i="151"/>
  <c r="BM236" i="151"/>
  <c r="BT236" i="151"/>
  <c r="CG236" i="151"/>
  <c r="CN236" i="151"/>
  <c r="DA236" i="151"/>
  <c r="DH236" i="151"/>
  <c r="DU236" i="151"/>
  <c r="EB236" i="151"/>
  <c r="ES236" i="151"/>
  <c r="EG236" i="151"/>
  <c r="T237" i="151"/>
  <c r="AA237" i="151"/>
  <c r="AN237" i="151"/>
  <c r="AU237" i="151"/>
  <c r="BH237" i="151"/>
  <c r="BO237" i="151"/>
  <c r="CB237" i="151"/>
  <c r="CI237" i="151"/>
  <c r="CV237" i="151"/>
  <c r="DC237" i="151"/>
  <c r="DP237" i="151"/>
  <c r="DW237" i="151"/>
  <c r="EV238" i="151"/>
  <c r="EA239" i="151"/>
  <c r="DZ239" i="151"/>
  <c r="EG238" i="151"/>
  <c r="EG237" i="151"/>
  <c r="DM239" i="151"/>
  <c r="EV239" i="151" s="1"/>
  <c r="DP239" i="151"/>
  <c r="DW239" i="151"/>
  <c r="EG239" i="151"/>
  <c r="EV186" i="151" l="1"/>
  <c r="EV210" i="151"/>
  <c r="EV170" i="151"/>
  <c r="EV190" i="151"/>
  <c r="EJ240" i="151"/>
  <c r="EV229" i="151"/>
  <c r="EV219" i="151"/>
  <c r="EV127" i="151"/>
  <c r="EV18" i="151"/>
  <c r="EV164" i="151"/>
  <c r="EV8" i="151"/>
  <c r="EV224" i="151"/>
  <c r="EV154" i="151"/>
  <c r="EV147" i="151"/>
  <c r="EV143" i="151"/>
  <c r="EV135" i="151"/>
  <c r="EV66" i="151"/>
  <c r="EV65" i="151"/>
  <c r="EV64" i="151"/>
  <c r="EV37" i="151"/>
  <c r="EV35" i="151"/>
  <c r="EV33" i="151"/>
  <c r="EV30" i="151"/>
  <c r="EV28" i="151"/>
  <c r="EV26" i="151"/>
  <c r="EV24" i="151"/>
  <c r="EV22" i="151"/>
  <c r="EV20" i="151"/>
  <c r="EV228" i="151"/>
  <c r="EV227" i="151"/>
  <c r="EV220" i="151"/>
  <c r="EV151" i="151"/>
  <c r="EV150" i="151"/>
  <c r="ES141" i="151"/>
  <c r="EV139" i="151"/>
  <c r="EV131" i="151"/>
  <c r="EV129" i="151"/>
  <c r="EV62" i="151"/>
  <c r="EV55" i="151"/>
  <c r="EV53" i="151"/>
  <c r="EV51" i="151"/>
  <c r="EV49" i="151"/>
  <c r="EV47" i="151"/>
  <c r="EV45" i="151"/>
  <c r="ES226" i="151"/>
  <c r="ES199" i="151"/>
  <c r="ES191" i="151"/>
  <c r="ES171" i="151"/>
  <c r="ES169" i="151"/>
  <c r="ES163" i="151"/>
  <c r="ES161" i="151"/>
  <c r="ES159" i="151"/>
  <c r="ES157" i="151"/>
  <c r="ES153" i="151"/>
  <c r="ES149" i="151"/>
  <c r="ES137" i="151"/>
  <c r="ES120" i="151"/>
  <c r="ES118" i="151"/>
  <c r="ES116" i="151"/>
  <c r="ES114" i="151"/>
  <c r="ES112" i="151"/>
  <c r="ES110" i="151"/>
  <c r="ES108" i="151"/>
  <c r="ES106" i="151"/>
  <c r="ES104" i="151"/>
  <c r="ES102" i="151"/>
  <c r="ES100" i="151"/>
  <c r="ES98" i="151"/>
  <c r="ES96" i="151"/>
  <c r="ES94" i="151"/>
  <c r="ES90" i="151"/>
  <c r="ES88" i="151"/>
  <c r="ES86" i="151"/>
  <c r="ES84" i="151"/>
  <c r="ES82" i="151"/>
  <c r="ES80" i="151"/>
  <c r="ES78" i="151"/>
  <c r="ES76" i="151"/>
  <c r="ES74" i="151"/>
  <c r="ES72" i="151"/>
  <c r="ES69" i="151"/>
  <c r="ES231" i="151"/>
  <c r="ES222" i="151"/>
  <c r="ES213" i="151"/>
  <c r="ES211" i="151"/>
  <c r="ES195" i="151"/>
  <c r="ES187" i="151"/>
  <c r="ES183" i="151"/>
  <c r="ES179" i="151"/>
  <c r="ES165" i="151"/>
  <c r="ES145" i="151"/>
  <c r="ES133" i="151"/>
  <c r="ES61" i="151"/>
  <c r="ES59" i="151"/>
  <c r="ES41" i="151"/>
  <c r="ES39" i="151"/>
  <c r="EU236" i="151"/>
  <c r="ER236" i="151"/>
  <c r="EQ236" i="151"/>
  <c r="EU234" i="151"/>
  <c r="ER234" i="151"/>
  <c r="EQ234" i="151"/>
  <c r="EU185" i="151"/>
  <c r="ER185" i="151"/>
  <c r="EQ185" i="151"/>
  <c r="DU239" i="151"/>
  <c r="DV239" i="151"/>
  <c r="DK239" i="151"/>
  <c r="DL239" i="151"/>
  <c r="EE237" i="151"/>
  <c r="EF237" i="151"/>
  <c r="ES239" i="151"/>
  <c r="DU237" i="151"/>
  <c r="DV237" i="151"/>
  <c r="DA237" i="151"/>
  <c r="DB237" i="151"/>
  <c r="CG237" i="151"/>
  <c r="CH237" i="151"/>
  <c r="BM237" i="151"/>
  <c r="BN237" i="151"/>
  <c r="AS237" i="151"/>
  <c r="AT237" i="151"/>
  <c r="Y237" i="151"/>
  <c r="Z237" i="151"/>
  <c r="EV237" i="151"/>
  <c r="EE235" i="151"/>
  <c r="EF235" i="151"/>
  <c r="EF234" i="151"/>
  <c r="EE234" i="151"/>
  <c r="DZ234" i="151"/>
  <c r="EA234" i="151"/>
  <c r="DF234" i="151"/>
  <c r="DG234" i="151"/>
  <c r="CL234" i="151"/>
  <c r="CM234" i="151"/>
  <c r="BR234" i="151"/>
  <c r="BS234" i="151"/>
  <c r="EE230" i="151"/>
  <c r="EF230" i="151"/>
  <c r="ES235" i="151"/>
  <c r="EF233" i="151"/>
  <c r="EE233" i="151"/>
  <c r="EU233" i="151"/>
  <c r="ER233" i="151"/>
  <c r="EQ233" i="151"/>
  <c r="EQ230" i="151"/>
  <c r="EU230" i="151"/>
  <c r="ER230" i="151"/>
  <c r="EE229" i="151"/>
  <c r="EF229" i="151"/>
  <c r="EE225" i="151"/>
  <c r="EF225" i="151"/>
  <c r="EF226" i="151"/>
  <c r="EE226" i="151"/>
  <c r="EQ229" i="151"/>
  <c r="EU229" i="151"/>
  <c r="ER229" i="151"/>
  <c r="EU224" i="151"/>
  <c r="ER224" i="151"/>
  <c r="EQ224" i="151"/>
  <c r="EE222" i="151"/>
  <c r="EF222" i="151"/>
  <c r="EE218" i="151"/>
  <c r="EF218" i="151"/>
  <c r="EQ227" i="151"/>
  <c r="EU227" i="151"/>
  <c r="ER227" i="151"/>
  <c r="ES223" i="151"/>
  <c r="EF219" i="151"/>
  <c r="EE219" i="151"/>
  <c r="EQ220" i="151"/>
  <c r="EU220" i="151"/>
  <c r="ER220" i="151"/>
  <c r="EQ216" i="151"/>
  <c r="EU216" i="151"/>
  <c r="ER216" i="151"/>
  <c r="EE213" i="151"/>
  <c r="EF213" i="151"/>
  <c r="EE209" i="151"/>
  <c r="EF209" i="151"/>
  <c r="EE205" i="151"/>
  <c r="EF205" i="151"/>
  <c r="EE201" i="151"/>
  <c r="EF201" i="151"/>
  <c r="EU219" i="151"/>
  <c r="ER219" i="151"/>
  <c r="EQ219" i="151"/>
  <c r="EU217" i="151"/>
  <c r="ER217" i="151"/>
  <c r="EQ217" i="151"/>
  <c r="EF214" i="151"/>
  <c r="EE214" i="151"/>
  <c r="EF210" i="151"/>
  <c r="EE210" i="151"/>
  <c r="EF206" i="151"/>
  <c r="EE206" i="151"/>
  <c r="EF202" i="151"/>
  <c r="EE202" i="151"/>
  <c r="EE198" i="151"/>
  <c r="EF198" i="151"/>
  <c r="EE194" i="151"/>
  <c r="EF194" i="151"/>
  <c r="EE190" i="151"/>
  <c r="EF190" i="151"/>
  <c r="EE186" i="151"/>
  <c r="EF186" i="151"/>
  <c r="EU212" i="151"/>
  <c r="ER212" i="151"/>
  <c r="EQ212" i="151"/>
  <c r="EU210" i="151"/>
  <c r="ER210" i="151"/>
  <c r="EQ210" i="151"/>
  <c r="EF199" i="151"/>
  <c r="EE199" i="151"/>
  <c r="EF195" i="151"/>
  <c r="EE195" i="151"/>
  <c r="EF191" i="151"/>
  <c r="EE191" i="151"/>
  <c r="EF187" i="151"/>
  <c r="EE187" i="151"/>
  <c r="EE181" i="151"/>
  <c r="EF181" i="151"/>
  <c r="EE177" i="151"/>
  <c r="EF177" i="151"/>
  <c r="EE173" i="151"/>
  <c r="EF173" i="151"/>
  <c r="EE168" i="151"/>
  <c r="EF168" i="151"/>
  <c r="EE164" i="151"/>
  <c r="EF164" i="151"/>
  <c r="EE160" i="151"/>
  <c r="EF160" i="151"/>
  <c r="EE156" i="151"/>
  <c r="EF156" i="151"/>
  <c r="EQ198" i="151"/>
  <c r="EU198" i="151"/>
  <c r="ER198" i="151"/>
  <c r="EQ194" i="151"/>
  <c r="EU194" i="151"/>
  <c r="ER194" i="151"/>
  <c r="EQ190" i="151"/>
  <c r="EU190" i="151"/>
  <c r="ER190" i="151"/>
  <c r="ES186" i="151"/>
  <c r="DK186" i="151"/>
  <c r="DL186" i="151"/>
  <c r="CQ186" i="151"/>
  <c r="CR186" i="151"/>
  <c r="BW186" i="151"/>
  <c r="BX186" i="151"/>
  <c r="BC186" i="151"/>
  <c r="BD186" i="151"/>
  <c r="AI186" i="151"/>
  <c r="AJ186" i="151"/>
  <c r="O186" i="151"/>
  <c r="P186" i="151"/>
  <c r="DP185" i="151"/>
  <c r="DQ185" i="151"/>
  <c r="CV185" i="151"/>
  <c r="CW185" i="151"/>
  <c r="EF184" i="151"/>
  <c r="EE184" i="151"/>
  <c r="EF180" i="151"/>
  <c r="EE180" i="151"/>
  <c r="EF176" i="151"/>
  <c r="EE176" i="151"/>
  <c r="EF172" i="151"/>
  <c r="EE172" i="151"/>
  <c r="EF167" i="151"/>
  <c r="EE167" i="151"/>
  <c r="EF163" i="151"/>
  <c r="EE163" i="151"/>
  <c r="EF159" i="151"/>
  <c r="EE159" i="151"/>
  <c r="EV185" i="151"/>
  <c r="EE153" i="151"/>
  <c r="EF153" i="151"/>
  <c r="EE149" i="151"/>
  <c r="EF149" i="151"/>
  <c r="EE145" i="151"/>
  <c r="EF145" i="151"/>
  <c r="EE141" i="151"/>
  <c r="EF141" i="151"/>
  <c r="EE137" i="151"/>
  <c r="EF137" i="151"/>
  <c r="EE133" i="151"/>
  <c r="EF133" i="151"/>
  <c r="EE129" i="151"/>
  <c r="EF129" i="151"/>
  <c r="EU182" i="151"/>
  <c r="ER182" i="151"/>
  <c r="EQ182" i="151"/>
  <c r="EQ177" i="151"/>
  <c r="EU177" i="151"/>
  <c r="ER177" i="151"/>
  <c r="EQ173" i="151"/>
  <c r="EU173" i="151"/>
  <c r="ER173" i="151"/>
  <c r="EU167" i="151"/>
  <c r="ER167" i="151"/>
  <c r="EQ167" i="151"/>
  <c r="AI156" i="151"/>
  <c r="AJ156" i="151"/>
  <c r="EF152" i="151"/>
  <c r="EE152" i="151"/>
  <c r="EF148" i="151"/>
  <c r="EE148" i="151"/>
  <c r="EF144" i="151"/>
  <c r="EE144" i="151"/>
  <c r="EF140" i="151"/>
  <c r="EE140" i="151"/>
  <c r="EF136" i="151"/>
  <c r="EE136" i="151"/>
  <c r="EF132" i="151"/>
  <c r="EE132" i="151"/>
  <c r="EF128" i="151"/>
  <c r="EE128" i="151"/>
  <c r="EU154" i="151"/>
  <c r="ER154" i="151"/>
  <c r="EQ154" i="151"/>
  <c r="EU150" i="151"/>
  <c r="ER150" i="151"/>
  <c r="EQ150" i="151"/>
  <c r="EU146" i="151"/>
  <c r="ER146" i="151"/>
  <c r="EQ146" i="151"/>
  <c r="EE124" i="151"/>
  <c r="EF124" i="151"/>
  <c r="EE120" i="151"/>
  <c r="EF120" i="151"/>
  <c r="EE116" i="151"/>
  <c r="EF116" i="151"/>
  <c r="EE112" i="151"/>
  <c r="EF112" i="151"/>
  <c r="EE108" i="151"/>
  <c r="EF108" i="151"/>
  <c r="EE104" i="151"/>
  <c r="EF104" i="151"/>
  <c r="EE100" i="151"/>
  <c r="EF100" i="151"/>
  <c r="EE96" i="151"/>
  <c r="EF96" i="151"/>
  <c r="EE92" i="151"/>
  <c r="EF92" i="151"/>
  <c r="EE88" i="151"/>
  <c r="EF88" i="151"/>
  <c r="EE84" i="151"/>
  <c r="EF84" i="151"/>
  <c r="EE80" i="151"/>
  <c r="EF80" i="151"/>
  <c r="EE76" i="151"/>
  <c r="EF76" i="151"/>
  <c r="EE72" i="151"/>
  <c r="EF72" i="151"/>
  <c r="EE69" i="151"/>
  <c r="EF69" i="151"/>
  <c r="EQ151" i="151"/>
  <c r="EU151" i="151"/>
  <c r="ER151" i="151"/>
  <c r="EU148" i="151"/>
  <c r="ER148" i="151"/>
  <c r="EQ148" i="151"/>
  <c r="EU144" i="151"/>
  <c r="ER144" i="151"/>
  <c r="EQ144" i="151"/>
  <c r="EU140" i="151"/>
  <c r="ER140" i="151"/>
  <c r="EQ140" i="151"/>
  <c r="EU136" i="151"/>
  <c r="ER136" i="151"/>
  <c r="EQ136" i="151"/>
  <c r="EU132" i="151"/>
  <c r="ER132" i="151"/>
  <c r="EQ132" i="151"/>
  <c r="BC127" i="151"/>
  <c r="BD127" i="151"/>
  <c r="EF123" i="151"/>
  <c r="EE123" i="151"/>
  <c r="EF119" i="151"/>
  <c r="EE119" i="151"/>
  <c r="EF115" i="151"/>
  <c r="EE115" i="151"/>
  <c r="EF111" i="151"/>
  <c r="EE111" i="151"/>
  <c r="EF107" i="151"/>
  <c r="EE107" i="151"/>
  <c r="EF103" i="151"/>
  <c r="EE103" i="151"/>
  <c r="EF99" i="151"/>
  <c r="EE99" i="151"/>
  <c r="EF95" i="151"/>
  <c r="EE95" i="151"/>
  <c r="EF91" i="151"/>
  <c r="EE91" i="151"/>
  <c r="EF87" i="151"/>
  <c r="EE87" i="151"/>
  <c r="EF83" i="151"/>
  <c r="EE83" i="151"/>
  <c r="EF79" i="151"/>
  <c r="EE79" i="151"/>
  <c r="EF75" i="151"/>
  <c r="EE75" i="151"/>
  <c r="EF71" i="151"/>
  <c r="EE71" i="151"/>
  <c r="EF68" i="151"/>
  <c r="EE68" i="151"/>
  <c r="EU119" i="151"/>
  <c r="ER119" i="151"/>
  <c r="EQ119" i="151"/>
  <c r="EU117" i="151"/>
  <c r="ER117" i="151"/>
  <c r="EQ117" i="151"/>
  <c r="EU115" i="151"/>
  <c r="ER115" i="151"/>
  <c r="EQ115" i="151"/>
  <c r="EU113" i="151"/>
  <c r="ER113" i="151"/>
  <c r="EQ113" i="151"/>
  <c r="EU111" i="151"/>
  <c r="ER111" i="151"/>
  <c r="EQ111" i="151"/>
  <c r="EU109" i="151"/>
  <c r="ER109" i="151"/>
  <c r="EQ109" i="151"/>
  <c r="EU107" i="151"/>
  <c r="ER107" i="151"/>
  <c r="EQ107" i="151"/>
  <c r="EU105" i="151"/>
  <c r="ER105" i="151"/>
  <c r="EQ105" i="151"/>
  <c r="EU103" i="151"/>
  <c r="ER103" i="151"/>
  <c r="EQ103" i="151"/>
  <c r="EU101" i="151"/>
  <c r="ER101" i="151"/>
  <c r="EQ101" i="151"/>
  <c r="EU99" i="151"/>
  <c r="ER99" i="151"/>
  <c r="EQ99" i="151"/>
  <c r="EU97" i="151"/>
  <c r="ER97" i="151"/>
  <c r="EQ97" i="151"/>
  <c r="EU95" i="151"/>
  <c r="ER95" i="151"/>
  <c r="EQ95" i="151"/>
  <c r="EU93" i="151"/>
  <c r="ER93" i="151"/>
  <c r="EQ93" i="151"/>
  <c r="EU91" i="151"/>
  <c r="ER91" i="151"/>
  <c r="EQ91" i="151"/>
  <c r="EU89" i="151"/>
  <c r="ER89" i="151"/>
  <c r="EQ89" i="151"/>
  <c r="EU87" i="151"/>
  <c r="ER87" i="151"/>
  <c r="EQ87" i="151"/>
  <c r="EU85" i="151"/>
  <c r="ER85" i="151"/>
  <c r="EQ85" i="151"/>
  <c r="EU83" i="151"/>
  <c r="ER83" i="151"/>
  <c r="EQ83" i="151"/>
  <c r="EU81" i="151"/>
  <c r="ER81" i="151"/>
  <c r="EQ81" i="151"/>
  <c r="EU79" i="151"/>
  <c r="ER79" i="151"/>
  <c r="EQ79" i="151"/>
  <c r="EU77" i="151"/>
  <c r="ER77" i="151"/>
  <c r="EQ77" i="151"/>
  <c r="EU75" i="151"/>
  <c r="ER75" i="151"/>
  <c r="EQ75" i="151"/>
  <c r="EU73" i="151"/>
  <c r="ER73" i="151"/>
  <c r="EQ73" i="151"/>
  <c r="EU71" i="151"/>
  <c r="ER71" i="151"/>
  <c r="EQ71" i="151"/>
  <c r="EU70" i="151"/>
  <c r="ER70" i="151"/>
  <c r="EQ70" i="151"/>
  <c r="EU68" i="151"/>
  <c r="ER68" i="151"/>
  <c r="EQ68" i="151"/>
  <c r="EE64" i="151"/>
  <c r="EF64" i="151"/>
  <c r="EE60" i="151"/>
  <c r="EF60" i="151"/>
  <c r="EE54" i="151"/>
  <c r="EF54" i="151"/>
  <c r="EE50" i="151"/>
  <c r="EF50" i="151"/>
  <c r="EE46" i="151"/>
  <c r="EF46" i="151"/>
  <c r="EE41" i="151"/>
  <c r="EF41" i="151"/>
  <c r="EE37" i="151"/>
  <c r="EF37" i="151"/>
  <c r="EE33" i="151"/>
  <c r="EF33" i="151"/>
  <c r="EE30" i="151"/>
  <c r="EF30" i="151"/>
  <c r="EE26" i="151"/>
  <c r="EF26" i="151"/>
  <c r="EE22" i="151"/>
  <c r="EF22" i="151"/>
  <c r="EE18" i="151"/>
  <c r="EF18" i="151"/>
  <c r="EE14" i="151"/>
  <c r="EF14" i="151"/>
  <c r="EF65" i="151"/>
  <c r="EE65" i="151"/>
  <c r="EF61" i="151"/>
  <c r="EE61" i="151"/>
  <c r="EF57" i="151"/>
  <c r="EE57" i="151"/>
  <c r="EF55" i="151"/>
  <c r="EE55" i="151"/>
  <c r="EF51" i="151"/>
  <c r="EE51" i="151"/>
  <c r="EF47" i="151"/>
  <c r="EE47" i="151"/>
  <c r="EF43" i="151"/>
  <c r="EE43" i="151"/>
  <c r="EF40" i="151"/>
  <c r="EE40" i="151"/>
  <c r="EF36" i="151"/>
  <c r="EE36" i="151"/>
  <c r="EF32" i="151"/>
  <c r="EE32" i="151"/>
  <c r="EF29" i="151"/>
  <c r="EE29" i="151"/>
  <c r="EF25" i="151"/>
  <c r="EE25" i="151"/>
  <c r="EF21" i="151"/>
  <c r="EE21" i="151"/>
  <c r="EF17" i="151"/>
  <c r="EE17" i="151"/>
  <c r="EF13" i="151"/>
  <c r="EE13" i="151"/>
  <c r="EU63" i="151"/>
  <c r="ER63" i="151"/>
  <c r="EQ63" i="151"/>
  <c r="EQ60" i="151"/>
  <c r="EU60" i="151"/>
  <c r="ER60" i="151"/>
  <c r="EQ58" i="151"/>
  <c r="EU58" i="151"/>
  <c r="ER58" i="151"/>
  <c r="EQ37" i="151"/>
  <c r="EU37" i="151"/>
  <c r="ER37" i="151"/>
  <c r="EQ35" i="151"/>
  <c r="EU35" i="151"/>
  <c r="ER35" i="151"/>
  <c r="EQ33" i="151"/>
  <c r="EU33" i="151"/>
  <c r="ER33" i="151"/>
  <c r="EQ30" i="151"/>
  <c r="EU30" i="151"/>
  <c r="ER30" i="151"/>
  <c r="EQ28" i="151"/>
  <c r="EU28" i="151"/>
  <c r="ER28" i="151"/>
  <c r="EQ26" i="151"/>
  <c r="EU26" i="151"/>
  <c r="ER26" i="151"/>
  <c r="EQ24" i="151"/>
  <c r="EU24" i="151"/>
  <c r="ER24" i="151"/>
  <c r="EQ22" i="151"/>
  <c r="EU22" i="151"/>
  <c r="ER22" i="151"/>
  <c r="EQ20" i="151"/>
  <c r="EU20" i="151"/>
  <c r="ER20" i="151"/>
  <c r="EQ18" i="151"/>
  <c r="EU18" i="151"/>
  <c r="ER18" i="151"/>
  <c r="EQ16" i="151"/>
  <c r="EU16" i="151"/>
  <c r="ER16" i="151"/>
  <c r="EQ14" i="151"/>
  <c r="EU14" i="151"/>
  <c r="ER14" i="151"/>
  <c r="EQ12" i="151"/>
  <c r="EU12" i="151"/>
  <c r="ER12" i="151"/>
  <c r="EE10" i="151"/>
  <c r="EF10" i="151"/>
  <c r="EO240" i="151"/>
  <c r="ES8" i="151"/>
  <c r="EG240" i="151"/>
  <c r="EE8" i="151"/>
  <c r="EF8" i="151"/>
  <c r="DM240" i="151"/>
  <c r="DK8" i="151"/>
  <c r="DK240" i="151" s="1"/>
  <c r="DL8" i="151"/>
  <c r="DL240" i="151" s="1"/>
  <c r="CS240" i="151"/>
  <c r="CQ8" i="151"/>
  <c r="CQ240" i="151" s="1"/>
  <c r="CR8" i="151"/>
  <c r="CR240" i="151" s="1"/>
  <c r="BY240" i="151"/>
  <c r="BW8" i="151"/>
  <c r="BW240" i="151" s="1"/>
  <c r="BX8" i="151"/>
  <c r="BX240" i="151" s="1"/>
  <c r="BE240" i="151"/>
  <c r="BC8" i="151"/>
  <c r="BD8" i="151"/>
  <c r="AK240" i="151"/>
  <c r="AI8" i="151"/>
  <c r="AI240" i="151" s="1"/>
  <c r="AJ8" i="151"/>
  <c r="AJ240" i="151" s="1"/>
  <c r="Q240" i="151"/>
  <c r="O8" i="151"/>
  <c r="O240" i="151" s="1"/>
  <c r="P8" i="151"/>
  <c r="P240" i="151" s="1"/>
  <c r="EQ66" i="151"/>
  <c r="EU66" i="151"/>
  <c r="ER66" i="151"/>
  <c r="EQ46" i="151"/>
  <c r="EU46" i="151"/>
  <c r="ER46" i="151"/>
  <c r="EF11" i="151"/>
  <c r="EE11" i="151"/>
  <c r="EP240" i="151"/>
  <c r="DR240" i="151"/>
  <c r="DQ8" i="151"/>
  <c r="DQ240" i="151" s="1"/>
  <c r="DP8" i="151"/>
  <c r="DP240" i="151" s="1"/>
  <c r="CX240" i="151"/>
  <c r="CW8" i="151"/>
  <c r="CW240" i="151" s="1"/>
  <c r="CV8" i="151"/>
  <c r="CV240" i="151" s="1"/>
  <c r="CD240" i="151"/>
  <c r="CC8" i="151"/>
  <c r="CC240" i="151" s="1"/>
  <c r="CB8" i="151"/>
  <c r="CB240" i="151" s="1"/>
  <c r="BJ240" i="151"/>
  <c r="BI8" i="151"/>
  <c r="BI240" i="151" s="1"/>
  <c r="BH8" i="151"/>
  <c r="BH240" i="151" s="1"/>
  <c r="AP240" i="151"/>
  <c r="AO8" i="151"/>
  <c r="AO240" i="151" s="1"/>
  <c r="AN8" i="151"/>
  <c r="AN240" i="151" s="1"/>
  <c r="V240" i="151"/>
  <c r="U8" i="151"/>
  <c r="U240" i="151" s="1"/>
  <c r="T8" i="151"/>
  <c r="T240" i="151" s="1"/>
  <c r="EE239" i="151"/>
  <c r="EF239" i="151"/>
  <c r="EF238" i="151"/>
  <c r="EE238" i="151"/>
  <c r="EF236" i="151"/>
  <c r="EE236" i="151"/>
  <c r="DZ236" i="151"/>
  <c r="EA236" i="151"/>
  <c r="DF236" i="151"/>
  <c r="DG236" i="151"/>
  <c r="CL236" i="151"/>
  <c r="CM236" i="151"/>
  <c r="BR236" i="151"/>
  <c r="BS236" i="151"/>
  <c r="AX236" i="151"/>
  <c r="AY236" i="151"/>
  <c r="AD236" i="151"/>
  <c r="AE236" i="151"/>
  <c r="J236" i="151"/>
  <c r="K236" i="151"/>
  <c r="ES237" i="151"/>
  <c r="EE232" i="151"/>
  <c r="EF232" i="151"/>
  <c r="EV236" i="151"/>
  <c r="EF231" i="151"/>
  <c r="EE231" i="151"/>
  <c r="EE227" i="151"/>
  <c r="EF227" i="151"/>
  <c r="EE223" i="151"/>
  <c r="EF223" i="151"/>
  <c r="EV234" i="151"/>
  <c r="EQ232" i="151"/>
  <c r="EU232" i="151"/>
  <c r="ER232" i="151"/>
  <c r="EF228" i="151"/>
  <c r="EE228" i="151"/>
  <c r="EF224" i="151"/>
  <c r="EE224" i="151"/>
  <c r="EU228" i="151"/>
  <c r="ER228" i="151"/>
  <c r="EQ228" i="151"/>
  <c r="EQ225" i="151"/>
  <c r="EU225" i="151"/>
  <c r="ER225" i="151"/>
  <c r="EE220" i="151"/>
  <c r="EF220" i="151"/>
  <c r="EE216" i="151"/>
  <c r="EF216" i="151"/>
  <c r="CG223" i="151"/>
  <c r="CH223" i="151"/>
  <c r="BM223" i="151"/>
  <c r="BN223" i="151"/>
  <c r="BD223" i="151"/>
  <c r="BC223" i="151"/>
  <c r="EF221" i="151"/>
  <c r="EE221" i="151"/>
  <c r="EF217" i="151"/>
  <c r="EE217" i="151"/>
  <c r="EU221" i="151"/>
  <c r="ER221" i="151"/>
  <c r="EQ221" i="151"/>
  <c r="EQ218" i="151"/>
  <c r="EU218" i="151"/>
  <c r="ER218" i="151"/>
  <c r="EE215" i="151"/>
  <c r="EF215" i="151"/>
  <c r="EE211" i="151"/>
  <c r="EF211" i="151"/>
  <c r="EE207" i="151"/>
  <c r="EF207" i="151"/>
  <c r="EE203" i="151"/>
  <c r="EF203" i="151"/>
  <c r="EF212" i="151"/>
  <c r="EE212" i="151"/>
  <c r="EF208" i="151"/>
  <c r="EE208" i="151"/>
  <c r="EF204" i="151"/>
  <c r="EE204" i="151"/>
  <c r="EU214" i="151"/>
  <c r="ER214" i="151"/>
  <c r="EQ214" i="151"/>
  <c r="EU208" i="151"/>
  <c r="ER208" i="151"/>
  <c r="EQ208" i="151"/>
  <c r="EU206" i="151"/>
  <c r="ER206" i="151"/>
  <c r="EQ206" i="151"/>
  <c r="EU204" i="151"/>
  <c r="ER204" i="151"/>
  <c r="EQ204" i="151"/>
  <c r="EU202" i="151"/>
  <c r="ER202" i="151"/>
  <c r="EQ202" i="151"/>
  <c r="EE200" i="151"/>
  <c r="EF200" i="151"/>
  <c r="EE196" i="151"/>
  <c r="EF196" i="151"/>
  <c r="EE192" i="151"/>
  <c r="EF192" i="151"/>
  <c r="EE188" i="151"/>
  <c r="EF188" i="151"/>
  <c r="EQ215" i="151"/>
  <c r="EU215" i="151"/>
  <c r="ER215" i="151"/>
  <c r="EQ209" i="151"/>
  <c r="EU209" i="151"/>
  <c r="ER209" i="151"/>
  <c r="ES201" i="151"/>
  <c r="EF197" i="151"/>
  <c r="EE197" i="151"/>
  <c r="EF193" i="151"/>
  <c r="EE193" i="151"/>
  <c r="EF189" i="151"/>
  <c r="EE189" i="151"/>
  <c r="EQ200" i="151"/>
  <c r="EU200" i="151"/>
  <c r="ER200" i="151"/>
  <c r="EQ196" i="151"/>
  <c r="EU196" i="151"/>
  <c r="ER196" i="151"/>
  <c r="EE183" i="151"/>
  <c r="EF183" i="151"/>
  <c r="EE179" i="151"/>
  <c r="EF179" i="151"/>
  <c r="EE175" i="151"/>
  <c r="EF175" i="151"/>
  <c r="EE171" i="151"/>
  <c r="EF171" i="151"/>
  <c r="EE166" i="151"/>
  <c r="EF166" i="151"/>
  <c r="EE162" i="151"/>
  <c r="EF162" i="151"/>
  <c r="EE158" i="151"/>
  <c r="EF158" i="151"/>
  <c r="EU197" i="151"/>
  <c r="ER197" i="151"/>
  <c r="EQ197" i="151"/>
  <c r="EU193" i="151"/>
  <c r="ER193" i="151"/>
  <c r="EQ193" i="151"/>
  <c r="EU189" i="151"/>
  <c r="ER189" i="151"/>
  <c r="EQ189" i="151"/>
  <c r="DV185" i="151"/>
  <c r="DU185" i="151"/>
  <c r="EF182" i="151"/>
  <c r="EE182" i="151"/>
  <c r="EF178" i="151"/>
  <c r="EE178" i="151"/>
  <c r="EF174" i="151"/>
  <c r="EE174" i="151"/>
  <c r="EF169" i="151"/>
  <c r="EE169" i="151"/>
  <c r="EF165" i="151"/>
  <c r="EE165" i="151"/>
  <c r="EF161" i="151"/>
  <c r="EE161" i="151"/>
  <c r="EF157" i="151"/>
  <c r="EE157" i="151"/>
  <c r="EU184" i="151"/>
  <c r="ER184" i="151"/>
  <c r="EQ184" i="151"/>
  <c r="EU180" i="151"/>
  <c r="ER180" i="151"/>
  <c r="EQ180" i="151"/>
  <c r="EE155" i="151"/>
  <c r="EF155" i="151"/>
  <c r="EE151" i="151"/>
  <c r="EF151" i="151"/>
  <c r="EE147" i="151"/>
  <c r="EF147" i="151"/>
  <c r="EE143" i="151"/>
  <c r="EF143" i="151"/>
  <c r="EE139" i="151"/>
  <c r="EF139" i="151"/>
  <c r="EE135" i="151"/>
  <c r="EF135" i="151"/>
  <c r="EE131" i="151"/>
  <c r="EF131" i="151"/>
  <c r="EE127" i="151"/>
  <c r="EF127" i="151"/>
  <c r="EQ181" i="151"/>
  <c r="EU181" i="151"/>
  <c r="ER181" i="151"/>
  <c r="EU178" i="151"/>
  <c r="ER178" i="151"/>
  <c r="EQ178" i="151"/>
  <c r="EU174" i="151"/>
  <c r="ER174" i="151"/>
  <c r="EQ174" i="151"/>
  <c r="EU170" i="151"/>
  <c r="ER170" i="151"/>
  <c r="EQ170" i="151"/>
  <c r="EQ166" i="151"/>
  <c r="EU166" i="151"/>
  <c r="ER166" i="151"/>
  <c r="EQ164" i="151"/>
  <c r="EU164" i="151"/>
  <c r="ER164" i="151"/>
  <c r="EQ162" i="151"/>
  <c r="EU162" i="151"/>
  <c r="ER162" i="151"/>
  <c r="EQ160" i="151"/>
  <c r="EU160" i="151"/>
  <c r="ER160" i="151"/>
  <c r="EQ158" i="151"/>
  <c r="EU158" i="151"/>
  <c r="ER158" i="151"/>
  <c r="ES156" i="151"/>
  <c r="EF154" i="151"/>
  <c r="EE154" i="151"/>
  <c r="EF150" i="151"/>
  <c r="EE150" i="151"/>
  <c r="EF146" i="151"/>
  <c r="EE146" i="151"/>
  <c r="EF142" i="151"/>
  <c r="EE142" i="151"/>
  <c r="EF138" i="151"/>
  <c r="EE138" i="151"/>
  <c r="EF134" i="151"/>
  <c r="EE134" i="151"/>
  <c r="EF130" i="151"/>
  <c r="EE130" i="151"/>
  <c r="EE126" i="151"/>
  <c r="EF126" i="151"/>
  <c r="EE122" i="151"/>
  <c r="EF122" i="151"/>
  <c r="EE118" i="151"/>
  <c r="EF118" i="151"/>
  <c r="EE114" i="151"/>
  <c r="EF114" i="151"/>
  <c r="EE110" i="151"/>
  <c r="EF110" i="151"/>
  <c r="EE106" i="151"/>
  <c r="EF106" i="151"/>
  <c r="EE102" i="151"/>
  <c r="EF102" i="151"/>
  <c r="EE98" i="151"/>
  <c r="EF98" i="151"/>
  <c r="EE94" i="151"/>
  <c r="EF94" i="151"/>
  <c r="EE90" i="151"/>
  <c r="EF90" i="151"/>
  <c r="EE86" i="151"/>
  <c r="EF86" i="151"/>
  <c r="EE82" i="151"/>
  <c r="EF82" i="151"/>
  <c r="EE78" i="151"/>
  <c r="EF78" i="151"/>
  <c r="EE74" i="151"/>
  <c r="EF74" i="151"/>
  <c r="EU152" i="151"/>
  <c r="ER152" i="151"/>
  <c r="EQ152" i="151"/>
  <c r="EQ147" i="151"/>
  <c r="EU147" i="151"/>
  <c r="ER147" i="151"/>
  <c r="EQ143" i="151"/>
  <c r="EU143" i="151"/>
  <c r="ER143" i="151"/>
  <c r="EQ139" i="151"/>
  <c r="EU139" i="151"/>
  <c r="ER139" i="151"/>
  <c r="EQ135" i="151"/>
  <c r="EU135" i="151"/>
  <c r="ER135" i="151"/>
  <c r="EQ131" i="151"/>
  <c r="EU131" i="151"/>
  <c r="ER131" i="151"/>
  <c r="EQ129" i="151"/>
  <c r="EU129" i="151"/>
  <c r="ER129" i="151"/>
  <c r="ES127" i="151"/>
  <c r="EF125" i="151"/>
  <c r="EE125" i="151"/>
  <c r="EF121" i="151"/>
  <c r="EE121" i="151"/>
  <c r="EF117" i="151"/>
  <c r="EE117" i="151"/>
  <c r="EF113" i="151"/>
  <c r="EE113" i="151"/>
  <c r="EF109" i="151"/>
  <c r="EE109" i="151"/>
  <c r="EF105" i="151"/>
  <c r="EE105" i="151"/>
  <c r="EF101" i="151"/>
  <c r="EE101" i="151"/>
  <c r="EF97" i="151"/>
  <c r="EE97" i="151"/>
  <c r="EF93" i="151"/>
  <c r="EE93" i="151"/>
  <c r="EF89" i="151"/>
  <c r="EE89" i="151"/>
  <c r="EF85" i="151"/>
  <c r="EE85" i="151"/>
  <c r="EF81" i="151"/>
  <c r="EE81" i="151"/>
  <c r="EF77" i="151"/>
  <c r="EE77" i="151"/>
  <c r="EF73" i="151"/>
  <c r="EE73" i="151"/>
  <c r="EF70" i="151"/>
  <c r="EE70" i="151"/>
  <c r="EQ126" i="151"/>
  <c r="EU126" i="151"/>
  <c r="ER126" i="151"/>
  <c r="EQ124" i="151"/>
  <c r="EU124" i="151"/>
  <c r="ER124" i="151"/>
  <c r="EQ122" i="151"/>
  <c r="EU122" i="151"/>
  <c r="ER122" i="151"/>
  <c r="EE66" i="151"/>
  <c r="EF66" i="151"/>
  <c r="EE62" i="151"/>
  <c r="EF62" i="151"/>
  <c r="EE58" i="151"/>
  <c r="EF58" i="151"/>
  <c r="EE52" i="151"/>
  <c r="EF52" i="151"/>
  <c r="EE48" i="151"/>
  <c r="EF48" i="151"/>
  <c r="EE44" i="151"/>
  <c r="EF44" i="151"/>
  <c r="EE39" i="151"/>
  <c r="EF39" i="151"/>
  <c r="EE35" i="151"/>
  <c r="EF35" i="151"/>
  <c r="EE28" i="151"/>
  <c r="EF28" i="151"/>
  <c r="EE24" i="151"/>
  <c r="EF24" i="151"/>
  <c r="EE20" i="151"/>
  <c r="EF20" i="151"/>
  <c r="EE16" i="151"/>
  <c r="EF16" i="151"/>
  <c r="EE12" i="151"/>
  <c r="EF12" i="151"/>
  <c r="EQ92" i="151"/>
  <c r="EU92" i="151"/>
  <c r="ER92" i="151"/>
  <c r="EF67" i="151"/>
  <c r="EE67" i="151"/>
  <c r="EF63" i="151"/>
  <c r="EE63" i="151"/>
  <c r="EF59" i="151"/>
  <c r="EE59" i="151"/>
  <c r="EF56" i="151"/>
  <c r="EE56" i="151"/>
  <c r="EF53" i="151"/>
  <c r="EE53" i="151"/>
  <c r="EF49" i="151"/>
  <c r="EE49" i="151"/>
  <c r="EF45" i="151"/>
  <c r="EE45" i="151"/>
  <c r="EF42" i="151"/>
  <c r="EE42" i="151"/>
  <c r="EF38" i="151"/>
  <c r="EE38" i="151"/>
  <c r="EF34" i="151"/>
  <c r="EE34" i="151"/>
  <c r="EF31" i="151"/>
  <c r="EE31" i="151"/>
  <c r="EF27" i="151"/>
  <c r="EE27" i="151"/>
  <c r="EF23" i="151"/>
  <c r="EE23" i="151"/>
  <c r="EF19" i="151"/>
  <c r="EE19" i="151"/>
  <c r="EF15" i="151"/>
  <c r="EE15" i="151"/>
  <c r="EU65" i="151"/>
  <c r="ER65" i="151"/>
  <c r="EQ65" i="151"/>
  <c r="EU56" i="151"/>
  <c r="ER56" i="151"/>
  <c r="EQ56" i="151"/>
  <c r="EU55" i="151"/>
  <c r="ER55" i="151"/>
  <c r="EQ55" i="151"/>
  <c r="EU53" i="151"/>
  <c r="ER53" i="151"/>
  <c r="EQ53" i="151"/>
  <c r="EU51" i="151"/>
  <c r="ER51" i="151"/>
  <c r="EQ51" i="151"/>
  <c r="EU49" i="151"/>
  <c r="ER49" i="151"/>
  <c r="EQ49" i="151"/>
  <c r="EU47" i="151"/>
  <c r="ER47" i="151"/>
  <c r="EQ47" i="151"/>
  <c r="EU45" i="151"/>
  <c r="ER45" i="151"/>
  <c r="EQ45" i="151"/>
  <c r="EU43" i="151"/>
  <c r="ER43" i="151"/>
  <c r="EQ43" i="151"/>
  <c r="EU42" i="151"/>
  <c r="ER42" i="151"/>
  <c r="EQ42" i="151"/>
  <c r="EU40" i="151"/>
  <c r="ER40" i="151"/>
  <c r="EQ40" i="151"/>
  <c r="DW240" i="151"/>
  <c r="DU8" i="151"/>
  <c r="DU240" i="151" s="1"/>
  <c r="DV8" i="151"/>
  <c r="DV240" i="151" s="1"/>
  <c r="DC240" i="151"/>
  <c r="DA8" i="151"/>
  <c r="DA240" i="151" s="1"/>
  <c r="DB8" i="151"/>
  <c r="DB240" i="151" s="1"/>
  <c r="CI240" i="151"/>
  <c r="CG8" i="151"/>
  <c r="CG240" i="151" s="1"/>
  <c r="CH8" i="151"/>
  <c r="CH240" i="151" s="1"/>
  <c r="BO240" i="151"/>
  <c r="BM8" i="151"/>
  <c r="BM240" i="151" s="1"/>
  <c r="BN8" i="151"/>
  <c r="BN240" i="151" s="1"/>
  <c r="AU240" i="151"/>
  <c r="AS8" i="151"/>
  <c r="AS240" i="151" s="1"/>
  <c r="AT8" i="151"/>
  <c r="AT240" i="151" s="1"/>
  <c r="AA240" i="151"/>
  <c r="Y8" i="151"/>
  <c r="Y240" i="151" s="1"/>
  <c r="Z8" i="151"/>
  <c r="Z240" i="151" s="1"/>
  <c r="EU67" i="151"/>
  <c r="ER67" i="151"/>
  <c r="EQ67" i="151"/>
  <c r="EQ64" i="151"/>
  <c r="EU64" i="151"/>
  <c r="ER64" i="151"/>
  <c r="EQ62" i="151"/>
  <c r="EU62" i="151"/>
  <c r="ER62" i="151"/>
  <c r="EF9" i="151"/>
  <c r="EE9" i="151"/>
  <c r="EB240" i="151"/>
  <c r="EA8" i="151"/>
  <c r="EA240" i="151" s="1"/>
  <c r="DZ8" i="151"/>
  <c r="DZ240" i="151" s="1"/>
  <c r="DH240" i="151"/>
  <c r="DG8" i="151"/>
  <c r="DG240" i="151" s="1"/>
  <c r="DF8" i="151"/>
  <c r="DF240" i="151" s="1"/>
  <c r="CN240" i="151"/>
  <c r="CM8" i="151"/>
  <c r="CM240" i="151" s="1"/>
  <c r="CL8" i="151"/>
  <c r="CL240" i="151" s="1"/>
  <c r="BT240" i="151"/>
  <c r="BS8" i="151"/>
  <c r="BS240" i="151" s="1"/>
  <c r="BR8" i="151"/>
  <c r="BR240" i="151" s="1"/>
  <c r="AZ240" i="151"/>
  <c r="AY8" i="151"/>
  <c r="AY240" i="151" s="1"/>
  <c r="AX8" i="151"/>
  <c r="AX240" i="151" s="1"/>
  <c r="AF240" i="151"/>
  <c r="AE8" i="151"/>
  <c r="AE240" i="151" s="1"/>
  <c r="AD8" i="151"/>
  <c r="AD240" i="151" s="1"/>
  <c r="L240" i="151"/>
  <c r="K8" i="151"/>
  <c r="K240" i="151" s="1"/>
  <c r="J8" i="151"/>
  <c r="J240" i="151" s="1"/>
  <c r="EU11" i="151"/>
  <c r="ER11" i="151"/>
  <c r="EQ11" i="151"/>
  <c r="EU9" i="151"/>
  <c r="ER9" i="151"/>
  <c r="EQ9" i="151"/>
  <c r="EV240" i="151" l="1"/>
  <c r="EU141" i="151"/>
  <c r="EQ141" i="151"/>
  <c r="ER141" i="151"/>
  <c r="EU41" i="151"/>
  <c r="EQ41" i="151"/>
  <c r="ER41" i="151"/>
  <c r="ER61" i="151"/>
  <c r="EU61" i="151"/>
  <c r="EQ61" i="151"/>
  <c r="EQ145" i="151"/>
  <c r="ER145" i="151"/>
  <c r="EU145" i="151"/>
  <c r="EQ179" i="151"/>
  <c r="ER179" i="151"/>
  <c r="EU179" i="151"/>
  <c r="ER187" i="151"/>
  <c r="EU187" i="151"/>
  <c r="EQ187" i="151"/>
  <c r="EQ211" i="151"/>
  <c r="ER211" i="151"/>
  <c r="EU211" i="151"/>
  <c r="EQ222" i="151"/>
  <c r="ER222" i="151"/>
  <c r="EU222" i="151"/>
  <c r="EQ69" i="151"/>
  <c r="ER69" i="151"/>
  <c r="EU69" i="151"/>
  <c r="EQ72" i="151"/>
  <c r="ER72" i="151"/>
  <c r="EU72" i="151"/>
  <c r="EQ76" i="151"/>
  <c r="ER76" i="151"/>
  <c r="EU76" i="151"/>
  <c r="EQ80" i="151"/>
  <c r="ER80" i="151"/>
  <c r="EU80" i="151"/>
  <c r="EQ84" i="151"/>
  <c r="ER84" i="151"/>
  <c r="EU84" i="151"/>
  <c r="EQ88" i="151"/>
  <c r="ER88" i="151"/>
  <c r="EU88" i="151"/>
  <c r="EU94" i="151"/>
  <c r="EQ94" i="151"/>
  <c r="ER94" i="151"/>
  <c r="EU98" i="151"/>
  <c r="EQ98" i="151"/>
  <c r="ER98" i="151"/>
  <c r="EU102" i="151"/>
  <c r="EQ102" i="151"/>
  <c r="ER102" i="151"/>
  <c r="EU106" i="151"/>
  <c r="EQ106" i="151"/>
  <c r="ER106" i="151"/>
  <c r="EU110" i="151"/>
  <c r="EQ110" i="151"/>
  <c r="ER110" i="151"/>
  <c r="EU114" i="151"/>
  <c r="EQ114" i="151"/>
  <c r="ER114" i="151"/>
  <c r="EU118" i="151"/>
  <c r="EQ118" i="151"/>
  <c r="ER118" i="151"/>
  <c r="EQ137" i="151"/>
  <c r="ER137" i="151"/>
  <c r="EU137" i="151"/>
  <c r="EQ153" i="151"/>
  <c r="ER153" i="151"/>
  <c r="EU153" i="151"/>
  <c r="EU159" i="151"/>
  <c r="EQ159" i="151"/>
  <c r="ER159" i="151"/>
  <c r="EU163" i="151"/>
  <c r="EQ163" i="151"/>
  <c r="ER163" i="151"/>
  <c r="EQ171" i="151"/>
  <c r="ER171" i="151"/>
  <c r="EU171" i="151"/>
  <c r="ER199" i="151"/>
  <c r="EU199" i="151"/>
  <c r="EQ199" i="151"/>
  <c r="EQ39" i="151"/>
  <c r="ER39" i="151"/>
  <c r="EU39" i="151"/>
  <c r="EU59" i="151"/>
  <c r="EQ59" i="151"/>
  <c r="ER59" i="151"/>
  <c r="EQ133" i="151"/>
  <c r="ER133" i="151"/>
  <c r="EU133" i="151"/>
  <c r="ER165" i="151"/>
  <c r="EU165" i="151"/>
  <c r="EQ165" i="151"/>
  <c r="EQ183" i="151"/>
  <c r="ER183" i="151"/>
  <c r="EU183" i="151"/>
  <c r="ER195" i="151"/>
  <c r="EU195" i="151"/>
  <c r="EQ195" i="151"/>
  <c r="EU213" i="151"/>
  <c r="EQ213" i="151"/>
  <c r="ER213" i="151"/>
  <c r="EU231" i="151"/>
  <c r="EQ231" i="151"/>
  <c r="ER231" i="151"/>
  <c r="EU74" i="151"/>
  <c r="EQ74" i="151"/>
  <c r="ER74" i="151"/>
  <c r="EU78" i="151"/>
  <c r="EQ78" i="151"/>
  <c r="ER78" i="151"/>
  <c r="EU82" i="151"/>
  <c r="EQ82" i="151"/>
  <c r="ER82" i="151"/>
  <c r="EU86" i="151"/>
  <c r="EQ86" i="151"/>
  <c r="ER86" i="151"/>
  <c r="EU90" i="151"/>
  <c r="EQ90" i="151"/>
  <c r="ER90" i="151"/>
  <c r="EQ96" i="151"/>
  <c r="ER96" i="151"/>
  <c r="EU96" i="151"/>
  <c r="EQ100" i="151"/>
  <c r="ER100" i="151"/>
  <c r="EU100" i="151"/>
  <c r="EQ104" i="151"/>
  <c r="ER104" i="151"/>
  <c r="EU104" i="151"/>
  <c r="EQ108" i="151"/>
  <c r="ER108" i="151"/>
  <c r="EU108" i="151"/>
  <c r="EQ112" i="151"/>
  <c r="ER112" i="151"/>
  <c r="EU112" i="151"/>
  <c r="EQ116" i="151"/>
  <c r="ER116" i="151"/>
  <c r="EU116" i="151"/>
  <c r="EQ120" i="151"/>
  <c r="ER120" i="151"/>
  <c r="EU120" i="151"/>
  <c r="EQ149" i="151"/>
  <c r="ER149" i="151"/>
  <c r="EU149" i="151"/>
  <c r="ER157" i="151"/>
  <c r="EU157" i="151"/>
  <c r="EQ157" i="151"/>
  <c r="ER161" i="151"/>
  <c r="EU161" i="151"/>
  <c r="EQ161" i="151"/>
  <c r="ER169" i="151"/>
  <c r="EU169" i="151"/>
  <c r="EQ169" i="151"/>
  <c r="ER191" i="151"/>
  <c r="EU191" i="151"/>
  <c r="EQ191" i="151"/>
  <c r="ER226" i="151"/>
  <c r="EU226" i="151"/>
  <c r="EQ226" i="151"/>
  <c r="EQ201" i="151"/>
  <c r="EU201" i="151"/>
  <c r="ER201" i="151"/>
  <c r="BC240" i="151"/>
  <c r="EE240" i="151"/>
  <c r="ES240" i="151"/>
  <c r="EQ8" i="151"/>
  <c r="EU8" i="151"/>
  <c r="ER8" i="151"/>
  <c r="EQ186" i="151"/>
  <c r="EU186" i="151"/>
  <c r="ER186" i="151"/>
  <c r="EQ223" i="151"/>
  <c r="EU223" i="151"/>
  <c r="ER223" i="151"/>
  <c r="EU235" i="151"/>
  <c r="EQ235" i="151"/>
  <c r="ER235" i="151"/>
  <c r="EQ239" i="151"/>
  <c r="EU239" i="151"/>
  <c r="ER239" i="151"/>
  <c r="EQ127" i="151"/>
  <c r="EU127" i="151"/>
  <c r="ER127" i="151"/>
  <c r="EQ156" i="151"/>
  <c r="EU156" i="151"/>
  <c r="ER156" i="151"/>
  <c r="EQ237" i="151"/>
  <c r="EU237" i="151"/>
  <c r="ER237" i="151"/>
  <c r="BD240" i="151"/>
  <c r="EF240" i="151"/>
  <c r="EU240" i="151" l="1"/>
  <c r="ER240" i="151"/>
  <c r="EQ240" i="151"/>
  <c r="DV170" i="149" l="1"/>
  <c r="DW170" i="149"/>
  <c r="H240" i="149"/>
  <c r="I240" i="149"/>
  <c r="D48" i="150" l="1"/>
  <c r="C48" i="150"/>
  <c r="D44" i="150"/>
  <c r="C44" i="150"/>
  <c r="D43" i="150"/>
  <c r="C43" i="150"/>
  <c r="D41" i="150"/>
  <c r="C41" i="150"/>
  <c r="D40" i="150"/>
  <c r="C40" i="150"/>
  <c r="D39" i="150"/>
  <c r="C39" i="150"/>
  <c r="D38" i="150"/>
  <c r="C38" i="150"/>
  <c r="D37" i="150"/>
  <c r="C37" i="150"/>
  <c r="D36" i="150"/>
  <c r="C36" i="150"/>
  <c r="D35" i="150"/>
  <c r="C35" i="150"/>
  <c r="D34" i="150"/>
  <c r="C34" i="150"/>
  <c r="D33" i="150"/>
  <c r="C33" i="150"/>
  <c r="D32" i="150"/>
  <c r="C32" i="150"/>
  <c r="D31" i="150"/>
  <c r="C31" i="150"/>
  <c r="D30" i="150"/>
  <c r="C30" i="150"/>
  <c r="D29" i="150"/>
  <c r="C29" i="150"/>
  <c r="D27" i="150"/>
  <c r="C27" i="150"/>
  <c r="D26" i="150"/>
  <c r="C26" i="150"/>
  <c r="D25" i="150"/>
  <c r="C25" i="150"/>
  <c r="D24" i="150"/>
  <c r="C24" i="150"/>
  <c r="D23" i="150"/>
  <c r="C23" i="150"/>
  <c r="D22" i="150"/>
  <c r="C22" i="150"/>
  <c r="D21" i="150"/>
  <c r="C21" i="150"/>
  <c r="D20" i="150"/>
  <c r="C20" i="150"/>
  <c r="D19" i="150"/>
  <c r="C19" i="150"/>
  <c r="D18" i="150"/>
  <c r="C18" i="150"/>
  <c r="D17" i="150"/>
  <c r="C17" i="150"/>
  <c r="D16" i="150"/>
  <c r="C16" i="150"/>
  <c r="D15" i="150"/>
  <c r="C15" i="150"/>
  <c r="C12" i="150"/>
  <c r="F6" i="150"/>
  <c r="E48" i="150" l="1"/>
  <c r="E44" i="150"/>
  <c r="E43" i="150"/>
  <c r="D42" i="150"/>
  <c r="C42" i="150"/>
  <c r="E41" i="150"/>
  <c r="E40" i="150"/>
  <c r="E39" i="150"/>
  <c r="E38" i="150"/>
  <c r="E37" i="150"/>
  <c r="E36" i="150"/>
  <c r="E35" i="150"/>
  <c r="E34" i="150"/>
  <c r="E33" i="150"/>
  <c r="E32" i="150"/>
  <c r="E31" i="150"/>
  <c r="E30" i="150"/>
  <c r="E29" i="150"/>
  <c r="D28" i="150"/>
  <c r="C28" i="150"/>
  <c r="E27" i="150"/>
  <c r="E26" i="150"/>
  <c r="E25" i="150"/>
  <c r="E24" i="150"/>
  <c r="E23" i="150"/>
  <c r="E22" i="150"/>
  <c r="E21" i="150"/>
  <c r="E20" i="150"/>
  <c r="E19" i="150"/>
  <c r="E18" i="150"/>
  <c r="E17" i="150"/>
  <c r="E16" i="150"/>
  <c r="E15" i="150"/>
  <c r="D14" i="150"/>
  <c r="E42" i="150" l="1"/>
  <c r="E28" i="150"/>
  <c r="E14" i="150"/>
  <c r="C14" i="150"/>
  <c r="F15" i="150"/>
  <c r="F16" i="150"/>
  <c r="F17" i="150"/>
  <c r="F18" i="150"/>
  <c r="F19" i="150"/>
  <c r="F20" i="150"/>
  <c r="F21" i="150"/>
  <c r="F22" i="150"/>
  <c r="F23" i="150"/>
  <c r="F24" i="150"/>
  <c r="F25" i="150"/>
  <c r="F26" i="150"/>
  <c r="F27" i="150"/>
  <c r="F28" i="150"/>
  <c r="F29" i="150"/>
  <c r="F30" i="150"/>
  <c r="F31" i="150"/>
  <c r="F32" i="150"/>
  <c r="F33" i="150"/>
  <c r="F34" i="150"/>
  <c r="F35" i="150"/>
  <c r="F36" i="150"/>
  <c r="F37" i="150"/>
  <c r="F38" i="150"/>
  <c r="F39" i="150"/>
  <c r="F40" i="150"/>
  <c r="F41" i="150"/>
  <c r="F42" i="150"/>
  <c r="F43" i="150"/>
  <c r="F44" i="150"/>
  <c r="F48" i="150"/>
  <c r="F14" i="150"/>
  <c r="DV9" i="149"/>
  <c r="DW9" i="149"/>
  <c r="DV10" i="149"/>
  <c r="DW10" i="149"/>
  <c r="DV11" i="149"/>
  <c r="DW11" i="149"/>
  <c r="DV12" i="149"/>
  <c r="DW12" i="149"/>
  <c r="DV13" i="149"/>
  <c r="DW13" i="149"/>
  <c r="DV14" i="149"/>
  <c r="DW14" i="149"/>
  <c r="DV15" i="149"/>
  <c r="DW15" i="149"/>
  <c r="DV16" i="149"/>
  <c r="DW16" i="149"/>
  <c r="DV17" i="149"/>
  <c r="DW17" i="149"/>
  <c r="DV18" i="149"/>
  <c r="DW18" i="149"/>
  <c r="DV19" i="149"/>
  <c r="DW19" i="149"/>
  <c r="DV20" i="149"/>
  <c r="DW20" i="149"/>
  <c r="DV21" i="149"/>
  <c r="DW21" i="149"/>
  <c r="DV22" i="149"/>
  <c r="DW22" i="149"/>
  <c r="DV23" i="149"/>
  <c r="DW23" i="149"/>
  <c r="DV24" i="149"/>
  <c r="DW24" i="149"/>
  <c r="DV25" i="149"/>
  <c r="DW25" i="149"/>
  <c r="DV26" i="149"/>
  <c r="DW26" i="149"/>
  <c r="DV27" i="149"/>
  <c r="DW27" i="149"/>
  <c r="DV28" i="149"/>
  <c r="DW28" i="149"/>
  <c r="DV29" i="149"/>
  <c r="DW29" i="149"/>
  <c r="DV30" i="149"/>
  <c r="DW30" i="149"/>
  <c r="DV31" i="149"/>
  <c r="DW31" i="149"/>
  <c r="DV32" i="149"/>
  <c r="DW32" i="149"/>
  <c r="DV33" i="149"/>
  <c r="DW33" i="149"/>
  <c r="DV34" i="149"/>
  <c r="DW34" i="149"/>
  <c r="DV35" i="149"/>
  <c r="DW35" i="149"/>
  <c r="DV36" i="149"/>
  <c r="DW36" i="149"/>
  <c r="DV37" i="149"/>
  <c r="DW37" i="149"/>
  <c r="DV38" i="149"/>
  <c r="DW38" i="149"/>
  <c r="DV39" i="149"/>
  <c r="DW39" i="149"/>
  <c r="DV40" i="149"/>
  <c r="DW40" i="149"/>
  <c r="DV41" i="149"/>
  <c r="DW41" i="149"/>
  <c r="DV42" i="149"/>
  <c r="DW42" i="149"/>
  <c r="DV43" i="149"/>
  <c r="DW43" i="149"/>
  <c r="DV44" i="149"/>
  <c r="DW44" i="149"/>
  <c r="DV45" i="149"/>
  <c r="DW45" i="149"/>
  <c r="DV46" i="149"/>
  <c r="DW46" i="149"/>
  <c r="DV47" i="149"/>
  <c r="DW47" i="149"/>
  <c r="DV48" i="149"/>
  <c r="DW48" i="149"/>
  <c r="DV49" i="149"/>
  <c r="DW49" i="149"/>
  <c r="DV50" i="149"/>
  <c r="DW50" i="149"/>
  <c r="DV51" i="149"/>
  <c r="DW51" i="149"/>
  <c r="DV52" i="149"/>
  <c r="DW52" i="149"/>
  <c r="DV53" i="149"/>
  <c r="DW53" i="149"/>
  <c r="DV54" i="149"/>
  <c r="DW54" i="149"/>
  <c r="DV55" i="149"/>
  <c r="DW55" i="149"/>
  <c r="DV56" i="149"/>
  <c r="DW56" i="149"/>
  <c r="DV57" i="149"/>
  <c r="DW57" i="149"/>
  <c r="DV58" i="149"/>
  <c r="DW58" i="149"/>
  <c r="DV59" i="149"/>
  <c r="DW59" i="149"/>
  <c r="DV60" i="149"/>
  <c r="DW60" i="149"/>
  <c r="DV61" i="149"/>
  <c r="DW61" i="149"/>
  <c r="DV62" i="149"/>
  <c r="DW62" i="149"/>
  <c r="DV63" i="149"/>
  <c r="DW63" i="149"/>
  <c r="DV64" i="149"/>
  <c r="DV65" i="149"/>
  <c r="DW65" i="149"/>
  <c r="DV66" i="149"/>
  <c r="DV67" i="149"/>
  <c r="DW67" i="149"/>
  <c r="DV68" i="149"/>
  <c r="DV69" i="149"/>
  <c r="DV70" i="149"/>
  <c r="DV71" i="149"/>
  <c r="DV72" i="149"/>
  <c r="DV73" i="149"/>
  <c r="DV74" i="149"/>
  <c r="DV75" i="149"/>
  <c r="DV76" i="149"/>
  <c r="DV77" i="149"/>
  <c r="DV78" i="149"/>
  <c r="DV79" i="149"/>
  <c r="DV80" i="149"/>
  <c r="DV81" i="149"/>
  <c r="DV82" i="149"/>
  <c r="DV83" i="149"/>
  <c r="DV84" i="149"/>
  <c r="DV85" i="149"/>
  <c r="DV86" i="149"/>
  <c r="DV87" i="149"/>
  <c r="DV88" i="149"/>
  <c r="DV89" i="149"/>
  <c r="DV90" i="149"/>
  <c r="DV91" i="149"/>
  <c r="DV92" i="149"/>
  <c r="DV93" i="149"/>
  <c r="DV94" i="149"/>
  <c r="DW94" i="149"/>
  <c r="DV95" i="149"/>
  <c r="DW95" i="149"/>
  <c r="DV96" i="149"/>
  <c r="DW96" i="149"/>
  <c r="DV97" i="149"/>
  <c r="DV98" i="149"/>
  <c r="DV99" i="149"/>
  <c r="DW99" i="149"/>
  <c r="DV100" i="149"/>
  <c r="DW100" i="149"/>
  <c r="DV101" i="149"/>
  <c r="DV102" i="149"/>
  <c r="DW102" i="149"/>
  <c r="DV103" i="149"/>
  <c r="DW103" i="149"/>
  <c r="DV104" i="149"/>
  <c r="DW104" i="149"/>
  <c r="DV105" i="149"/>
  <c r="DW105" i="149"/>
  <c r="DV106" i="149"/>
  <c r="DW106" i="149"/>
  <c r="DV107" i="149"/>
  <c r="DW107" i="149"/>
  <c r="DV108" i="149"/>
  <c r="DW108" i="149"/>
  <c r="DV109" i="149"/>
  <c r="DW109" i="149"/>
  <c r="DV110" i="149"/>
  <c r="DW110" i="149"/>
  <c r="DV111" i="149"/>
  <c r="DW111" i="149"/>
  <c r="DV112" i="149"/>
  <c r="DV113" i="149"/>
  <c r="DW113" i="149"/>
  <c r="DV114" i="149"/>
  <c r="DW114" i="149"/>
  <c r="DV115" i="149"/>
  <c r="DV116" i="149"/>
  <c r="DW116" i="149"/>
  <c r="DV117" i="149"/>
  <c r="DW117" i="149"/>
  <c r="DV118" i="149"/>
  <c r="DW118" i="149"/>
  <c r="DV119" i="149"/>
  <c r="DW119" i="149"/>
  <c r="DV120" i="149"/>
  <c r="DW120" i="149"/>
  <c r="DV121" i="149"/>
  <c r="DW121" i="149"/>
  <c r="DV122" i="149"/>
  <c r="DW122" i="149"/>
  <c r="DV123" i="149"/>
  <c r="DW123" i="149"/>
  <c r="DV124" i="149"/>
  <c r="DW124" i="149"/>
  <c r="DV125" i="149"/>
  <c r="DW125" i="149"/>
  <c r="DV126" i="149"/>
  <c r="DW126" i="149"/>
  <c r="DV127" i="149"/>
  <c r="DW127" i="149"/>
  <c r="DV128" i="149"/>
  <c r="DW128" i="149"/>
  <c r="DV129" i="149"/>
  <c r="DW129" i="149"/>
  <c r="DV130" i="149"/>
  <c r="DW130" i="149"/>
  <c r="DV131" i="149"/>
  <c r="DW131" i="149"/>
  <c r="DV132" i="149"/>
  <c r="DW132" i="149"/>
  <c r="DV133" i="149"/>
  <c r="DW133" i="149"/>
  <c r="DV134" i="149"/>
  <c r="DW134" i="149"/>
  <c r="DV135" i="149"/>
  <c r="DW135" i="149"/>
  <c r="DV136" i="149"/>
  <c r="DW136" i="149"/>
  <c r="DV137" i="149"/>
  <c r="DW137" i="149"/>
  <c r="DV138" i="149"/>
  <c r="DV139" i="149"/>
  <c r="DV140" i="149"/>
  <c r="DV141" i="149"/>
  <c r="DW141" i="149"/>
  <c r="DV142" i="149"/>
  <c r="DV143" i="149"/>
  <c r="DW143" i="149"/>
  <c r="DV144" i="149"/>
  <c r="DW144" i="149"/>
  <c r="DV145" i="149"/>
  <c r="DW145" i="149"/>
  <c r="DV146" i="149"/>
  <c r="DW146" i="149"/>
  <c r="DV148" i="149"/>
  <c r="DV149" i="149"/>
  <c r="DV150" i="149"/>
  <c r="DW150" i="149"/>
  <c r="DV151" i="149"/>
  <c r="DW151" i="149"/>
  <c r="DV152" i="149"/>
  <c r="DW152" i="149"/>
  <c r="DV153" i="149"/>
  <c r="DW153" i="149"/>
  <c r="DV154" i="149"/>
  <c r="DW154" i="149"/>
  <c r="DV155" i="149"/>
  <c r="DW155" i="149"/>
  <c r="DV156" i="149"/>
  <c r="DW156" i="149"/>
  <c r="DV157" i="149"/>
  <c r="DV158" i="149"/>
  <c r="DV159" i="149"/>
  <c r="DV160" i="149"/>
  <c r="DW160" i="149"/>
  <c r="DV161" i="149"/>
  <c r="DW161" i="149"/>
  <c r="DV162" i="149"/>
  <c r="DW162" i="149"/>
  <c r="DV163" i="149"/>
  <c r="DV164" i="149"/>
  <c r="DV165" i="149"/>
  <c r="DV166" i="149"/>
  <c r="DV167" i="149"/>
  <c r="DV168" i="149"/>
  <c r="DW168" i="149"/>
  <c r="DV169" i="149"/>
  <c r="DV171" i="149"/>
  <c r="DW171" i="149"/>
  <c r="DV172" i="149"/>
  <c r="DV173" i="149"/>
  <c r="DW173" i="149"/>
  <c r="DV174" i="149"/>
  <c r="DW174" i="149"/>
  <c r="DV175" i="149"/>
  <c r="DW175" i="149"/>
  <c r="DV176" i="149"/>
  <c r="DV177" i="149"/>
  <c r="DV178" i="149"/>
  <c r="DV179" i="149"/>
  <c r="DV180" i="149"/>
  <c r="DV181" i="149"/>
  <c r="DV182" i="149"/>
  <c r="DV183" i="149"/>
  <c r="DV184" i="149"/>
  <c r="DW184" i="149"/>
  <c r="DV185" i="149"/>
  <c r="DV186" i="149"/>
  <c r="DV187" i="149"/>
  <c r="DV188" i="149"/>
  <c r="DV189" i="149"/>
  <c r="DV190" i="149"/>
  <c r="DW190" i="149"/>
  <c r="DV191" i="149"/>
  <c r="DW191" i="149"/>
  <c r="DV192" i="149"/>
  <c r="DW192" i="149"/>
  <c r="DV193" i="149"/>
  <c r="DV194" i="149"/>
  <c r="DV195" i="149"/>
  <c r="DV196" i="149"/>
  <c r="DW196" i="149"/>
  <c r="DV197" i="149"/>
  <c r="DW197" i="149"/>
  <c r="DV198" i="149"/>
  <c r="DW198" i="149"/>
  <c r="DV199" i="149"/>
  <c r="DW199" i="149"/>
  <c r="DV200" i="149"/>
  <c r="DV201" i="149"/>
  <c r="DV202" i="149"/>
  <c r="DW202" i="149"/>
  <c r="DV203" i="149"/>
  <c r="DW203" i="149"/>
  <c r="DV204" i="149"/>
  <c r="DW204" i="149"/>
  <c r="DV205" i="149"/>
  <c r="DW205" i="149"/>
  <c r="DV206" i="149"/>
  <c r="DW206" i="149"/>
  <c r="DV207" i="149"/>
  <c r="DV208" i="149"/>
  <c r="DV209" i="149"/>
  <c r="DV210" i="149"/>
  <c r="DV211" i="149"/>
  <c r="DV212" i="149"/>
  <c r="DV213" i="149"/>
  <c r="DW213" i="149"/>
  <c r="DV214" i="149"/>
  <c r="DW214" i="149"/>
  <c r="DV215" i="149"/>
  <c r="DW215" i="149"/>
  <c r="DV216" i="149"/>
  <c r="DW216" i="149"/>
  <c r="DV217" i="149"/>
  <c r="DW217" i="149"/>
  <c r="DV218" i="149"/>
  <c r="DW218" i="149"/>
  <c r="DV219" i="149"/>
  <c r="DW219" i="149"/>
  <c r="DV220" i="149"/>
  <c r="DW220" i="149"/>
  <c r="DV221" i="149"/>
  <c r="DW221" i="149"/>
  <c r="DV222" i="149"/>
  <c r="DW222" i="149"/>
  <c r="DV223" i="149"/>
  <c r="DV224" i="149"/>
  <c r="DV225" i="149"/>
  <c r="DV226" i="149"/>
  <c r="DV227" i="149"/>
  <c r="DV228" i="149"/>
  <c r="DV229" i="149"/>
  <c r="DV230" i="149"/>
  <c r="DW230" i="149"/>
  <c r="DV231" i="149"/>
  <c r="DV232" i="149"/>
  <c r="DW232" i="149"/>
  <c r="DV233" i="149"/>
  <c r="DW233" i="149"/>
  <c r="DV234" i="149"/>
  <c r="DW234" i="149"/>
  <c r="DV235" i="149"/>
  <c r="DW235" i="149"/>
  <c r="DV236" i="149"/>
  <c r="DW236" i="149"/>
  <c r="DV237" i="149"/>
  <c r="DV238" i="149"/>
  <c r="DV239" i="149"/>
  <c r="DV8" i="149"/>
  <c r="K200" i="149"/>
  <c r="EE240" i="149"/>
  <c r="CL240" i="149"/>
  <c r="CK240" i="149"/>
  <c r="CJ240" i="149"/>
  <c r="BA240" i="149"/>
  <c r="AZ240" i="149"/>
  <c r="G240" i="149"/>
  <c r="F240" i="149"/>
  <c r="EH239" i="149"/>
  <c r="DO239" i="149"/>
  <c r="DN239" i="149"/>
  <c r="DK239" i="149"/>
  <c r="DJ239" i="149"/>
  <c r="DG239" i="149"/>
  <c r="DF239" i="149"/>
  <c r="DC239" i="149"/>
  <c r="DB239" i="149"/>
  <c r="CY239" i="149"/>
  <c r="CX239" i="149"/>
  <c r="CU239" i="149"/>
  <c r="CQ239" i="149"/>
  <c r="CP239" i="149"/>
  <c r="CI239" i="149"/>
  <c r="CH239" i="149"/>
  <c r="CE239" i="149"/>
  <c r="CD239" i="149"/>
  <c r="CA239" i="149"/>
  <c r="BZ239" i="149"/>
  <c r="BV239" i="149"/>
  <c r="BS239" i="149"/>
  <c r="BR239" i="149"/>
  <c r="BO239" i="149"/>
  <c r="BN239" i="149"/>
  <c r="BK239" i="149"/>
  <c r="BJ239" i="149"/>
  <c r="BG239" i="149"/>
  <c r="BB239" i="149"/>
  <c r="AY239" i="149"/>
  <c r="AX239" i="149"/>
  <c r="AU239" i="149"/>
  <c r="AT239" i="149"/>
  <c r="AQ239" i="149"/>
  <c r="AP239" i="149"/>
  <c r="AM239" i="149"/>
  <c r="AL239" i="149"/>
  <c r="AI239" i="149"/>
  <c r="AH239" i="149"/>
  <c r="AE239" i="149"/>
  <c r="AD239" i="149"/>
  <c r="AA239" i="149"/>
  <c r="Z239" i="149"/>
  <c r="V239" i="149"/>
  <c r="S239" i="149"/>
  <c r="R239" i="149"/>
  <c r="O239" i="149"/>
  <c r="N239" i="149"/>
  <c r="K239" i="149"/>
  <c r="J239" i="149"/>
  <c r="DN238" i="149"/>
  <c r="DK238" i="149"/>
  <c r="DJ238" i="149"/>
  <c r="DF238" i="149"/>
  <c r="DB238" i="149"/>
  <c r="CY238" i="149"/>
  <c r="CX238" i="149"/>
  <c r="CQ238" i="149"/>
  <c r="CP238" i="149"/>
  <c r="CI238" i="149"/>
  <c r="CH238" i="149"/>
  <c r="CE238" i="149"/>
  <c r="CD238" i="149"/>
  <c r="BZ238" i="149"/>
  <c r="BV238" i="149"/>
  <c r="BR238" i="149"/>
  <c r="BO238" i="149"/>
  <c r="BN238" i="149"/>
  <c r="BK238" i="149"/>
  <c r="BJ238" i="149"/>
  <c r="BG238" i="149"/>
  <c r="EB238" i="149"/>
  <c r="BB238" i="149"/>
  <c r="AY238" i="149"/>
  <c r="AX238" i="149"/>
  <c r="AT238" i="149"/>
  <c r="AP238" i="149"/>
  <c r="AM238" i="149"/>
  <c r="AL238" i="149"/>
  <c r="AI238" i="149"/>
  <c r="AH238" i="149"/>
  <c r="AE238" i="149"/>
  <c r="AD238" i="149"/>
  <c r="Z238" i="149"/>
  <c r="V238" i="149"/>
  <c r="R238" i="149"/>
  <c r="O238" i="149"/>
  <c r="N238" i="149"/>
  <c r="K238" i="149"/>
  <c r="J238" i="149"/>
  <c r="EH237" i="149"/>
  <c r="DO237" i="149"/>
  <c r="DN237" i="149"/>
  <c r="DK237" i="149"/>
  <c r="DJ237" i="149"/>
  <c r="DG237" i="149"/>
  <c r="DF237" i="149"/>
  <c r="DC237" i="149"/>
  <c r="DB237" i="149"/>
  <c r="CY237" i="149"/>
  <c r="CX237" i="149"/>
  <c r="CT237" i="149"/>
  <c r="CQ237" i="149"/>
  <c r="CP237" i="149"/>
  <c r="CI237" i="149"/>
  <c r="CH237" i="149"/>
  <c r="CE237" i="149"/>
  <c r="CD237" i="149"/>
  <c r="CA237" i="149"/>
  <c r="BZ237" i="149"/>
  <c r="BW237" i="149"/>
  <c r="BV237" i="149"/>
  <c r="BS237" i="149"/>
  <c r="BR237" i="149"/>
  <c r="BO237" i="149"/>
  <c r="BN237" i="149"/>
  <c r="BK237" i="149"/>
  <c r="BJ237" i="149"/>
  <c r="BG237" i="149"/>
  <c r="EB237" i="149"/>
  <c r="BB237" i="149"/>
  <c r="AY237" i="149"/>
  <c r="AX237" i="149"/>
  <c r="AT237" i="149"/>
  <c r="AQ237" i="149"/>
  <c r="AP237" i="149"/>
  <c r="AM237" i="149"/>
  <c r="AL237" i="149"/>
  <c r="AI237" i="149"/>
  <c r="AH237" i="149"/>
  <c r="AE237" i="149"/>
  <c r="AD237" i="149"/>
  <c r="AA237" i="149"/>
  <c r="Z237" i="149"/>
  <c r="W237" i="149"/>
  <c r="V237" i="149"/>
  <c r="S237" i="149"/>
  <c r="R237" i="149"/>
  <c r="O237" i="149"/>
  <c r="N237" i="149"/>
  <c r="K237" i="149"/>
  <c r="J237" i="149"/>
  <c r="EH236" i="149"/>
  <c r="DO236" i="149"/>
  <c r="DN236" i="149"/>
  <c r="DK236" i="149"/>
  <c r="DJ236" i="149"/>
  <c r="DG236" i="149"/>
  <c r="DF236" i="149"/>
  <c r="DC236" i="149"/>
  <c r="DB236" i="149"/>
  <c r="CY236" i="149"/>
  <c r="CX236" i="149"/>
  <c r="CU236" i="149"/>
  <c r="CQ236" i="149"/>
  <c r="CP236" i="149"/>
  <c r="CI236" i="149"/>
  <c r="CH236" i="149"/>
  <c r="CE236" i="149"/>
  <c r="CD236" i="149"/>
  <c r="CA236" i="149"/>
  <c r="BZ236" i="149"/>
  <c r="BW236" i="149"/>
  <c r="BV236" i="149"/>
  <c r="BS236" i="149"/>
  <c r="BR236" i="149"/>
  <c r="BO236" i="149"/>
  <c r="BN236" i="149"/>
  <c r="BK236" i="149"/>
  <c r="BJ236" i="149"/>
  <c r="BG236" i="149"/>
  <c r="EB236" i="149"/>
  <c r="BB236" i="149"/>
  <c r="AY236" i="149"/>
  <c r="AX236" i="149"/>
  <c r="AT236" i="149"/>
  <c r="AQ236" i="149"/>
  <c r="AP236" i="149"/>
  <c r="AM236" i="149"/>
  <c r="AL236" i="149"/>
  <c r="AI236" i="149"/>
  <c r="AH236" i="149"/>
  <c r="AE236" i="149"/>
  <c r="AD236" i="149"/>
  <c r="AA236" i="149"/>
  <c r="Z236" i="149"/>
  <c r="W236" i="149"/>
  <c r="V236" i="149"/>
  <c r="S236" i="149"/>
  <c r="R236" i="149"/>
  <c r="O236" i="149"/>
  <c r="N236" i="149"/>
  <c r="K236" i="149"/>
  <c r="J236" i="149"/>
  <c r="EH235" i="149"/>
  <c r="DO235" i="149"/>
  <c r="DN235" i="149"/>
  <c r="DK235" i="149"/>
  <c r="DJ235" i="149"/>
  <c r="DG235" i="149"/>
  <c r="DF235" i="149"/>
  <c r="DC235" i="149"/>
  <c r="DB235" i="149"/>
  <c r="CY235" i="149"/>
  <c r="CX235" i="149"/>
  <c r="CU235" i="149"/>
  <c r="CQ235" i="149"/>
  <c r="CP235" i="149"/>
  <c r="CI235" i="149"/>
  <c r="CH235" i="149"/>
  <c r="CE235" i="149"/>
  <c r="CD235" i="149"/>
  <c r="CA235" i="149"/>
  <c r="BZ235" i="149"/>
  <c r="BW235" i="149"/>
  <c r="BV235" i="149"/>
  <c r="BS235" i="149"/>
  <c r="BR235" i="149"/>
  <c r="BO235" i="149"/>
  <c r="BN235" i="149"/>
  <c r="BK235" i="149"/>
  <c r="BJ235" i="149"/>
  <c r="BG235" i="149"/>
  <c r="EB235" i="149"/>
  <c r="BB235" i="149"/>
  <c r="AY235" i="149"/>
  <c r="AX235" i="149"/>
  <c r="AT235" i="149"/>
  <c r="AQ235" i="149"/>
  <c r="AP235" i="149"/>
  <c r="AM235" i="149"/>
  <c r="AL235" i="149"/>
  <c r="AI235" i="149"/>
  <c r="AH235" i="149"/>
  <c r="AE235" i="149"/>
  <c r="AD235" i="149"/>
  <c r="AA235" i="149"/>
  <c r="Z235" i="149"/>
  <c r="W235" i="149"/>
  <c r="V235" i="149"/>
  <c r="S235" i="149"/>
  <c r="R235" i="149"/>
  <c r="O235" i="149"/>
  <c r="N235" i="149"/>
  <c r="K235" i="149"/>
  <c r="J235" i="149"/>
  <c r="EH234" i="149"/>
  <c r="DO234" i="149"/>
  <c r="DN234" i="149"/>
  <c r="DK234" i="149"/>
  <c r="DJ234" i="149"/>
  <c r="DG234" i="149"/>
  <c r="DF234" i="149"/>
  <c r="DC234" i="149"/>
  <c r="DB234" i="149"/>
  <c r="CY234" i="149"/>
  <c r="CX234" i="149"/>
  <c r="CT234" i="149"/>
  <c r="CQ234" i="149"/>
  <c r="CP234" i="149"/>
  <c r="CI234" i="149"/>
  <c r="CH234" i="149"/>
  <c r="CE234" i="149"/>
  <c r="CD234" i="149"/>
  <c r="CA234" i="149"/>
  <c r="BZ234" i="149"/>
  <c r="BW234" i="149"/>
  <c r="BV234" i="149"/>
  <c r="BS234" i="149"/>
  <c r="BR234" i="149"/>
  <c r="BO234" i="149"/>
  <c r="BN234" i="149"/>
  <c r="BK234" i="149"/>
  <c r="BJ234" i="149"/>
  <c r="BG234" i="149"/>
  <c r="EB234" i="149"/>
  <c r="BB234" i="149"/>
  <c r="AY234" i="149"/>
  <c r="AX234" i="149"/>
  <c r="AU234" i="149"/>
  <c r="AT234" i="149"/>
  <c r="AQ234" i="149"/>
  <c r="AP234" i="149"/>
  <c r="AM234" i="149"/>
  <c r="AL234" i="149"/>
  <c r="AI234" i="149"/>
  <c r="AH234" i="149"/>
  <c r="AE234" i="149"/>
  <c r="AD234" i="149"/>
  <c r="AA234" i="149"/>
  <c r="Z234" i="149"/>
  <c r="W234" i="149"/>
  <c r="V234" i="149"/>
  <c r="S234" i="149"/>
  <c r="R234" i="149"/>
  <c r="O234" i="149"/>
  <c r="N234" i="149"/>
  <c r="K234" i="149"/>
  <c r="J234" i="149"/>
  <c r="EH233" i="149"/>
  <c r="DN233" i="149"/>
  <c r="DK233" i="149"/>
  <c r="DJ233" i="149"/>
  <c r="DG233" i="149"/>
  <c r="DF233" i="149"/>
  <c r="DC233" i="149"/>
  <c r="DB233" i="149"/>
  <c r="CY233" i="149"/>
  <c r="CX233" i="149"/>
  <c r="CQ233" i="149"/>
  <c r="CP233" i="149"/>
  <c r="CI233" i="149"/>
  <c r="CH233" i="149"/>
  <c r="CE233" i="149"/>
  <c r="CD233" i="149"/>
  <c r="BZ233" i="149"/>
  <c r="BW233" i="149"/>
  <c r="BV233" i="149"/>
  <c r="BS233" i="149"/>
  <c r="BR233" i="149"/>
  <c r="BO233" i="149"/>
  <c r="BN233" i="149"/>
  <c r="BK233" i="149"/>
  <c r="BJ233" i="149"/>
  <c r="BG233" i="149"/>
  <c r="EB233" i="149"/>
  <c r="BB233" i="149"/>
  <c r="AY233" i="149"/>
  <c r="AX233" i="149"/>
  <c r="AT233" i="149"/>
  <c r="AP233" i="149"/>
  <c r="AM233" i="149"/>
  <c r="AL233" i="149"/>
  <c r="AI233" i="149"/>
  <c r="AH233" i="149"/>
  <c r="AE233" i="149"/>
  <c r="AD233" i="149"/>
  <c r="Z233" i="149"/>
  <c r="W233" i="149"/>
  <c r="V233" i="149"/>
  <c r="S233" i="149"/>
  <c r="R233" i="149"/>
  <c r="O233" i="149"/>
  <c r="N233" i="149"/>
  <c r="K233" i="149"/>
  <c r="J233" i="149"/>
  <c r="EH232" i="149"/>
  <c r="DO232" i="149"/>
  <c r="DN232" i="149"/>
  <c r="DK232" i="149"/>
  <c r="DJ232" i="149"/>
  <c r="DG232" i="149"/>
  <c r="DF232" i="149"/>
  <c r="DC232" i="149"/>
  <c r="DB232" i="149"/>
  <c r="CY232" i="149"/>
  <c r="CX232" i="149"/>
  <c r="CU232" i="149"/>
  <c r="CQ232" i="149"/>
  <c r="CP232" i="149"/>
  <c r="CI232" i="149"/>
  <c r="CH232" i="149"/>
  <c r="CE232" i="149"/>
  <c r="CD232" i="149"/>
  <c r="CA232" i="149"/>
  <c r="BZ232" i="149"/>
  <c r="BW232" i="149"/>
  <c r="BV232" i="149"/>
  <c r="BS232" i="149"/>
  <c r="BR232" i="149"/>
  <c r="BO232" i="149"/>
  <c r="BN232" i="149"/>
  <c r="BK232" i="149"/>
  <c r="BJ232" i="149"/>
  <c r="BG232" i="149"/>
  <c r="EB232" i="149"/>
  <c r="BB232" i="149"/>
  <c r="AY232" i="149"/>
  <c r="AX232" i="149"/>
  <c r="AT232" i="149"/>
  <c r="AQ232" i="149"/>
  <c r="AP232" i="149"/>
  <c r="AM232" i="149"/>
  <c r="AL232" i="149"/>
  <c r="AI232" i="149"/>
  <c r="AH232" i="149"/>
  <c r="AE232" i="149"/>
  <c r="AD232" i="149"/>
  <c r="AA232" i="149"/>
  <c r="Z232" i="149"/>
  <c r="W232" i="149"/>
  <c r="V232" i="149"/>
  <c r="S232" i="149"/>
  <c r="R232" i="149"/>
  <c r="O232" i="149"/>
  <c r="N232" i="149"/>
  <c r="K232" i="149"/>
  <c r="J232" i="149"/>
  <c r="EH231" i="149"/>
  <c r="DO231" i="149"/>
  <c r="DN231" i="149"/>
  <c r="DK231" i="149"/>
  <c r="DJ231" i="149"/>
  <c r="DG231" i="149"/>
  <c r="DF231" i="149"/>
  <c r="DC231" i="149"/>
  <c r="DB231" i="149"/>
  <c r="CY231" i="149"/>
  <c r="CX231" i="149"/>
  <c r="CT231" i="149"/>
  <c r="CQ231" i="149"/>
  <c r="CP231" i="149"/>
  <c r="CI231" i="149"/>
  <c r="CH231" i="149"/>
  <c r="CE231" i="149"/>
  <c r="CD231" i="149"/>
  <c r="CA231" i="149"/>
  <c r="BZ231" i="149"/>
  <c r="BW231" i="149"/>
  <c r="BV231" i="149"/>
  <c r="BS231" i="149"/>
  <c r="BR231" i="149"/>
  <c r="BO231" i="149"/>
  <c r="BN231" i="149"/>
  <c r="BK231" i="149"/>
  <c r="BJ231" i="149"/>
  <c r="BG231" i="149"/>
  <c r="EB231" i="149"/>
  <c r="BB231" i="149"/>
  <c r="AY231" i="149"/>
  <c r="AX231" i="149"/>
  <c r="AT231" i="149"/>
  <c r="AQ231" i="149"/>
  <c r="AP231" i="149"/>
  <c r="AM231" i="149"/>
  <c r="AL231" i="149"/>
  <c r="AI231" i="149"/>
  <c r="AH231" i="149"/>
  <c r="AE231" i="149"/>
  <c r="AD231" i="149"/>
  <c r="AA231" i="149"/>
  <c r="Z231" i="149"/>
  <c r="W231" i="149"/>
  <c r="V231" i="149"/>
  <c r="S231" i="149"/>
  <c r="R231" i="149"/>
  <c r="O231" i="149"/>
  <c r="N231" i="149"/>
  <c r="K231" i="149"/>
  <c r="J231" i="149"/>
  <c r="EH230" i="149"/>
  <c r="DN230" i="149"/>
  <c r="DK230" i="149"/>
  <c r="DJ230" i="149"/>
  <c r="DG230" i="149"/>
  <c r="DF230" i="149"/>
  <c r="DC230" i="149"/>
  <c r="DB230" i="149"/>
  <c r="CY230" i="149"/>
  <c r="CX230" i="149"/>
  <c r="CQ230" i="149"/>
  <c r="CP230" i="149"/>
  <c r="CI230" i="149"/>
  <c r="CH230" i="149"/>
  <c r="CE230" i="149"/>
  <c r="CD230" i="149"/>
  <c r="CA230" i="149"/>
  <c r="BZ230" i="149"/>
  <c r="BW230" i="149"/>
  <c r="BS230" i="149"/>
  <c r="BR230" i="149"/>
  <c r="BO230" i="149"/>
  <c r="BN230" i="149"/>
  <c r="BK230" i="149"/>
  <c r="BJ230" i="149"/>
  <c r="BG230" i="149"/>
  <c r="BB230" i="149"/>
  <c r="AY230" i="149"/>
  <c r="AX230" i="149"/>
  <c r="AT230" i="149"/>
  <c r="AP230" i="149"/>
  <c r="AM230" i="149"/>
  <c r="AL230" i="149"/>
  <c r="AI230" i="149"/>
  <c r="AH230" i="149"/>
  <c r="AE230" i="149"/>
  <c r="AD230" i="149"/>
  <c r="AA230" i="149"/>
  <c r="Z230" i="149"/>
  <c r="W230" i="149"/>
  <c r="V230" i="149"/>
  <c r="S230" i="149"/>
  <c r="R230" i="149"/>
  <c r="O230" i="149"/>
  <c r="N230" i="149"/>
  <c r="K230" i="149"/>
  <c r="J230" i="149"/>
  <c r="EH229" i="149"/>
  <c r="DN229" i="149"/>
  <c r="DK229" i="149"/>
  <c r="DJ229" i="149"/>
  <c r="DG229" i="149"/>
  <c r="DF229" i="149"/>
  <c r="DC229" i="149"/>
  <c r="DB229" i="149"/>
  <c r="CY229" i="149"/>
  <c r="CX229" i="149"/>
  <c r="CQ229" i="149"/>
  <c r="CP229" i="149"/>
  <c r="CI229" i="149"/>
  <c r="CH229" i="149"/>
  <c r="CE229" i="149"/>
  <c r="CD229" i="149"/>
  <c r="CA229" i="149"/>
  <c r="BZ229" i="149"/>
  <c r="BW229" i="149"/>
  <c r="BV229" i="149"/>
  <c r="BS229" i="149"/>
  <c r="BR229" i="149"/>
  <c r="BO229" i="149"/>
  <c r="BN229" i="149"/>
  <c r="BK229" i="149"/>
  <c r="BJ229" i="149"/>
  <c r="BG229" i="149"/>
  <c r="EB229" i="149"/>
  <c r="BB229" i="149"/>
  <c r="AY229" i="149"/>
  <c r="AX229" i="149"/>
  <c r="AT229" i="149"/>
  <c r="AP229" i="149"/>
  <c r="AM229" i="149"/>
  <c r="AL229" i="149"/>
  <c r="AI229" i="149"/>
  <c r="AH229" i="149"/>
  <c r="AE229" i="149"/>
  <c r="AD229" i="149"/>
  <c r="AA229" i="149"/>
  <c r="Z229" i="149"/>
  <c r="W229" i="149"/>
  <c r="V229" i="149"/>
  <c r="S229" i="149"/>
  <c r="R229" i="149"/>
  <c r="O229" i="149"/>
  <c r="N229" i="149"/>
  <c r="K229" i="149"/>
  <c r="J229" i="149"/>
  <c r="EH228" i="149"/>
  <c r="DO228" i="149"/>
  <c r="DN228" i="149"/>
  <c r="DK228" i="149"/>
  <c r="DJ228" i="149"/>
  <c r="DG228" i="149"/>
  <c r="DF228" i="149"/>
  <c r="DC228" i="149"/>
  <c r="DB228" i="149"/>
  <c r="CY228" i="149"/>
  <c r="CX228" i="149"/>
  <c r="CU228" i="149"/>
  <c r="CQ228" i="149"/>
  <c r="CP228" i="149"/>
  <c r="CI228" i="149"/>
  <c r="CH228" i="149"/>
  <c r="CE228" i="149"/>
  <c r="CD228" i="149"/>
  <c r="CA228" i="149"/>
  <c r="BZ228" i="149"/>
  <c r="BW228" i="149"/>
  <c r="BV228" i="149"/>
  <c r="BS228" i="149"/>
  <c r="BR228" i="149"/>
  <c r="BO228" i="149"/>
  <c r="BN228" i="149"/>
  <c r="BK228" i="149"/>
  <c r="BJ228" i="149"/>
  <c r="BG228" i="149"/>
  <c r="EB228" i="149"/>
  <c r="BB228" i="149"/>
  <c r="AY228" i="149"/>
  <c r="AX228" i="149"/>
  <c r="AT228" i="149"/>
  <c r="AQ228" i="149"/>
  <c r="AP228" i="149"/>
  <c r="AM228" i="149"/>
  <c r="AL228" i="149"/>
  <c r="AI228" i="149"/>
  <c r="AH228" i="149"/>
  <c r="AE228" i="149"/>
  <c r="AD228" i="149"/>
  <c r="AA228" i="149"/>
  <c r="Z228" i="149"/>
  <c r="W228" i="149"/>
  <c r="V228" i="149"/>
  <c r="S228" i="149"/>
  <c r="R228" i="149"/>
  <c r="O228" i="149"/>
  <c r="N228" i="149"/>
  <c r="K228" i="149"/>
  <c r="J228" i="149"/>
  <c r="DN227" i="149"/>
  <c r="DK227" i="149"/>
  <c r="DJ227" i="149"/>
  <c r="DG227" i="149"/>
  <c r="DF227" i="149"/>
  <c r="DC227" i="149"/>
  <c r="DB227" i="149"/>
  <c r="CY227" i="149"/>
  <c r="CX227" i="149"/>
  <c r="CQ227" i="149"/>
  <c r="CP227" i="149"/>
  <c r="CI227" i="149"/>
  <c r="CH227" i="149"/>
  <c r="CE227" i="149"/>
  <c r="CD227" i="149"/>
  <c r="CA227" i="149"/>
  <c r="BZ227" i="149"/>
  <c r="BW227" i="149"/>
  <c r="BV227" i="149"/>
  <c r="BS227" i="149"/>
  <c r="BR227" i="149"/>
  <c r="BO227" i="149"/>
  <c r="BN227" i="149"/>
  <c r="BK227" i="149"/>
  <c r="BJ227" i="149"/>
  <c r="BG227" i="149"/>
  <c r="BF227" i="149"/>
  <c r="BB227" i="149"/>
  <c r="AY227" i="149"/>
  <c r="AX227" i="149"/>
  <c r="AT227" i="149"/>
  <c r="AP227" i="149"/>
  <c r="AM227" i="149"/>
  <c r="AL227" i="149"/>
  <c r="AI227" i="149"/>
  <c r="AH227" i="149"/>
  <c r="AE227" i="149"/>
  <c r="AD227" i="149"/>
  <c r="AA227" i="149"/>
  <c r="Z227" i="149"/>
  <c r="W227" i="149"/>
  <c r="V227" i="149"/>
  <c r="S227" i="149"/>
  <c r="R227" i="149"/>
  <c r="O227" i="149"/>
  <c r="N227" i="149"/>
  <c r="K227" i="149"/>
  <c r="J227" i="149"/>
  <c r="EH226" i="149"/>
  <c r="DN226" i="149"/>
  <c r="DK226" i="149"/>
  <c r="DJ226" i="149"/>
  <c r="DG226" i="149"/>
  <c r="DF226" i="149"/>
  <c r="DC226" i="149"/>
  <c r="DB226" i="149"/>
  <c r="CY226" i="149"/>
  <c r="CX226" i="149"/>
  <c r="CQ226" i="149"/>
  <c r="CP226" i="149"/>
  <c r="CI226" i="149"/>
  <c r="CH226" i="149"/>
  <c r="CE226" i="149"/>
  <c r="CD226" i="149"/>
  <c r="CA226" i="149"/>
  <c r="BZ226" i="149"/>
  <c r="BW226" i="149"/>
  <c r="BV226" i="149"/>
  <c r="BS226" i="149"/>
  <c r="BR226" i="149"/>
  <c r="BO226" i="149"/>
  <c r="BN226" i="149"/>
  <c r="BK226" i="149"/>
  <c r="BJ226" i="149"/>
  <c r="BG226" i="149"/>
  <c r="EB226" i="149"/>
  <c r="BB226" i="149"/>
  <c r="AY226" i="149"/>
  <c r="AX226" i="149"/>
  <c r="AT226" i="149"/>
  <c r="AP226" i="149"/>
  <c r="AM226" i="149"/>
  <c r="AL226" i="149"/>
  <c r="AI226" i="149"/>
  <c r="AH226" i="149"/>
  <c r="AE226" i="149"/>
  <c r="AD226" i="149"/>
  <c r="AA226" i="149"/>
  <c r="Z226" i="149"/>
  <c r="W226" i="149"/>
  <c r="V226" i="149"/>
  <c r="S226" i="149"/>
  <c r="R226" i="149"/>
  <c r="O226" i="149"/>
  <c r="N226" i="149"/>
  <c r="K226" i="149"/>
  <c r="J226" i="149"/>
  <c r="EH225" i="149"/>
  <c r="DN225" i="149"/>
  <c r="DK225" i="149"/>
  <c r="DJ225" i="149"/>
  <c r="DF225" i="149"/>
  <c r="DB225" i="149"/>
  <c r="CY225" i="149"/>
  <c r="CX225" i="149"/>
  <c r="CQ225" i="149"/>
  <c r="CP225" i="149"/>
  <c r="CI225" i="149"/>
  <c r="CH225" i="149"/>
  <c r="CE225" i="149"/>
  <c r="CD225" i="149"/>
  <c r="CA225" i="149"/>
  <c r="BZ225" i="149"/>
  <c r="BV225" i="149"/>
  <c r="BR225" i="149"/>
  <c r="BO225" i="149"/>
  <c r="BN225" i="149"/>
  <c r="BK225" i="149"/>
  <c r="BJ225" i="149"/>
  <c r="BG225" i="149"/>
  <c r="BF225" i="149"/>
  <c r="BB225" i="149"/>
  <c r="AY225" i="149"/>
  <c r="AX225" i="149"/>
  <c r="AT225" i="149"/>
  <c r="AP225" i="149"/>
  <c r="AM225" i="149"/>
  <c r="AL225" i="149"/>
  <c r="AI225" i="149"/>
  <c r="AH225" i="149"/>
  <c r="AE225" i="149"/>
  <c r="AD225" i="149"/>
  <c r="AA225" i="149"/>
  <c r="Z225" i="149"/>
  <c r="V225" i="149"/>
  <c r="R225" i="149"/>
  <c r="O225" i="149"/>
  <c r="N225" i="149"/>
  <c r="K225" i="149"/>
  <c r="J225" i="149"/>
  <c r="EH224" i="149"/>
  <c r="DN224" i="149"/>
  <c r="DK224" i="149"/>
  <c r="DJ224" i="149"/>
  <c r="DG224" i="149"/>
  <c r="DF224" i="149"/>
  <c r="DC224" i="149"/>
  <c r="DB224" i="149"/>
  <c r="CX224" i="149"/>
  <c r="CP224" i="149"/>
  <c r="CI224" i="149"/>
  <c r="CH224" i="149"/>
  <c r="CD224" i="149"/>
  <c r="CA224" i="149"/>
  <c r="BZ224" i="149"/>
  <c r="BW224" i="149"/>
  <c r="BV224" i="149"/>
  <c r="BS224" i="149"/>
  <c r="BR224" i="149"/>
  <c r="BO224" i="149"/>
  <c r="BN224" i="149"/>
  <c r="BK224" i="149"/>
  <c r="BJ224" i="149"/>
  <c r="BG224" i="149"/>
  <c r="BB224" i="149"/>
  <c r="AY224" i="149"/>
  <c r="AX224" i="149"/>
  <c r="AT224" i="149"/>
  <c r="AP224" i="149"/>
  <c r="AM224" i="149"/>
  <c r="AL224" i="149"/>
  <c r="AI224" i="149"/>
  <c r="AH224" i="149"/>
  <c r="AE224" i="149"/>
  <c r="AD224" i="149"/>
  <c r="AA224" i="149"/>
  <c r="Z224" i="149"/>
  <c r="W224" i="149"/>
  <c r="V224" i="149"/>
  <c r="S224" i="149"/>
  <c r="R224" i="149"/>
  <c r="O224" i="149"/>
  <c r="N224" i="149"/>
  <c r="K224" i="149"/>
  <c r="J224" i="149"/>
  <c r="EH223" i="149"/>
  <c r="DO223" i="149"/>
  <c r="DN223" i="149"/>
  <c r="DK223" i="149"/>
  <c r="DJ223" i="149"/>
  <c r="DG223" i="149"/>
  <c r="DF223" i="149"/>
  <c r="DC223" i="149"/>
  <c r="DB223" i="149"/>
  <c r="CY223" i="149"/>
  <c r="CX223" i="149"/>
  <c r="CU223" i="149"/>
  <c r="CQ223" i="149"/>
  <c r="CP223" i="149"/>
  <c r="CI223" i="149"/>
  <c r="CH223" i="149"/>
  <c r="CE223" i="149"/>
  <c r="CD223" i="149"/>
  <c r="CA223" i="149"/>
  <c r="BZ223" i="149"/>
  <c r="BW223" i="149"/>
  <c r="BV223" i="149"/>
  <c r="BS223" i="149"/>
  <c r="BR223" i="149"/>
  <c r="BO223" i="149"/>
  <c r="BN223" i="149"/>
  <c r="BK223" i="149"/>
  <c r="BJ223" i="149"/>
  <c r="BG223" i="149"/>
  <c r="EB223" i="149"/>
  <c r="BB223" i="149"/>
  <c r="AY223" i="149"/>
  <c r="AX223" i="149"/>
  <c r="AT223" i="149"/>
  <c r="AQ223" i="149"/>
  <c r="AP223" i="149"/>
  <c r="AM223" i="149"/>
  <c r="AL223" i="149"/>
  <c r="AI223" i="149"/>
  <c r="AH223" i="149"/>
  <c r="AE223" i="149"/>
  <c r="AD223" i="149"/>
  <c r="AA223" i="149"/>
  <c r="Z223" i="149"/>
  <c r="W223" i="149"/>
  <c r="V223" i="149"/>
  <c r="S223" i="149"/>
  <c r="R223" i="149"/>
  <c r="O223" i="149"/>
  <c r="N223" i="149"/>
  <c r="K223" i="149"/>
  <c r="J223" i="149"/>
  <c r="EH222" i="149"/>
  <c r="DN222" i="149"/>
  <c r="DK222" i="149"/>
  <c r="DJ222" i="149"/>
  <c r="DG222" i="149"/>
  <c r="DF222" i="149"/>
  <c r="DC222" i="149"/>
  <c r="DB222" i="149"/>
  <c r="CY222" i="149"/>
  <c r="CX222" i="149"/>
  <c r="CQ222" i="149"/>
  <c r="CP222" i="149"/>
  <c r="CI222" i="149"/>
  <c r="CH222" i="149"/>
  <c r="CE222" i="149"/>
  <c r="CD222" i="149"/>
  <c r="BZ222" i="149"/>
  <c r="BW222" i="149"/>
  <c r="BV222" i="149"/>
  <c r="BS222" i="149"/>
  <c r="BR222" i="149"/>
  <c r="BO222" i="149"/>
  <c r="BN222" i="149"/>
  <c r="BK222" i="149"/>
  <c r="BJ222" i="149"/>
  <c r="BG222" i="149"/>
  <c r="EB222" i="149"/>
  <c r="BB222" i="149"/>
  <c r="AY222" i="149"/>
  <c r="AX222" i="149"/>
  <c r="AT222" i="149"/>
  <c r="AP222" i="149"/>
  <c r="AM222" i="149"/>
  <c r="AL222" i="149"/>
  <c r="AI222" i="149"/>
  <c r="AH222" i="149"/>
  <c r="AE222" i="149"/>
  <c r="AD222" i="149"/>
  <c r="Z222" i="149"/>
  <c r="W222" i="149"/>
  <c r="V222" i="149"/>
  <c r="S222" i="149"/>
  <c r="R222" i="149"/>
  <c r="O222" i="149"/>
  <c r="N222" i="149"/>
  <c r="K222" i="149"/>
  <c r="J222" i="149"/>
  <c r="EH221" i="149"/>
  <c r="DN221" i="149"/>
  <c r="DK221" i="149"/>
  <c r="DJ221" i="149"/>
  <c r="DG221" i="149"/>
  <c r="DF221" i="149"/>
  <c r="DC221" i="149"/>
  <c r="DB221" i="149"/>
  <c r="CY221" i="149"/>
  <c r="CX221" i="149"/>
  <c r="CQ221" i="149"/>
  <c r="CP221" i="149"/>
  <c r="CI221" i="149"/>
  <c r="CH221" i="149"/>
  <c r="CE221" i="149"/>
  <c r="CD221" i="149"/>
  <c r="CA221" i="149"/>
  <c r="BZ221" i="149"/>
  <c r="BW221" i="149"/>
  <c r="BV221" i="149"/>
  <c r="BS221" i="149"/>
  <c r="BR221" i="149"/>
  <c r="BO221" i="149"/>
  <c r="BN221" i="149"/>
  <c r="BK221" i="149"/>
  <c r="BJ221" i="149"/>
  <c r="BG221" i="149"/>
  <c r="BF221" i="149"/>
  <c r="BB221" i="149"/>
  <c r="AY221" i="149"/>
  <c r="AX221" i="149"/>
  <c r="AT221" i="149"/>
  <c r="AP221" i="149"/>
  <c r="AM221" i="149"/>
  <c r="AL221" i="149"/>
  <c r="AI221" i="149"/>
  <c r="AH221" i="149"/>
  <c r="AE221" i="149"/>
  <c r="AD221" i="149"/>
  <c r="AA221" i="149"/>
  <c r="Z221" i="149"/>
  <c r="W221" i="149"/>
  <c r="V221" i="149"/>
  <c r="S221" i="149"/>
  <c r="R221" i="149"/>
  <c r="O221" i="149"/>
  <c r="N221" i="149"/>
  <c r="K221" i="149"/>
  <c r="J221" i="149"/>
  <c r="EH220" i="149"/>
  <c r="DN220" i="149"/>
  <c r="DK220" i="149"/>
  <c r="DJ220" i="149"/>
  <c r="DG220" i="149"/>
  <c r="DF220" i="149"/>
  <c r="DC220" i="149"/>
  <c r="DB220" i="149"/>
  <c r="CY220" i="149"/>
  <c r="CX220" i="149"/>
  <c r="CQ220" i="149"/>
  <c r="CP220" i="149"/>
  <c r="CI220" i="149"/>
  <c r="CH220" i="149"/>
  <c r="CE220" i="149"/>
  <c r="CD220" i="149"/>
  <c r="CA220" i="149"/>
  <c r="BZ220" i="149"/>
  <c r="BW220" i="149"/>
  <c r="BV220" i="149"/>
  <c r="BS220" i="149"/>
  <c r="BR220" i="149"/>
  <c r="BO220" i="149"/>
  <c r="BN220" i="149"/>
  <c r="BK220" i="149"/>
  <c r="BJ220" i="149"/>
  <c r="BG220" i="149"/>
  <c r="EB220" i="149"/>
  <c r="BB220" i="149"/>
  <c r="AY220" i="149"/>
  <c r="AX220" i="149"/>
  <c r="AT220" i="149"/>
  <c r="AP220" i="149"/>
  <c r="AM220" i="149"/>
  <c r="AL220" i="149"/>
  <c r="AI220" i="149"/>
  <c r="AH220" i="149"/>
  <c r="AE220" i="149"/>
  <c r="AD220" i="149"/>
  <c r="AA220" i="149"/>
  <c r="Z220" i="149"/>
  <c r="W220" i="149"/>
  <c r="V220" i="149"/>
  <c r="S220" i="149"/>
  <c r="R220" i="149"/>
  <c r="O220" i="149"/>
  <c r="N220" i="149"/>
  <c r="K220" i="149"/>
  <c r="J220" i="149"/>
  <c r="EH219" i="149"/>
  <c r="DN219" i="149"/>
  <c r="DK219" i="149"/>
  <c r="DJ219" i="149"/>
  <c r="DG219" i="149"/>
  <c r="DF219" i="149"/>
  <c r="DC219" i="149"/>
  <c r="DB219" i="149"/>
  <c r="CY219" i="149"/>
  <c r="CX219" i="149"/>
  <c r="CQ219" i="149"/>
  <c r="CP219" i="149"/>
  <c r="CI219" i="149"/>
  <c r="CH219" i="149"/>
  <c r="CE219" i="149"/>
  <c r="CD219" i="149"/>
  <c r="CA219" i="149"/>
  <c r="BZ219" i="149"/>
  <c r="BW219" i="149"/>
  <c r="BV219" i="149"/>
  <c r="BS219" i="149"/>
  <c r="BR219" i="149"/>
  <c r="BO219" i="149"/>
  <c r="BN219" i="149"/>
  <c r="BK219" i="149"/>
  <c r="BJ219" i="149"/>
  <c r="BG219" i="149"/>
  <c r="BF219" i="149"/>
  <c r="BB219" i="149"/>
  <c r="AY219" i="149"/>
  <c r="AX219" i="149"/>
  <c r="AT219" i="149"/>
  <c r="AP219" i="149"/>
  <c r="AM219" i="149"/>
  <c r="AL219" i="149"/>
  <c r="AI219" i="149"/>
  <c r="AH219" i="149"/>
  <c r="AE219" i="149"/>
  <c r="AD219" i="149"/>
  <c r="AA219" i="149"/>
  <c r="Z219" i="149"/>
  <c r="W219" i="149"/>
  <c r="V219" i="149"/>
  <c r="S219" i="149"/>
  <c r="R219" i="149"/>
  <c r="O219" i="149"/>
  <c r="N219" i="149"/>
  <c r="K219" i="149"/>
  <c r="J219" i="149"/>
  <c r="EH218" i="149"/>
  <c r="DN218" i="149"/>
  <c r="DK218" i="149"/>
  <c r="DJ218" i="149"/>
  <c r="DG218" i="149"/>
  <c r="DF218" i="149"/>
  <c r="DC218" i="149"/>
  <c r="DB218" i="149"/>
  <c r="CY218" i="149"/>
  <c r="CX218" i="149"/>
  <c r="CQ218" i="149"/>
  <c r="CP218" i="149"/>
  <c r="CI218" i="149"/>
  <c r="CH218" i="149"/>
  <c r="CE218" i="149"/>
  <c r="CD218" i="149"/>
  <c r="CA218" i="149"/>
  <c r="BZ218" i="149"/>
  <c r="BW218" i="149"/>
  <c r="BV218" i="149"/>
  <c r="BS218" i="149"/>
  <c r="BR218" i="149"/>
  <c r="BO218" i="149"/>
  <c r="BN218" i="149"/>
  <c r="BK218" i="149"/>
  <c r="BJ218" i="149"/>
  <c r="BG218" i="149"/>
  <c r="EB218" i="149"/>
  <c r="BB218" i="149"/>
  <c r="AY218" i="149"/>
  <c r="AX218" i="149"/>
  <c r="AT218" i="149"/>
  <c r="AP218" i="149"/>
  <c r="AM218" i="149"/>
  <c r="AL218" i="149"/>
  <c r="AI218" i="149"/>
  <c r="AH218" i="149"/>
  <c r="AE218" i="149"/>
  <c r="AD218" i="149"/>
  <c r="AA218" i="149"/>
  <c r="Z218" i="149"/>
  <c r="W218" i="149"/>
  <c r="V218" i="149"/>
  <c r="S218" i="149"/>
  <c r="R218" i="149"/>
  <c r="O218" i="149"/>
  <c r="N218" i="149"/>
  <c r="K218" i="149"/>
  <c r="J218" i="149"/>
  <c r="EH217" i="149"/>
  <c r="DO217" i="149"/>
  <c r="DN217" i="149"/>
  <c r="DK217" i="149"/>
  <c r="DJ217" i="149"/>
  <c r="DG217" i="149"/>
  <c r="DF217" i="149"/>
  <c r="DC217" i="149"/>
  <c r="DB217" i="149"/>
  <c r="CY217" i="149"/>
  <c r="CX217" i="149"/>
  <c r="CU217" i="149"/>
  <c r="CQ217" i="149"/>
  <c r="CP217" i="149"/>
  <c r="CI217" i="149"/>
  <c r="CH217" i="149"/>
  <c r="CE217" i="149"/>
  <c r="CD217" i="149"/>
  <c r="CA217" i="149"/>
  <c r="BZ217" i="149"/>
  <c r="BW217" i="149"/>
  <c r="BV217" i="149"/>
  <c r="BS217" i="149"/>
  <c r="BR217" i="149"/>
  <c r="BO217" i="149"/>
  <c r="BN217" i="149"/>
  <c r="BK217" i="149"/>
  <c r="BJ217" i="149"/>
  <c r="BG217" i="149"/>
  <c r="EB217" i="149"/>
  <c r="BB217" i="149"/>
  <c r="AY217" i="149"/>
  <c r="AX217" i="149"/>
  <c r="AU217" i="149"/>
  <c r="AT217" i="149"/>
  <c r="AQ217" i="149"/>
  <c r="AP217" i="149"/>
  <c r="AM217" i="149"/>
  <c r="AL217" i="149"/>
  <c r="AI217" i="149"/>
  <c r="AH217" i="149"/>
  <c r="AE217" i="149"/>
  <c r="AD217" i="149"/>
  <c r="AA217" i="149"/>
  <c r="Z217" i="149"/>
  <c r="W217" i="149"/>
  <c r="V217" i="149"/>
  <c r="S217" i="149"/>
  <c r="R217" i="149"/>
  <c r="O217" i="149"/>
  <c r="N217" i="149"/>
  <c r="K217" i="149"/>
  <c r="J217" i="149"/>
  <c r="EH216" i="149"/>
  <c r="DO216" i="149"/>
  <c r="DN216" i="149"/>
  <c r="DK216" i="149"/>
  <c r="DJ216" i="149"/>
  <c r="DG216" i="149"/>
  <c r="DF216" i="149"/>
  <c r="DC216" i="149"/>
  <c r="DB216" i="149"/>
  <c r="CY216" i="149"/>
  <c r="CX216" i="149"/>
  <c r="CU216" i="149"/>
  <c r="CQ216" i="149"/>
  <c r="CP216" i="149"/>
  <c r="CH216" i="149"/>
  <c r="CE216" i="149"/>
  <c r="CD216" i="149"/>
  <c r="CA216" i="149"/>
  <c r="BZ216" i="149"/>
  <c r="BW216" i="149"/>
  <c r="BV216" i="149"/>
  <c r="BS216" i="149"/>
  <c r="BR216" i="149"/>
  <c r="BO216" i="149"/>
  <c r="BN216" i="149"/>
  <c r="BK216" i="149"/>
  <c r="BJ216" i="149"/>
  <c r="BG216" i="149"/>
  <c r="BF216" i="149"/>
  <c r="BB216" i="149"/>
  <c r="AY216" i="149"/>
  <c r="AX216" i="149"/>
  <c r="AU216" i="149"/>
  <c r="AT216" i="149"/>
  <c r="AQ216" i="149"/>
  <c r="AP216" i="149"/>
  <c r="AM216" i="149"/>
  <c r="AL216" i="149"/>
  <c r="AH216" i="149"/>
  <c r="AE216" i="149"/>
  <c r="AD216" i="149"/>
  <c r="AA216" i="149"/>
  <c r="Z216" i="149"/>
  <c r="W216" i="149"/>
  <c r="V216" i="149"/>
  <c r="S216" i="149"/>
  <c r="R216" i="149"/>
  <c r="O216" i="149"/>
  <c r="N216" i="149"/>
  <c r="K216" i="149"/>
  <c r="J216" i="149"/>
  <c r="EH215" i="149"/>
  <c r="DN215" i="149"/>
  <c r="DK215" i="149"/>
  <c r="DJ215" i="149"/>
  <c r="DG215" i="149"/>
  <c r="DF215" i="149"/>
  <c r="DC215" i="149"/>
  <c r="DB215" i="149"/>
  <c r="CY215" i="149"/>
  <c r="CX215" i="149"/>
  <c r="CQ215" i="149"/>
  <c r="CP215" i="149"/>
  <c r="CI215" i="149"/>
  <c r="CH215" i="149"/>
  <c r="CE215" i="149"/>
  <c r="CD215" i="149"/>
  <c r="CA215" i="149"/>
  <c r="BZ215" i="149"/>
  <c r="BV215" i="149"/>
  <c r="BS215" i="149"/>
  <c r="BR215" i="149"/>
  <c r="BO215" i="149"/>
  <c r="BN215" i="149"/>
  <c r="BK215" i="149"/>
  <c r="BJ215" i="149"/>
  <c r="BG215" i="149"/>
  <c r="EB215" i="149"/>
  <c r="BB215" i="149"/>
  <c r="AY215" i="149"/>
  <c r="AX215" i="149"/>
  <c r="AT215" i="149"/>
  <c r="AP215" i="149"/>
  <c r="AM215" i="149"/>
  <c r="AL215" i="149"/>
  <c r="AI215" i="149"/>
  <c r="AH215" i="149"/>
  <c r="AE215" i="149"/>
  <c r="AD215" i="149"/>
  <c r="AA215" i="149"/>
  <c r="Z215" i="149"/>
  <c r="V215" i="149"/>
  <c r="S215" i="149"/>
  <c r="R215" i="149"/>
  <c r="O215" i="149"/>
  <c r="N215" i="149"/>
  <c r="K215" i="149"/>
  <c r="J215" i="149"/>
  <c r="EH214" i="149"/>
  <c r="DN214" i="149"/>
  <c r="DK214" i="149"/>
  <c r="DJ214" i="149"/>
  <c r="DG214" i="149"/>
  <c r="DF214" i="149"/>
  <c r="DC214" i="149"/>
  <c r="DB214" i="149"/>
  <c r="CY214" i="149"/>
  <c r="CX214" i="149"/>
  <c r="CQ214" i="149"/>
  <c r="CP214" i="149"/>
  <c r="CI214" i="149"/>
  <c r="CH214" i="149"/>
  <c r="CE214" i="149"/>
  <c r="CD214" i="149"/>
  <c r="CA214" i="149"/>
  <c r="BZ214" i="149"/>
  <c r="BV214" i="149"/>
  <c r="BS214" i="149"/>
  <c r="BR214" i="149"/>
  <c r="BO214" i="149"/>
  <c r="BN214" i="149"/>
  <c r="BK214" i="149"/>
  <c r="BJ214" i="149"/>
  <c r="BG214" i="149"/>
  <c r="EB214" i="149"/>
  <c r="BB214" i="149"/>
  <c r="AY214" i="149"/>
  <c r="AX214" i="149"/>
  <c r="AT214" i="149"/>
  <c r="AP214" i="149"/>
  <c r="AM214" i="149"/>
  <c r="AL214" i="149"/>
  <c r="AI214" i="149"/>
  <c r="AH214" i="149"/>
  <c r="AE214" i="149"/>
  <c r="AD214" i="149"/>
  <c r="AA214" i="149"/>
  <c r="Z214" i="149"/>
  <c r="V214" i="149"/>
  <c r="S214" i="149"/>
  <c r="R214" i="149"/>
  <c r="O214" i="149"/>
  <c r="N214" i="149"/>
  <c r="K214" i="149"/>
  <c r="J214" i="149"/>
  <c r="EH213" i="149"/>
  <c r="DN213" i="149"/>
  <c r="DK213" i="149"/>
  <c r="DJ213" i="149"/>
  <c r="DG213" i="149"/>
  <c r="DF213" i="149"/>
  <c r="DC213" i="149"/>
  <c r="DB213" i="149"/>
  <c r="CY213" i="149"/>
  <c r="CX213" i="149"/>
  <c r="CQ213" i="149"/>
  <c r="CP213" i="149"/>
  <c r="CI213" i="149"/>
  <c r="CH213" i="149"/>
  <c r="CE213" i="149"/>
  <c r="CD213" i="149"/>
  <c r="CA213" i="149"/>
  <c r="BZ213" i="149"/>
  <c r="BV213" i="149"/>
  <c r="BS213" i="149"/>
  <c r="BR213" i="149"/>
  <c r="BO213" i="149"/>
  <c r="BN213" i="149"/>
  <c r="BK213" i="149"/>
  <c r="BJ213" i="149"/>
  <c r="BG213" i="149"/>
  <c r="EB213" i="149"/>
  <c r="BB213" i="149"/>
  <c r="AY213" i="149"/>
  <c r="AX213" i="149"/>
  <c r="AT213" i="149"/>
  <c r="AP213" i="149"/>
  <c r="AM213" i="149"/>
  <c r="AL213" i="149"/>
  <c r="AI213" i="149"/>
  <c r="AH213" i="149"/>
  <c r="AE213" i="149"/>
  <c r="AD213" i="149"/>
  <c r="AA213" i="149"/>
  <c r="Z213" i="149"/>
  <c r="V213" i="149"/>
  <c r="S213" i="149"/>
  <c r="R213" i="149"/>
  <c r="O213" i="149"/>
  <c r="N213" i="149"/>
  <c r="J213" i="149"/>
  <c r="EH212" i="149"/>
  <c r="DN212" i="149"/>
  <c r="DK212" i="149"/>
  <c r="DJ212" i="149"/>
  <c r="DG212" i="149"/>
  <c r="DF212" i="149"/>
  <c r="DC212" i="149"/>
  <c r="DB212" i="149"/>
  <c r="CY212" i="149"/>
  <c r="CX212" i="149"/>
  <c r="CQ212" i="149"/>
  <c r="CP212" i="149"/>
  <c r="CI212" i="149"/>
  <c r="CH212" i="149"/>
  <c r="CE212" i="149"/>
  <c r="CD212" i="149"/>
  <c r="CA212" i="149"/>
  <c r="BZ212" i="149"/>
  <c r="BW212" i="149"/>
  <c r="BV212" i="149"/>
  <c r="BS212" i="149"/>
  <c r="BR212" i="149"/>
  <c r="BO212" i="149"/>
  <c r="BN212" i="149"/>
  <c r="BK212" i="149"/>
  <c r="BJ212" i="149"/>
  <c r="BG212" i="149"/>
  <c r="BF212" i="149"/>
  <c r="BB212" i="149"/>
  <c r="AY212" i="149"/>
  <c r="AX212" i="149"/>
  <c r="AT212" i="149"/>
  <c r="AP212" i="149"/>
  <c r="AM212" i="149"/>
  <c r="AL212" i="149"/>
  <c r="AI212" i="149"/>
  <c r="AH212" i="149"/>
  <c r="AE212" i="149"/>
  <c r="AD212" i="149"/>
  <c r="AA212" i="149"/>
  <c r="Z212" i="149"/>
  <c r="W212" i="149"/>
  <c r="V212" i="149"/>
  <c r="S212" i="149"/>
  <c r="R212" i="149"/>
  <c r="O212" i="149"/>
  <c r="N212" i="149"/>
  <c r="K212" i="149"/>
  <c r="J212" i="149"/>
  <c r="EH211" i="149"/>
  <c r="DN211" i="149"/>
  <c r="DK211" i="149"/>
  <c r="DJ211" i="149"/>
  <c r="DG211" i="149"/>
  <c r="DF211" i="149"/>
  <c r="DC211" i="149"/>
  <c r="DB211" i="149"/>
  <c r="CY211" i="149"/>
  <c r="CX211" i="149"/>
  <c r="CQ211" i="149"/>
  <c r="CP211" i="149"/>
  <c r="CI211" i="149"/>
  <c r="CH211" i="149"/>
  <c r="CE211" i="149"/>
  <c r="CD211" i="149"/>
  <c r="CA211" i="149"/>
  <c r="BZ211" i="149"/>
  <c r="BW211" i="149"/>
  <c r="BV211" i="149"/>
  <c r="BS211" i="149"/>
  <c r="BR211" i="149"/>
  <c r="BO211" i="149"/>
  <c r="BN211" i="149"/>
  <c r="BK211" i="149"/>
  <c r="BJ211" i="149"/>
  <c r="EB211" i="149"/>
  <c r="BF211" i="149"/>
  <c r="BB211" i="149"/>
  <c r="AY211" i="149"/>
  <c r="AX211" i="149"/>
  <c r="AT211" i="149"/>
  <c r="AP211" i="149"/>
  <c r="AM211" i="149"/>
  <c r="AL211" i="149"/>
  <c r="AI211" i="149"/>
  <c r="AH211" i="149"/>
  <c r="AE211" i="149"/>
  <c r="AD211" i="149"/>
  <c r="AA211" i="149"/>
  <c r="Z211" i="149"/>
  <c r="W211" i="149"/>
  <c r="V211" i="149"/>
  <c r="S211" i="149"/>
  <c r="R211" i="149"/>
  <c r="O211" i="149"/>
  <c r="N211" i="149"/>
  <c r="K211" i="149"/>
  <c r="J211" i="149"/>
  <c r="EH210" i="149"/>
  <c r="DN210" i="149"/>
  <c r="DK210" i="149"/>
  <c r="DJ210" i="149"/>
  <c r="DG210" i="149"/>
  <c r="DF210" i="149"/>
  <c r="DC210" i="149"/>
  <c r="DB210" i="149"/>
  <c r="CY210" i="149"/>
  <c r="CX210" i="149"/>
  <c r="CQ210" i="149"/>
  <c r="CP210" i="149"/>
  <c r="CI210" i="149"/>
  <c r="CH210" i="149"/>
  <c r="CE210" i="149"/>
  <c r="CD210" i="149"/>
  <c r="CA210" i="149"/>
  <c r="BZ210" i="149"/>
  <c r="BW210" i="149"/>
  <c r="BV210" i="149"/>
  <c r="BS210" i="149"/>
  <c r="BR210" i="149"/>
  <c r="BO210" i="149"/>
  <c r="BN210" i="149"/>
  <c r="BK210" i="149"/>
  <c r="BJ210" i="149"/>
  <c r="BG210" i="149"/>
  <c r="BF210" i="149"/>
  <c r="BB210" i="149"/>
  <c r="AY210" i="149"/>
  <c r="AX210" i="149"/>
  <c r="AT210" i="149"/>
  <c r="AP210" i="149"/>
  <c r="AM210" i="149"/>
  <c r="AL210" i="149"/>
  <c r="AI210" i="149"/>
  <c r="AH210" i="149"/>
  <c r="AE210" i="149"/>
  <c r="AD210" i="149"/>
  <c r="AA210" i="149"/>
  <c r="Z210" i="149"/>
  <c r="W210" i="149"/>
  <c r="V210" i="149"/>
  <c r="S210" i="149"/>
  <c r="R210" i="149"/>
  <c r="O210" i="149"/>
  <c r="N210" i="149"/>
  <c r="K210" i="149"/>
  <c r="J210" i="149"/>
  <c r="EH209" i="149"/>
  <c r="DN209" i="149"/>
  <c r="DK209" i="149"/>
  <c r="DJ209" i="149"/>
  <c r="DG209" i="149"/>
  <c r="DF209" i="149"/>
  <c r="DC209" i="149"/>
  <c r="DB209" i="149"/>
  <c r="CY209" i="149"/>
  <c r="CX209" i="149"/>
  <c r="CQ209" i="149"/>
  <c r="CP209" i="149"/>
  <c r="CI209" i="149"/>
  <c r="CH209" i="149"/>
  <c r="CE209" i="149"/>
  <c r="CD209" i="149"/>
  <c r="CA209" i="149"/>
  <c r="BZ209" i="149"/>
  <c r="BW209" i="149"/>
  <c r="BV209" i="149"/>
  <c r="BS209" i="149"/>
  <c r="BR209" i="149"/>
  <c r="BO209" i="149"/>
  <c r="BN209" i="149"/>
  <c r="BK209" i="149"/>
  <c r="BJ209" i="149"/>
  <c r="EB209" i="149"/>
  <c r="BF209" i="149"/>
  <c r="BB209" i="149"/>
  <c r="AY209" i="149"/>
  <c r="AX209" i="149"/>
  <c r="AT209" i="149"/>
  <c r="AP209" i="149"/>
  <c r="AM209" i="149"/>
  <c r="AL209" i="149"/>
  <c r="AI209" i="149"/>
  <c r="AH209" i="149"/>
  <c r="AE209" i="149"/>
  <c r="AD209" i="149"/>
  <c r="AA209" i="149"/>
  <c r="Z209" i="149"/>
  <c r="W209" i="149"/>
  <c r="V209" i="149"/>
  <c r="S209" i="149"/>
  <c r="R209" i="149"/>
  <c r="O209" i="149"/>
  <c r="N209" i="149"/>
  <c r="K209" i="149"/>
  <c r="J209" i="149"/>
  <c r="EH208" i="149"/>
  <c r="DO208" i="149"/>
  <c r="DN208" i="149"/>
  <c r="DK208" i="149"/>
  <c r="DJ208" i="149"/>
  <c r="DG208" i="149"/>
  <c r="DF208" i="149"/>
  <c r="DC208" i="149"/>
  <c r="DB208" i="149"/>
  <c r="CY208" i="149"/>
  <c r="CX208" i="149"/>
  <c r="CU208" i="149"/>
  <c r="CT208" i="149"/>
  <c r="CQ208" i="149"/>
  <c r="CP208" i="149"/>
  <c r="CI208" i="149"/>
  <c r="CH208" i="149"/>
  <c r="CE208" i="149"/>
  <c r="CD208" i="149"/>
  <c r="CA208" i="149"/>
  <c r="BZ208" i="149"/>
  <c r="BW208" i="149"/>
  <c r="BV208" i="149"/>
  <c r="BS208" i="149"/>
  <c r="BR208" i="149"/>
  <c r="BO208" i="149"/>
  <c r="BN208" i="149"/>
  <c r="BK208" i="149"/>
  <c r="BJ208" i="149"/>
  <c r="BG208" i="149"/>
  <c r="EB208" i="149"/>
  <c r="BB208" i="149"/>
  <c r="AY208" i="149"/>
  <c r="AX208" i="149"/>
  <c r="AU208" i="149"/>
  <c r="AT208" i="149"/>
  <c r="AQ208" i="149"/>
  <c r="AM208" i="149"/>
  <c r="AL208" i="149"/>
  <c r="AI208" i="149"/>
  <c r="AH208" i="149"/>
  <c r="AE208" i="149"/>
  <c r="AD208" i="149"/>
  <c r="AA208" i="149"/>
  <c r="Z208" i="149"/>
  <c r="W208" i="149"/>
  <c r="V208" i="149"/>
  <c r="S208" i="149"/>
  <c r="R208" i="149"/>
  <c r="O208" i="149"/>
  <c r="N208" i="149"/>
  <c r="K208" i="149"/>
  <c r="J208" i="149"/>
  <c r="EH207" i="149"/>
  <c r="DO207" i="149"/>
  <c r="DN207" i="149"/>
  <c r="DK207" i="149"/>
  <c r="DJ207" i="149"/>
  <c r="DG207" i="149"/>
  <c r="DF207" i="149"/>
  <c r="DC207" i="149"/>
  <c r="DB207" i="149"/>
  <c r="CY207" i="149"/>
  <c r="CX207" i="149"/>
  <c r="CU207" i="149"/>
  <c r="CT207" i="149"/>
  <c r="CQ207" i="149"/>
  <c r="CP207" i="149"/>
  <c r="CI207" i="149"/>
  <c r="CH207" i="149"/>
  <c r="CE207" i="149"/>
  <c r="CD207" i="149"/>
  <c r="CA207" i="149"/>
  <c r="BZ207" i="149"/>
  <c r="BW207" i="149"/>
  <c r="BV207" i="149"/>
  <c r="BS207" i="149"/>
  <c r="BR207" i="149"/>
  <c r="BO207" i="149"/>
  <c r="BN207" i="149"/>
  <c r="BK207" i="149"/>
  <c r="BJ207" i="149"/>
  <c r="BG207" i="149"/>
  <c r="EB207" i="149"/>
  <c r="BB207" i="149"/>
  <c r="AY207" i="149"/>
  <c r="AX207" i="149"/>
  <c r="AT207" i="149"/>
  <c r="AQ207" i="149"/>
  <c r="AP207" i="149"/>
  <c r="AM207" i="149"/>
  <c r="AL207" i="149"/>
  <c r="AI207" i="149"/>
  <c r="AH207" i="149"/>
  <c r="AE207" i="149"/>
  <c r="AD207" i="149"/>
  <c r="AA207" i="149"/>
  <c r="Z207" i="149"/>
  <c r="W207" i="149"/>
  <c r="V207" i="149"/>
  <c r="S207" i="149"/>
  <c r="R207" i="149"/>
  <c r="O207" i="149"/>
  <c r="N207" i="149"/>
  <c r="K207" i="149"/>
  <c r="EH206" i="149"/>
  <c r="DN206" i="149"/>
  <c r="DK206" i="149"/>
  <c r="DJ206" i="149"/>
  <c r="DG206" i="149"/>
  <c r="DF206" i="149"/>
  <c r="DC206" i="149"/>
  <c r="DB206" i="149"/>
  <c r="CY206" i="149"/>
  <c r="CX206" i="149"/>
  <c r="CQ206" i="149"/>
  <c r="CP206" i="149"/>
  <c r="CI206" i="149"/>
  <c r="CH206" i="149"/>
  <c r="CE206" i="149"/>
  <c r="CD206" i="149"/>
  <c r="CA206" i="149"/>
  <c r="BZ206" i="149"/>
  <c r="BW206" i="149"/>
  <c r="BV206" i="149"/>
  <c r="BS206" i="149"/>
  <c r="BR206" i="149"/>
  <c r="BO206" i="149"/>
  <c r="BN206" i="149"/>
  <c r="BK206" i="149"/>
  <c r="BJ206" i="149"/>
  <c r="EB206" i="149"/>
  <c r="BF206" i="149"/>
  <c r="BB206" i="149"/>
  <c r="AY206" i="149"/>
  <c r="AX206" i="149"/>
  <c r="AT206" i="149"/>
  <c r="AP206" i="149"/>
  <c r="AM206" i="149"/>
  <c r="AL206" i="149"/>
  <c r="AI206" i="149"/>
  <c r="AH206" i="149"/>
  <c r="AE206" i="149"/>
  <c r="AD206" i="149"/>
  <c r="AA206" i="149"/>
  <c r="Z206" i="149"/>
  <c r="W206" i="149"/>
  <c r="V206" i="149"/>
  <c r="S206" i="149"/>
  <c r="R206" i="149"/>
  <c r="O206" i="149"/>
  <c r="N206" i="149"/>
  <c r="K206" i="149"/>
  <c r="J206" i="149"/>
  <c r="EH205" i="149"/>
  <c r="DN205" i="149"/>
  <c r="DK205" i="149"/>
  <c r="DJ205" i="149"/>
  <c r="DG205" i="149"/>
  <c r="DF205" i="149"/>
  <c r="DC205" i="149"/>
  <c r="DB205" i="149"/>
  <c r="CY205" i="149"/>
  <c r="CX205" i="149"/>
  <c r="CQ205" i="149"/>
  <c r="CP205" i="149"/>
  <c r="CI205" i="149"/>
  <c r="CH205" i="149"/>
  <c r="CE205" i="149"/>
  <c r="CD205" i="149"/>
  <c r="CA205" i="149"/>
  <c r="BZ205" i="149"/>
  <c r="BW205" i="149"/>
  <c r="BV205" i="149"/>
  <c r="BS205" i="149"/>
  <c r="BR205" i="149"/>
  <c r="BO205" i="149"/>
  <c r="BN205" i="149"/>
  <c r="BK205" i="149"/>
  <c r="BJ205" i="149"/>
  <c r="BG205" i="149"/>
  <c r="BF205" i="149"/>
  <c r="BB205" i="149"/>
  <c r="AY205" i="149"/>
  <c r="AX205" i="149"/>
  <c r="AT205" i="149"/>
  <c r="AP205" i="149"/>
  <c r="AM205" i="149"/>
  <c r="AL205" i="149"/>
  <c r="AI205" i="149"/>
  <c r="AH205" i="149"/>
  <c r="AE205" i="149"/>
  <c r="AD205" i="149"/>
  <c r="AA205" i="149"/>
  <c r="Z205" i="149"/>
  <c r="W205" i="149"/>
  <c r="V205" i="149"/>
  <c r="S205" i="149"/>
  <c r="R205" i="149"/>
  <c r="O205" i="149"/>
  <c r="N205" i="149"/>
  <c r="K205" i="149"/>
  <c r="J205" i="149"/>
  <c r="EH204" i="149"/>
  <c r="DN204" i="149"/>
  <c r="DK204" i="149"/>
  <c r="DJ204" i="149"/>
  <c r="DG204" i="149"/>
  <c r="DF204" i="149"/>
  <c r="DC204" i="149"/>
  <c r="DB204" i="149"/>
  <c r="CY204" i="149"/>
  <c r="CX204" i="149"/>
  <c r="CQ204" i="149"/>
  <c r="CP204" i="149"/>
  <c r="CI204" i="149"/>
  <c r="CH204" i="149"/>
  <c r="CE204" i="149"/>
  <c r="CD204" i="149"/>
  <c r="CA204" i="149"/>
  <c r="BZ204" i="149"/>
  <c r="BW204" i="149"/>
  <c r="BV204" i="149"/>
  <c r="BS204" i="149"/>
  <c r="BR204" i="149"/>
  <c r="BO204" i="149"/>
  <c r="BN204" i="149"/>
  <c r="BK204" i="149"/>
  <c r="BJ204" i="149"/>
  <c r="BG204" i="149"/>
  <c r="EB204" i="149"/>
  <c r="BB204" i="149"/>
  <c r="AY204" i="149"/>
  <c r="AX204" i="149"/>
  <c r="AT204" i="149"/>
  <c r="AP204" i="149"/>
  <c r="AM204" i="149"/>
  <c r="AL204" i="149"/>
  <c r="AI204" i="149"/>
  <c r="AH204" i="149"/>
  <c r="AE204" i="149"/>
  <c r="AD204" i="149"/>
  <c r="AA204" i="149"/>
  <c r="Z204" i="149"/>
  <c r="W204" i="149"/>
  <c r="V204" i="149"/>
  <c r="S204" i="149"/>
  <c r="R204" i="149"/>
  <c r="O204" i="149"/>
  <c r="N204" i="149"/>
  <c r="K204" i="149"/>
  <c r="J204" i="149"/>
  <c r="EH203" i="149"/>
  <c r="DO203" i="149"/>
  <c r="DN203" i="149"/>
  <c r="DK203" i="149"/>
  <c r="DJ203" i="149"/>
  <c r="DG203" i="149"/>
  <c r="DF203" i="149"/>
  <c r="DC203" i="149"/>
  <c r="DB203" i="149"/>
  <c r="CY203" i="149"/>
  <c r="CX203" i="149"/>
  <c r="CU203" i="149"/>
  <c r="CT203" i="149"/>
  <c r="CQ203" i="149"/>
  <c r="CI203" i="149"/>
  <c r="CH203" i="149"/>
  <c r="CE203" i="149"/>
  <c r="CD203" i="149"/>
  <c r="CA203" i="149"/>
  <c r="BZ203" i="149"/>
  <c r="BW203" i="149"/>
  <c r="BV203" i="149"/>
  <c r="BS203" i="149"/>
  <c r="BR203" i="149"/>
  <c r="BO203" i="149"/>
  <c r="BN203" i="149"/>
  <c r="BK203" i="149"/>
  <c r="BJ203" i="149"/>
  <c r="BG203" i="149"/>
  <c r="EB203" i="149"/>
  <c r="BB203" i="149"/>
  <c r="AY203" i="149"/>
  <c r="AX203" i="149"/>
  <c r="AU203" i="149"/>
  <c r="AT203" i="149"/>
  <c r="AQ203" i="149"/>
  <c r="AP203" i="149"/>
  <c r="AM203" i="149"/>
  <c r="AL203" i="149"/>
  <c r="AI203" i="149"/>
  <c r="AH203" i="149"/>
  <c r="AE203" i="149"/>
  <c r="AD203" i="149"/>
  <c r="AA203" i="149"/>
  <c r="Z203" i="149"/>
  <c r="W203" i="149"/>
  <c r="V203" i="149"/>
  <c r="S203" i="149"/>
  <c r="R203" i="149"/>
  <c r="O203" i="149"/>
  <c r="N203" i="149"/>
  <c r="K203" i="149"/>
  <c r="J203" i="149"/>
  <c r="EH202" i="149"/>
  <c r="DN202" i="149"/>
  <c r="DJ202" i="149"/>
  <c r="DF202" i="149"/>
  <c r="DB202" i="149"/>
  <c r="CX202" i="149"/>
  <c r="CT202" i="149"/>
  <c r="CH202" i="149"/>
  <c r="CD202" i="149"/>
  <c r="BZ202" i="149"/>
  <c r="BV202" i="149"/>
  <c r="BR202" i="149"/>
  <c r="BN202" i="149"/>
  <c r="BJ202" i="149"/>
  <c r="BG202" i="149"/>
  <c r="EB202" i="149"/>
  <c r="BB202" i="149"/>
  <c r="AY202" i="149"/>
  <c r="AX202" i="149"/>
  <c r="AT202" i="149"/>
  <c r="AP202" i="149"/>
  <c r="AL202" i="149"/>
  <c r="AI202" i="149"/>
  <c r="AH202" i="149"/>
  <c r="AD202" i="149"/>
  <c r="Z202" i="149"/>
  <c r="V202" i="149"/>
  <c r="R202" i="149"/>
  <c r="N202" i="149"/>
  <c r="J202" i="149"/>
  <c r="EH201" i="149"/>
  <c r="DN201" i="149"/>
  <c r="DK201" i="149"/>
  <c r="DJ201" i="149"/>
  <c r="DG201" i="149"/>
  <c r="DF201" i="149"/>
  <c r="DC201" i="149"/>
  <c r="DB201" i="149"/>
  <c r="CY201" i="149"/>
  <c r="CX201" i="149"/>
  <c r="CQ201" i="149"/>
  <c r="CP201" i="149"/>
  <c r="CI201" i="149"/>
  <c r="CH201" i="149"/>
  <c r="CE201" i="149"/>
  <c r="CD201" i="149"/>
  <c r="BZ201" i="149"/>
  <c r="BW201" i="149"/>
  <c r="BV201" i="149"/>
  <c r="BS201" i="149"/>
  <c r="BR201" i="149"/>
  <c r="BO201" i="149"/>
  <c r="BN201" i="149"/>
  <c r="BK201" i="149"/>
  <c r="BJ201" i="149"/>
  <c r="BG201" i="149"/>
  <c r="EB201" i="149"/>
  <c r="BB201" i="149"/>
  <c r="AY201" i="149"/>
  <c r="AX201" i="149"/>
  <c r="AT201" i="149"/>
  <c r="AP201" i="149"/>
  <c r="AM201" i="149"/>
  <c r="AL201" i="149"/>
  <c r="AI201" i="149"/>
  <c r="AH201" i="149"/>
  <c r="AE201" i="149"/>
  <c r="AD201" i="149"/>
  <c r="Z201" i="149"/>
  <c r="W201" i="149"/>
  <c r="V201" i="149"/>
  <c r="S201" i="149"/>
  <c r="R201" i="149"/>
  <c r="O201" i="149"/>
  <c r="N201" i="149"/>
  <c r="K201" i="149"/>
  <c r="J201" i="149"/>
  <c r="EH200" i="149"/>
  <c r="DN200" i="149"/>
  <c r="DK200" i="149"/>
  <c r="DJ200" i="149"/>
  <c r="DG200" i="149"/>
  <c r="DF200" i="149"/>
  <c r="DC200" i="149"/>
  <c r="DB200" i="149"/>
  <c r="CY200" i="149"/>
  <c r="CX200" i="149"/>
  <c r="CQ200" i="149"/>
  <c r="CP200" i="149"/>
  <c r="CI200" i="149"/>
  <c r="CH200" i="149"/>
  <c r="CE200" i="149"/>
  <c r="CD200" i="149"/>
  <c r="BZ200" i="149"/>
  <c r="BV200" i="149"/>
  <c r="BR200" i="149"/>
  <c r="BO200" i="149"/>
  <c r="BN200" i="149"/>
  <c r="BK200" i="149"/>
  <c r="BJ200" i="149"/>
  <c r="BG200" i="149"/>
  <c r="EB200" i="149"/>
  <c r="BB200" i="149"/>
  <c r="AY200" i="149"/>
  <c r="AX200" i="149"/>
  <c r="AT200" i="149"/>
  <c r="AP200" i="149"/>
  <c r="AM200" i="149"/>
  <c r="AL200" i="149"/>
  <c r="AI200" i="149"/>
  <c r="AH200" i="149"/>
  <c r="AE200" i="149"/>
  <c r="AD200" i="149"/>
  <c r="Z200" i="149"/>
  <c r="V200" i="149"/>
  <c r="R200" i="149"/>
  <c r="O200" i="149"/>
  <c r="N200" i="149"/>
  <c r="J200" i="149"/>
  <c r="EH199" i="149"/>
  <c r="DN199" i="149"/>
  <c r="DK199" i="149"/>
  <c r="DJ199" i="149"/>
  <c r="DF199" i="149"/>
  <c r="DB199" i="149"/>
  <c r="CY199" i="149"/>
  <c r="CX199" i="149"/>
  <c r="CQ199" i="149"/>
  <c r="CP199" i="149"/>
  <c r="CI199" i="149"/>
  <c r="CH199" i="149"/>
  <c r="CE199" i="149"/>
  <c r="CD199" i="149"/>
  <c r="BZ199" i="149"/>
  <c r="BV199" i="149"/>
  <c r="BR199" i="149"/>
  <c r="BO199" i="149"/>
  <c r="BN199" i="149"/>
  <c r="BK199" i="149"/>
  <c r="BJ199" i="149"/>
  <c r="BG199" i="149"/>
  <c r="EB199" i="149"/>
  <c r="BB199" i="149"/>
  <c r="AY199" i="149"/>
  <c r="AX199" i="149"/>
  <c r="AT199" i="149"/>
  <c r="AP199" i="149"/>
  <c r="AM199" i="149"/>
  <c r="AL199" i="149"/>
  <c r="AI199" i="149"/>
  <c r="AH199" i="149"/>
  <c r="AE199" i="149"/>
  <c r="AD199" i="149"/>
  <c r="Z199" i="149"/>
  <c r="V199" i="149"/>
  <c r="R199" i="149"/>
  <c r="O199" i="149"/>
  <c r="N199" i="149"/>
  <c r="K199" i="149"/>
  <c r="J199" i="149"/>
  <c r="EH198" i="149"/>
  <c r="DN198" i="149"/>
  <c r="DK198" i="149"/>
  <c r="DJ198" i="149"/>
  <c r="DF198" i="149"/>
  <c r="DB198" i="149"/>
  <c r="CY198" i="149"/>
  <c r="CX198" i="149"/>
  <c r="CQ198" i="149"/>
  <c r="CP198" i="149"/>
  <c r="CI198" i="149"/>
  <c r="CH198" i="149"/>
  <c r="CE198" i="149"/>
  <c r="CD198" i="149"/>
  <c r="BZ198" i="149"/>
  <c r="BV198" i="149"/>
  <c r="BR198" i="149"/>
  <c r="BO198" i="149"/>
  <c r="BN198" i="149"/>
  <c r="BK198" i="149"/>
  <c r="BJ198" i="149"/>
  <c r="BG198" i="149"/>
  <c r="EB198" i="149"/>
  <c r="BB198" i="149"/>
  <c r="AY198" i="149"/>
  <c r="AX198" i="149"/>
  <c r="AT198" i="149"/>
  <c r="AP198" i="149"/>
  <c r="AM198" i="149"/>
  <c r="AL198" i="149"/>
  <c r="AI198" i="149"/>
  <c r="AH198" i="149"/>
  <c r="AE198" i="149"/>
  <c r="AD198" i="149"/>
  <c r="Z198" i="149"/>
  <c r="V198" i="149"/>
  <c r="R198" i="149"/>
  <c r="O198" i="149"/>
  <c r="N198" i="149"/>
  <c r="K198" i="149"/>
  <c r="J198" i="149"/>
  <c r="EH197" i="149"/>
  <c r="DN197" i="149"/>
  <c r="DK197" i="149"/>
  <c r="DJ197" i="149"/>
  <c r="DG197" i="149"/>
  <c r="DF197" i="149"/>
  <c r="DC197" i="149"/>
  <c r="DB197" i="149"/>
  <c r="CY197" i="149"/>
  <c r="CX197" i="149"/>
  <c r="CQ197" i="149"/>
  <c r="CP197" i="149"/>
  <c r="CI197" i="149"/>
  <c r="CH197" i="149"/>
  <c r="CE197" i="149"/>
  <c r="CD197" i="149"/>
  <c r="CA197" i="149"/>
  <c r="BZ197" i="149"/>
  <c r="BV197" i="149"/>
  <c r="BS197" i="149"/>
  <c r="BR197" i="149"/>
  <c r="BO197" i="149"/>
  <c r="BN197" i="149"/>
  <c r="BK197" i="149"/>
  <c r="BJ197" i="149"/>
  <c r="BG197" i="149"/>
  <c r="EB197" i="149"/>
  <c r="BB197" i="149"/>
  <c r="AY197" i="149"/>
  <c r="AX197" i="149"/>
  <c r="AT197" i="149"/>
  <c r="AP197" i="149"/>
  <c r="AM197" i="149"/>
  <c r="AL197" i="149"/>
  <c r="AI197" i="149"/>
  <c r="AH197" i="149"/>
  <c r="AE197" i="149"/>
  <c r="AD197" i="149"/>
  <c r="AA197" i="149"/>
  <c r="Z197" i="149"/>
  <c r="V197" i="149"/>
  <c r="S197" i="149"/>
  <c r="R197" i="149"/>
  <c r="O197" i="149"/>
  <c r="N197" i="149"/>
  <c r="K197" i="149"/>
  <c r="J197" i="149"/>
  <c r="EH196" i="149"/>
  <c r="DN196" i="149"/>
  <c r="DK196" i="149"/>
  <c r="DJ196" i="149"/>
  <c r="DG196" i="149"/>
  <c r="DF196" i="149"/>
  <c r="DC196" i="149"/>
  <c r="DB196" i="149"/>
  <c r="CY196" i="149"/>
  <c r="CX196" i="149"/>
  <c r="CQ196" i="149"/>
  <c r="CP196" i="149"/>
  <c r="CI196" i="149"/>
  <c r="CH196" i="149"/>
  <c r="CE196" i="149"/>
  <c r="CD196" i="149"/>
  <c r="CA196" i="149"/>
  <c r="BZ196" i="149"/>
  <c r="BV196" i="149"/>
  <c r="BS196" i="149"/>
  <c r="BR196" i="149"/>
  <c r="BO196" i="149"/>
  <c r="BN196" i="149"/>
  <c r="BK196" i="149"/>
  <c r="BJ196" i="149"/>
  <c r="BG196" i="149"/>
  <c r="EB196" i="149"/>
  <c r="BB196" i="149"/>
  <c r="AY196" i="149"/>
  <c r="AX196" i="149"/>
  <c r="AT196" i="149"/>
  <c r="AP196" i="149"/>
  <c r="AM196" i="149"/>
  <c r="AL196" i="149"/>
  <c r="AI196" i="149"/>
  <c r="AH196" i="149"/>
  <c r="AE196" i="149"/>
  <c r="AD196" i="149"/>
  <c r="AA196" i="149"/>
  <c r="Z196" i="149"/>
  <c r="V196" i="149"/>
  <c r="S196" i="149"/>
  <c r="R196" i="149"/>
  <c r="O196" i="149"/>
  <c r="N196" i="149"/>
  <c r="K196" i="149"/>
  <c r="J196" i="149"/>
  <c r="DN195" i="149"/>
  <c r="DK195" i="149"/>
  <c r="DJ195" i="149"/>
  <c r="DG195" i="149"/>
  <c r="DF195" i="149"/>
  <c r="DC195" i="149"/>
  <c r="DB195" i="149"/>
  <c r="CY195" i="149"/>
  <c r="CX195" i="149"/>
  <c r="CQ195" i="149"/>
  <c r="CP195" i="149"/>
  <c r="CI195" i="149"/>
  <c r="CH195" i="149"/>
  <c r="CE195" i="149"/>
  <c r="CD195" i="149"/>
  <c r="BZ195" i="149"/>
  <c r="BV195" i="149"/>
  <c r="BR195" i="149"/>
  <c r="BO195" i="149"/>
  <c r="BN195" i="149"/>
  <c r="BK195" i="149"/>
  <c r="BJ195" i="149"/>
  <c r="BG195" i="149"/>
  <c r="EB195" i="149"/>
  <c r="BB195" i="149"/>
  <c r="AY195" i="149"/>
  <c r="AX195" i="149"/>
  <c r="AT195" i="149"/>
  <c r="AP195" i="149"/>
  <c r="AM195" i="149"/>
  <c r="AL195" i="149"/>
  <c r="AI195" i="149"/>
  <c r="AH195" i="149"/>
  <c r="AE195" i="149"/>
  <c r="AD195" i="149"/>
  <c r="Z195" i="149"/>
  <c r="V195" i="149"/>
  <c r="R195" i="149"/>
  <c r="O195" i="149"/>
  <c r="N195" i="149"/>
  <c r="K195" i="149"/>
  <c r="J195" i="149"/>
  <c r="EH194" i="149"/>
  <c r="DN194" i="149"/>
  <c r="DK194" i="149"/>
  <c r="DJ194" i="149"/>
  <c r="DG194" i="149"/>
  <c r="DF194" i="149"/>
  <c r="DC194" i="149"/>
  <c r="DB194" i="149"/>
  <c r="CY194" i="149"/>
  <c r="CX194" i="149"/>
  <c r="CQ194" i="149"/>
  <c r="CP194" i="149"/>
  <c r="CI194" i="149"/>
  <c r="CH194" i="149"/>
  <c r="CE194" i="149"/>
  <c r="CD194" i="149"/>
  <c r="BZ194" i="149"/>
  <c r="BW194" i="149"/>
  <c r="BV194" i="149"/>
  <c r="BS194" i="149"/>
  <c r="BR194" i="149"/>
  <c r="BO194" i="149"/>
  <c r="BN194" i="149"/>
  <c r="BK194" i="149"/>
  <c r="BJ194" i="149"/>
  <c r="BG194" i="149"/>
  <c r="EB194" i="149"/>
  <c r="BB194" i="149"/>
  <c r="AY194" i="149"/>
  <c r="AX194" i="149"/>
  <c r="AT194" i="149"/>
  <c r="AP194" i="149"/>
  <c r="AM194" i="149"/>
  <c r="AL194" i="149"/>
  <c r="AI194" i="149"/>
  <c r="AH194" i="149"/>
  <c r="AE194" i="149"/>
  <c r="AD194" i="149"/>
  <c r="Z194" i="149"/>
  <c r="W194" i="149"/>
  <c r="V194" i="149"/>
  <c r="S194" i="149"/>
  <c r="R194" i="149"/>
  <c r="O194" i="149"/>
  <c r="N194" i="149"/>
  <c r="K194" i="149"/>
  <c r="J194" i="149"/>
  <c r="EH193" i="149"/>
  <c r="DN193" i="149"/>
  <c r="DK193" i="149"/>
  <c r="DJ193" i="149"/>
  <c r="DG193" i="149"/>
  <c r="DF193" i="149"/>
  <c r="DC193" i="149"/>
  <c r="DB193" i="149"/>
  <c r="CY193" i="149"/>
  <c r="CX193" i="149"/>
  <c r="CQ193" i="149"/>
  <c r="CP193" i="149"/>
  <c r="CI193" i="149"/>
  <c r="CH193" i="149"/>
  <c r="CE193" i="149"/>
  <c r="CD193" i="149"/>
  <c r="BZ193" i="149"/>
  <c r="BW193" i="149"/>
  <c r="BV193" i="149"/>
  <c r="BS193" i="149"/>
  <c r="BR193" i="149"/>
  <c r="BO193" i="149"/>
  <c r="BN193" i="149"/>
  <c r="BK193" i="149"/>
  <c r="BJ193" i="149"/>
  <c r="BG193" i="149"/>
  <c r="EB193" i="149"/>
  <c r="BB193" i="149"/>
  <c r="AY193" i="149"/>
  <c r="AX193" i="149"/>
  <c r="AT193" i="149"/>
  <c r="AP193" i="149"/>
  <c r="AM193" i="149"/>
  <c r="AL193" i="149"/>
  <c r="AI193" i="149"/>
  <c r="AH193" i="149"/>
  <c r="AE193" i="149"/>
  <c r="AD193" i="149"/>
  <c r="AA193" i="149"/>
  <c r="Z193" i="149"/>
  <c r="W193" i="149"/>
  <c r="V193" i="149"/>
  <c r="S193" i="149"/>
  <c r="R193" i="149"/>
  <c r="O193" i="149"/>
  <c r="N193" i="149"/>
  <c r="K193" i="149"/>
  <c r="J193" i="149"/>
  <c r="EH192" i="149"/>
  <c r="DR192" i="149"/>
  <c r="DN192" i="149"/>
  <c r="DK192" i="149"/>
  <c r="DJ192" i="149"/>
  <c r="DG192" i="149"/>
  <c r="DF192" i="149"/>
  <c r="DC192" i="149"/>
  <c r="DB192" i="149"/>
  <c r="CY192" i="149"/>
  <c r="CX192" i="149"/>
  <c r="CQ192" i="149"/>
  <c r="CP192" i="149"/>
  <c r="CI192" i="149"/>
  <c r="CH192" i="149"/>
  <c r="CE192" i="149"/>
  <c r="CD192" i="149"/>
  <c r="CA192" i="149"/>
  <c r="BZ192" i="149"/>
  <c r="BW192" i="149"/>
  <c r="BV192" i="149"/>
  <c r="BS192" i="149"/>
  <c r="BR192" i="149"/>
  <c r="BO192" i="149"/>
  <c r="BN192" i="149"/>
  <c r="BK192" i="149"/>
  <c r="BJ192" i="149"/>
  <c r="BG192" i="149"/>
  <c r="EB192" i="149"/>
  <c r="BB192" i="149"/>
  <c r="AY192" i="149"/>
  <c r="AX192" i="149"/>
  <c r="AT192" i="149"/>
  <c r="AP192" i="149"/>
  <c r="AM192" i="149"/>
  <c r="AL192" i="149"/>
  <c r="AI192" i="149"/>
  <c r="AH192" i="149"/>
  <c r="AE192" i="149"/>
  <c r="AD192" i="149"/>
  <c r="AA192" i="149"/>
  <c r="Z192" i="149"/>
  <c r="W192" i="149"/>
  <c r="V192" i="149"/>
  <c r="S192" i="149"/>
  <c r="R192" i="149"/>
  <c r="O192" i="149"/>
  <c r="N192" i="149"/>
  <c r="K192" i="149"/>
  <c r="J192" i="149"/>
  <c r="EH191" i="149"/>
  <c r="DR191" i="149"/>
  <c r="DN191" i="149"/>
  <c r="DK191" i="149"/>
  <c r="DJ191" i="149"/>
  <c r="DG191" i="149"/>
  <c r="DF191" i="149"/>
  <c r="DC191" i="149"/>
  <c r="DB191" i="149"/>
  <c r="CY191" i="149"/>
  <c r="CX191" i="149"/>
  <c r="CQ191" i="149"/>
  <c r="CP191" i="149"/>
  <c r="CI191" i="149"/>
  <c r="CH191" i="149"/>
  <c r="CE191" i="149"/>
  <c r="CD191" i="149"/>
  <c r="CA191" i="149"/>
  <c r="BZ191" i="149"/>
  <c r="BW191" i="149"/>
  <c r="BV191" i="149"/>
  <c r="BS191" i="149"/>
  <c r="BR191" i="149"/>
  <c r="BO191" i="149"/>
  <c r="BN191" i="149"/>
  <c r="BK191" i="149"/>
  <c r="BJ191" i="149"/>
  <c r="BG191" i="149"/>
  <c r="BF191" i="149"/>
  <c r="BB191" i="149"/>
  <c r="AY191" i="149"/>
  <c r="AX191" i="149"/>
  <c r="AT191" i="149"/>
  <c r="AP191" i="149"/>
  <c r="AM191" i="149"/>
  <c r="AL191" i="149"/>
  <c r="AI191" i="149"/>
  <c r="AH191" i="149"/>
  <c r="AE191" i="149"/>
  <c r="AD191" i="149"/>
  <c r="AA191" i="149"/>
  <c r="Z191" i="149"/>
  <c r="W191" i="149"/>
  <c r="V191" i="149"/>
  <c r="S191" i="149"/>
  <c r="R191" i="149"/>
  <c r="O191" i="149"/>
  <c r="N191" i="149"/>
  <c r="K191" i="149"/>
  <c r="J191" i="149"/>
  <c r="EH190" i="149"/>
  <c r="DR190" i="149"/>
  <c r="DN190" i="149"/>
  <c r="DK190" i="149"/>
  <c r="DJ190" i="149"/>
  <c r="DG190" i="149"/>
  <c r="DF190" i="149"/>
  <c r="DC190" i="149"/>
  <c r="DB190" i="149"/>
  <c r="CY190" i="149"/>
  <c r="CX190" i="149"/>
  <c r="CQ190" i="149"/>
  <c r="CP190" i="149"/>
  <c r="CI190" i="149"/>
  <c r="CH190" i="149"/>
  <c r="CE190" i="149"/>
  <c r="CD190" i="149"/>
  <c r="CA190" i="149"/>
  <c r="BZ190" i="149"/>
  <c r="BW190" i="149"/>
  <c r="BV190" i="149"/>
  <c r="BS190" i="149"/>
  <c r="BR190" i="149"/>
  <c r="BO190" i="149"/>
  <c r="BN190" i="149"/>
  <c r="BK190" i="149"/>
  <c r="BJ190" i="149"/>
  <c r="BG190" i="149"/>
  <c r="EB190" i="149"/>
  <c r="BB190" i="149"/>
  <c r="AY190" i="149"/>
  <c r="AX190" i="149"/>
  <c r="AT190" i="149"/>
  <c r="AP190" i="149"/>
  <c r="AM190" i="149"/>
  <c r="AL190" i="149"/>
  <c r="AI190" i="149"/>
  <c r="AH190" i="149"/>
  <c r="AE190" i="149"/>
  <c r="AD190" i="149"/>
  <c r="AA190" i="149"/>
  <c r="Z190" i="149"/>
  <c r="W190" i="149"/>
  <c r="V190" i="149"/>
  <c r="S190" i="149"/>
  <c r="R190" i="149"/>
  <c r="O190" i="149"/>
  <c r="N190" i="149"/>
  <c r="K190" i="149"/>
  <c r="J190" i="149"/>
  <c r="DN189" i="149"/>
  <c r="DK189" i="149"/>
  <c r="DJ189" i="149"/>
  <c r="DG189" i="149"/>
  <c r="DF189" i="149"/>
  <c r="DC189" i="149"/>
  <c r="DB189" i="149"/>
  <c r="CY189" i="149"/>
  <c r="CX189" i="149"/>
  <c r="CQ189" i="149"/>
  <c r="CP189" i="149"/>
  <c r="CI189" i="149"/>
  <c r="CH189" i="149"/>
  <c r="CE189" i="149"/>
  <c r="CD189" i="149"/>
  <c r="CA189" i="149"/>
  <c r="BZ189" i="149"/>
  <c r="BW189" i="149"/>
  <c r="BV189" i="149"/>
  <c r="BS189" i="149"/>
  <c r="BR189" i="149"/>
  <c r="BO189" i="149"/>
  <c r="BN189" i="149"/>
  <c r="BK189" i="149"/>
  <c r="BJ189" i="149"/>
  <c r="BG189" i="149"/>
  <c r="EB189" i="149"/>
  <c r="BB189" i="149"/>
  <c r="AY189" i="149"/>
  <c r="AX189" i="149"/>
  <c r="AT189" i="149"/>
  <c r="AP189" i="149"/>
  <c r="AM189" i="149"/>
  <c r="AL189" i="149"/>
  <c r="AI189" i="149"/>
  <c r="AH189" i="149"/>
  <c r="AE189" i="149"/>
  <c r="AD189" i="149"/>
  <c r="AA189" i="149"/>
  <c r="Z189" i="149"/>
  <c r="W189" i="149"/>
  <c r="V189" i="149"/>
  <c r="S189" i="149"/>
  <c r="R189" i="149"/>
  <c r="O189" i="149"/>
  <c r="N189" i="149"/>
  <c r="K189" i="149"/>
  <c r="J189" i="149"/>
  <c r="EH188" i="149"/>
  <c r="DN188" i="149"/>
  <c r="DK188" i="149"/>
  <c r="DJ188" i="149"/>
  <c r="DG188" i="149"/>
  <c r="DF188" i="149"/>
  <c r="DC188" i="149"/>
  <c r="DB188" i="149"/>
  <c r="CY188" i="149"/>
  <c r="CX188" i="149"/>
  <c r="CQ188" i="149"/>
  <c r="CP188" i="149"/>
  <c r="CI188" i="149"/>
  <c r="CH188" i="149"/>
  <c r="CE188" i="149"/>
  <c r="CD188" i="149"/>
  <c r="CA188" i="149"/>
  <c r="BZ188" i="149"/>
  <c r="BW188" i="149"/>
  <c r="BV188" i="149"/>
  <c r="BS188" i="149"/>
  <c r="BR188" i="149"/>
  <c r="BO188" i="149"/>
  <c r="BN188" i="149"/>
  <c r="BK188" i="149"/>
  <c r="BJ188" i="149"/>
  <c r="BG188" i="149"/>
  <c r="BF188" i="149"/>
  <c r="BB188" i="149"/>
  <c r="AY188" i="149"/>
  <c r="AX188" i="149"/>
  <c r="AT188" i="149"/>
  <c r="AP188" i="149"/>
  <c r="AM188" i="149"/>
  <c r="AL188" i="149"/>
  <c r="AI188" i="149"/>
  <c r="AH188" i="149"/>
  <c r="AE188" i="149"/>
  <c r="AD188" i="149"/>
  <c r="AA188" i="149"/>
  <c r="Z188" i="149"/>
  <c r="W188" i="149"/>
  <c r="V188" i="149"/>
  <c r="S188" i="149"/>
  <c r="R188" i="149"/>
  <c r="O188" i="149"/>
  <c r="N188" i="149"/>
  <c r="K188" i="149"/>
  <c r="J188" i="149"/>
  <c r="EH187" i="149"/>
  <c r="DN187" i="149"/>
  <c r="DK187" i="149"/>
  <c r="DJ187" i="149"/>
  <c r="DG187" i="149"/>
  <c r="DF187" i="149"/>
  <c r="DC187" i="149"/>
  <c r="DB187" i="149"/>
  <c r="CY187" i="149"/>
  <c r="CX187" i="149"/>
  <c r="CQ187" i="149"/>
  <c r="CP187" i="149"/>
  <c r="CI187" i="149"/>
  <c r="CH187" i="149"/>
  <c r="CE187" i="149"/>
  <c r="CD187" i="149"/>
  <c r="CA187" i="149"/>
  <c r="BZ187" i="149"/>
  <c r="BW187" i="149"/>
  <c r="BV187" i="149"/>
  <c r="BS187" i="149"/>
  <c r="BR187" i="149"/>
  <c r="BO187" i="149"/>
  <c r="BN187" i="149"/>
  <c r="BK187" i="149"/>
  <c r="BJ187" i="149"/>
  <c r="BG187" i="149"/>
  <c r="EB187" i="149"/>
  <c r="BB187" i="149"/>
  <c r="AY187" i="149"/>
  <c r="AX187" i="149"/>
  <c r="AT187" i="149"/>
  <c r="AP187" i="149"/>
  <c r="AM187" i="149"/>
  <c r="AL187" i="149"/>
  <c r="AI187" i="149"/>
  <c r="AH187" i="149"/>
  <c r="AE187" i="149"/>
  <c r="AD187" i="149"/>
  <c r="AA187" i="149"/>
  <c r="Z187" i="149"/>
  <c r="W187" i="149"/>
  <c r="V187" i="149"/>
  <c r="S187" i="149"/>
  <c r="R187" i="149"/>
  <c r="O187" i="149"/>
  <c r="N187" i="149"/>
  <c r="K187" i="149"/>
  <c r="J187" i="149"/>
  <c r="EH186" i="149"/>
  <c r="DN186" i="149"/>
  <c r="DK186" i="149"/>
  <c r="DJ186" i="149"/>
  <c r="DG186" i="149"/>
  <c r="DF186" i="149"/>
  <c r="DC186" i="149"/>
  <c r="DB186" i="149"/>
  <c r="CY186" i="149"/>
  <c r="CX186" i="149"/>
  <c r="CQ186" i="149"/>
  <c r="CP186" i="149"/>
  <c r="CI186" i="149"/>
  <c r="CH186" i="149"/>
  <c r="CE186" i="149"/>
  <c r="CD186" i="149"/>
  <c r="CA186" i="149"/>
  <c r="BZ186" i="149"/>
  <c r="BW186" i="149"/>
  <c r="BV186" i="149"/>
  <c r="BS186" i="149"/>
  <c r="BR186" i="149"/>
  <c r="BO186" i="149"/>
  <c r="BN186" i="149"/>
  <c r="BK186" i="149"/>
  <c r="BJ186" i="149"/>
  <c r="BG186" i="149"/>
  <c r="BF186" i="149"/>
  <c r="BB186" i="149"/>
  <c r="AY186" i="149"/>
  <c r="AX186" i="149"/>
  <c r="AT186" i="149"/>
  <c r="AP186" i="149"/>
  <c r="AM186" i="149"/>
  <c r="AL186" i="149"/>
  <c r="AI186" i="149"/>
  <c r="AH186" i="149"/>
  <c r="AE186" i="149"/>
  <c r="AD186" i="149"/>
  <c r="AA186" i="149"/>
  <c r="Z186" i="149"/>
  <c r="W186" i="149"/>
  <c r="V186" i="149"/>
  <c r="S186" i="149"/>
  <c r="R186" i="149"/>
  <c r="O186" i="149"/>
  <c r="N186" i="149"/>
  <c r="K186" i="149"/>
  <c r="J186" i="149"/>
  <c r="EH185" i="149"/>
  <c r="DO185" i="149"/>
  <c r="DN185" i="149"/>
  <c r="DK185" i="149"/>
  <c r="DJ185" i="149"/>
  <c r="DG185" i="149"/>
  <c r="DF185" i="149"/>
  <c r="DC185" i="149"/>
  <c r="DB185" i="149"/>
  <c r="CY185" i="149"/>
  <c r="CX185" i="149"/>
  <c r="CT185" i="149"/>
  <c r="CQ185" i="149"/>
  <c r="CP185" i="149"/>
  <c r="CI185" i="149"/>
  <c r="CH185" i="149"/>
  <c r="CE185" i="149"/>
  <c r="CD185" i="149"/>
  <c r="CA185" i="149"/>
  <c r="BZ185" i="149"/>
  <c r="BW185" i="149"/>
  <c r="BV185" i="149"/>
  <c r="BS185" i="149"/>
  <c r="BR185" i="149"/>
  <c r="BO185" i="149"/>
  <c r="BN185" i="149"/>
  <c r="BK185" i="149"/>
  <c r="BJ185" i="149"/>
  <c r="BG185" i="149"/>
  <c r="EB185" i="149"/>
  <c r="BB185" i="149"/>
  <c r="AY185" i="149"/>
  <c r="AX185" i="149"/>
  <c r="AT185" i="149"/>
  <c r="AQ185" i="149"/>
  <c r="AP185" i="149"/>
  <c r="AM185" i="149"/>
  <c r="AL185" i="149"/>
  <c r="AI185" i="149"/>
  <c r="AH185" i="149"/>
  <c r="AE185" i="149"/>
  <c r="AD185" i="149"/>
  <c r="AA185" i="149"/>
  <c r="Z185" i="149"/>
  <c r="W185" i="149"/>
  <c r="V185" i="149"/>
  <c r="S185" i="149"/>
  <c r="R185" i="149"/>
  <c r="O185" i="149"/>
  <c r="N185" i="149"/>
  <c r="K185" i="149"/>
  <c r="J185" i="149"/>
  <c r="EH184" i="149"/>
  <c r="DO184" i="149"/>
  <c r="DN184" i="149"/>
  <c r="DK184" i="149"/>
  <c r="DJ184" i="149"/>
  <c r="DG184" i="149"/>
  <c r="DF184" i="149"/>
  <c r="DC184" i="149"/>
  <c r="DB184" i="149"/>
  <c r="CY184" i="149"/>
  <c r="CX184" i="149"/>
  <c r="CU184" i="149"/>
  <c r="CQ184" i="149"/>
  <c r="CP184" i="149"/>
  <c r="CI184" i="149"/>
  <c r="CH184" i="149"/>
  <c r="CE184" i="149"/>
  <c r="CD184" i="149"/>
  <c r="CA184" i="149"/>
  <c r="BZ184" i="149"/>
  <c r="BW184" i="149"/>
  <c r="BV184" i="149"/>
  <c r="BS184" i="149"/>
  <c r="BR184" i="149"/>
  <c r="BO184" i="149"/>
  <c r="BN184" i="149"/>
  <c r="BK184" i="149"/>
  <c r="BJ184" i="149"/>
  <c r="BG184" i="149"/>
  <c r="EB184" i="149"/>
  <c r="BB184" i="149"/>
  <c r="AY184" i="149"/>
  <c r="AX184" i="149"/>
  <c r="AT184" i="149"/>
  <c r="AQ184" i="149"/>
  <c r="AP184" i="149"/>
  <c r="AM184" i="149"/>
  <c r="AL184" i="149"/>
  <c r="AI184" i="149"/>
  <c r="AH184" i="149"/>
  <c r="AE184" i="149"/>
  <c r="AD184" i="149"/>
  <c r="AA184" i="149"/>
  <c r="Z184" i="149"/>
  <c r="W184" i="149"/>
  <c r="V184" i="149"/>
  <c r="S184" i="149"/>
  <c r="R184" i="149"/>
  <c r="O184" i="149"/>
  <c r="N184" i="149"/>
  <c r="K184" i="149"/>
  <c r="J184" i="149"/>
  <c r="EH183" i="149"/>
  <c r="DN183" i="149"/>
  <c r="DK183" i="149"/>
  <c r="DJ183" i="149"/>
  <c r="DG183" i="149"/>
  <c r="DF183" i="149"/>
  <c r="DC183" i="149"/>
  <c r="DB183" i="149"/>
  <c r="CY183" i="149"/>
  <c r="CX183" i="149"/>
  <c r="CQ183" i="149"/>
  <c r="CP183" i="149"/>
  <c r="CI183" i="149"/>
  <c r="CH183" i="149"/>
  <c r="CE183" i="149"/>
  <c r="CD183" i="149"/>
  <c r="CA183" i="149"/>
  <c r="BZ183" i="149"/>
  <c r="BW183" i="149"/>
  <c r="BV183" i="149"/>
  <c r="BS183" i="149"/>
  <c r="BR183" i="149"/>
  <c r="BO183" i="149"/>
  <c r="BN183" i="149"/>
  <c r="BK183" i="149"/>
  <c r="BJ183" i="149"/>
  <c r="BG183" i="149"/>
  <c r="EB183" i="149"/>
  <c r="BB183" i="149"/>
  <c r="AY183" i="149"/>
  <c r="AX183" i="149"/>
  <c r="AT183" i="149"/>
  <c r="AP183" i="149"/>
  <c r="AM183" i="149"/>
  <c r="AL183" i="149"/>
  <c r="AI183" i="149"/>
  <c r="AH183" i="149"/>
  <c r="AE183" i="149"/>
  <c r="AD183" i="149"/>
  <c r="AA183" i="149"/>
  <c r="Z183" i="149"/>
  <c r="W183" i="149"/>
  <c r="V183" i="149"/>
  <c r="S183" i="149"/>
  <c r="R183" i="149"/>
  <c r="O183" i="149"/>
  <c r="N183" i="149"/>
  <c r="K183" i="149"/>
  <c r="J183" i="149"/>
  <c r="EH182" i="149"/>
  <c r="DN182" i="149"/>
  <c r="DK182" i="149"/>
  <c r="DJ182" i="149"/>
  <c r="DG182" i="149"/>
  <c r="DF182" i="149"/>
  <c r="DC182" i="149"/>
  <c r="DB182" i="149"/>
  <c r="CY182" i="149"/>
  <c r="CX182" i="149"/>
  <c r="CQ182" i="149"/>
  <c r="CP182" i="149"/>
  <c r="CI182" i="149"/>
  <c r="CH182" i="149"/>
  <c r="CE182" i="149"/>
  <c r="CD182" i="149"/>
  <c r="CA182" i="149"/>
  <c r="BZ182" i="149"/>
  <c r="BW182" i="149"/>
  <c r="BV182" i="149"/>
  <c r="BS182" i="149"/>
  <c r="BR182" i="149"/>
  <c r="BO182" i="149"/>
  <c r="BN182" i="149"/>
  <c r="BK182" i="149"/>
  <c r="BJ182" i="149"/>
  <c r="BG182" i="149"/>
  <c r="BF182" i="149"/>
  <c r="BB182" i="149"/>
  <c r="AY182" i="149"/>
  <c r="AX182" i="149"/>
  <c r="AT182" i="149"/>
  <c r="AP182" i="149"/>
  <c r="AM182" i="149"/>
  <c r="AL182" i="149"/>
  <c r="AI182" i="149"/>
  <c r="AH182" i="149"/>
  <c r="AE182" i="149"/>
  <c r="AD182" i="149"/>
  <c r="AA182" i="149"/>
  <c r="Z182" i="149"/>
  <c r="W182" i="149"/>
  <c r="V182" i="149"/>
  <c r="S182" i="149"/>
  <c r="R182" i="149"/>
  <c r="O182" i="149"/>
  <c r="N182" i="149"/>
  <c r="K182" i="149"/>
  <c r="J182" i="149"/>
  <c r="EH181" i="149"/>
  <c r="DN181" i="149"/>
  <c r="DK181" i="149"/>
  <c r="DJ181" i="149"/>
  <c r="DG181" i="149"/>
  <c r="DF181" i="149"/>
  <c r="DC181" i="149"/>
  <c r="DB181" i="149"/>
  <c r="CY181" i="149"/>
  <c r="CX181" i="149"/>
  <c r="CQ181" i="149"/>
  <c r="CP181" i="149"/>
  <c r="CI181" i="149"/>
  <c r="CH181" i="149"/>
  <c r="CE181" i="149"/>
  <c r="CD181" i="149"/>
  <c r="CA181" i="149"/>
  <c r="BZ181" i="149"/>
  <c r="BW181" i="149"/>
  <c r="BV181" i="149"/>
  <c r="BS181" i="149"/>
  <c r="BR181" i="149"/>
  <c r="BO181" i="149"/>
  <c r="BN181" i="149"/>
  <c r="BK181" i="149"/>
  <c r="BJ181" i="149"/>
  <c r="BG181" i="149"/>
  <c r="EB181" i="149"/>
  <c r="BB181" i="149"/>
  <c r="AY181" i="149"/>
  <c r="AX181" i="149"/>
  <c r="AT181" i="149"/>
  <c r="AP181" i="149"/>
  <c r="AM181" i="149"/>
  <c r="AL181" i="149"/>
  <c r="AI181" i="149"/>
  <c r="AH181" i="149"/>
  <c r="AE181" i="149"/>
  <c r="AD181" i="149"/>
  <c r="AA181" i="149"/>
  <c r="Z181" i="149"/>
  <c r="W181" i="149"/>
  <c r="V181" i="149"/>
  <c r="S181" i="149"/>
  <c r="R181" i="149"/>
  <c r="O181" i="149"/>
  <c r="N181" i="149"/>
  <c r="K181" i="149"/>
  <c r="J181" i="149"/>
  <c r="EH180" i="149"/>
  <c r="DN180" i="149"/>
  <c r="DK180" i="149"/>
  <c r="DJ180" i="149"/>
  <c r="DG180" i="149"/>
  <c r="DF180" i="149"/>
  <c r="DC180" i="149"/>
  <c r="DB180" i="149"/>
  <c r="CY180" i="149"/>
  <c r="CX180" i="149"/>
  <c r="CQ180" i="149"/>
  <c r="CP180" i="149"/>
  <c r="CI180" i="149"/>
  <c r="CH180" i="149"/>
  <c r="CE180" i="149"/>
  <c r="CD180" i="149"/>
  <c r="CA180" i="149"/>
  <c r="BZ180" i="149"/>
  <c r="BW180" i="149"/>
  <c r="BV180" i="149"/>
  <c r="BS180" i="149"/>
  <c r="BR180" i="149"/>
  <c r="BO180" i="149"/>
  <c r="BN180" i="149"/>
  <c r="BK180" i="149"/>
  <c r="BJ180" i="149"/>
  <c r="BG180" i="149"/>
  <c r="BF180" i="149"/>
  <c r="BB180" i="149"/>
  <c r="AY180" i="149"/>
  <c r="AX180" i="149"/>
  <c r="AT180" i="149"/>
  <c r="AP180" i="149"/>
  <c r="AM180" i="149"/>
  <c r="AL180" i="149"/>
  <c r="AI180" i="149"/>
  <c r="AH180" i="149"/>
  <c r="AE180" i="149"/>
  <c r="AD180" i="149"/>
  <c r="AA180" i="149"/>
  <c r="Z180" i="149"/>
  <c r="W180" i="149"/>
  <c r="V180" i="149"/>
  <c r="S180" i="149"/>
  <c r="R180" i="149"/>
  <c r="O180" i="149"/>
  <c r="N180" i="149"/>
  <c r="K180" i="149"/>
  <c r="J180" i="149"/>
  <c r="EH179" i="149"/>
  <c r="DN179" i="149"/>
  <c r="DK179" i="149"/>
  <c r="DJ179" i="149"/>
  <c r="DG179" i="149"/>
  <c r="DF179" i="149"/>
  <c r="DC179" i="149"/>
  <c r="DB179" i="149"/>
  <c r="CY179" i="149"/>
  <c r="CX179" i="149"/>
  <c r="CQ179" i="149"/>
  <c r="CP179" i="149"/>
  <c r="CI179" i="149"/>
  <c r="CH179" i="149"/>
  <c r="CE179" i="149"/>
  <c r="CD179" i="149"/>
  <c r="CA179" i="149"/>
  <c r="BZ179" i="149"/>
  <c r="BW179" i="149"/>
  <c r="BV179" i="149"/>
  <c r="BS179" i="149"/>
  <c r="BR179" i="149"/>
  <c r="BO179" i="149"/>
  <c r="BN179" i="149"/>
  <c r="BK179" i="149"/>
  <c r="BJ179" i="149"/>
  <c r="BG179" i="149"/>
  <c r="EB179" i="149"/>
  <c r="BB179" i="149"/>
  <c r="AY179" i="149"/>
  <c r="AX179" i="149"/>
  <c r="AT179" i="149"/>
  <c r="AP179" i="149"/>
  <c r="AM179" i="149"/>
  <c r="AL179" i="149"/>
  <c r="AI179" i="149"/>
  <c r="AH179" i="149"/>
  <c r="AE179" i="149"/>
  <c r="AD179" i="149"/>
  <c r="AA179" i="149"/>
  <c r="Z179" i="149"/>
  <c r="W179" i="149"/>
  <c r="V179" i="149"/>
  <c r="S179" i="149"/>
  <c r="R179" i="149"/>
  <c r="O179" i="149"/>
  <c r="N179" i="149"/>
  <c r="K179" i="149"/>
  <c r="J179" i="149"/>
  <c r="EH178" i="149"/>
  <c r="DN178" i="149"/>
  <c r="DK178" i="149"/>
  <c r="DJ178" i="149"/>
  <c r="DG178" i="149"/>
  <c r="DF178" i="149"/>
  <c r="DC178" i="149"/>
  <c r="DB178" i="149"/>
  <c r="CY178" i="149"/>
  <c r="CX178" i="149"/>
  <c r="CQ178" i="149"/>
  <c r="CP178" i="149"/>
  <c r="CI178" i="149"/>
  <c r="CH178" i="149"/>
  <c r="CE178" i="149"/>
  <c r="CD178" i="149"/>
  <c r="CA178" i="149"/>
  <c r="BZ178" i="149"/>
  <c r="BW178" i="149"/>
  <c r="BV178" i="149"/>
  <c r="BS178" i="149"/>
  <c r="BR178" i="149"/>
  <c r="BO178" i="149"/>
  <c r="BN178" i="149"/>
  <c r="BK178" i="149"/>
  <c r="BJ178" i="149"/>
  <c r="BG178" i="149"/>
  <c r="BF178" i="149"/>
  <c r="BB178" i="149"/>
  <c r="AY178" i="149"/>
  <c r="AX178" i="149"/>
  <c r="AT178" i="149"/>
  <c r="AP178" i="149"/>
  <c r="AM178" i="149"/>
  <c r="AL178" i="149"/>
  <c r="AI178" i="149"/>
  <c r="AH178" i="149"/>
  <c r="AE178" i="149"/>
  <c r="AD178" i="149"/>
  <c r="AA178" i="149"/>
  <c r="Z178" i="149"/>
  <c r="W178" i="149"/>
  <c r="V178" i="149"/>
  <c r="S178" i="149"/>
  <c r="R178" i="149"/>
  <c r="O178" i="149"/>
  <c r="N178" i="149"/>
  <c r="K178" i="149"/>
  <c r="J178" i="149"/>
  <c r="EH177" i="149"/>
  <c r="DN177" i="149"/>
  <c r="DK177" i="149"/>
  <c r="DJ177" i="149"/>
  <c r="DG177" i="149"/>
  <c r="DF177" i="149"/>
  <c r="DC177" i="149"/>
  <c r="DB177" i="149"/>
  <c r="CY177" i="149"/>
  <c r="CX177" i="149"/>
  <c r="CQ177" i="149"/>
  <c r="CP177" i="149"/>
  <c r="CI177" i="149"/>
  <c r="CH177" i="149"/>
  <c r="CE177" i="149"/>
  <c r="CD177" i="149"/>
  <c r="CA177" i="149"/>
  <c r="BZ177" i="149"/>
  <c r="BW177" i="149"/>
  <c r="BV177" i="149"/>
  <c r="BS177" i="149"/>
  <c r="BR177" i="149"/>
  <c r="BO177" i="149"/>
  <c r="BN177" i="149"/>
  <c r="BK177" i="149"/>
  <c r="BJ177" i="149"/>
  <c r="BG177" i="149"/>
  <c r="EB177" i="149"/>
  <c r="BB177" i="149"/>
  <c r="AY177" i="149"/>
  <c r="AX177" i="149"/>
  <c r="AT177" i="149"/>
  <c r="AP177" i="149"/>
  <c r="AM177" i="149"/>
  <c r="AL177" i="149"/>
  <c r="AI177" i="149"/>
  <c r="AH177" i="149"/>
  <c r="AE177" i="149"/>
  <c r="AD177" i="149"/>
  <c r="AA177" i="149"/>
  <c r="Z177" i="149"/>
  <c r="W177" i="149"/>
  <c r="V177" i="149"/>
  <c r="S177" i="149"/>
  <c r="R177" i="149"/>
  <c r="O177" i="149"/>
  <c r="N177" i="149"/>
  <c r="K177" i="149"/>
  <c r="J177" i="149"/>
  <c r="EH176" i="149"/>
  <c r="DN176" i="149"/>
  <c r="DK176" i="149"/>
  <c r="DJ176" i="149"/>
  <c r="DG176" i="149"/>
  <c r="DF176" i="149"/>
  <c r="DC176" i="149"/>
  <c r="DB176" i="149"/>
  <c r="CY176" i="149"/>
  <c r="CX176" i="149"/>
  <c r="CQ176" i="149"/>
  <c r="CP176" i="149"/>
  <c r="CI176" i="149"/>
  <c r="CH176" i="149"/>
  <c r="CE176" i="149"/>
  <c r="CD176" i="149"/>
  <c r="CA176" i="149"/>
  <c r="BZ176" i="149"/>
  <c r="BW176" i="149"/>
  <c r="BV176" i="149"/>
  <c r="BS176" i="149"/>
  <c r="BR176" i="149"/>
  <c r="BO176" i="149"/>
  <c r="BN176" i="149"/>
  <c r="BK176" i="149"/>
  <c r="BJ176" i="149"/>
  <c r="BG176" i="149"/>
  <c r="BF176" i="149"/>
  <c r="BB176" i="149"/>
  <c r="AY176" i="149"/>
  <c r="AX176" i="149"/>
  <c r="AP176" i="149"/>
  <c r="AM176" i="149"/>
  <c r="AL176" i="149"/>
  <c r="AI176" i="149"/>
  <c r="AH176" i="149"/>
  <c r="AE176" i="149"/>
  <c r="AD176" i="149"/>
  <c r="AA176" i="149"/>
  <c r="Z176" i="149"/>
  <c r="W176" i="149"/>
  <c r="V176" i="149"/>
  <c r="S176" i="149"/>
  <c r="R176" i="149"/>
  <c r="O176" i="149"/>
  <c r="N176" i="149"/>
  <c r="K176" i="149"/>
  <c r="J176" i="149"/>
  <c r="EH175" i="149"/>
  <c r="DN175" i="149"/>
  <c r="DK175" i="149"/>
  <c r="DJ175" i="149"/>
  <c r="DF175" i="149"/>
  <c r="DB175" i="149"/>
  <c r="CY175" i="149"/>
  <c r="CX175" i="149"/>
  <c r="CQ175" i="149"/>
  <c r="CP175" i="149"/>
  <c r="CI175" i="149"/>
  <c r="CH175" i="149"/>
  <c r="CE175" i="149"/>
  <c r="CD175" i="149"/>
  <c r="BZ175" i="149"/>
  <c r="BV175" i="149"/>
  <c r="BR175" i="149"/>
  <c r="BO175" i="149"/>
  <c r="BN175" i="149"/>
  <c r="BK175" i="149"/>
  <c r="BJ175" i="149"/>
  <c r="BG175" i="149"/>
  <c r="EB175" i="149"/>
  <c r="BB175" i="149"/>
  <c r="AY175" i="149"/>
  <c r="AX175" i="149"/>
  <c r="AT175" i="149"/>
  <c r="AP175" i="149"/>
  <c r="AM175" i="149"/>
  <c r="AL175" i="149"/>
  <c r="AI175" i="149"/>
  <c r="AH175" i="149"/>
  <c r="AE175" i="149"/>
  <c r="AD175" i="149"/>
  <c r="Z175" i="149"/>
  <c r="V175" i="149"/>
  <c r="R175" i="149"/>
  <c r="O175" i="149"/>
  <c r="N175" i="149"/>
  <c r="K175" i="149"/>
  <c r="J175" i="149"/>
  <c r="EH174" i="149"/>
  <c r="DN174" i="149"/>
  <c r="DK174" i="149"/>
  <c r="DJ174" i="149"/>
  <c r="DG174" i="149"/>
  <c r="DF174" i="149"/>
  <c r="DC174" i="149"/>
  <c r="DB174" i="149"/>
  <c r="CY174" i="149"/>
  <c r="CX174" i="149"/>
  <c r="CQ174" i="149"/>
  <c r="CP174" i="149"/>
  <c r="CI174" i="149"/>
  <c r="CH174" i="149"/>
  <c r="CE174" i="149"/>
  <c r="CD174" i="149"/>
  <c r="BZ174" i="149"/>
  <c r="BW174" i="149"/>
  <c r="BV174" i="149"/>
  <c r="BS174" i="149"/>
  <c r="BR174" i="149"/>
  <c r="BO174" i="149"/>
  <c r="BN174" i="149"/>
  <c r="BK174" i="149"/>
  <c r="BJ174" i="149"/>
  <c r="BG174" i="149"/>
  <c r="EB174" i="149"/>
  <c r="BB174" i="149"/>
  <c r="AY174" i="149"/>
  <c r="AX174" i="149"/>
  <c r="AT174" i="149"/>
  <c r="AP174" i="149"/>
  <c r="AM174" i="149"/>
  <c r="AL174" i="149"/>
  <c r="AI174" i="149"/>
  <c r="AH174" i="149"/>
  <c r="AE174" i="149"/>
  <c r="AD174" i="149"/>
  <c r="Z174" i="149"/>
  <c r="W174" i="149"/>
  <c r="V174" i="149"/>
  <c r="S174" i="149"/>
  <c r="R174" i="149"/>
  <c r="O174" i="149"/>
  <c r="N174" i="149"/>
  <c r="K174" i="149"/>
  <c r="J174" i="149"/>
  <c r="EH173" i="149"/>
  <c r="DN173" i="149"/>
  <c r="DK173" i="149"/>
  <c r="DJ173" i="149"/>
  <c r="DG173" i="149"/>
  <c r="DF173" i="149"/>
  <c r="DC173" i="149"/>
  <c r="DB173" i="149"/>
  <c r="CY173" i="149"/>
  <c r="CX173" i="149"/>
  <c r="CQ173" i="149"/>
  <c r="CP173" i="149"/>
  <c r="CI173" i="149"/>
  <c r="CH173" i="149"/>
  <c r="CE173" i="149"/>
  <c r="CD173" i="149"/>
  <c r="BZ173" i="149"/>
  <c r="BW173" i="149"/>
  <c r="BV173" i="149"/>
  <c r="BS173" i="149"/>
  <c r="BR173" i="149"/>
  <c r="BO173" i="149"/>
  <c r="BN173" i="149"/>
  <c r="BK173" i="149"/>
  <c r="BJ173" i="149"/>
  <c r="BG173" i="149"/>
  <c r="EB173" i="149"/>
  <c r="BB173" i="149"/>
  <c r="AY173" i="149"/>
  <c r="AX173" i="149"/>
  <c r="AT173" i="149"/>
  <c r="AP173" i="149"/>
  <c r="AM173" i="149"/>
  <c r="AL173" i="149"/>
  <c r="AI173" i="149"/>
  <c r="AH173" i="149"/>
  <c r="AE173" i="149"/>
  <c r="AD173" i="149"/>
  <c r="Z173" i="149"/>
  <c r="W173" i="149"/>
  <c r="V173" i="149"/>
  <c r="S173" i="149"/>
  <c r="R173" i="149"/>
  <c r="O173" i="149"/>
  <c r="N173" i="149"/>
  <c r="K173" i="149"/>
  <c r="J173" i="149"/>
  <c r="DN172" i="149"/>
  <c r="DK172" i="149"/>
  <c r="DJ172" i="149"/>
  <c r="DG172" i="149"/>
  <c r="DF172" i="149"/>
  <c r="DC172" i="149"/>
  <c r="DB172" i="149"/>
  <c r="CY172" i="149"/>
  <c r="CX172" i="149"/>
  <c r="CQ172" i="149"/>
  <c r="CP172" i="149"/>
  <c r="CI172" i="149"/>
  <c r="CH172" i="149"/>
  <c r="CE172" i="149"/>
  <c r="CD172" i="149"/>
  <c r="BZ172" i="149"/>
  <c r="BW172" i="149"/>
  <c r="BV172" i="149"/>
  <c r="BS172" i="149"/>
  <c r="BR172" i="149"/>
  <c r="BO172" i="149"/>
  <c r="BN172" i="149"/>
  <c r="BK172" i="149"/>
  <c r="BJ172" i="149"/>
  <c r="BG172" i="149"/>
  <c r="EB172" i="149"/>
  <c r="BB172" i="149"/>
  <c r="AY172" i="149"/>
  <c r="AX172" i="149"/>
  <c r="AT172" i="149"/>
  <c r="AP172" i="149"/>
  <c r="AM172" i="149"/>
  <c r="AL172" i="149"/>
  <c r="AI172" i="149"/>
  <c r="AH172" i="149"/>
  <c r="AE172" i="149"/>
  <c r="AD172" i="149"/>
  <c r="Z172" i="149"/>
  <c r="W172" i="149"/>
  <c r="V172" i="149"/>
  <c r="S172" i="149"/>
  <c r="R172" i="149"/>
  <c r="O172" i="149"/>
  <c r="N172" i="149"/>
  <c r="K172" i="149"/>
  <c r="J172" i="149"/>
  <c r="DR171" i="149"/>
  <c r="DN171" i="149"/>
  <c r="DK171" i="149"/>
  <c r="DJ171" i="149"/>
  <c r="DG171" i="149"/>
  <c r="DF171" i="149"/>
  <c r="DC171" i="149"/>
  <c r="DB171" i="149"/>
  <c r="CY171" i="149"/>
  <c r="CX171" i="149"/>
  <c r="CQ171" i="149"/>
  <c r="CP171" i="149"/>
  <c r="CI171" i="149"/>
  <c r="CH171" i="149"/>
  <c r="CE171" i="149"/>
  <c r="CD171" i="149"/>
  <c r="BZ171" i="149"/>
  <c r="BV171" i="149"/>
  <c r="BS171" i="149"/>
  <c r="BR171" i="149"/>
  <c r="BO171" i="149"/>
  <c r="BN171" i="149"/>
  <c r="BK171" i="149"/>
  <c r="BJ171" i="149"/>
  <c r="BG171" i="149"/>
  <c r="BF171" i="149"/>
  <c r="BB171" i="149"/>
  <c r="AY171" i="149"/>
  <c r="AX171" i="149"/>
  <c r="AT171" i="149"/>
  <c r="AP171" i="149"/>
  <c r="AM171" i="149"/>
  <c r="AL171" i="149"/>
  <c r="AI171" i="149"/>
  <c r="AH171" i="149"/>
  <c r="AE171" i="149"/>
  <c r="AD171" i="149"/>
  <c r="Z171" i="149"/>
  <c r="V171" i="149"/>
  <c r="S171" i="149"/>
  <c r="R171" i="149"/>
  <c r="O171" i="149"/>
  <c r="N171" i="149"/>
  <c r="K171" i="149"/>
  <c r="J171" i="149"/>
  <c r="EH170" i="149"/>
  <c r="DR170" i="149"/>
  <c r="DN170" i="149"/>
  <c r="DK170" i="149"/>
  <c r="DJ170" i="149"/>
  <c r="DG170" i="149"/>
  <c r="DF170" i="149"/>
  <c r="DC170" i="149"/>
  <c r="DB170" i="149"/>
  <c r="CY170" i="149"/>
  <c r="CX170" i="149"/>
  <c r="CU170" i="149"/>
  <c r="CT170" i="149"/>
  <c r="CQ170" i="149"/>
  <c r="CP170" i="149"/>
  <c r="CI170" i="149"/>
  <c r="CH170" i="149"/>
  <c r="CE170" i="149"/>
  <c r="CD170" i="149"/>
  <c r="BZ170" i="149"/>
  <c r="BW170" i="149"/>
  <c r="BV170" i="149"/>
  <c r="BS170" i="149"/>
  <c r="BR170" i="149"/>
  <c r="BO170" i="149"/>
  <c r="BN170" i="149"/>
  <c r="BK170" i="149"/>
  <c r="BJ170" i="149"/>
  <c r="EB170" i="149"/>
  <c r="BF170" i="149"/>
  <c r="BB170" i="149"/>
  <c r="AY170" i="149"/>
  <c r="AX170" i="149"/>
  <c r="AT170" i="149"/>
  <c r="AP170" i="149"/>
  <c r="AM170" i="149"/>
  <c r="AL170" i="149"/>
  <c r="AI170" i="149"/>
  <c r="AH170" i="149"/>
  <c r="AE170" i="149"/>
  <c r="AD170" i="149"/>
  <c r="Z170" i="149"/>
  <c r="W170" i="149"/>
  <c r="V170" i="149"/>
  <c r="S170" i="149"/>
  <c r="R170" i="149"/>
  <c r="O170" i="149"/>
  <c r="N170" i="149"/>
  <c r="K170" i="149"/>
  <c r="J170" i="149"/>
  <c r="DN169" i="149"/>
  <c r="DK169" i="149"/>
  <c r="DJ169" i="149"/>
  <c r="DG169" i="149"/>
  <c r="DF169" i="149"/>
  <c r="DC169" i="149"/>
  <c r="DB169" i="149"/>
  <c r="CY169" i="149"/>
  <c r="CX169" i="149"/>
  <c r="CQ169" i="149"/>
  <c r="CP169" i="149"/>
  <c r="CI169" i="149"/>
  <c r="CH169" i="149"/>
  <c r="CE169" i="149"/>
  <c r="CD169" i="149"/>
  <c r="BZ169" i="149"/>
  <c r="BW169" i="149"/>
  <c r="BV169" i="149"/>
  <c r="BS169" i="149"/>
  <c r="BR169" i="149"/>
  <c r="BO169" i="149"/>
  <c r="BN169" i="149"/>
  <c r="BK169" i="149"/>
  <c r="BJ169" i="149"/>
  <c r="BG169" i="149"/>
  <c r="EB169" i="149"/>
  <c r="BB169" i="149"/>
  <c r="AY169" i="149"/>
  <c r="AX169" i="149"/>
  <c r="AT169" i="149"/>
  <c r="AP169" i="149"/>
  <c r="AM169" i="149"/>
  <c r="AL169" i="149"/>
  <c r="AI169" i="149"/>
  <c r="AH169" i="149"/>
  <c r="AE169" i="149"/>
  <c r="AD169" i="149"/>
  <c r="Z169" i="149"/>
  <c r="W169" i="149"/>
  <c r="V169" i="149"/>
  <c r="S169" i="149"/>
  <c r="R169" i="149"/>
  <c r="O169" i="149"/>
  <c r="N169" i="149"/>
  <c r="K169" i="149"/>
  <c r="J169" i="149"/>
  <c r="DN168" i="149"/>
  <c r="DK168" i="149"/>
  <c r="DJ168" i="149"/>
  <c r="DG168" i="149"/>
  <c r="DF168" i="149"/>
  <c r="DC168" i="149"/>
  <c r="DB168" i="149"/>
  <c r="CY168" i="149"/>
  <c r="CX168" i="149"/>
  <c r="CQ168" i="149"/>
  <c r="CP168" i="149"/>
  <c r="CI168" i="149"/>
  <c r="CH168" i="149"/>
  <c r="CE168" i="149"/>
  <c r="CD168" i="149"/>
  <c r="BZ168" i="149"/>
  <c r="BW168" i="149"/>
  <c r="BV168" i="149"/>
  <c r="BS168" i="149"/>
  <c r="BR168" i="149"/>
  <c r="BO168" i="149"/>
  <c r="BN168" i="149"/>
  <c r="BK168" i="149"/>
  <c r="BJ168" i="149"/>
  <c r="BG168" i="149"/>
  <c r="EB168" i="149"/>
  <c r="BB168" i="149"/>
  <c r="AY168" i="149"/>
  <c r="AX168" i="149"/>
  <c r="AT168" i="149"/>
  <c r="AP168" i="149"/>
  <c r="AM168" i="149"/>
  <c r="AL168" i="149"/>
  <c r="AI168" i="149"/>
  <c r="AH168" i="149"/>
  <c r="AE168" i="149"/>
  <c r="AD168" i="149"/>
  <c r="Z168" i="149"/>
  <c r="W168" i="149"/>
  <c r="V168" i="149"/>
  <c r="S168" i="149"/>
  <c r="R168" i="149"/>
  <c r="O168" i="149"/>
  <c r="N168" i="149"/>
  <c r="K168" i="149"/>
  <c r="J168" i="149"/>
  <c r="DN167" i="149"/>
  <c r="DK167" i="149"/>
  <c r="DJ167" i="149"/>
  <c r="DG167" i="149"/>
  <c r="DF167" i="149"/>
  <c r="DC167" i="149"/>
  <c r="DB167" i="149"/>
  <c r="CY167" i="149"/>
  <c r="CX167" i="149"/>
  <c r="CQ167" i="149"/>
  <c r="CP167" i="149"/>
  <c r="CI167" i="149"/>
  <c r="CH167" i="149"/>
  <c r="CE167" i="149"/>
  <c r="CD167" i="149"/>
  <c r="BZ167" i="149"/>
  <c r="BW167" i="149"/>
  <c r="BV167" i="149"/>
  <c r="BS167" i="149"/>
  <c r="BR167" i="149"/>
  <c r="BO167" i="149"/>
  <c r="BN167" i="149"/>
  <c r="BK167" i="149"/>
  <c r="BJ167" i="149"/>
  <c r="BG167" i="149"/>
  <c r="EB167" i="149"/>
  <c r="BB167" i="149"/>
  <c r="AY167" i="149"/>
  <c r="AX167" i="149"/>
  <c r="AT167" i="149"/>
  <c r="AP167" i="149"/>
  <c r="AM167" i="149"/>
  <c r="AL167" i="149"/>
  <c r="AI167" i="149"/>
  <c r="AH167" i="149"/>
  <c r="AE167" i="149"/>
  <c r="AD167" i="149"/>
  <c r="Z167" i="149"/>
  <c r="W167" i="149"/>
  <c r="V167" i="149"/>
  <c r="S167" i="149"/>
  <c r="R167" i="149"/>
  <c r="O167" i="149"/>
  <c r="N167" i="149"/>
  <c r="K167" i="149"/>
  <c r="J167" i="149"/>
  <c r="EH166" i="149"/>
  <c r="DN166" i="149"/>
  <c r="DK166" i="149"/>
  <c r="DJ166" i="149"/>
  <c r="DG166" i="149"/>
  <c r="DF166" i="149"/>
  <c r="DC166" i="149"/>
  <c r="DB166" i="149"/>
  <c r="CY166" i="149"/>
  <c r="CX166" i="149"/>
  <c r="CQ166" i="149"/>
  <c r="CP166" i="149"/>
  <c r="CI166" i="149"/>
  <c r="CH166" i="149"/>
  <c r="CE166" i="149"/>
  <c r="CD166" i="149"/>
  <c r="BZ166" i="149"/>
  <c r="BW166" i="149"/>
  <c r="BV166" i="149"/>
  <c r="BS166" i="149"/>
  <c r="BR166" i="149"/>
  <c r="BO166" i="149"/>
  <c r="BN166" i="149"/>
  <c r="BK166" i="149"/>
  <c r="BJ166" i="149"/>
  <c r="BG166" i="149"/>
  <c r="EB166" i="149"/>
  <c r="BB166" i="149"/>
  <c r="AY166" i="149"/>
  <c r="AX166" i="149"/>
  <c r="AT166" i="149"/>
  <c r="AP166" i="149"/>
  <c r="AM166" i="149"/>
  <c r="AL166" i="149"/>
  <c r="AI166" i="149"/>
  <c r="AH166" i="149"/>
  <c r="AE166" i="149"/>
  <c r="AD166" i="149"/>
  <c r="Z166" i="149"/>
  <c r="W166" i="149"/>
  <c r="V166" i="149"/>
  <c r="S166" i="149"/>
  <c r="R166" i="149"/>
  <c r="O166" i="149"/>
  <c r="N166" i="149"/>
  <c r="K166" i="149"/>
  <c r="J166" i="149"/>
  <c r="EH165" i="149"/>
  <c r="DN165" i="149"/>
  <c r="DK165" i="149"/>
  <c r="DJ165" i="149"/>
  <c r="DG165" i="149"/>
  <c r="DF165" i="149"/>
  <c r="DC165" i="149"/>
  <c r="DB165" i="149"/>
  <c r="CY165" i="149"/>
  <c r="CX165" i="149"/>
  <c r="CQ165" i="149"/>
  <c r="CP165" i="149"/>
  <c r="CI165" i="149"/>
  <c r="CH165" i="149"/>
  <c r="CE165" i="149"/>
  <c r="CD165" i="149"/>
  <c r="BZ165" i="149"/>
  <c r="BW165" i="149"/>
  <c r="BV165" i="149"/>
  <c r="BS165" i="149"/>
  <c r="BR165" i="149"/>
  <c r="BO165" i="149"/>
  <c r="BN165" i="149"/>
  <c r="BK165" i="149"/>
  <c r="BJ165" i="149"/>
  <c r="BG165" i="149"/>
  <c r="EB165" i="149"/>
  <c r="BB165" i="149"/>
  <c r="AY165" i="149"/>
  <c r="AX165" i="149"/>
  <c r="AT165" i="149"/>
  <c r="AP165" i="149"/>
  <c r="AM165" i="149"/>
  <c r="AL165" i="149"/>
  <c r="AI165" i="149"/>
  <c r="AH165" i="149"/>
  <c r="AE165" i="149"/>
  <c r="AD165" i="149"/>
  <c r="Z165" i="149"/>
  <c r="W165" i="149"/>
  <c r="V165" i="149"/>
  <c r="S165" i="149"/>
  <c r="R165" i="149"/>
  <c r="O165" i="149"/>
  <c r="N165" i="149"/>
  <c r="K165" i="149"/>
  <c r="J165" i="149"/>
  <c r="EH164" i="149"/>
  <c r="DN164" i="149"/>
  <c r="DK164" i="149"/>
  <c r="DJ164" i="149"/>
  <c r="DF164" i="149"/>
  <c r="DB164" i="149"/>
  <c r="CY164" i="149"/>
  <c r="CX164" i="149"/>
  <c r="CQ164" i="149"/>
  <c r="CP164" i="149"/>
  <c r="CH164" i="149"/>
  <c r="CE164" i="149"/>
  <c r="CD164" i="149"/>
  <c r="BZ164" i="149"/>
  <c r="BW164" i="149"/>
  <c r="BV164" i="149"/>
  <c r="BS164" i="149"/>
  <c r="BR164" i="149"/>
  <c r="BO164" i="149"/>
  <c r="BN164" i="149"/>
  <c r="BK164" i="149"/>
  <c r="BJ164" i="149"/>
  <c r="BG164" i="149"/>
  <c r="EB164" i="149"/>
  <c r="BB164" i="149"/>
  <c r="AY164" i="149"/>
  <c r="AX164" i="149"/>
  <c r="AT164" i="149"/>
  <c r="AP164" i="149"/>
  <c r="AM164" i="149"/>
  <c r="AL164" i="149"/>
  <c r="AH164" i="149"/>
  <c r="AE164" i="149"/>
  <c r="AD164" i="149"/>
  <c r="Z164" i="149"/>
  <c r="W164" i="149"/>
  <c r="V164" i="149"/>
  <c r="S164" i="149"/>
  <c r="R164" i="149"/>
  <c r="O164" i="149"/>
  <c r="N164" i="149"/>
  <c r="K164" i="149"/>
  <c r="J164" i="149"/>
  <c r="EH163" i="149"/>
  <c r="DN163" i="149"/>
  <c r="DK163" i="149"/>
  <c r="DJ163" i="149"/>
  <c r="DG163" i="149"/>
  <c r="DF163" i="149"/>
  <c r="DC163" i="149"/>
  <c r="DB163" i="149"/>
  <c r="CY163" i="149"/>
  <c r="CX163" i="149"/>
  <c r="CQ163" i="149"/>
  <c r="CP163" i="149"/>
  <c r="CI163" i="149"/>
  <c r="CH163" i="149"/>
  <c r="CE163" i="149"/>
  <c r="CD163" i="149"/>
  <c r="BZ163" i="149"/>
  <c r="BW163" i="149"/>
  <c r="BV163" i="149"/>
  <c r="BS163" i="149"/>
  <c r="BR163" i="149"/>
  <c r="BO163" i="149"/>
  <c r="BN163" i="149"/>
  <c r="BK163" i="149"/>
  <c r="BJ163" i="149"/>
  <c r="BG163" i="149"/>
  <c r="EB163" i="149"/>
  <c r="BB163" i="149"/>
  <c r="AY163" i="149"/>
  <c r="AX163" i="149"/>
  <c r="AT163" i="149"/>
  <c r="AP163" i="149"/>
  <c r="AM163" i="149"/>
  <c r="AL163" i="149"/>
  <c r="AI163" i="149"/>
  <c r="AH163" i="149"/>
  <c r="AE163" i="149"/>
  <c r="AD163" i="149"/>
  <c r="Z163" i="149"/>
  <c r="W163" i="149"/>
  <c r="V163" i="149"/>
  <c r="S163" i="149"/>
  <c r="R163" i="149"/>
  <c r="O163" i="149"/>
  <c r="N163" i="149"/>
  <c r="K163" i="149"/>
  <c r="J163" i="149"/>
  <c r="DR162" i="149"/>
  <c r="DN162" i="149"/>
  <c r="DK162" i="149"/>
  <c r="DJ162" i="149"/>
  <c r="DG162" i="149"/>
  <c r="DF162" i="149"/>
  <c r="DC162" i="149"/>
  <c r="DB162" i="149"/>
  <c r="CY162" i="149"/>
  <c r="CX162" i="149"/>
  <c r="CQ162" i="149"/>
  <c r="CP162" i="149"/>
  <c r="CI162" i="149"/>
  <c r="CH162" i="149"/>
  <c r="CE162" i="149"/>
  <c r="CD162" i="149"/>
  <c r="BZ162" i="149"/>
  <c r="BW162" i="149"/>
  <c r="BV162" i="149"/>
  <c r="BS162" i="149"/>
  <c r="BR162" i="149"/>
  <c r="BO162" i="149"/>
  <c r="BN162" i="149"/>
  <c r="BK162" i="149"/>
  <c r="BJ162" i="149"/>
  <c r="BG162" i="149"/>
  <c r="EB162" i="149"/>
  <c r="BB162" i="149"/>
  <c r="AY162" i="149"/>
  <c r="AX162" i="149"/>
  <c r="AT162" i="149"/>
  <c r="AP162" i="149"/>
  <c r="AM162" i="149"/>
  <c r="AL162" i="149"/>
  <c r="AI162" i="149"/>
  <c r="AH162" i="149"/>
  <c r="AE162" i="149"/>
  <c r="AD162" i="149"/>
  <c r="Z162" i="149"/>
  <c r="W162" i="149"/>
  <c r="V162" i="149"/>
  <c r="S162" i="149"/>
  <c r="R162" i="149"/>
  <c r="O162" i="149"/>
  <c r="N162" i="149"/>
  <c r="K162" i="149"/>
  <c r="J162" i="149"/>
  <c r="EH161" i="149"/>
  <c r="DR161" i="149"/>
  <c r="DN161" i="149"/>
  <c r="DK161" i="149"/>
  <c r="DJ161" i="149"/>
  <c r="DF161" i="149"/>
  <c r="DB161" i="149"/>
  <c r="CY161" i="149"/>
  <c r="CX161" i="149"/>
  <c r="CQ161" i="149"/>
  <c r="CP161" i="149"/>
  <c r="CI161" i="149"/>
  <c r="CH161" i="149"/>
  <c r="CE161" i="149"/>
  <c r="CD161" i="149"/>
  <c r="BZ161" i="149"/>
  <c r="BW161" i="149"/>
  <c r="BV161" i="149"/>
  <c r="BS161" i="149"/>
  <c r="BR161" i="149"/>
  <c r="BO161" i="149"/>
  <c r="BN161" i="149"/>
  <c r="BK161" i="149"/>
  <c r="BJ161" i="149"/>
  <c r="BG161" i="149"/>
  <c r="EB161" i="149"/>
  <c r="BB161" i="149"/>
  <c r="AY161" i="149"/>
  <c r="AX161" i="149"/>
  <c r="AT161" i="149"/>
  <c r="AP161" i="149"/>
  <c r="AM161" i="149"/>
  <c r="AL161" i="149"/>
  <c r="AI161" i="149"/>
  <c r="AH161" i="149"/>
  <c r="AE161" i="149"/>
  <c r="AD161" i="149"/>
  <c r="Z161" i="149"/>
  <c r="W161" i="149"/>
  <c r="V161" i="149"/>
  <c r="S161" i="149"/>
  <c r="R161" i="149"/>
  <c r="O161" i="149"/>
  <c r="N161" i="149"/>
  <c r="K161" i="149"/>
  <c r="J161" i="149"/>
  <c r="EH160" i="149"/>
  <c r="DR160" i="149"/>
  <c r="DN160" i="149"/>
  <c r="DK160" i="149"/>
  <c r="DJ160" i="149"/>
  <c r="DG160" i="149"/>
  <c r="DF160" i="149"/>
  <c r="DC160" i="149"/>
  <c r="DB160" i="149"/>
  <c r="CY160" i="149"/>
  <c r="CX160" i="149"/>
  <c r="CQ160" i="149"/>
  <c r="CP160" i="149"/>
  <c r="CI160" i="149"/>
  <c r="CH160" i="149"/>
  <c r="CE160" i="149"/>
  <c r="CD160" i="149"/>
  <c r="BZ160" i="149"/>
  <c r="BW160" i="149"/>
  <c r="BV160" i="149"/>
  <c r="BS160" i="149"/>
  <c r="BR160" i="149"/>
  <c r="BO160" i="149"/>
  <c r="BN160" i="149"/>
  <c r="BK160" i="149"/>
  <c r="BJ160" i="149"/>
  <c r="BG160" i="149"/>
  <c r="EB160" i="149"/>
  <c r="BB160" i="149"/>
  <c r="AY160" i="149"/>
  <c r="AX160" i="149"/>
  <c r="AT160" i="149"/>
  <c r="AP160" i="149"/>
  <c r="AM160" i="149"/>
  <c r="AL160" i="149"/>
  <c r="AI160" i="149"/>
  <c r="AH160" i="149"/>
  <c r="AE160" i="149"/>
  <c r="AD160" i="149"/>
  <c r="Z160" i="149"/>
  <c r="W160" i="149"/>
  <c r="V160" i="149"/>
  <c r="S160" i="149"/>
  <c r="R160" i="149"/>
  <c r="O160" i="149"/>
  <c r="N160" i="149"/>
  <c r="K160" i="149"/>
  <c r="J160" i="149"/>
  <c r="DN159" i="149"/>
  <c r="DK159" i="149"/>
  <c r="DJ159" i="149"/>
  <c r="DG159" i="149"/>
  <c r="DF159" i="149"/>
  <c r="DC159" i="149"/>
  <c r="DB159" i="149"/>
  <c r="CY159" i="149"/>
  <c r="CX159" i="149"/>
  <c r="CQ159" i="149"/>
  <c r="CP159" i="149"/>
  <c r="CI159" i="149"/>
  <c r="CH159" i="149"/>
  <c r="CE159" i="149"/>
  <c r="CD159" i="149"/>
  <c r="BZ159" i="149"/>
  <c r="BW159" i="149"/>
  <c r="BV159" i="149"/>
  <c r="BS159" i="149"/>
  <c r="BR159" i="149"/>
  <c r="BO159" i="149"/>
  <c r="BN159" i="149"/>
  <c r="BK159" i="149"/>
  <c r="BJ159" i="149"/>
  <c r="BG159" i="149"/>
  <c r="EB159" i="149"/>
  <c r="BB159" i="149"/>
  <c r="AY159" i="149"/>
  <c r="AX159" i="149"/>
  <c r="AT159" i="149"/>
  <c r="AP159" i="149"/>
  <c r="AM159" i="149"/>
  <c r="AL159" i="149"/>
  <c r="AI159" i="149"/>
  <c r="AH159" i="149"/>
  <c r="AE159" i="149"/>
  <c r="AD159" i="149"/>
  <c r="Z159" i="149"/>
  <c r="W159" i="149"/>
  <c r="V159" i="149"/>
  <c r="S159" i="149"/>
  <c r="R159" i="149"/>
  <c r="O159" i="149"/>
  <c r="N159" i="149"/>
  <c r="K159" i="149"/>
  <c r="J159" i="149"/>
  <c r="EH158" i="149"/>
  <c r="DN158" i="149"/>
  <c r="DK158" i="149"/>
  <c r="DJ158" i="149"/>
  <c r="DG158" i="149"/>
  <c r="DF158" i="149"/>
  <c r="DC158" i="149"/>
  <c r="DB158" i="149"/>
  <c r="CY158" i="149"/>
  <c r="CX158" i="149"/>
  <c r="CQ158" i="149"/>
  <c r="CP158" i="149"/>
  <c r="CI158" i="149"/>
  <c r="CH158" i="149"/>
  <c r="CE158" i="149"/>
  <c r="CD158" i="149"/>
  <c r="BZ158" i="149"/>
  <c r="BV158" i="149"/>
  <c r="BR158" i="149"/>
  <c r="BO158" i="149"/>
  <c r="BN158" i="149"/>
  <c r="BK158" i="149"/>
  <c r="BJ158" i="149"/>
  <c r="BG158" i="149"/>
  <c r="EB158" i="149"/>
  <c r="BB158" i="149"/>
  <c r="AY158" i="149"/>
  <c r="AX158" i="149"/>
  <c r="AT158" i="149"/>
  <c r="AP158" i="149"/>
  <c r="AM158" i="149"/>
  <c r="AL158" i="149"/>
  <c r="AI158" i="149"/>
  <c r="AH158" i="149"/>
  <c r="AE158" i="149"/>
  <c r="AD158" i="149"/>
  <c r="AA158" i="149"/>
  <c r="Z158" i="149"/>
  <c r="V158" i="149"/>
  <c r="R158" i="149"/>
  <c r="O158" i="149"/>
  <c r="N158" i="149"/>
  <c r="K158" i="149"/>
  <c r="J158" i="149"/>
  <c r="DN157" i="149"/>
  <c r="DK157" i="149"/>
  <c r="DJ157" i="149"/>
  <c r="DG157" i="149"/>
  <c r="DF157" i="149"/>
  <c r="DC157" i="149"/>
  <c r="DB157" i="149"/>
  <c r="CY157" i="149"/>
  <c r="CX157" i="149"/>
  <c r="CQ157" i="149"/>
  <c r="CP157" i="149"/>
  <c r="CI157" i="149"/>
  <c r="CH157" i="149"/>
  <c r="CE157" i="149"/>
  <c r="CD157" i="149"/>
  <c r="BZ157" i="149"/>
  <c r="BV157" i="149"/>
  <c r="BR157" i="149"/>
  <c r="BO157" i="149"/>
  <c r="BN157" i="149"/>
  <c r="BK157" i="149"/>
  <c r="BJ157" i="149"/>
  <c r="BG157" i="149"/>
  <c r="EB157" i="149"/>
  <c r="BB157" i="149"/>
  <c r="AY157" i="149"/>
  <c r="AX157" i="149"/>
  <c r="AT157" i="149"/>
  <c r="AP157" i="149"/>
  <c r="AM157" i="149"/>
  <c r="AL157" i="149"/>
  <c r="AI157" i="149"/>
  <c r="AH157" i="149"/>
  <c r="AE157" i="149"/>
  <c r="AD157" i="149"/>
  <c r="AA157" i="149"/>
  <c r="Z157" i="149"/>
  <c r="V157" i="149"/>
  <c r="R157" i="149"/>
  <c r="O157" i="149"/>
  <c r="N157" i="149"/>
  <c r="K157" i="149"/>
  <c r="J157" i="149"/>
  <c r="EH156" i="149"/>
  <c r="DN156" i="149"/>
  <c r="DK156" i="149"/>
  <c r="DJ156" i="149"/>
  <c r="DG156" i="149"/>
  <c r="DF156" i="149"/>
  <c r="DC156" i="149"/>
  <c r="DB156" i="149"/>
  <c r="CY156" i="149"/>
  <c r="CX156" i="149"/>
  <c r="CQ156" i="149"/>
  <c r="CP156" i="149"/>
  <c r="CI156" i="149"/>
  <c r="CH156" i="149"/>
  <c r="CE156" i="149"/>
  <c r="CD156" i="149"/>
  <c r="BZ156" i="149"/>
  <c r="BW156" i="149"/>
  <c r="BV156" i="149"/>
  <c r="BS156" i="149"/>
  <c r="BR156" i="149"/>
  <c r="BO156" i="149"/>
  <c r="BN156" i="149"/>
  <c r="BK156" i="149"/>
  <c r="BJ156" i="149"/>
  <c r="BG156" i="149"/>
  <c r="EB156" i="149"/>
  <c r="BB156" i="149"/>
  <c r="AY156" i="149"/>
  <c r="AX156" i="149"/>
  <c r="AT156" i="149"/>
  <c r="AP156" i="149"/>
  <c r="AM156" i="149"/>
  <c r="AL156" i="149"/>
  <c r="AI156" i="149"/>
  <c r="AH156" i="149"/>
  <c r="AE156" i="149"/>
  <c r="AD156" i="149"/>
  <c r="Z156" i="149"/>
  <c r="W156" i="149"/>
  <c r="V156" i="149"/>
  <c r="S156" i="149"/>
  <c r="R156" i="149"/>
  <c r="O156" i="149"/>
  <c r="N156" i="149"/>
  <c r="K156" i="149"/>
  <c r="J156" i="149"/>
  <c r="EH155" i="149"/>
  <c r="DN155" i="149"/>
  <c r="DK155" i="149"/>
  <c r="DJ155" i="149"/>
  <c r="DG155" i="149"/>
  <c r="DF155" i="149"/>
  <c r="DC155" i="149"/>
  <c r="DB155" i="149"/>
  <c r="CY155" i="149"/>
  <c r="CX155" i="149"/>
  <c r="CQ155" i="149"/>
  <c r="CP155" i="149"/>
  <c r="CI155" i="149"/>
  <c r="CH155" i="149"/>
  <c r="CE155" i="149"/>
  <c r="CD155" i="149"/>
  <c r="BZ155" i="149"/>
  <c r="BW155" i="149"/>
  <c r="BV155" i="149"/>
  <c r="BS155" i="149"/>
  <c r="BR155" i="149"/>
  <c r="BO155" i="149"/>
  <c r="BN155" i="149"/>
  <c r="BK155" i="149"/>
  <c r="BJ155" i="149"/>
  <c r="BG155" i="149"/>
  <c r="EB155" i="149"/>
  <c r="BB155" i="149"/>
  <c r="AY155" i="149"/>
  <c r="AX155" i="149"/>
  <c r="AT155" i="149"/>
  <c r="AP155" i="149"/>
  <c r="AM155" i="149"/>
  <c r="AL155" i="149"/>
  <c r="AI155" i="149"/>
  <c r="AH155" i="149"/>
  <c r="AE155" i="149"/>
  <c r="AD155" i="149"/>
  <c r="Z155" i="149"/>
  <c r="W155" i="149"/>
  <c r="V155" i="149"/>
  <c r="S155" i="149"/>
  <c r="R155" i="149"/>
  <c r="O155" i="149"/>
  <c r="N155" i="149"/>
  <c r="K155" i="149"/>
  <c r="J155" i="149"/>
  <c r="EH154" i="149"/>
  <c r="DN154" i="149"/>
  <c r="DJ154" i="149"/>
  <c r="DF154" i="149"/>
  <c r="DB154" i="149"/>
  <c r="CX154" i="149"/>
  <c r="CP154" i="149"/>
  <c r="CH154" i="149"/>
  <c r="CD154" i="149"/>
  <c r="BZ154" i="149"/>
  <c r="BV154" i="149"/>
  <c r="BR154" i="149"/>
  <c r="BN154" i="149"/>
  <c r="BJ154" i="149"/>
  <c r="BG154" i="149"/>
  <c r="EB154" i="149"/>
  <c r="BB154" i="149"/>
  <c r="AX154" i="149"/>
  <c r="AT154" i="149"/>
  <c r="AP154" i="149"/>
  <c r="AL154" i="149"/>
  <c r="AI154" i="149"/>
  <c r="AH154" i="149"/>
  <c r="AD154" i="149"/>
  <c r="Z154" i="149"/>
  <c r="V154" i="149"/>
  <c r="R154" i="149"/>
  <c r="N154" i="149"/>
  <c r="J154" i="149"/>
  <c r="EH153" i="149"/>
  <c r="DN153" i="149"/>
  <c r="DK153" i="149"/>
  <c r="DJ153" i="149"/>
  <c r="DF153" i="149"/>
  <c r="DB153" i="149"/>
  <c r="CY153" i="149"/>
  <c r="CX153" i="149"/>
  <c r="CQ153" i="149"/>
  <c r="CP153" i="149"/>
  <c r="CI153" i="149"/>
  <c r="CH153" i="149"/>
  <c r="CE153" i="149"/>
  <c r="CD153" i="149"/>
  <c r="BZ153" i="149"/>
  <c r="BV153" i="149"/>
  <c r="BR153" i="149"/>
  <c r="BO153" i="149"/>
  <c r="BN153" i="149"/>
  <c r="BK153" i="149"/>
  <c r="BJ153" i="149"/>
  <c r="BG153" i="149"/>
  <c r="EB153" i="149"/>
  <c r="BB153" i="149"/>
  <c r="AY153" i="149"/>
  <c r="AX153" i="149"/>
  <c r="AT153" i="149"/>
  <c r="AP153" i="149"/>
  <c r="AM153" i="149"/>
  <c r="AL153" i="149"/>
  <c r="AI153" i="149"/>
  <c r="AH153" i="149"/>
  <c r="AE153" i="149"/>
  <c r="AD153" i="149"/>
  <c r="Z153" i="149"/>
  <c r="V153" i="149"/>
  <c r="R153" i="149"/>
  <c r="O153" i="149"/>
  <c r="N153" i="149"/>
  <c r="K153" i="149"/>
  <c r="J153" i="149"/>
  <c r="EH152" i="149"/>
  <c r="DN152" i="149"/>
  <c r="DK152" i="149"/>
  <c r="DJ152" i="149"/>
  <c r="DF152" i="149"/>
  <c r="DB152" i="149"/>
  <c r="CY152" i="149"/>
  <c r="CX152" i="149"/>
  <c r="CQ152" i="149"/>
  <c r="CP152" i="149"/>
  <c r="CI152" i="149"/>
  <c r="CH152" i="149"/>
  <c r="CE152" i="149"/>
  <c r="CD152" i="149"/>
  <c r="BZ152" i="149"/>
  <c r="BV152" i="149"/>
  <c r="BR152" i="149"/>
  <c r="BO152" i="149"/>
  <c r="BN152" i="149"/>
  <c r="BK152" i="149"/>
  <c r="BJ152" i="149"/>
  <c r="BG152" i="149"/>
  <c r="EB152" i="149"/>
  <c r="BB152" i="149"/>
  <c r="AY152" i="149"/>
  <c r="AX152" i="149"/>
  <c r="AT152" i="149"/>
  <c r="AP152" i="149"/>
  <c r="AM152" i="149"/>
  <c r="AL152" i="149"/>
  <c r="AI152" i="149"/>
  <c r="AH152" i="149"/>
  <c r="AE152" i="149"/>
  <c r="AD152" i="149"/>
  <c r="Z152" i="149"/>
  <c r="V152" i="149"/>
  <c r="R152" i="149"/>
  <c r="O152" i="149"/>
  <c r="N152" i="149"/>
  <c r="K152" i="149"/>
  <c r="J152" i="149"/>
  <c r="EH151" i="149"/>
  <c r="DO151" i="149"/>
  <c r="DN151" i="149"/>
  <c r="DK151" i="149"/>
  <c r="DJ151" i="149"/>
  <c r="DG151" i="149"/>
  <c r="DF151" i="149"/>
  <c r="DC151" i="149"/>
  <c r="DB151" i="149"/>
  <c r="CY151" i="149"/>
  <c r="CX151" i="149"/>
  <c r="CU151" i="149"/>
  <c r="CQ151" i="149"/>
  <c r="CP151" i="149"/>
  <c r="CH151" i="149"/>
  <c r="CE151" i="149"/>
  <c r="CD151" i="149"/>
  <c r="CA151" i="149"/>
  <c r="BZ151" i="149"/>
  <c r="BW151" i="149"/>
  <c r="BV151" i="149"/>
  <c r="BS151" i="149"/>
  <c r="BR151" i="149"/>
  <c r="BO151" i="149"/>
  <c r="BN151" i="149"/>
  <c r="BK151" i="149"/>
  <c r="BJ151" i="149"/>
  <c r="BG151" i="149"/>
  <c r="BF151" i="149"/>
  <c r="BB151" i="149"/>
  <c r="AY151" i="149"/>
  <c r="AX151" i="149"/>
  <c r="AU151" i="149"/>
  <c r="AT151" i="149"/>
  <c r="AQ151" i="149"/>
  <c r="AP151" i="149"/>
  <c r="AM151" i="149"/>
  <c r="AL151" i="149"/>
  <c r="AH151" i="149"/>
  <c r="AE151" i="149"/>
  <c r="AD151" i="149"/>
  <c r="AA151" i="149"/>
  <c r="Z151" i="149"/>
  <c r="W151" i="149"/>
  <c r="V151" i="149"/>
  <c r="S151" i="149"/>
  <c r="R151" i="149"/>
  <c r="O151" i="149"/>
  <c r="N151" i="149"/>
  <c r="K151" i="149"/>
  <c r="J151" i="149"/>
  <c r="EH150" i="149"/>
  <c r="DO150" i="149"/>
  <c r="DN150" i="149"/>
  <c r="DK150" i="149"/>
  <c r="DJ150" i="149"/>
  <c r="DG150" i="149"/>
  <c r="DF150" i="149"/>
  <c r="DC150" i="149"/>
  <c r="DB150" i="149"/>
  <c r="CY150" i="149"/>
  <c r="CX150" i="149"/>
  <c r="CU150" i="149"/>
  <c r="CQ150" i="149"/>
  <c r="CP150" i="149"/>
  <c r="CI150" i="149"/>
  <c r="CH150" i="149"/>
  <c r="CE150" i="149"/>
  <c r="CD150" i="149"/>
  <c r="CA150" i="149"/>
  <c r="BZ150" i="149"/>
  <c r="BW150" i="149"/>
  <c r="BV150" i="149"/>
  <c r="BS150" i="149"/>
  <c r="BR150" i="149"/>
  <c r="BO150" i="149"/>
  <c r="BN150" i="149"/>
  <c r="BK150" i="149"/>
  <c r="BJ150" i="149"/>
  <c r="BG150" i="149"/>
  <c r="EB150" i="149"/>
  <c r="BB150" i="149"/>
  <c r="AY150" i="149"/>
  <c r="AX150" i="149"/>
  <c r="AU150" i="149"/>
  <c r="AT150" i="149"/>
  <c r="AQ150" i="149"/>
  <c r="AP150" i="149"/>
  <c r="AL150" i="149"/>
  <c r="AI150" i="149"/>
  <c r="AH150" i="149"/>
  <c r="AE150" i="149"/>
  <c r="AD150" i="149"/>
  <c r="AA150" i="149"/>
  <c r="Z150" i="149"/>
  <c r="W150" i="149"/>
  <c r="V150" i="149"/>
  <c r="S150" i="149"/>
  <c r="R150" i="149"/>
  <c r="O150" i="149"/>
  <c r="N150" i="149"/>
  <c r="K150" i="149"/>
  <c r="J150" i="149"/>
  <c r="EH149" i="149"/>
  <c r="DN149" i="149"/>
  <c r="DK149" i="149"/>
  <c r="DJ149" i="149"/>
  <c r="DG149" i="149"/>
  <c r="DF149" i="149"/>
  <c r="DC149" i="149"/>
  <c r="DB149" i="149"/>
  <c r="CY149" i="149"/>
  <c r="CX149" i="149"/>
  <c r="CQ149" i="149"/>
  <c r="CP149" i="149"/>
  <c r="CI149" i="149"/>
  <c r="CH149" i="149"/>
  <c r="CE149" i="149"/>
  <c r="CD149" i="149"/>
  <c r="BZ149" i="149"/>
  <c r="BW149" i="149"/>
  <c r="BV149" i="149"/>
  <c r="BS149" i="149"/>
  <c r="BR149" i="149"/>
  <c r="BO149" i="149"/>
  <c r="BN149" i="149"/>
  <c r="BK149" i="149"/>
  <c r="BJ149" i="149"/>
  <c r="BG149" i="149"/>
  <c r="EB149" i="149"/>
  <c r="BB149" i="149"/>
  <c r="AY149" i="149"/>
  <c r="AX149" i="149"/>
  <c r="AT149" i="149"/>
  <c r="AP149" i="149"/>
  <c r="AM149" i="149"/>
  <c r="AL149" i="149"/>
  <c r="AI149" i="149"/>
  <c r="AH149" i="149"/>
  <c r="AE149" i="149"/>
  <c r="AD149" i="149"/>
  <c r="Z149" i="149"/>
  <c r="W149" i="149"/>
  <c r="V149" i="149"/>
  <c r="S149" i="149"/>
  <c r="R149" i="149"/>
  <c r="O149" i="149"/>
  <c r="N149" i="149"/>
  <c r="K149" i="149"/>
  <c r="J149" i="149"/>
  <c r="EH148" i="149"/>
  <c r="DN148" i="149"/>
  <c r="DK148" i="149"/>
  <c r="DJ148" i="149"/>
  <c r="DG148" i="149"/>
  <c r="DF148" i="149"/>
  <c r="DC148" i="149"/>
  <c r="DB148" i="149"/>
  <c r="CY148" i="149"/>
  <c r="CX148" i="149"/>
  <c r="CQ148" i="149"/>
  <c r="CP148" i="149"/>
  <c r="CI148" i="149"/>
  <c r="CH148" i="149"/>
  <c r="CE148" i="149"/>
  <c r="CD148" i="149"/>
  <c r="CA148" i="149"/>
  <c r="BZ148" i="149"/>
  <c r="BW148" i="149"/>
  <c r="BV148" i="149"/>
  <c r="BS148" i="149"/>
  <c r="BR148" i="149"/>
  <c r="BO148" i="149"/>
  <c r="BN148" i="149"/>
  <c r="BK148" i="149"/>
  <c r="BJ148" i="149"/>
  <c r="BG148" i="149"/>
  <c r="BF148" i="149"/>
  <c r="BB148" i="149"/>
  <c r="AY148" i="149"/>
  <c r="AX148" i="149"/>
  <c r="AT148" i="149"/>
  <c r="AP148" i="149"/>
  <c r="AM148" i="149"/>
  <c r="AL148" i="149"/>
  <c r="AI148" i="149"/>
  <c r="AH148" i="149"/>
  <c r="AE148" i="149"/>
  <c r="AD148" i="149"/>
  <c r="AA148" i="149"/>
  <c r="Z148" i="149"/>
  <c r="W148" i="149"/>
  <c r="V148" i="149"/>
  <c r="S148" i="149"/>
  <c r="R148" i="149"/>
  <c r="O148" i="149"/>
  <c r="N148" i="149"/>
  <c r="K148" i="149"/>
  <c r="J148" i="149"/>
  <c r="DN147" i="149"/>
  <c r="DK147" i="149"/>
  <c r="DJ147" i="149"/>
  <c r="DG147" i="149"/>
  <c r="DF147" i="149"/>
  <c r="DC147" i="149"/>
  <c r="DB147" i="149"/>
  <c r="CY147" i="149"/>
  <c r="CX147" i="149"/>
  <c r="CQ147" i="149"/>
  <c r="CP147" i="149"/>
  <c r="CI147" i="149"/>
  <c r="CH147" i="149"/>
  <c r="CE147" i="149"/>
  <c r="CD147" i="149"/>
  <c r="BZ147" i="149"/>
  <c r="BW147" i="149"/>
  <c r="BV147" i="149"/>
  <c r="BS147" i="149"/>
  <c r="BR147" i="149"/>
  <c r="BO147" i="149"/>
  <c r="BN147" i="149"/>
  <c r="BK147" i="149"/>
  <c r="BJ147" i="149"/>
  <c r="BG147" i="149"/>
  <c r="EB147" i="149"/>
  <c r="BB147" i="149"/>
  <c r="AY147" i="149"/>
  <c r="AX147" i="149"/>
  <c r="AT147" i="149"/>
  <c r="AP147" i="149"/>
  <c r="AM147" i="149"/>
  <c r="AL147" i="149"/>
  <c r="AI147" i="149"/>
  <c r="AH147" i="149"/>
  <c r="AE147" i="149"/>
  <c r="AD147" i="149"/>
  <c r="Z147" i="149"/>
  <c r="W147" i="149"/>
  <c r="V147" i="149"/>
  <c r="S147" i="149"/>
  <c r="R147" i="149"/>
  <c r="O147" i="149"/>
  <c r="N147" i="149"/>
  <c r="K147" i="149"/>
  <c r="J147" i="149"/>
  <c r="EH146" i="149"/>
  <c r="DN146" i="149"/>
  <c r="DK146" i="149"/>
  <c r="DJ146" i="149"/>
  <c r="DG146" i="149"/>
  <c r="DF146" i="149"/>
  <c r="DC146" i="149"/>
  <c r="DB146" i="149"/>
  <c r="CY146" i="149"/>
  <c r="CX146" i="149"/>
  <c r="CQ146" i="149"/>
  <c r="CP146" i="149"/>
  <c r="CI146" i="149"/>
  <c r="CH146" i="149"/>
  <c r="CE146" i="149"/>
  <c r="CD146" i="149"/>
  <c r="CA146" i="149"/>
  <c r="BZ146" i="149"/>
  <c r="BW146" i="149"/>
  <c r="BV146" i="149"/>
  <c r="BS146" i="149"/>
  <c r="BR146" i="149"/>
  <c r="BO146" i="149"/>
  <c r="BN146" i="149"/>
  <c r="BK146" i="149"/>
  <c r="BJ146" i="149"/>
  <c r="BG146" i="149"/>
  <c r="BF146" i="149"/>
  <c r="BB146" i="149"/>
  <c r="AY146" i="149"/>
  <c r="AX146" i="149"/>
  <c r="AT146" i="149"/>
  <c r="AP146" i="149"/>
  <c r="AM146" i="149"/>
  <c r="AL146" i="149"/>
  <c r="AI146" i="149"/>
  <c r="AH146" i="149"/>
  <c r="AE146" i="149"/>
  <c r="AD146" i="149"/>
  <c r="AA146" i="149"/>
  <c r="Z146" i="149"/>
  <c r="W146" i="149"/>
  <c r="V146" i="149"/>
  <c r="S146" i="149"/>
  <c r="R146" i="149"/>
  <c r="O146" i="149"/>
  <c r="N146" i="149"/>
  <c r="K146" i="149"/>
  <c r="J146" i="149"/>
  <c r="EH145" i="149"/>
  <c r="DN145" i="149"/>
  <c r="DK145" i="149"/>
  <c r="DJ145" i="149"/>
  <c r="DG145" i="149"/>
  <c r="DF145" i="149"/>
  <c r="DC145" i="149"/>
  <c r="DB145" i="149"/>
  <c r="CY145" i="149"/>
  <c r="CX145" i="149"/>
  <c r="CQ145" i="149"/>
  <c r="CP145" i="149"/>
  <c r="CI145" i="149"/>
  <c r="CH145" i="149"/>
  <c r="CE145" i="149"/>
  <c r="CD145" i="149"/>
  <c r="CA145" i="149"/>
  <c r="BZ145" i="149"/>
  <c r="BW145" i="149"/>
  <c r="BV145" i="149"/>
  <c r="BS145" i="149"/>
  <c r="BR145" i="149"/>
  <c r="BO145" i="149"/>
  <c r="BN145" i="149"/>
  <c r="BK145" i="149"/>
  <c r="BJ145" i="149"/>
  <c r="BG145" i="149"/>
  <c r="EB145" i="149"/>
  <c r="BB145" i="149"/>
  <c r="AY145" i="149"/>
  <c r="AX145" i="149"/>
  <c r="AT145" i="149"/>
  <c r="AP145" i="149"/>
  <c r="AM145" i="149"/>
  <c r="AL145" i="149"/>
  <c r="AI145" i="149"/>
  <c r="AH145" i="149"/>
  <c r="AE145" i="149"/>
  <c r="AD145" i="149"/>
  <c r="AA145" i="149"/>
  <c r="Z145" i="149"/>
  <c r="W145" i="149"/>
  <c r="V145" i="149"/>
  <c r="S145" i="149"/>
  <c r="R145" i="149"/>
  <c r="O145" i="149"/>
  <c r="N145" i="149"/>
  <c r="K145" i="149"/>
  <c r="J145" i="149"/>
  <c r="EH144" i="149"/>
  <c r="DN144" i="149"/>
  <c r="DK144" i="149"/>
  <c r="DJ144" i="149"/>
  <c r="DG144" i="149"/>
  <c r="DF144" i="149"/>
  <c r="DC144" i="149"/>
  <c r="DB144" i="149"/>
  <c r="CY144" i="149"/>
  <c r="CX144" i="149"/>
  <c r="CQ144" i="149"/>
  <c r="CP144" i="149"/>
  <c r="CI144" i="149"/>
  <c r="CH144" i="149"/>
  <c r="CE144" i="149"/>
  <c r="CD144" i="149"/>
  <c r="CA144" i="149"/>
  <c r="BZ144" i="149"/>
  <c r="BW144" i="149"/>
  <c r="BV144" i="149"/>
  <c r="BS144" i="149"/>
  <c r="BR144" i="149"/>
  <c r="BO144" i="149"/>
  <c r="BN144" i="149"/>
  <c r="BK144" i="149"/>
  <c r="BJ144" i="149"/>
  <c r="BG144" i="149"/>
  <c r="BF144" i="149"/>
  <c r="BB144" i="149"/>
  <c r="AY144" i="149"/>
  <c r="AX144" i="149"/>
  <c r="AT144" i="149"/>
  <c r="AP144" i="149"/>
  <c r="AM144" i="149"/>
  <c r="AL144" i="149"/>
  <c r="AI144" i="149"/>
  <c r="AH144" i="149"/>
  <c r="AE144" i="149"/>
  <c r="AD144" i="149"/>
  <c r="AA144" i="149"/>
  <c r="Z144" i="149"/>
  <c r="W144" i="149"/>
  <c r="V144" i="149"/>
  <c r="S144" i="149"/>
  <c r="R144" i="149"/>
  <c r="O144" i="149"/>
  <c r="N144" i="149"/>
  <c r="K144" i="149"/>
  <c r="J144" i="149"/>
  <c r="EH143" i="149"/>
  <c r="DO143" i="149"/>
  <c r="DN143" i="149"/>
  <c r="DK143" i="149"/>
  <c r="DJ143" i="149"/>
  <c r="DG143" i="149"/>
  <c r="DF143" i="149"/>
  <c r="DC143" i="149"/>
  <c r="DB143" i="149"/>
  <c r="CY143" i="149"/>
  <c r="CX143" i="149"/>
  <c r="CT143" i="149"/>
  <c r="CQ143" i="149"/>
  <c r="CP143" i="149"/>
  <c r="CI143" i="149"/>
  <c r="CH143" i="149"/>
  <c r="CE143" i="149"/>
  <c r="CD143" i="149"/>
  <c r="CA143" i="149"/>
  <c r="BZ143" i="149"/>
  <c r="BW143" i="149"/>
  <c r="BV143" i="149"/>
  <c r="BS143" i="149"/>
  <c r="BR143" i="149"/>
  <c r="BO143" i="149"/>
  <c r="BN143" i="149"/>
  <c r="BK143" i="149"/>
  <c r="BJ143" i="149"/>
  <c r="BG143" i="149"/>
  <c r="EB143" i="149"/>
  <c r="BB143" i="149"/>
  <c r="AY143" i="149"/>
  <c r="AX143" i="149"/>
  <c r="AT143" i="149"/>
  <c r="AQ143" i="149"/>
  <c r="AP143" i="149"/>
  <c r="AM143" i="149"/>
  <c r="AL143" i="149"/>
  <c r="AI143" i="149"/>
  <c r="AH143" i="149"/>
  <c r="AE143" i="149"/>
  <c r="AD143" i="149"/>
  <c r="AA143" i="149"/>
  <c r="Z143" i="149"/>
  <c r="W143" i="149"/>
  <c r="V143" i="149"/>
  <c r="S143" i="149"/>
  <c r="R143" i="149"/>
  <c r="O143" i="149"/>
  <c r="N143" i="149"/>
  <c r="K143" i="149"/>
  <c r="J143" i="149"/>
  <c r="EH142" i="149"/>
  <c r="DO142" i="149"/>
  <c r="DN142" i="149"/>
  <c r="DK142" i="149"/>
  <c r="DJ142" i="149"/>
  <c r="DG142" i="149"/>
  <c r="DF142" i="149"/>
  <c r="DC142" i="149"/>
  <c r="DB142" i="149"/>
  <c r="CY142" i="149"/>
  <c r="CX142" i="149"/>
  <c r="CU142" i="149"/>
  <c r="CQ142" i="149"/>
  <c r="CP142" i="149"/>
  <c r="CI142" i="149"/>
  <c r="CH142" i="149"/>
  <c r="CE142" i="149"/>
  <c r="CD142" i="149"/>
  <c r="CA142" i="149"/>
  <c r="BZ142" i="149"/>
  <c r="BW142" i="149"/>
  <c r="BV142" i="149"/>
  <c r="BS142" i="149"/>
  <c r="BR142" i="149"/>
  <c r="BO142" i="149"/>
  <c r="BN142" i="149"/>
  <c r="BK142" i="149"/>
  <c r="BJ142" i="149"/>
  <c r="BG142" i="149"/>
  <c r="EB142" i="149"/>
  <c r="BB142" i="149"/>
  <c r="AY142" i="149"/>
  <c r="AX142" i="149"/>
  <c r="AT142" i="149"/>
  <c r="AQ142" i="149"/>
  <c r="AP142" i="149"/>
  <c r="AM142" i="149"/>
  <c r="AL142" i="149"/>
  <c r="AI142" i="149"/>
  <c r="AH142" i="149"/>
  <c r="AE142" i="149"/>
  <c r="AD142" i="149"/>
  <c r="AA142" i="149"/>
  <c r="Z142" i="149"/>
  <c r="W142" i="149"/>
  <c r="V142" i="149"/>
  <c r="S142" i="149"/>
  <c r="R142" i="149"/>
  <c r="O142" i="149"/>
  <c r="N142" i="149"/>
  <c r="K142" i="149"/>
  <c r="J142" i="149"/>
  <c r="EH141" i="149"/>
  <c r="DR141" i="149"/>
  <c r="DN141" i="149"/>
  <c r="DK141" i="149"/>
  <c r="DJ141" i="149"/>
  <c r="DG141" i="149"/>
  <c r="DF141" i="149"/>
  <c r="DC141" i="149"/>
  <c r="DB141" i="149"/>
  <c r="CY141" i="149"/>
  <c r="CX141" i="149"/>
  <c r="CQ141" i="149"/>
  <c r="CP141" i="149"/>
  <c r="CI141" i="149"/>
  <c r="CH141" i="149"/>
  <c r="CE141" i="149"/>
  <c r="CD141" i="149"/>
  <c r="BZ141" i="149"/>
  <c r="BW141" i="149"/>
  <c r="BV141" i="149"/>
  <c r="BS141" i="149"/>
  <c r="BR141" i="149"/>
  <c r="BO141" i="149"/>
  <c r="BN141" i="149"/>
  <c r="BK141" i="149"/>
  <c r="BJ141" i="149"/>
  <c r="BG141" i="149"/>
  <c r="EB141" i="149"/>
  <c r="BB141" i="149"/>
  <c r="AY141" i="149"/>
  <c r="AX141" i="149"/>
  <c r="AT141" i="149"/>
  <c r="AP141" i="149"/>
  <c r="AM141" i="149"/>
  <c r="AL141" i="149"/>
  <c r="AI141" i="149"/>
  <c r="AH141" i="149"/>
  <c r="AE141" i="149"/>
  <c r="AD141" i="149"/>
  <c r="Z141" i="149"/>
  <c r="W141" i="149"/>
  <c r="V141" i="149"/>
  <c r="S141" i="149"/>
  <c r="R141" i="149"/>
  <c r="O141" i="149"/>
  <c r="N141" i="149"/>
  <c r="K141" i="149"/>
  <c r="J141" i="149"/>
  <c r="DN140" i="149"/>
  <c r="DK140" i="149"/>
  <c r="DJ140" i="149"/>
  <c r="DG140" i="149"/>
  <c r="DF140" i="149"/>
  <c r="DC140" i="149"/>
  <c r="DB140" i="149"/>
  <c r="CY140" i="149"/>
  <c r="CX140" i="149"/>
  <c r="CQ140" i="149"/>
  <c r="CP140" i="149"/>
  <c r="CI140" i="149"/>
  <c r="CH140" i="149"/>
  <c r="CE140" i="149"/>
  <c r="CD140" i="149"/>
  <c r="BZ140" i="149"/>
  <c r="BW140" i="149"/>
  <c r="BV140" i="149"/>
  <c r="BS140" i="149"/>
  <c r="BR140" i="149"/>
  <c r="BO140" i="149"/>
  <c r="BN140" i="149"/>
  <c r="BK140" i="149"/>
  <c r="BJ140" i="149"/>
  <c r="BG140" i="149"/>
  <c r="EB140" i="149"/>
  <c r="BB140" i="149"/>
  <c r="AY140" i="149"/>
  <c r="AX140" i="149"/>
  <c r="AT140" i="149"/>
  <c r="AP140" i="149"/>
  <c r="AM140" i="149"/>
  <c r="AL140" i="149"/>
  <c r="AI140" i="149"/>
  <c r="AH140" i="149"/>
  <c r="AE140" i="149"/>
  <c r="AD140" i="149"/>
  <c r="Z140" i="149"/>
  <c r="W140" i="149"/>
  <c r="V140" i="149"/>
  <c r="S140" i="149"/>
  <c r="R140" i="149"/>
  <c r="O140" i="149"/>
  <c r="N140" i="149"/>
  <c r="K140" i="149"/>
  <c r="J140" i="149"/>
  <c r="EH139" i="149"/>
  <c r="DN139" i="149"/>
  <c r="DK139" i="149"/>
  <c r="DJ139" i="149"/>
  <c r="DG139" i="149"/>
  <c r="DF139" i="149"/>
  <c r="DC139" i="149"/>
  <c r="DB139" i="149"/>
  <c r="CY139" i="149"/>
  <c r="CX139" i="149"/>
  <c r="CQ139" i="149"/>
  <c r="CP139" i="149"/>
  <c r="CI139" i="149"/>
  <c r="CH139" i="149"/>
  <c r="CE139" i="149"/>
  <c r="CD139" i="149"/>
  <c r="CA139" i="149"/>
  <c r="BZ139" i="149"/>
  <c r="BW139" i="149"/>
  <c r="BV139" i="149"/>
  <c r="BS139" i="149"/>
  <c r="BR139" i="149"/>
  <c r="BO139" i="149"/>
  <c r="BN139" i="149"/>
  <c r="BK139" i="149"/>
  <c r="BJ139" i="149"/>
  <c r="BG139" i="149"/>
  <c r="BF139" i="149"/>
  <c r="BB139" i="149"/>
  <c r="AY139" i="149"/>
  <c r="AX139" i="149"/>
  <c r="AT139" i="149"/>
  <c r="AP139" i="149"/>
  <c r="AM139" i="149"/>
  <c r="AL139" i="149"/>
  <c r="AI139" i="149"/>
  <c r="AH139" i="149"/>
  <c r="AE139" i="149"/>
  <c r="AD139" i="149"/>
  <c r="AA139" i="149"/>
  <c r="Z139" i="149"/>
  <c r="W139" i="149"/>
  <c r="V139" i="149"/>
  <c r="S139" i="149"/>
  <c r="R139" i="149"/>
  <c r="O139" i="149"/>
  <c r="N139" i="149"/>
  <c r="K139" i="149"/>
  <c r="J139" i="149"/>
  <c r="EH138" i="149"/>
  <c r="DN138" i="149"/>
  <c r="DK138" i="149"/>
  <c r="DJ138" i="149"/>
  <c r="DG138" i="149"/>
  <c r="DF138" i="149"/>
  <c r="DC138" i="149"/>
  <c r="DB138" i="149"/>
  <c r="CY138" i="149"/>
  <c r="CX138" i="149"/>
  <c r="CQ138" i="149"/>
  <c r="CP138" i="149"/>
  <c r="CI138" i="149"/>
  <c r="CH138" i="149"/>
  <c r="CE138" i="149"/>
  <c r="CD138" i="149"/>
  <c r="BZ138" i="149"/>
  <c r="BW138" i="149"/>
  <c r="BV138" i="149"/>
  <c r="BS138" i="149"/>
  <c r="BR138" i="149"/>
  <c r="BO138" i="149"/>
  <c r="BN138" i="149"/>
  <c r="BK138" i="149"/>
  <c r="BJ138" i="149"/>
  <c r="BG138" i="149"/>
  <c r="EB138" i="149"/>
  <c r="BB138" i="149"/>
  <c r="AY138" i="149"/>
  <c r="AX138" i="149"/>
  <c r="AT138" i="149"/>
  <c r="AP138" i="149"/>
  <c r="AM138" i="149"/>
  <c r="AL138" i="149"/>
  <c r="AI138" i="149"/>
  <c r="AH138" i="149"/>
  <c r="AE138" i="149"/>
  <c r="AD138" i="149"/>
  <c r="AA138" i="149"/>
  <c r="Z138" i="149"/>
  <c r="W138" i="149"/>
  <c r="V138" i="149"/>
  <c r="S138" i="149"/>
  <c r="R138" i="149"/>
  <c r="O138" i="149"/>
  <c r="N138" i="149"/>
  <c r="K138" i="149"/>
  <c r="J138" i="149"/>
  <c r="EH137" i="149"/>
  <c r="DN137" i="149"/>
  <c r="DK137" i="149"/>
  <c r="DJ137" i="149"/>
  <c r="DG137" i="149"/>
  <c r="DF137" i="149"/>
  <c r="DC137" i="149"/>
  <c r="DB137" i="149"/>
  <c r="CY137" i="149"/>
  <c r="CX137" i="149"/>
  <c r="CQ137" i="149"/>
  <c r="CP137" i="149"/>
  <c r="CI137" i="149"/>
  <c r="CH137" i="149"/>
  <c r="CE137" i="149"/>
  <c r="CD137" i="149"/>
  <c r="CA137" i="149"/>
  <c r="BZ137" i="149"/>
  <c r="BW137" i="149"/>
  <c r="BV137" i="149"/>
  <c r="BS137" i="149"/>
  <c r="BR137" i="149"/>
  <c r="BO137" i="149"/>
  <c r="BN137" i="149"/>
  <c r="BK137" i="149"/>
  <c r="BJ137" i="149"/>
  <c r="BG137" i="149"/>
  <c r="EB137" i="149"/>
  <c r="BB137" i="149"/>
  <c r="AY137" i="149"/>
  <c r="AX137" i="149"/>
  <c r="AT137" i="149"/>
  <c r="AP137" i="149"/>
  <c r="AM137" i="149"/>
  <c r="AL137" i="149"/>
  <c r="AI137" i="149"/>
  <c r="AH137" i="149"/>
  <c r="AE137" i="149"/>
  <c r="AD137" i="149"/>
  <c r="AA137" i="149"/>
  <c r="Z137" i="149"/>
  <c r="W137" i="149"/>
  <c r="V137" i="149"/>
  <c r="S137" i="149"/>
  <c r="R137" i="149"/>
  <c r="O137" i="149"/>
  <c r="N137" i="149"/>
  <c r="K137" i="149"/>
  <c r="J137" i="149"/>
  <c r="EH136" i="149"/>
  <c r="DN136" i="149"/>
  <c r="DK136" i="149"/>
  <c r="DJ136" i="149"/>
  <c r="DG136" i="149"/>
  <c r="DF136" i="149"/>
  <c r="DC136" i="149"/>
  <c r="DB136" i="149"/>
  <c r="CY136" i="149"/>
  <c r="CX136" i="149"/>
  <c r="CQ136" i="149"/>
  <c r="CP136" i="149"/>
  <c r="CI136" i="149"/>
  <c r="CH136" i="149"/>
  <c r="CE136" i="149"/>
  <c r="CD136" i="149"/>
  <c r="BZ136" i="149"/>
  <c r="BW136" i="149"/>
  <c r="BV136" i="149"/>
  <c r="BS136" i="149"/>
  <c r="BR136" i="149"/>
  <c r="BO136" i="149"/>
  <c r="BN136" i="149"/>
  <c r="BK136" i="149"/>
  <c r="BJ136" i="149"/>
  <c r="BG136" i="149"/>
  <c r="EB136" i="149"/>
  <c r="BB136" i="149"/>
  <c r="AY136" i="149"/>
  <c r="AX136" i="149"/>
  <c r="AT136" i="149"/>
  <c r="AP136" i="149"/>
  <c r="AM136" i="149"/>
  <c r="AL136" i="149"/>
  <c r="AI136" i="149"/>
  <c r="AH136" i="149"/>
  <c r="AE136" i="149"/>
  <c r="AD136" i="149"/>
  <c r="Z136" i="149"/>
  <c r="W136" i="149"/>
  <c r="V136" i="149"/>
  <c r="S136" i="149"/>
  <c r="R136" i="149"/>
  <c r="O136" i="149"/>
  <c r="N136" i="149"/>
  <c r="K136" i="149"/>
  <c r="J136" i="149"/>
  <c r="EH135" i="149"/>
  <c r="DN135" i="149"/>
  <c r="DK135" i="149"/>
  <c r="DJ135" i="149"/>
  <c r="DG135" i="149"/>
  <c r="DF135" i="149"/>
  <c r="DC135" i="149"/>
  <c r="DB135" i="149"/>
  <c r="CY135" i="149"/>
  <c r="CX135" i="149"/>
  <c r="CQ135" i="149"/>
  <c r="CP135" i="149"/>
  <c r="CI135" i="149"/>
  <c r="CH135" i="149"/>
  <c r="CE135" i="149"/>
  <c r="CD135" i="149"/>
  <c r="BZ135" i="149"/>
  <c r="BW135" i="149"/>
  <c r="BV135" i="149"/>
  <c r="BS135" i="149"/>
  <c r="BR135" i="149"/>
  <c r="BO135" i="149"/>
  <c r="BN135" i="149"/>
  <c r="BK135" i="149"/>
  <c r="BJ135" i="149"/>
  <c r="BG135" i="149"/>
  <c r="EB135" i="149"/>
  <c r="BB135" i="149"/>
  <c r="AY135" i="149"/>
  <c r="AX135" i="149"/>
  <c r="AT135" i="149"/>
  <c r="AP135" i="149"/>
  <c r="AM135" i="149"/>
  <c r="AL135" i="149"/>
  <c r="AI135" i="149"/>
  <c r="AH135" i="149"/>
  <c r="AE135" i="149"/>
  <c r="AD135" i="149"/>
  <c r="Z135" i="149"/>
  <c r="W135" i="149"/>
  <c r="V135" i="149"/>
  <c r="S135" i="149"/>
  <c r="R135" i="149"/>
  <c r="O135" i="149"/>
  <c r="N135" i="149"/>
  <c r="K135" i="149"/>
  <c r="J135" i="149"/>
  <c r="EH134" i="149"/>
  <c r="DN134" i="149"/>
  <c r="DK134" i="149"/>
  <c r="DJ134" i="149"/>
  <c r="DG134" i="149"/>
  <c r="DF134" i="149"/>
  <c r="DC134" i="149"/>
  <c r="DB134" i="149"/>
  <c r="CY134" i="149"/>
  <c r="CX134" i="149"/>
  <c r="CQ134" i="149"/>
  <c r="CP134" i="149"/>
  <c r="CI134" i="149"/>
  <c r="CH134" i="149"/>
  <c r="CE134" i="149"/>
  <c r="CD134" i="149"/>
  <c r="BZ134" i="149"/>
  <c r="BW134" i="149"/>
  <c r="BV134" i="149"/>
  <c r="BS134" i="149"/>
  <c r="BR134" i="149"/>
  <c r="BO134" i="149"/>
  <c r="BN134" i="149"/>
  <c r="BK134" i="149"/>
  <c r="BJ134" i="149"/>
  <c r="BG134" i="149"/>
  <c r="EB134" i="149"/>
  <c r="BB134" i="149"/>
  <c r="AY134" i="149"/>
  <c r="AX134" i="149"/>
  <c r="AT134" i="149"/>
  <c r="AP134" i="149"/>
  <c r="AM134" i="149"/>
  <c r="AL134" i="149"/>
  <c r="AI134" i="149"/>
  <c r="AH134" i="149"/>
  <c r="AE134" i="149"/>
  <c r="AD134" i="149"/>
  <c r="Z134" i="149"/>
  <c r="W134" i="149"/>
  <c r="V134" i="149"/>
  <c r="S134" i="149"/>
  <c r="R134" i="149"/>
  <c r="O134" i="149"/>
  <c r="N134" i="149"/>
  <c r="K134" i="149"/>
  <c r="J134" i="149"/>
  <c r="EH133" i="149"/>
  <c r="DN133" i="149"/>
  <c r="DK133" i="149"/>
  <c r="DJ133" i="149"/>
  <c r="DG133" i="149"/>
  <c r="DF133" i="149"/>
  <c r="DC133" i="149"/>
  <c r="DB133" i="149"/>
  <c r="CY133" i="149"/>
  <c r="CX133" i="149"/>
  <c r="CQ133" i="149"/>
  <c r="CP133" i="149"/>
  <c r="CI133" i="149"/>
  <c r="CH133" i="149"/>
  <c r="CE133" i="149"/>
  <c r="CD133" i="149"/>
  <c r="CA133" i="149"/>
  <c r="BZ133" i="149"/>
  <c r="BW133" i="149"/>
  <c r="BV133" i="149"/>
  <c r="BS133" i="149"/>
  <c r="BR133" i="149"/>
  <c r="BO133" i="149"/>
  <c r="BN133" i="149"/>
  <c r="BK133" i="149"/>
  <c r="BJ133" i="149"/>
  <c r="BG133" i="149"/>
  <c r="EB133" i="149"/>
  <c r="BB133" i="149"/>
  <c r="AY133" i="149"/>
  <c r="AX133" i="149"/>
  <c r="AT133" i="149"/>
  <c r="AP133" i="149"/>
  <c r="AM133" i="149"/>
  <c r="AL133" i="149"/>
  <c r="AI133" i="149"/>
  <c r="AH133" i="149"/>
  <c r="AE133" i="149"/>
  <c r="AD133" i="149"/>
  <c r="AA133" i="149"/>
  <c r="Z133" i="149"/>
  <c r="W133" i="149"/>
  <c r="V133" i="149"/>
  <c r="S133" i="149"/>
  <c r="R133" i="149"/>
  <c r="O133" i="149"/>
  <c r="N133" i="149"/>
  <c r="K133" i="149"/>
  <c r="J133" i="149"/>
  <c r="EH132" i="149"/>
  <c r="DN132" i="149"/>
  <c r="DK132" i="149"/>
  <c r="DJ132" i="149"/>
  <c r="DG132" i="149"/>
  <c r="DF132" i="149"/>
  <c r="DC132" i="149"/>
  <c r="DB132" i="149"/>
  <c r="CY132" i="149"/>
  <c r="CX132" i="149"/>
  <c r="CQ132" i="149"/>
  <c r="CP132" i="149"/>
  <c r="CI132" i="149"/>
  <c r="CH132" i="149"/>
  <c r="CE132" i="149"/>
  <c r="CD132" i="149"/>
  <c r="CA132" i="149"/>
  <c r="BZ132" i="149"/>
  <c r="BW132" i="149"/>
  <c r="BV132" i="149"/>
  <c r="BS132" i="149"/>
  <c r="BR132" i="149"/>
  <c r="BO132" i="149"/>
  <c r="BN132" i="149"/>
  <c r="BK132" i="149"/>
  <c r="BJ132" i="149"/>
  <c r="BG132" i="149"/>
  <c r="BF132" i="149"/>
  <c r="BB132" i="149"/>
  <c r="AY132" i="149"/>
  <c r="AX132" i="149"/>
  <c r="AT132" i="149"/>
  <c r="AP132" i="149"/>
  <c r="AM132" i="149"/>
  <c r="AL132" i="149"/>
  <c r="AI132" i="149"/>
  <c r="AH132" i="149"/>
  <c r="AE132" i="149"/>
  <c r="AD132" i="149"/>
  <c r="AA132" i="149"/>
  <c r="Z132" i="149"/>
  <c r="W132" i="149"/>
  <c r="V132" i="149"/>
  <c r="S132" i="149"/>
  <c r="R132" i="149"/>
  <c r="O132" i="149"/>
  <c r="N132" i="149"/>
  <c r="K132" i="149"/>
  <c r="J132" i="149"/>
  <c r="EH131" i="149"/>
  <c r="DN131" i="149"/>
  <c r="DK131" i="149"/>
  <c r="DJ131" i="149"/>
  <c r="DG131" i="149"/>
  <c r="DF131" i="149"/>
  <c r="DC131" i="149"/>
  <c r="DB131" i="149"/>
  <c r="CY131" i="149"/>
  <c r="CX131" i="149"/>
  <c r="CQ131" i="149"/>
  <c r="CP131" i="149"/>
  <c r="CI131" i="149"/>
  <c r="CH131" i="149"/>
  <c r="CE131" i="149"/>
  <c r="CD131" i="149"/>
  <c r="BZ131" i="149"/>
  <c r="BW131" i="149"/>
  <c r="BV131" i="149"/>
  <c r="BS131" i="149"/>
  <c r="BR131" i="149"/>
  <c r="BO131" i="149"/>
  <c r="BN131" i="149"/>
  <c r="BK131" i="149"/>
  <c r="BJ131" i="149"/>
  <c r="BG131" i="149"/>
  <c r="EB131" i="149"/>
  <c r="BB131" i="149"/>
  <c r="AY131" i="149"/>
  <c r="AX131" i="149"/>
  <c r="AT131" i="149"/>
  <c r="AP131" i="149"/>
  <c r="AM131" i="149"/>
  <c r="AL131" i="149"/>
  <c r="AI131" i="149"/>
  <c r="AH131" i="149"/>
  <c r="AE131" i="149"/>
  <c r="AD131" i="149"/>
  <c r="Z131" i="149"/>
  <c r="W131" i="149"/>
  <c r="V131" i="149"/>
  <c r="S131" i="149"/>
  <c r="R131" i="149"/>
  <c r="O131" i="149"/>
  <c r="N131" i="149"/>
  <c r="K131" i="149"/>
  <c r="J131" i="149"/>
  <c r="EH130" i="149"/>
  <c r="DN130" i="149"/>
  <c r="DK130" i="149"/>
  <c r="DJ130" i="149"/>
  <c r="DG130" i="149"/>
  <c r="DF130" i="149"/>
  <c r="DC130" i="149"/>
  <c r="DB130" i="149"/>
  <c r="CY130" i="149"/>
  <c r="CX130" i="149"/>
  <c r="CQ130" i="149"/>
  <c r="CP130" i="149"/>
  <c r="CI130" i="149"/>
  <c r="CH130" i="149"/>
  <c r="CE130" i="149"/>
  <c r="CD130" i="149"/>
  <c r="BZ130" i="149"/>
  <c r="BW130" i="149"/>
  <c r="BV130" i="149"/>
  <c r="BS130" i="149"/>
  <c r="BR130" i="149"/>
  <c r="BO130" i="149"/>
  <c r="BN130" i="149"/>
  <c r="BK130" i="149"/>
  <c r="BJ130" i="149"/>
  <c r="BG130" i="149"/>
  <c r="EB130" i="149"/>
  <c r="BB130" i="149"/>
  <c r="AY130" i="149"/>
  <c r="AX130" i="149"/>
  <c r="AT130" i="149"/>
  <c r="AP130" i="149"/>
  <c r="AM130" i="149"/>
  <c r="AL130" i="149"/>
  <c r="AI130" i="149"/>
  <c r="AH130" i="149"/>
  <c r="AE130" i="149"/>
  <c r="AD130" i="149"/>
  <c r="Z130" i="149"/>
  <c r="W130" i="149"/>
  <c r="V130" i="149"/>
  <c r="S130" i="149"/>
  <c r="R130" i="149"/>
  <c r="O130" i="149"/>
  <c r="N130" i="149"/>
  <c r="K130" i="149"/>
  <c r="J130" i="149"/>
  <c r="EH129" i="149"/>
  <c r="DN129" i="149"/>
  <c r="DK129" i="149"/>
  <c r="DJ129" i="149"/>
  <c r="DG129" i="149"/>
  <c r="DF129" i="149"/>
  <c r="DC129" i="149"/>
  <c r="DB129" i="149"/>
  <c r="CY129" i="149"/>
  <c r="CX129" i="149"/>
  <c r="CQ129" i="149"/>
  <c r="CP129" i="149"/>
  <c r="CI129" i="149"/>
  <c r="CH129" i="149"/>
  <c r="CE129" i="149"/>
  <c r="CD129" i="149"/>
  <c r="CA129" i="149"/>
  <c r="BZ129" i="149"/>
  <c r="BW129" i="149"/>
  <c r="BV129" i="149"/>
  <c r="BS129" i="149"/>
  <c r="BR129" i="149"/>
  <c r="BO129" i="149"/>
  <c r="BN129" i="149"/>
  <c r="BK129" i="149"/>
  <c r="BJ129" i="149"/>
  <c r="BG129" i="149"/>
  <c r="EB129" i="149"/>
  <c r="BB129" i="149"/>
  <c r="AY129" i="149"/>
  <c r="AX129" i="149"/>
  <c r="AT129" i="149"/>
  <c r="AP129" i="149"/>
  <c r="AM129" i="149"/>
  <c r="AL129" i="149"/>
  <c r="AI129" i="149"/>
  <c r="AH129" i="149"/>
  <c r="AE129" i="149"/>
  <c r="AD129" i="149"/>
  <c r="AA129" i="149"/>
  <c r="Z129" i="149"/>
  <c r="W129" i="149"/>
  <c r="V129" i="149"/>
  <c r="S129" i="149"/>
  <c r="R129" i="149"/>
  <c r="O129" i="149"/>
  <c r="N129" i="149"/>
  <c r="K129" i="149"/>
  <c r="J129" i="149"/>
  <c r="EH128" i="149"/>
  <c r="DN128" i="149"/>
  <c r="DK128" i="149"/>
  <c r="DJ128" i="149"/>
  <c r="DG128" i="149"/>
  <c r="DF128" i="149"/>
  <c r="DC128" i="149"/>
  <c r="DB128" i="149"/>
  <c r="CY128" i="149"/>
  <c r="CX128" i="149"/>
  <c r="CQ128" i="149"/>
  <c r="CP128" i="149"/>
  <c r="CI128" i="149"/>
  <c r="CH128" i="149"/>
  <c r="CE128" i="149"/>
  <c r="CD128" i="149"/>
  <c r="CA128" i="149"/>
  <c r="BZ128" i="149"/>
  <c r="BW128" i="149"/>
  <c r="BV128" i="149"/>
  <c r="BS128" i="149"/>
  <c r="BR128" i="149"/>
  <c r="BO128" i="149"/>
  <c r="BN128" i="149"/>
  <c r="BK128" i="149"/>
  <c r="BJ128" i="149"/>
  <c r="BG128" i="149"/>
  <c r="BF128" i="149"/>
  <c r="BB128" i="149"/>
  <c r="AY128" i="149"/>
  <c r="AX128" i="149"/>
  <c r="AT128" i="149"/>
  <c r="AP128" i="149"/>
  <c r="AM128" i="149"/>
  <c r="AL128" i="149"/>
  <c r="AI128" i="149"/>
  <c r="AH128" i="149"/>
  <c r="AE128" i="149"/>
  <c r="AD128" i="149"/>
  <c r="AA128" i="149"/>
  <c r="Z128" i="149"/>
  <c r="W128" i="149"/>
  <c r="V128" i="149"/>
  <c r="S128" i="149"/>
  <c r="R128" i="149"/>
  <c r="O128" i="149"/>
  <c r="N128" i="149"/>
  <c r="K128" i="149"/>
  <c r="J128" i="149"/>
  <c r="EH127" i="149"/>
  <c r="DN127" i="149"/>
  <c r="DK127" i="149"/>
  <c r="DJ127" i="149"/>
  <c r="DG127" i="149"/>
  <c r="DF127" i="149"/>
  <c r="DC127" i="149"/>
  <c r="DB127" i="149"/>
  <c r="CY127" i="149"/>
  <c r="CX127" i="149"/>
  <c r="CQ127" i="149"/>
  <c r="CP127" i="149"/>
  <c r="CI127" i="149"/>
  <c r="CH127" i="149"/>
  <c r="CE127" i="149"/>
  <c r="CD127" i="149"/>
  <c r="CA127" i="149"/>
  <c r="BZ127" i="149"/>
  <c r="BW127" i="149"/>
  <c r="BV127" i="149"/>
  <c r="BS127" i="149"/>
  <c r="BR127" i="149"/>
  <c r="BO127" i="149"/>
  <c r="BN127" i="149"/>
  <c r="BK127" i="149"/>
  <c r="BJ127" i="149"/>
  <c r="BG127" i="149"/>
  <c r="EB127" i="149"/>
  <c r="BB127" i="149"/>
  <c r="AY127" i="149"/>
  <c r="AX127" i="149"/>
  <c r="AT127" i="149"/>
  <c r="AP127" i="149"/>
  <c r="AM127" i="149"/>
  <c r="AL127" i="149"/>
  <c r="AI127" i="149"/>
  <c r="AH127" i="149"/>
  <c r="AE127" i="149"/>
  <c r="AD127" i="149"/>
  <c r="AA127" i="149"/>
  <c r="Z127" i="149"/>
  <c r="W127" i="149"/>
  <c r="V127" i="149"/>
  <c r="S127" i="149"/>
  <c r="R127" i="149"/>
  <c r="O127" i="149"/>
  <c r="N127" i="149"/>
  <c r="K127" i="149"/>
  <c r="J127" i="149"/>
  <c r="EH126" i="149"/>
  <c r="DO126" i="149"/>
  <c r="DN126" i="149"/>
  <c r="DK126" i="149"/>
  <c r="DJ126" i="149"/>
  <c r="DG126" i="149"/>
  <c r="DF126" i="149"/>
  <c r="DC126" i="149"/>
  <c r="DB126" i="149"/>
  <c r="CY126" i="149"/>
  <c r="CX126" i="149"/>
  <c r="CU126" i="149"/>
  <c r="CQ126" i="149"/>
  <c r="CP126" i="149"/>
  <c r="CI126" i="149"/>
  <c r="CH126" i="149"/>
  <c r="CE126" i="149"/>
  <c r="CD126" i="149"/>
  <c r="CA126" i="149"/>
  <c r="BZ126" i="149"/>
  <c r="BW126" i="149"/>
  <c r="BV126" i="149"/>
  <c r="BS126" i="149"/>
  <c r="BR126" i="149"/>
  <c r="BO126" i="149"/>
  <c r="BN126" i="149"/>
  <c r="BK126" i="149"/>
  <c r="BJ126" i="149"/>
  <c r="BG126" i="149"/>
  <c r="EB126" i="149"/>
  <c r="BB126" i="149"/>
  <c r="AY126" i="149"/>
  <c r="AX126" i="149"/>
  <c r="AU126" i="149"/>
  <c r="AT126" i="149"/>
  <c r="AQ126" i="149"/>
  <c r="AP126" i="149"/>
  <c r="AM126" i="149"/>
  <c r="AL126" i="149"/>
  <c r="AI126" i="149"/>
  <c r="AH126" i="149"/>
  <c r="AE126" i="149"/>
  <c r="AD126" i="149"/>
  <c r="AA126" i="149"/>
  <c r="Z126" i="149"/>
  <c r="W126" i="149"/>
  <c r="V126" i="149"/>
  <c r="S126" i="149"/>
  <c r="R126" i="149"/>
  <c r="O126" i="149"/>
  <c r="N126" i="149"/>
  <c r="K126" i="149"/>
  <c r="J126" i="149"/>
  <c r="EH125" i="149"/>
  <c r="DN125" i="149"/>
  <c r="DK125" i="149"/>
  <c r="DJ125" i="149"/>
  <c r="DG125" i="149"/>
  <c r="DF125" i="149"/>
  <c r="DC125" i="149"/>
  <c r="DB125" i="149"/>
  <c r="CY125" i="149"/>
  <c r="CX125" i="149"/>
  <c r="CQ125" i="149"/>
  <c r="CP125" i="149"/>
  <c r="CI125" i="149"/>
  <c r="CH125" i="149"/>
  <c r="CE125" i="149"/>
  <c r="CD125" i="149"/>
  <c r="CA125" i="149"/>
  <c r="BZ125" i="149"/>
  <c r="BW125" i="149"/>
  <c r="BV125" i="149"/>
  <c r="BS125" i="149"/>
  <c r="BR125" i="149"/>
  <c r="BO125" i="149"/>
  <c r="BN125" i="149"/>
  <c r="BK125" i="149"/>
  <c r="BJ125" i="149"/>
  <c r="BG125" i="149"/>
  <c r="BF125" i="149"/>
  <c r="BB125" i="149"/>
  <c r="AY125" i="149"/>
  <c r="AX125" i="149"/>
  <c r="AT125" i="149"/>
  <c r="AP125" i="149"/>
  <c r="AM125" i="149"/>
  <c r="AL125" i="149"/>
  <c r="AI125" i="149"/>
  <c r="AH125" i="149"/>
  <c r="AE125" i="149"/>
  <c r="AD125" i="149"/>
  <c r="AA125" i="149"/>
  <c r="Z125" i="149"/>
  <c r="W125" i="149"/>
  <c r="V125" i="149"/>
  <c r="S125" i="149"/>
  <c r="R125" i="149"/>
  <c r="O125" i="149"/>
  <c r="N125" i="149"/>
  <c r="K125" i="149"/>
  <c r="J125" i="149"/>
  <c r="EH124" i="149"/>
  <c r="DN124" i="149"/>
  <c r="DK124" i="149"/>
  <c r="DJ124" i="149"/>
  <c r="DG124" i="149"/>
  <c r="DF124" i="149"/>
  <c r="DC124" i="149"/>
  <c r="DB124" i="149"/>
  <c r="CY124" i="149"/>
  <c r="CX124" i="149"/>
  <c r="CQ124" i="149"/>
  <c r="CP124" i="149"/>
  <c r="CI124" i="149"/>
  <c r="CH124" i="149"/>
  <c r="CE124" i="149"/>
  <c r="CD124" i="149"/>
  <c r="CA124" i="149"/>
  <c r="BZ124" i="149"/>
  <c r="BW124" i="149"/>
  <c r="BV124" i="149"/>
  <c r="BS124" i="149"/>
  <c r="BR124" i="149"/>
  <c r="BO124" i="149"/>
  <c r="BN124" i="149"/>
  <c r="BK124" i="149"/>
  <c r="BJ124" i="149"/>
  <c r="BG124" i="149"/>
  <c r="EB124" i="149"/>
  <c r="BB124" i="149"/>
  <c r="AY124" i="149"/>
  <c r="AX124" i="149"/>
  <c r="AT124" i="149"/>
  <c r="AP124" i="149"/>
  <c r="AM124" i="149"/>
  <c r="AL124" i="149"/>
  <c r="AI124" i="149"/>
  <c r="AH124" i="149"/>
  <c r="AE124" i="149"/>
  <c r="AD124" i="149"/>
  <c r="AA124" i="149"/>
  <c r="Z124" i="149"/>
  <c r="W124" i="149"/>
  <c r="V124" i="149"/>
  <c r="S124" i="149"/>
  <c r="R124" i="149"/>
  <c r="O124" i="149"/>
  <c r="N124" i="149"/>
  <c r="K124" i="149"/>
  <c r="J124" i="149"/>
  <c r="EH123" i="149"/>
  <c r="DN123" i="149"/>
  <c r="DK123" i="149"/>
  <c r="DJ123" i="149"/>
  <c r="DG123" i="149"/>
  <c r="DF123" i="149"/>
  <c r="DC123" i="149"/>
  <c r="DB123" i="149"/>
  <c r="CY123" i="149"/>
  <c r="CX123" i="149"/>
  <c r="CQ123" i="149"/>
  <c r="CP123" i="149"/>
  <c r="CI123" i="149"/>
  <c r="CH123" i="149"/>
  <c r="CE123" i="149"/>
  <c r="CD123" i="149"/>
  <c r="CA123" i="149"/>
  <c r="BZ123" i="149"/>
  <c r="BW123" i="149"/>
  <c r="BV123" i="149"/>
  <c r="BS123" i="149"/>
  <c r="BR123" i="149"/>
  <c r="BO123" i="149"/>
  <c r="BN123" i="149"/>
  <c r="BK123" i="149"/>
  <c r="BJ123" i="149"/>
  <c r="BG123" i="149"/>
  <c r="BF123" i="149"/>
  <c r="BB123" i="149"/>
  <c r="AY123" i="149"/>
  <c r="AX123" i="149"/>
  <c r="AT123" i="149"/>
  <c r="AP123" i="149"/>
  <c r="AM123" i="149"/>
  <c r="AL123" i="149"/>
  <c r="AI123" i="149"/>
  <c r="AH123" i="149"/>
  <c r="AE123" i="149"/>
  <c r="AD123" i="149"/>
  <c r="AA123" i="149"/>
  <c r="Z123" i="149"/>
  <c r="W123" i="149"/>
  <c r="V123" i="149"/>
  <c r="S123" i="149"/>
  <c r="R123" i="149"/>
  <c r="O123" i="149"/>
  <c r="N123" i="149"/>
  <c r="K123" i="149"/>
  <c r="J123" i="149"/>
  <c r="EH122" i="149"/>
  <c r="DN122" i="149"/>
  <c r="DK122" i="149"/>
  <c r="DJ122" i="149"/>
  <c r="DG122" i="149"/>
  <c r="DF122" i="149"/>
  <c r="DC122" i="149"/>
  <c r="DB122" i="149"/>
  <c r="CY122" i="149"/>
  <c r="CX122" i="149"/>
  <c r="CQ122" i="149"/>
  <c r="CP122" i="149"/>
  <c r="CI122" i="149"/>
  <c r="CH122" i="149"/>
  <c r="CE122" i="149"/>
  <c r="CD122" i="149"/>
  <c r="CA122" i="149"/>
  <c r="BZ122" i="149"/>
  <c r="BV122" i="149"/>
  <c r="BS122" i="149"/>
  <c r="BR122" i="149"/>
  <c r="BO122" i="149"/>
  <c r="BN122" i="149"/>
  <c r="BK122" i="149"/>
  <c r="BJ122" i="149"/>
  <c r="BG122" i="149"/>
  <c r="EB122" i="149"/>
  <c r="BB122" i="149"/>
  <c r="AY122" i="149"/>
  <c r="AX122" i="149"/>
  <c r="AT122" i="149"/>
  <c r="AP122" i="149"/>
  <c r="AM122" i="149"/>
  <c r="AL122" i="149"/>
  <c r="AI122" i="149"/>
  <c r="AH122" i="149"/>
  <c r="AE122" i="149"/>
  <c r="AD122" i="149"/>
  <c r="AA122" i="149"/>
  <c r="Z122" i="149"/>
  <c r="V122" i="149"/>
  <c r="S122" i="149"/>
  <c r="R122" i="149"/>
  <c r="O122" i="149"/>
  <c r="N122" i="149"/>
  <c r="K122" i="149"/>
  <c r="J122" i="149"/>
  <c r="EH121" i="149"/>
  <c r="DN121" i="149"/>
  <c r="DK121" i="149"/>
  <c r="DJ121" i="149"/>
  <c r="DG121" i="149"/>
  <c r="DF121" i="149"/>
  <c r="DC121" i="149"/>
  <c r="DB121" i="149"/>
  <c r="CY121" i="149"/>
  <c r="CX121" i="149"/>
  <c r="CQ121" i="149"/>
  <c r="CP121" i="149"/>
  <c r="CI121" i="149"/>
  <c r="CH121" i="149"/>
  <c r="CE121" i="149"/>
  <c r="CD121" i="149"/>
  <c r="CA121" i="149"/>
  <c r="BZ121" i="149"/>
  <c r="BV121" i="149"/>
  <c r="BS121" i="149"/>
  <c r="BR121" i="149"/>
  <c r="BO121" i="149"/>
  <c r="BN121" i="149"/>
  <c r="BK121" i="149"/>
  <c r="BJ121" i="149"/>
  <c r="BG121" i="149"/>
  <c r="EB121" i="149"/>
  <c r="BB121" i="149"/>
  <c r="AY121" i="149"/>
  <c r="AX121" i="149"/>
  <c r="AT121" i="149"/>
  <c r="AP121" i="149"/>
  <c r="AM121" i="149"/>
  <c r="AL121" i="149"/>
  <c r="AI121" i="149"/>
  <c r="AH121" i="149"/>
  <c r="AE121" i="149"/>
  <c r="AD121" i="149"/>
  <c r="AA121" i="149"/>
  <c r="Z121" i="149"/>
  <c r="V121" i="149"/>
  <c r="S121" i="149"/>
  <c r="R121" i="149"/>
  <c r="O121" i="149"/>
  <c r="N121" i="149"/>
  <c r="K121" i="149"/>
  <c r="J121" i="149"/>
  <c r="EH120" i="149"/>
  <c r="DN120" i="149"/>
  <c r="DK120" i="149"/>
  <c r="DJ120" i="149"/>
  <c r="DG120" i="149"/>
  <c r="DF120" i="149"/>
  <c r="DC120" i="149"/>
  <c r="DB120" i="149"/>
  <c r="CY120" i="149"/>
  <c r="CX120" i="149"/>
  <c r="CQ120" i="149"/>
  <c r="CP120" i="149"/>
  <c r="CI120" i="149"/>
  <c r="CH120" i="149"/>
  <c r="CE120" i="149"/>
  <c r="CD120" i="149"/>
  <c r="CA120" i="149"/>
  <c r="BZ120" i="149"/>
  <c r="BV120" i="149"/>
  <c r="BS120" i="149"/>
  <c r="BR120" i="149"/>
  <c r="BO120" i="149"/>
  <c r="BN120" i="149"/>
  <c r="BK120" i="149"/>
  <c r="BJ120" i="149"/>
  <c r="BG120" i="149"/>
  <c r="EB120" i="149"/>
  <c r="BB120" i="149"/>
  <c r="AY120" i="149"/>
  <c r="AX120" i="149"/>
  <c r="AT120" i="149"/>
  <c r="AP120" i="149"/>
  <c r="AM120" i="149"/>
  <c r="AL120" i="149"/>
  <c r="AI120" i="149"/>
  <c r="AH120" i="149"/>
  <c r="AE120" i="149"/>
  <c r="AD120" i="149"/>
  <c r="AA120" i="149"/>
  <c r="Z120" i="149"/>
  <c r="V120" i="149"/>
  <c r="S120" i="149"/>
  <c r="R120" i="149"/>
  <c r="O120" i="149"/>
  <c r="N120" i="149"/>
  <c r="K120" i="149"/>
  <c r="J120" i="149"/>
  <c r="EH119" i="149"/>
  <c r="DN119" i="149"/>
  <c r="DK119" i="149"/>
  <c r="DJ119" i="149"/>
  <c r="DG119" i="149"/>
  <c r="DF119" i="149"/>
  <c r="DC119" i="149"/>
  <c r="DB119" i="149"/>
  <c r="CY119" i="149"/>
  <c r="CX119" i="149"/>
  <c r="CQ119" i="149"/>
  <c r="CP119" i="149"/>
  <c r="CI119" i="149"/>
  <c r="CH119" i="149"/>
  <c r="CE119" i="149"/>
  <c r="CD119" i="149"/>
  <c r="CA119" i="149"/>
  <c r="BZ119" i="149"/>
  <c r="BW119" i="149"/>
  <c r="BV119" i="149"/>
  <c r="BS119" i="149"/>
  <c r="BR119" i="149"/>
  <c r="BO119" i="149"/>
  <c r="BN119" i="149"/>
  <c r="BK119" i="149"/>
  <c r="BJ119" i="149"/>
  <c r="BG119" i="149"/>
  <c r="BF119" i="149"/>
  <c r="BB119" i="149"/>
  <c r="AY119" i="149"/>
  <c r="AX119" i="149"/>
  <c r="AT119" i="149"/>
  <c r="AP119" i="149"/>
  <c r="AM119" i="149"/>
  <c r="AL119" i="149"/>
  <c r="AI119" i="149"/>
  <c r="AH119" i="149"/>
  <c r="AE119" i="149"/>
  <c r="AD119" i="149"/>
  <c r="AA119" i="149"/>
  <c r="Z119" i="149"/>
  <c r="W119" i="149"/>
  <c r="V119" i="149"/>
  <c r="S119" i="149"/>
  <c r="R119" i="149"/>
  <c r="O119" i="149"/>
  <c r="N119" i="149"/>
  <c r="K119" i="149"/>
  <c r="J119" i="149"/>
  <c r="EH118" i="149"/>
  <c r="DN118" i="149"/>
  <c r="DK118" i="149"/>
  <c r="DJ118" i="149"/>
  <c r="DG118" i="149"/>
  <c r="DF118" i="149"/>
  <c r="DC118" i="149"/>
  <c r="DB118" i="149"/>
  <c r="CY118" i="149"/>
  <c r="CX118" i="149"/>
  <c r="CQ118" i="149"/>
  <c r="CP118" i="149"/>
  <c r="CI118" i="149"/>
  <c r="CH118" i="149"/>
  <c r="CE118" i="149"/>
  <c r="CD118" i="149"/>
  <c r="CA118" i="149"/>
  <c r="BZ118" i="149"/>
  <c r="BW118" i="149"/>
  <c r="BV118" i="149"/>
  <c r="BS118" i="149"/>
  <c r="BR118" i="149"/>
  <c r="BO118" i="149"/>
  <c r="BN118" i="149"/>
  <c r="BK118" i="149"/>
  <c r="BJ118" i="149"/>
  <c r="BG118" i="149"/>
  <c r="EB118" i="149"/>
  <c r="BB118" i="149"/>
  <c r="AY118" i="149"/>
  <c r="AX118" i="149"/>
  <c r="AT118" i="149"/>
  <c r="AP118" i="149"/>
  <c r="AM118" i="149"/>
  <c r="AL118" i="149"/>
  <c r="AI118" i="149"/>
  <c r="AH118" i="149"/>
  <c r="AE118" i="149"/>
  <c r="AD118" i="149"/>
  <c r="AA118" i="149"/>
  <c r="Z118" i="149"/>
  <c r="W118" i="149"/>
  <c r="V118" i="149"/>
  <c r="S118" i="149"/>
  <c r="R118" i="149"/>
  <c r="O118" i="149"/>
  <c r="N118" i="149"/>
  <c r="K118" i="149"/>
  <c r="J118" i="149"/>
  <c r="EH117" i="149"/>
  <c r="DN117" i="149"/>
  <c r="DK117" i="149"/>
  <c r="DJ117" i="149"/>
  <c r="DG117" i="149"/>
  <c r="DF117" i="149"/>
  <c r="DC117" i="149"/>
  <c r="DB117" i="149"/>
  <c r="CY117" i="149"/>
  <c r="CX117" i="149"/>
  <c r="CQ117" i="149"/>
  <c r="CP117" i="149"/>
  <c r="CI117" i="149"/>
  <c r="CH117" i="149"/>
  <c r="CE117" i="149"/>
  <c r="CD117" i="149"/>
  <c r="CA117" i="149"/>
  <c r="BZ117" i="149"/>
  <c r="BW117" i="149"/>
  <c r="BV117" i="149"/>
  <c r="BS117" i="149"/>
  <c r="BR117" i="149"/>
  <c r="BO117" i="149"/>
  <c r="BN117" i="149"/>
  <c r="BK117" i="149"/>
  <c r="BJ117" i="149"/>
  <c r="BG117" i="149"/>
  <c r="BF117" i="149"/>
  <c r="BB117" i="149"/>
  <c r="AY117" i="149"/>
  <c r="AX117" i="149"/>
  <c r="AT117" i="149"/>
  <c r="AP117" i="149"/>
  <c r="AM117" i="149"/>
  <c r="AL117" i="149"/>
  <c r="AI117" i="149"/>
  <c r="AH117" i="149"/>
  <c r="AE117" i="149"/>
  <c r="AD117" i="149"/>
  <c r="AA117" i="149"/>
  <c r="Z117" i="149"/>
  <c r="W117" i="149"/>
  <c r="V117" i="149"/>
  <c r="S117" i="149"/>
  <c r="R117" i="149"/>
  <c r="O117" i="149"/>
  <c r="N117" i="149"/>
  <c r="K117" i="149"/>
  <c r="J117" i="149"/>
  <c r="EH116" i="149"/>
  <c r="DN116" i="149"/>
  <c r="DK116" i="149"/>
  <c r="DJ116" i="149"/>
  <c r="DG116" i="149"/>
  <c r="DF116" i="149"/>
  <c r="DC116" i="149"/>
  <c r="DB116" i="149"/>
  <c r="CY116" i="149"/>
  <c r="CX116" i="149"/>
  <c r="CQ116" i="149"/>
  <c r="CP116" i="149"/>
  <c r="CI116" i="149"/>
  <c r="CH116" i="149"/>
  <c r="CE116" i="149"/>
  <c r="CD116" i="149"/>
  <c r="CA116" i="149"/>
  <c r="BZ116" i="149"/>
  <c r="BW116" i="149"/>
  <c r="BV116" i="149"/>
  <c r="BS116" i="149"/>
  <c r="BR116" i="149"/>
  <c r="BO116" i="149"/>
  <c r="BN116" i="149"/>
  <c r="BK116" i="149"/>
  <c r="BJ116" i="149"/>
  <c r="BG116" i="149"/>
  <c r="EB116" i="149"/>
  <c r="BB116" i="149"/>
  <c r="AY116" i="149"/>
  <c r="AX116" i="149"/>
  <c r="AT116" i="149"/>
  <c r="AP116" i="149"/>
  <c r="AM116" i="149"/>
  <c r="AL116" i="149"/>
  <c r="AI116" i="149"/>
  <c r="AH116" i="149"/>
  <c r="AE116" i="149"/>
  <c r="AD116" i="149"/>
  <c r="AA116" i="149"/>
  <c r="Z116" i="149"/>
  <c r="W116" i="149"/>
  <c r="V116" i="149"/>
  <c r="S116" i="149"/>
  <c r="R116" i="149"/>
  <c r="O116" i="149"/>
  <c r="N116" i="149"/>
  <c r="K116" i="149"/>
  <c r="J116" i="149"/>
  <c r="DO115" i="149"/>
  <c r="DN115" i="149"/>
  <c r="DK115" i="149"/>
  <c r="DJ115" i="149"/>
  <c r="DG115" i="149"/>
  <c r="DF115" i="149"/>
  <c r="DC115" i="149"/>
  <c r="DB115" i="149"/>
  <c r="CY115" i="149"/>
  <c r="CX115" i="149"/>
  <c r="CT115" i="149"/>
  <c r="CQ115" i="149"/>
  <c r="CP115" i="149"/>
  <c r="CI115" i="149"/>
  <c r="CH115" i="149"/>
  <c r="CE115" i="149"/>
  <c r="CD115" i="149"/>
  <c r="CA115" i="149"/>
  <c r="BZ115" i="149"/>
  <c r="BW115" i="149"/>
  <c r="BV115" i="149"/>
  <c r="BS115" i="149"/>
  <c r="BR115" i="149"/>
  <c r="BO115" i="149"/>
  <c r="BN115" i="149"/>
  <c r="BK115" i="149"/>
  <c r="BJ115" i="149"/>
  <c r="BG115" i="149"/>
  <c r="EB115" i="149"/>
  <c r="BB115" i="149"/>
  <c r="AY115" i="149"/>
  <c r="AX115" i="149"/>
  <c r="AT115" i="149"/>
  <c r="AQ115" i="149"/>
  <c r="AP115" i="149"/>
  <c r="AM115" i="149"/>
  <c r="AL115" i="149"/>
  <c r="AI115" i="149"/>
  <c r="AH115" i="149"/>
  <c r="AE115" i="149"/>
  <c r="AD115" i="149"/>
  <c r="AA115" i="149"/>
  <c r="Z115" i="149"/>
  <c r="W115" i="149"/>
  <c r="V115" i="149"/>
  <c r="S115" i="149"/>
  <c r="R115" i="149"/>
  <c r="O115" i="149"/>
  <c r="N115" i="149"/>
  <c r="K115" i="149"/>
  <c r="J115" i="149"/>
  <c r="EH114" i="149"/>
  <c r="DR114" i="149"/>
  <c r="DO114" i="149"/>
  <c r="DN114" i="149"/>
  <c r="DK114" i="149"/>
  <c r="DJ114" i="149"/>
  <c r="DG114" i="149"/>
  <c r="DF114" i="149"/>
  <c r="DC114" i="149"/>
  <c r="DB114" i="149"/>
  <c r="CY114" i="149"/>
  <c r="CX114" i="149"/>
  <c r="CU114" i="149"/>
  <c r="CQ114" i="149"/>
  <c r="CP114" i="149"/>
  <c r="CI114" i="149"/>
  <c r="CH114" i="149"/>
  <c r="CE114" i="149"/>
  <c r="CD114" i="149"/>
  <c r="CA114" i="149"/>
  <c r="BZ114" i="149"/>
  <c r="BW114" i="149"/>
  <c r="BV114" i="149"/>
  <c r="BS114" i="149"/>
  <c r="BR114" i="149"/>
  <c r="BO114" i="149"/>
  <c r="BN114" i="149"/>
  <c r="BK114" i="149"/>
  <c r="BJ114" i="149"/>
  <c r="BG114" i="149"/>
  <c r="EB114" i="149"/>
  <c r="BB114" i="149"/>
  <c r="AY114" i="149"/>
  <c r="AX114" i="149"/>
  <c r="AU114" i="149"/>
  <c r="AT114" i="149"/>
  <c r="AQ114" i="149"/>
  <c r="AP114" i="149"/>
  <c r="AM114" i="149"/>
  <c r="AL114" i="149"/>
  <c r="AI114" i="149"/>
  <c r="AH114" i="149"/>
  <c r="AE114" i="149"/>
  <c r="AD114" i="149"/>
  <c r="AA114" i="149"/>
  <c r="Z114" i="149"/>
  <c r="W114" i="149"/>
  <c r="V114" i="149"/>
  <c r="S114" i="149"/>
  <c r="R114" i="149"/>
  <c r="O114" i="149"/>
  <c r="N114" i="149"/>
  <c r="K114" i="149"/>
  <c r="J114" i="149"/>
  <c r="EH113" i="149"/>
  <c r="DR113" i="149"/>
  <c r="DN113" i="149"/>
  <c r="DK113" i="149"/>
  <c r="DJ113" i="149"/>
  <c r="DG113" i="149"/>
  <c r="DF113" i="149"/>
  <c r="DC113" i="149"/>
  <c r="DB113" i="149"/>
  <c r="CY113" i="149"/>
  <c r="CX113" i="149"/>
  <c r="CQ113" i="149"/>
  <c r="CP113" i="149"/>
  <c r="CI113" i="149"/>
  <c r="CH113" i="149"/>
  <c r="CE113" i="149"/>
  <c r="CD113" i="149"/>
  <c r="CA113" i="149"/>
  <c r="BZ113" i="149"/>
  <c r="BW113" i="149"/>
  <c r="BV113" i="149"/>
  <c r="BS113" i="149"/>
  <c r="BR113" i="149"/>
  <c r="BO113" i="149"/>
  <c r="BN113" i="149"/>
  <c r="BK113" i="149"/>
  <c r="BJ113" i="149"/>
  <c r="BG113" i="149"/>
  <c r="BF113" i="149"/>
  <c r="BB113" i="149"/>
  <c r="AY113" i="149"/>
  <c r="AX113" i="149"/>
  <c r="AT113" i="149"/>
  <c r="AP113" i="149"/>
  <c r="AM113" i="149"/>
  <c r="AL113" i="149"/>
  <c r="AI113" i="149"/>
  <c r="AH113" i="149"/>
  <c r="AE113" i="149"/>
  <c r="AD113" i="149"/>
  <c r="AA113" i="149"/>
  <c r="Z113" i="149"/>
  <c r="W113" i="149"/>
  <c r="V113" i="149"/>
  <c r="S113" i="149"/>
  <c r="R113" i="149"/>
  <c r="O113" i="149"/>
  <c r="N113" i="149"/>
  <c r="K113" i="149"/>
  <c r="J113" i="149"/>
  <c r="DO112" i="149"/>
  <c r="DN112" i="149"/>
  <c r="DK112" i="149"/>
  <c r="DJ112" i="149"/>
  <c r="DG112" i="149"/>
  <c r="DF112" i="149"/>
  <c r="DC112" i="149"/>
  <c r="DB112" i="149"/>
  <c r="CY112" i="149"/>
  <c r="CX112" i="149"/>
  <c r="CU112" i="149"/>
  <c r="CQ112" i="149"/>
  <c r="CP112" i="149"/>
  <c r="CI112" i="149"/>
  <c r="CH112" i="149"/>
  <c r="CE112" i="149"/>
  <c r="CD112" i="149"/>
  <c r="CA112" i="149"/>
  <c r="BZ112" i="149"/>
  <c r="BW112" i="149"/>
  <c r="BV112" i="149"/>
  <c r="BS112" i="149"/>
  <c r="BR112" i="149"/>
  <c r="BO112" i="149"/>
  <c r="BN112" i="149"/>
  <c r="BK112" i="149"/>
  <c r="BJ112" i="149"/>
  <c r="BG112" i="149"/>
  <c r="EB112" i="149"/>
  <c r="BB112" i="149"/>
  <c r="AY112" i="149"/>
  <c r="AX112" i="149"/>
  <c r="AT112" i="149"/>
  <c r="AQ112" i="149"/>
  <c r="AP112" i="149"/>
  <c r="AM112" i="149"/>
  <c r="AL112" i="149"/>
  <c r="AI112" i="149"/>
  <c r="AH112" i="149"/>
  <c r="AE112" i="149"/>
  <c r="AD112" i="149"/>
  <c r="AA112" i="149"/>
  <c r="Z112" i="149"/>
  <c r="W112" i="149"/>
  <c r="V112" i="149"/>
  <c r="S112" i="149"/>
  <c r="R112" i="149"/>
  <c r="O112" i="149"/>
  <c r="N112" i="149"/>
  <c r="K112" i="149"/>
  <c r="J112" i="149"/>
  <c r="EH111" i="149"/>
  <c r="DO111" i="149"/>
  <c r="DN111" i="149"/>
  <c r="DK111" i="149"/>
  <c r="DJ111" i="149"/>
  <c r="DG111" i="149"/>
  <c r="DF111" i="149"/>
  <c r="DC111" i="149"/>
  <c r="DB111" i="149"/>
  <c r="CY111" i="149"/>
  <c r="CX111" i="149"/>
  <c r="CT111" i="149"/>
  <c r="CQ111" i="149"/>
  <c r="CP111" i="149"/>
  <c r="CI111" i="149"/>
  <c r="CH111" i="149"/>
  <c r="CE111" i="149"/>
  <c r="CD111" i="149"/>
  <c r="CA111" i="149"/>
  <c r="BZ111" i="149"/>
  <c r="BW111" i="149"/>
  <c r="BV111" i="149"/>
  <c r="BS111" i="149"/>
  <c r="BR111" i="149"/>
  <c r="BO111" i="149"/>
  <c r="BN111" i="149"/>
  <c r="BK111" i="149"/>
  <c r="BJ111" i="149"/>
  <c r="BG111" i="149"/>
  <c r="EB111" i="149"/>
  <c r="BB111" i="149"/>
  <c r="AY111" i="149"/>
  <c r="AX111" i="149"/>
  <c r="AU111" i="149"/>
  <c r="AT111" i="149"/>
  <c r="AQ111" i="149"/>
  <c r="AP111" i="149"/>
  <c r="AM111" i="149"/>
  <c r="AL111" i="149"/>
  <c r="AI111" i="149"/>
  <c r="AH111" i="149"/>
  <c r="AE111" i="149"/>
  <c r="AD111" i="149"/>
  <c r="AA111" i="149"/>
  <c r="Z111" i="149"/>
  <c r="W111" i="149"/>
  <c r="V111" i="149"/>
  <c r="S111" i="149"/>
  <c r="R111" i="149"/>
  <c r="O111" i="149"/>
  <c r="N111" i="149"/>
  <c r="K111" i="149"/>
  <c r="J111" i="149"/>
  <c r="EH110" i="149"/>
  <c r="DN110" i="149"/>
  <c r="DK110" i="149"/>
  <c r="DJ110" i="149"/>
  <c r="DG110" i="149"/>
  <c r="DF110" i="149"/>
  <c r="DC110" i="149"/>
  <c r="DB110" i="149"/>
  <c r="CY110" i="149"/>
  <c r="CX110" i="149"/>
  <c r="CQ110" i="149"/>
  <c r="CP110" i="149"/>
  <c r="CI110" i="149"/>
  <c r="CH110" i="149"/>
  <c r="CE110" i="149"/>
  <c r="CD110" i="149"/>
  <c r="CA110" i="149"/>
  <c r="BZ110" i="149"/>
  <c r="BW110" i="149"/>
  <c r="BV110" i="149"/>
  <c r="BS110" i="149"/>
  <c r="BR110" i="149"/>
  <c r="BO110" i="149"/>
  <c r="BN110" i="149"/>
  <c r="BK110" i="149"/>
  <c r="BJ110" i="149"/>
  <c r="BG110" i="149"/>
  <c r="EB110" i="149"/>
  <c r="BB110" i="149"/>
  <c r="AY110" i="149"/>
  <c r="AX110" i="149"/>
  <c r="AT110" i="149"/>
  <c r="AP110" i="149"/>
  <c r="AM110" i="149"/>
  <c r="AL110" i="149"/>
  <c r="AI110" i="149"/>
  <c r="AH110" i="149"/>
  <c r="AE110" i="149"/>
  <c r="AD110" i="149"/>
  <c r="AA110" i="149"/>
  <c r="Z110" i="149"/>
  <c r="W110" i="149"/>
  <c r="V110" i="149"/>
  <c r="S110" i="149"/>
  <c r="R110" i="149"/>
  <c r="O110" i="149"/>
  <c r="N110" i="149"/>
  <c r="K110" i="149"/>
  <c r="J110" i="149"/>
  <c r="EH109" i="149"/>
  <c r="DN109" i="149"/>
  <c r="DK109" i="149"/>
  <c r="DJ109" i="149"/>
  <c r="DG109" i="149"/>
  <c r="DF109" i="149"/>
  <c r="DC109" i="149"/>
  <c r="DB109" i="149"/>
  <c r="CY109" i="149"/>
  <c r="CX109" i="149"/>
  <c r="CQ109" i="149"/>
  <c r="CP109" i="149"/>
  <c r="CI109" i="149"/>
  <c r="CH109" i="149"/>
  <c r="CE109" i="149"/>
  <c r="CD109" i="149"/>
  <c r="CA109" i="149"/>
  <c r="BZ109" i="149"/>
  <c r="BW109" i="149"/>
  <c r="BV109" i="149"/>
  <c r="BS109" i="149"/>
  <c r="BR109" i="149"/>
  <c r="BO109" i="149"/>
  <c r="BN109" i="149"/>
  <c r="BK109" i="149"/>
  <c r="BJ109" i="149"/>
  <c r="BG109" i="149"/>
  <c r="BF109" i="149"/>
  <c r="BB109" i="149"/>
  <c r="AY109" i="149"/>
  <c r="AX109" i="149"/>
  <c r="AT109" i="149"/>
  <c r="AP109" i="149"/>
  <c r="AM109" i="149"/>
  <c r="AL109" i="149"/>
  <c r="AI109" i="149"/>
  <c r="AH109" i="149"/>
  <c r="AE109" i="149"/>
  <c r="AD109" i="149"/>
  <c r="AA109" i="149"/>
  <c r="Z109" i="149"/>
  <c r="W109" i="149"/>
  <c r="V109" i="149"/>
  <c r="S109" i="149"/>
  <c r="R109" i="149"/>
  <c r="O109" i="149"/>
  <c r="N109" i="149"/>
  <c r="K109" i="149"/>
  <c r="J109" i="149"/>
  <c r="EH108" i="149"/>
  <c r="DN108" i="149"/>
  <c r="DK108" i="149"/>
  <c r="DJ108" i="149"/>
  <c r="DG108" i="149"/>
  <c r="DF108" i="149"/>
  <c r="DC108" i="149"/>
  <c r="DB108" i="149"/>
  <c r="CY108" i="149"/>
  <c r="CX108" i="149"/>
  <c r="CQ108" i="149"/>
  <c r="CP108" i="149"/>
  <c r="CI108" i="149"/>
  <c r="CH108" i="149"/>
  <c r="CE108" i="149"/>
  <c r="CD108" i="149"/>
  <c r="CA108" i="149"/>
  <c r="BZ108" i="149"/>
  <c r="BW108" i="149"/>
  <c r="BV108" i="149"/>
  <c r="BS108" i="149"/>
  <c r="BR108" i="149"/>
  <c r="BO108" i="149"/>
  <c r="BN108" i="149"/>
  <c r="BK108" i="149"/>
  <c r="BJ108" i="149"/>
  <c r="BG108" i="149"/>
  <c r="EB108" i="149"/>
  <c r="BB108" i="149"/>
  <c r="AY108" i="149"/>
  <c r="AX108" i="149"/>
  <c r="AT108" i="149"/>
  <c r="AP108" i="149"/>
  <c r="AM108" i="149"/>
  <c r="AL108" i="149"/>
  <c r="AI108" i="149"/>
  <c r="AH108" i="149"/>
  <c r="AE108" i="149"/>
  <c r="AD108" i="149"/>
  <c r="AA108" i="149"/>
  <c r="Z108" i="149"/>
  <c r="W108" i="149"/>
  <c r="V108" i="149"/>
  <c r="S108" i="149"/>
  <c r="R108" i="149"/>
  <c r="O108" i="149"/>
  <c r="N108" i="149"/>
  <c r="K108" i="149"/>
  <c r="J108" i="149"/>
  <c r="EH107" i="149"/>
  <c r="DN107" i="149"/>
  <c r="DK107" i="149"/>
  <c r="DJ107" i="149"/>
  <c r="DG107" i="149"/>
  <c r="DF107" i="149"/>
  <c r="DC107" i="149"/>
  <c r="DB107" i="149"/>
  <c r="CY107" i="149"/>
  <c r="CX107" i="149"/>
  <c r="CQ107" i="149"/>
  <c r="CP107" i="149"/>
  <c r="CI107" i="149"/>
  <c r="CH107" i="149"/>
  <c r="CE107" i="149"/>
  <c r="CD107" i="149"/>
  <c r="CA107" i="149"/>
  <c r="BZ107" i="149"/>
  <c r="BW107" i="149"/>
  <c r="BV107" i="149"/>
  <c r="BS107" i="149"/>
  <c r="BR107" i="149"/>
  <c r="BO107" i="149"/>
  <c r="BN107" i="149"/>
  <c r="BK107" i="149"/>
  <c r="BJ107" i="149"/>
  <c r="BG107" i="149"/>
  <c r="BF107" i="149"/>
  <c r="BB107" i="149"/>
  <c r="AY107" i="149"/>
  <c r="AX107" i="149"/>
  <c r="AT107" i="149"/>
  <c r="AP107" i="149"/>
  <c r="AM107" i="149"/>
  <c r="AL107" i="149"/>
  <c r="AI107" i="149"/>
  <c r="AH107" i="149"/>
  <c r="AE107" i="149"/>
  <c r="AD107" i="149"/>
  <c r="AA107" i="149"/>
  <c r="Z107" i="149"/>
  <c r="W107" i="149"/>
  <c r="V107" i="149"/>
  <c r="S107" i="149"/>
  <c r="R107" i="149"/>
  <c r="O107" i="149"/>
  <c r="N107" i="149"/>
  <c r="K107" i="149"/>
  <c r="J107" i="149"/>
  <c r="EH106" i="149"/>
  <c r="DN106" i="149"/>
  <c r="DK106" i="149"/>
  <c r="DJ106" i="149"/>
  <c r="DG106" i="149"/>
  <c r="DF106" i="149"/>
  <c r="DC106" i="149"/>
  <c r="DB106" i="149"/>
  <c r="CY106" i="149"/>
  <c r="CX106" i="149"/>
  <c r="CQ106" i="149"/>
  <c r="CP106" i="149"/>
  <c r="CI106" i="149"/>
  <c r="CH106" i="149"/>
  <c r="CE106" i="149"/>
  <c r="CD106" i="149"/>
  <c r="CA106" i="149"/>
  <c r="BZ106" i="149"/>
  <c r="BV106" i="149"/>
  <c r="BS106" i="149"/>
  <c r="BR106" i="149"/>
  <c r="BO106" i="149"/>
  <c r="BN106" i="149"/>
  <c r="BK106" i="149"/>
  <c r="BJ106" i="149"/>
  <c r="BG106" i="149"/>
  <c r="EB106" i="149"/>
  <c r="BB106" i="149"/>
  <c r="AY106" i="149"/>
  <c r="AX106" i="149"/>
  <c r="AT106" i="149"/>
  <c r="AP106" i="149"/>
  <c r="AM106" i="149"/>
  <c r="AL106" i="149"/>
  <c r="AI106" i="149"/>
  <c r="AH106" i="149"/>
  <c r="AE106" i="149"/>
  <c r="AD106" i="149"/>
  <c r="AA106" i="149"/>
  <c r="Z106" i="149"/>
  <c r="V106" i="149"/>
  <c r="S106" i="149"/>
  <c r="R106" i="149"/>
  <c r="O106" i="149"/>
  <c r="N106" i="149"/>
  <c r="K106" i="149"/>
  <c r="J106" i="149"/>
  <c r="EH105" i="149"/>
  <c r="DN105" i="149"/>
  <c r="DK105" i="149"/>
  <c r="DJ105" i="149"/>
  <c r="DG105" i="149"/>
  <c r="DF105" i="149"/>
  <c r="DC105" i="149"/>
  <c r="DB105" i="149"/>
  <c r="CY105" i="149"/>
  <c r="CX105" i="149"/>
  <c r="CQ105" i="149"/>
  <c r="CP105" i="149"/>
  <c r="CI105" i="149"/>
  <c r="CH105" i="149"/>
  <c r="CE105" i="149"/>
  <c r="CD105" i="149"/>
  <c r="CA105" i="149"/>
  <c r="BZ105" i="149"/>
  <c r="BW105" i="149"/>
  <c r="BV105" i="149"/>
  <c r="BS105" i="149"/>
  <c r="BR105" i="149"/>
  <c r="BO105" i="149"/>
  <c r="BN105" i="149"/>
  <c r="BK105" i="149"/>
  <c r="BJ105" i="149"/>
  <c r="BG105" i="149"/>
  <c r="BF105" i="149"/>
  <c r="BB105" i="149"/>
  <c r="AY105" i="149"/>
  <c r="AX105" i="149"/>
  <c r="AT105" i="149"/>
  <c r="AP105" i="149"/>
  <c r="AM105" i="149"/>
  <c r="AL105" i="149"/>
  <c r="AI105" i="149"/>
  <c r="AH105" i="149"/>
  <c r="AE105" i="149"/>
  <c r="AD105" i="149"/>
  <c r="AA105" i="149"/>
  <c r="Z105" i="149"/>
  <c r="W105" i="149"/>
  <c r="V105" i="149"/>
  <c r="S105" i="149"/>
  <c r="R105" i="149"/>
  <c r="O105" i="149"/>
  <c r="N105" i="149"/>
  <c r="K105" i="149"/>
  <c r="J105" i="149"/>
  <c r="EH104" i="149"/>
  <c r="DN104" i="149"/>
  <c r="DK104" i="149"/>
  <c r="DJ104" i="149"/>
  <c r="DG104" i="149"/>
  <c r="DF104" i="149"/>
  <c r="DC104" i="149"/>
  <c r="DB104" i="149"/>
  <c r="CY104" i="149"/>
  <c r="CX104" i="149"/>
  <c r="CQ104" i="149"/>
  <c r="CP104" i="149"/>
  <c r="CI104" i="149"/>
  <c r="CH104" i="149"/>
  <c r="CE104" i="149"/>
  <c r="CD104" i="149"/>
  <c r="CA104" i="149"/>
  <c r="BZ104" i="149"/>
  <c r="BV104" i="149"/>
  <c r="BS104" i="149"/>
  <c r="BR104" i="149"/>
  <c r="BO104" i="149"/>
  <c r="BN104" i="149"/>
  <c r="BK104" i="149"/>
  <c r="BJ104" i="149"/>
  <c r="BG104" i="149"/>
  <c r="EB104" i="149"/>
  <c r="BB104" i="149"/>
  <c r="AY104" i="149"/>
  <c r="AX104" i="149"/>
  <c r="AT104" i="149"/>
  <c r="AP104" i="149"/>
  <c r="AM104" i="149"/>
  <c r="AL104" i="149"/>
  <c r="AI104" i="149"/>
  <c r="AH104" i="149"/>
  <c r="AE104" i="149"/>
  <c r="AD104" i="149"/>
  <c r="AA104" i="149"/>
  <c r="Z104" i="149"/>
  <c r="V104" i="149"/>
  <c r="S104" i="149"/>
  <c r="R104" i="149"/>
  <c r="O104" i="149"/>
  <c r="N104" i="149"/>
  <c r="K104" i="149"/>
  <c r="J104" i="149"/>
  <c r="EH103" i="149"/>
  <c r="DN103" i="149"/>
  <c r="DK103" i="149"/>
  <c r="DJ103" i="149"/>
  <c r="DG103" i="149"/>
  <c r="DF103" i="149"/>
  <c r="DC103" i="149"/>
  <c r="DB103" i="149"/>
  <c r="CY103" i="149"/>
  <c r="CX103" i="149"/>
  <c r="CQ103" i="149"/>
  <c r="CP103" i="149"/>
  <c r="CI103" i="149"/>
  <c r="CH103" i="149"/>
  <c r="CE103" i="149"/>
  <c r="CD103" i="149"/>
  <c r="CA103" i="149"/>
  <c r="BZ103" i="149"/>
  <c r="BV103" i="149"/>
  <c r="BS103" i="149"/>
  <c r="BR103" i="149"/>
  <c r="BO103" i="149"/>
  <c r="BN103" i="149"/>
  <c r="BK103" i="149"/>
  <c r="BJ103" i="149"/>
  <c r="BG103" i="149"/>
  <c r="EB103" i="149"/>
  <c r="BB103" i="149"/>
  <c r="AY103" i="149"/>
  <c r="AX103" i="149"/>
  <c r="AT103" i="149"/>
  <c r="AP103" i="149"/>
  <c r="AM103" i="149"/>
  <c r="AL103" i="149"/>
  <c r="AI103" i="149"/>
  <c r="AH103" i="149"/>
  <c r="AE103" i="149"/>
  <c r="AD103" i="149"/>
  <c r="AA103" i="149"/>
  <c r="Z103" i="149"/>
  <c r="V103" i="149"/>
  <c r="S103" i="149"/>
  <c r="R103" i="149"/>
  <c r="O103" i="149"/>
  <c r="N103" i="149"/>
  <c r="K103" i="149"/>
  <c r="J103" i="149"/>
  <c r="EH102" i="149"/>
  <c r="DO102" i="149"/>
  <c r="DN102" i="149"/>
  <c r="DK102" i="149"/>
  <c r="DJ102" i="149"/>
  <c r="DG102" i="149"/>
  <c r="DF102" i="149"/>
  <c r="DC102" i="149"/>
  <c r="DB102" i="149"/>
  <c r="CY102" i="149"/>
  <c r="CX102" i="149"/>
  <c r="CT102" i="149"/>
  <c r="CQ102" i="149"/>
  <c r="CP102" i="149"/>
  <c r="CI102" i="149"/>
  <c r="CH102" i="149"/>
  <c r="CE102" i="149"/>
  <c r="CD102" i="149"/>
  <c r="CA102" i="149"/>
  <c r="BZ102" i="149"/>
  <c r="BW102" i="149"/>
  <c r="BV102" i="149"/>
  <c r="BS102" i="149"/>
  <c r="BR102" i="149"/>
  <c r="BO102" i="149"/>
  <c r="BN102" i="149"/>
  <c r="BK102" i="149"/>
  <c r="BJ102" i="149"/>
  <c r="BG102" i="149"/>
  <c r="EB102" i="149"/>
  <c r="BB102" i="149"/>
  <c r="AY102" i="149"/>
  <c r="AX102" i="149"/>
  <c r="AT102" i="149"/>
  <c r="AQ102" i="149"/>
  <c r="AP102" i="149"/>
  <c r="AM102" i="149"/>
  <c r="AL102" i="149"/>
  <c r="AI102" i="149"/>
  <c r="AH102" i="149"/>
  <c r="AE102" i="149"/>
  <c r="AD102" i="149"/>
  <c r="AA102" i="149"/>
  <c r="Z102" i="149"/>
  <c r="W102" i="149"/>
  <c r="V102" i="149"/>
  <c r="S102" i="149"/>
  <c r="R102" i="149"/>
  <c r="O102" i="149"/>
  <c r="N102" i="149"/>
  <c r="K102" i="149"/>
  <c r="J102" i="149"/>
  <c r="EH101" i="149"/>
  <c r="DO101" i="149"/>
  <c r="DN101" i="149"/>
  <c r="DK101" i="149"/>
  <c r="DJ101" i="149"/>
  <c r="DG101" i="149"/>
  <c r="DF101" i="149"/>
  <c r="DC101" i="149"/>
  <c r="DB101" i="149"/>
  <c r="CY101" i="149"/>
  <c r="CX101" i="149"/>
  <c r="CU101" i="149"/>
  <c r="CT101" i="149"/>
  <c r="CQ101" i="149"/>
  <c r="CP101" i="149"/>
  <c r="CI101" i="149"/>
  <c r="CH101" i="149"/>
  <c r="CE101" i="149"/>
  <c r="CD101" i="149"/>
  <c r="CA101" i="149"/>
  <c r="BZ101" i="149"/>
  <c r="BW101" i="149"/>
  <c r="BV101" i="149"/>
  <c r="BS101" i="149"/>
  <c r="BR101" i="149"/>
  <c r="BO101" i="149"/>
  <c r="BN101" i="149"/>
  <c r="BK101" i="149"/>
  <c r="BJ101" i="149"/>
  <c r="BG101" i="149"/>
  <c r="EB101" i="149"/>
  <c r="BB101" i="149"/>
  <c r="AY101" i="149"/>
  <c r="AT101" i="149"/>
  <c r="AQ101" i="149"/>
  <c r="AP101" i="149"/>
  <c r="AM101" i="149"/>
  <c r="AL101" i="149"/>
  <c r="AI101" i="149"/>
  <c r="AH101" i="149"/>
  <c r="AE101" i="149"/>
  <c r="AD101" i="149"/>
  <c r="AA101" i="149"/>
  <c r="Z101" i="149"/>
  <c r="W101" i="149"/>
  <c r="V101" i="149"/>
  <c r="S101" i="149"/>
  <c r="R101" i="149"/>
  <c r="O101" i="149"/>
  <c r="N101" i="149"/>
  <c r="K101" i="149"/>
  <c r="J101" i="149"/>
  <c r="EH100" i="149"/>
  <c r="DR100" i="149"/>
  <c r="DN100" i="149"/>
  <c r="DK100" i="149"/>
  <c r="DJ100" i="149"/>
  <c r="DG100" i="149"/>
  <c r="DF100" i="149"/>
  <c r="DC100" i="149"/>
  <c r="DB100" i="149"/>
  <c r="CY100" i="149"/>
  <c r="CX100" i="149"/>
  <c r="CQ100" i="149"/>
  <c r="CP100" i="149"/>
  <c r="CI100" i="149"/>
  <c r="CH100" i="149"/>
  <c r="CE100" i="149"/>
  <c r="CD100" i="149"/>
  <c r="CA100" i="149"/>
  <c r="BZ100" i="149"/>
  <c r="BW100" i="149"/>
  <c r="BV100" i="149"/>
  <c r="BS100" i="149"/>
  <c r="BR100" i="149"/>
  <c r="BO100" i="149"/>
  <c r="BN100" i="149"/>
  <c r="BK100" i="149"/>
  <c r="BJ100" i="149"/>
  <c r="EB100" i="149"/>
  <c r="BF100" i="149"/>
  <c r="BB100" i="149"/>
  <c r="AY100" i="149"/>
  <c r="AX100" i="149"/>
  <c r="AT100" i="149"/>
  <c r="AP100" i="149"/>
  <c r="AM100" i="149"/>
  <c r="AL100" i="149"/>
  <c r="AI100" i="149"/>
  <c r="AH100" i="149"/>
  <c r="AE100" i="149"/>
  <c r="AD100" i="149"/>
  <c r="AA100" i="149"/>
  <c r="Z100" i="149"/>
  <c r="W100" i="149"/>
  <c r="V100" i="149"/>
  <c r="S100" i="149"/>
  <c r="R100" i="149"/>
  <c r="O100" i="149"/>
  <c r="N100" i="149"/>
  <c r="K100" i="149"/>
  <c r="J100" i="149"/>
  <c r="EH99" i="149"/>
  <c r="DR99" i="149"/>
  <c r="DN99" i="149"/>
  <c r="DK99" i="149"/>
  <c r="DJ99" i="149"/>
  <c r="DG99" i="149"/>
  <c r="DF99" i="149"/>
  <c r="DC99" i="149"/>
  <c r="DB99" i="149"/>
  <c r="CY99" i="149"/>
  <c r="CX99" i="149"/>
  <c r="CQ99" i="149"/>
  <c r="CP99" i="149"/>
  <c r="CI99" i="149"/>
  <c r="CH99" i="149"/>
  <c r="CE99" i="149"/>
  <c r="CD99" i="149"/>
  <c r="CA99" i="149"/>
  <c r="BZ99" i="149"/>
  <c r="BW99" i="149"/>
  <c r="BV99" i="149"/>
  <c r="BS99" i="149"/>
  <c r="BR99" i="149"/>
  <c r="BO99" i="149"/>
  <c r="BN99" i="149"/>
  <c r="BK99" i="149"/>
  <c r="BJ99" i="149"/>
  <c r="BG99" i="149"/>
  <c r="BF99" i="149"/>
  <c r="BB99" i="149"/>
  <c r="AY99" i="149"/>
  <c r="AX99" i="149"/>
  <c r="AT99" i="149"/>
  <c r="AP99" i="149"/>
  <c r="AM99" i="149"/>
  <c r="AL99" i="149"/>
  <c r="AI99" i="149"/>
  <c r="AH99" i="149"/>
  <c r="AE99" i="149"/>
  <c r="AD99" i="149"/>
  <c r="AA99" i="149"/>
  <c r="Z99" i="149"/>
  <c r="W99" i="149"/>
  <c r="V99" i="149"/>
  <c r="S99" i="149"/>
  <c r="R99" i="149"/>
  <c r="O99" i="149"/>
  <c r="N99" i="149"/>
  <c r="K99" i="149"/>
  <c r="J99" i="149"/>
  <c r="DN98" i="149"/>
  <c r="DK98" i="149"/>
  <c r="DJ98" i="149"/>
  <c r="DG98" i="149"/>
  <c r="DF98" i="149"/>
  <c r="DC98" i="149"/>
  <c r="DB98" i="149"/>
  <c r="CY98" i="149"/>
  <c r="CX98" i="149"/>
  <c r="CQ98" i="149"/>
  <c r="CP98" i="149"/>
  <c r="CI98" i="149"/>
  <c r="CH98" i="149"/>
  <c r="CE98" i="149"/>
  <c r="CD98" i="149"/>
  <c r="CA98" i="149"/>
  <c r="BZ98" i="149"/>
  <c r="BW98" i="149"/>
  <c r="BV98" i="149"/>
  <c r="BS98" i="149"/>
  <c r="BR98" i="149"/>
  <c r="BO98" i="149"/>
  <c r="BN98" i="149"/>
  <c r="BK98" i="149"/>
  <c r="BJ98" i="149"/>
  <c r="BG98" i="149"/>
  <c r="BF98" i="149"/>
  <c r="BB98" i="149"/>
  <c r="AY98" i="149"/>
  <c r="AX98" i="149"/>
  <c r="AT98" i="149"/>
  <c r="AP98" i="149"/>
  <c r="AM98" i="149"/>
  <c r="AL98" i="149"/>
  <c r="AI98" i="149"/>
  <c r="AH98" i="149"/>
  <c r="AE98" i="149"/>
  <c r="AD98" i="149"/>
  <c r="AA98" i="149"/>
  <c r="Z98" i="149"/>
  <c r="W98" i="149"/>
  <c r="V98" i="149"/>
  <c r="S98" i="149"/>
  <c r="R98" i="149"/>
  <c r="O98" i="149"/>
  <c r="N98" i="149"/>
  <c r="K98" i="149"/>
  <c r="J98" i="149"/>
  <c r="EH97" i="149"/>
  <c r="DO97" i="149"/>
  <c r="DN97" i="149"/>
  <c r="DK97" i="149"/>
  <c r="DJ97" i="149"/>
  <c r="DG97" i="149"/>
  <c r="DF97" i="149"/>
  <c r="DC97" i="149"/>
  <c r="DB97" i="149"/>
  <c r="CY97" i="149"/>
  <c r="CX97" i="149"/>
  <c r="CU97" i="149"/>
  <c r="CT97" i="149"/>
  <c r="CQ97" i="149"/>
  <c r="CP97" i="149"/>
  <c r="CI97" i="149"/>
  <c r="CH97" i="149"/>
  <c r="CE97" i="149"/>
  <c r="CD97" i="149"/>
  <c r="CA97" i="149"/>
  <c r="BZ97" i="149"/>
  <c r="BW97" i="149"/>
  <c r="BV97" i="149"/>
  <c r="BS97" i="149"/>
  <c r="BR97" i="149"/>
  <c r="BO97" i="149"/>
  <c r="BN97" i="149"/>
  <c r="BK97" i="149"/>
  <c r="BJ97" i="149"/>
  <c r="BG97" i="149"/>
  <c r="EB97" i="149"/>
  <c r="BB97" i="149"/>
  <c r="AX97" i="149"/>
  <c r="AT97" i="149"/>
  <c r="AQ97" i="149"/>
  <c r="AP97" i="149"/>
  <c r="AM97" i="149"/>
  <c r="AL97" i="149"/>
  <c r="AI97" i="149"/>
  <c r="AH97" i="149"/>
  <c r="AE97" i="149"/>
  <c r="AD97" i="149"/>
  <c r="AA97" i="149"/>
  <c r="Z97" i="149"/>
  <c r="W97" i="149"/>
  <c r="V97" i="149"/>
  <c r="S97" i="149"/>
  <c r="R97" i="149"/>
  <c r="O97" i="149"/>
  <c r="N97" i="149"/>
  <c r="K97" i="149"/>
  <c r="J97" i="149"/>
  <c r="EH96" i="149"/>
  <c r="DR96" i="149"/>
  <c r="DO96" i="149"/>
  <c r="DN96" i="149"/>
  <c r="DK96" i="149"/>
  <c r="DJ96" i="149"/>
  <c r="DG96" i="149"/>
  <c r="DF96" i="149"/>
  <c r="DC96" i="149"/>
  <c r="DB96" i="149"/>
  <c r="CY96" i="149"/>
  <c r="CX96" i="149"/>
  <c r="CU96" i="149"/>
  <c r="CT96" i="149"/>
  <c r="CQ96" i="149"/>
  <c r="CP96" i="149"/>
  <c r="CI96" i="149"/>
  <c r="CH96" i="149"/>
  <c r="CE96" i="149"/>
  <c r="CD96" i="149"/>
  <c r="CA96" i="149"/>
  <c r="BZ96" i="149"/>
  <c r="BW96" i="149"/>
  <c r="BV96" i="149"/>
  <c r="BS96" i="149"/>
  <c r="BR96" i="149"/>
  <c r="BO96" i="149"/>
  <c r="BN96" i="149"/>
  <c r="BK96" i="149"/>
  <c r="BJ96" i="149"/>
  <c r="BG96" i="149"/>
  <c r="EB96" i="149"/>
  <c r="BB96" i="149"/>
  <c r="AY96" i="149"/>
  <c r="AX96" i="149"/>
  <c r="AU96" i="149"/>
  <c r="AT96" i="149"/>
  <c r="AQ96" i="149"/>
  <c r="AM96" i="149"/>
  <c r="AL96" i="149"/>
  <c r="AI96" i="149"/>
  <c r="AH96" i="149"/>
  <c r="AE96" i="149"/>
  <c r="AD96" i="149"/>
  <c r="AA96" i="149"/>
  <c r="Z96" i="149"/>
  <c r="W96" i="149"/>
  <c r="V96" i="149"/>
  <c r="S96" i="149"/>
  <c r="R96" i="149"/>
  <c r="O96" i="149"/>
  <c r="N96" i="149"/>
  <c r="K96" i="149"/>
  <c r="J96" i="149"/>
  <c r="EH95" i="149"/>
  <c r="DR95" i="149"/>
  <c r="DO95" i="149"/>
  <c r="DN95" i="149"/>
  <c r="DK95" i="149"/>
  <c r="DJ95" i="149"/>
  <c r="DG95" i="149"/>
  <c r="DF95" i="149"/>
  <c r="DC95" i="149"/>
  <c r="DB95" i="149"/>
  <c r="CY95" i="149"/>
  <c r="CX95" i="149"/>
  <c r="CU95" i="149"/>
  <c r="CT95" i="149"/>
  <c r="CQ95" i="149"/>
  <c r="CP95" i="149"/>
  <c r="CI95" i="149"/>
  <c r="CH95" i="149"/>
  <c r="CE95" i="149"/>
  <c r="CD95" i="149"/>
  <c r="CA95" i="149"/>
  <c r="BZ95" i="149"/>
  <c r="BW95" i="149"/>
  <c r="BV95" i="149"/>
  <c r="BS95" i="149"/>
  <c r="BR95" i="149"/>
  <c r="BO95" i="149"/>
  <c r="BN95" i="149"/>
  <c r="BK95" i="149"/>
  <c r="BJ95" i="149"/>
  <c r="BG95" i="149"/>
  <c r="EB95" i="149"/>
  <c r="BB95" i="149"/>
  <c r="AY95" i="149"/>
  <c r="AX95" i="149"/>
  <c r="AU95" i="149"/>
  <c r="AT95" i="149"/>
  <c r="AQ95" i="149"/>
  <c r="AM95" i="149"/>
  <c r="AL95" i="149"/>
  <c r="AI95" i="149"/>
  <c r="AH95" i="149"/>
  <c r="AE95" i="149"/>
  <c r="AD95" i="149"/>
  <c r="AA95" i="149"/>
  <c r="Z95" i="149"/>
  <c r="W95" i="149"/>
  <c r="V95" i="149"/>
  <c r="S95" i="149"/>
  <c r="R95" i="149"/>
  <c r="O95" i="149"/>
  <c r="N95" i="149"/>
  <c r="K95" i="149"/>
  <c r="J95" i="149"/>
  <c r="EH94" i="149"/>
  <c r="DR94" i="149"/>
  <c r="DO94" i="149"/>
  <c r="DN94" i="149"/>
  <c r="DK94" i="149"/>
  <c r="DJ94" i="149"/>
  <c r="DG94" i="149"/>
  <c r="DF94" i="149"/>
  <c r="DC94" i="149"/>
  <c r="DB94" i="149"/>
  <c r="CY94" i="149"/>
  <c r="CX94" i="149"/>
  <c r="CU94" i="149"/>
  <c r="CT94" i="149"/>
  <c r="CQ94" i="149"/>
  <c r="CP94" i="149"/>
  <c r="CI94" i="149"/>
  <c r="CH94" i="149"/>
  <c r="CE94" i="149"/>
  <c r="CD94" i="149"/>
  <c r="CA94" i="149"/>
  <c r="BZ94" i="149"/>
  <c r="BW94" i="149"/>
  <c r="BV94" i="149"/>
  <c r="BS94" i="149"/>
  <c r="BR94" i="149"/>
  <c r="BO94" i="149"/>
  <c r="BN94" i="149"/>
  <c r="BK94" i="149"/>
  <c r="BJ94" i="149"/>
  <c r="BG94" i="149"/>
  <c r="EB94" i="149"/>
  <c r="BB94" i="149"/>
  <c r="AY94" i="149"/>
  <c r="AT94" i="149"/>
  <c r="AQ94" i="149"/>
  <c r="AP94" i="149"/>
  <c r="AM94" i="149"/>
  <c r="AL94" i="149"/>
  <c r="AI94" i="149"/>
  <c r="AH94" i="149"/>
  <c r="AE94" i="149"/>
  <c r="AD94" i="149"/>
  <c r="AA94" i="149"/>
  <c r="Z94" i="149"/>
  <c r="W94" i="149"/>
  <c r="V94" i="149"/>
  <c r="S94" i="149"/>
  <c r="R94" i="149"/>
  <c r="O94" i="149"/>
  <c r="N94" i="149"/>
  <c r="K94" i="149"/>
  <c r="J94" i="149"/>
  <c r="EH93" i="149"/>
  <c r="DO93" i="149"/>
  <c r="DN93" i="149"/>
  <c r="DK93" i="149"/>
  <c r="DJ93" i="149"/>
  <c r="DG93" i="149"/>
  <c r="DF93" i="149"/>
  <c r="DC93" i="149"/>
  <c r="DB93" i="149"/>
  <c r="CY93" i="149"/>
  <c r="CX93" i="149"/>
  <c r="CU93" i="149"/>
  <c r="CT93" i="149"/>
  <c r="CQ93" i="149"/>
  <c r="CP93" i="149"/>
  <c r="CI93" i="149"/>
  <c r="CH93" i="149"/>
  <c r="CE93" i="149"/>
  <c r="CD93" i="149"/>
  <c r="CA93" i="149"/>
  <c r="BZ93" i="149"/>
  <c r="BW93" i="149"/>
  <c r="BV93" i="149"/>
  <c r="BS93" i="149"/>
  <c r="BR93" i="149"/>
  <c r="BO93" i="149"/>
  <c r="BN93" i="149"/>
  <c r="BK93" i="149"/>
  <c r="BJ93" i="149"/>
  <c r="BG93" i="149"/>
  <c r="EB93" i="149"/>
  <c r="BB93" i="149"/>
  <c r="AY93" i="149"/>
  <c r="AX93" i="149"/>
  <c r="AU93" i="149"/>
  <c r="AT93" i="149"/>
  <c r="AP93" i="149"/>
  <c r="AM93" i="149"/>
  <c r="AL93" i="149"/>
  <c r="AI93" i="149"/>
  <c r="AH93" i="149"/>
  <c r="AE93" i="149"/>
  <c r="AD93" i="149"/>
  <c r="AA93" i="149"/>
  <c r="Z93" i="149"/>
  <c r="W93" i="149"/>
  <c r="V93" i="149"/>
  <c r="S93" i="149"/>
  <c r="R93" i="149"/>
  <c r="O93" i="149"/>
  <c r="N93" i="149"/>
  <c r="K93" i="149"/>
  <c r="J93" i="149"/>
  <c r="EH92" i="149"/>
  <c r="DO92" i="149"/>
  <c r="DN92" i="149"/>
  <c r="DK92" i="149"/>
  <c r="DJ92" i="149"/>
  <c r="DG92" i="149"/>
  <c r="DF92" i="149"/>
  <c r="DC92" i="149"/>
  <c r="DB92" i="149"/>
  <c r="CY92" i="149"/>
  <c r="CX92" i="149"/>
  <c r="CU92" i="149"/>
  <c r="CT92" i="149"/>
  <c r="CQ92" i="149"/>
  <c r="CP92" i="149"/>
  <c r="CI92" i="149"/>
  <c r="CH92" i="149"/>
  <c r="CE92" i="149"/>
  <c r="CD92" i="149"/>
  <c r="CA92" i="149"/>
  <c r="BZ92" i="149"/>
  <c r="BW92" i="149"/>
  <c r="BV92" i="149"/>
  <c r="BS92" i="149"/>
  <c r="BR92" i="149"/>
  <c r="BO92" i="149"/>
  <c r="BN92" i="149"/>
  <c r="BK92" i="149"/>
  <c r="BJ92" i="149"/>
  <c r="BG92" i="149"/>
  <c r="EB92" i="149"/>
  <c r="BB92" i="149"/>
  <c r="AY92" i="149"/>
  <c r="AX92" i="149"/>
  <c r="AU92" i="149"/>
  <c r="AT92" i="149"/>
  <c r="AP92" i="149"/>
  <c r="AM92" i="149"/>
  <c r="AL92" i="149"/>
  <c r="AI92" i="149"/>
  <c r="AH92" i="149"/>
  <c r="AE92" i="149"/>
  <c r="AD92" i="149"/>
  <c r="AA92" i="149"/>
  <c r="Z92" i="149"/>
  <c r="W92" i="149"/>
  <c r="V92" i="149"/>
  <c r="S92" i="149"/>
  <c r="R92" i="149"/>
  <c r="O92" i="149"/>
  <c r="N92" i="149"/>
  <c r="K92" i="149"/>
  <c r="J92" i="149"/>
  <c r="EH91" i="149"/>
  <c r="DO91" i="149"/>
  <c r="DN91" i="149"/>
  <c r="DK91" i="149"/>
  <c r="DJ91" i="149"/>
  <c r="DG91" i="149"/>
  <c r="DF91" i="149"/>
  <c r="DC91" i="149"/>
  <c r="DB91" i="149"/>
  <c r="CY91" i="149"/>
  <c r="CX91" i="149"/>
  <c r="CU91" i="149"/>
  <c r="CT91" i="149"/>
  <c r="CQ91" i="149"/>
  <c r="CP91" i="149"/>
  <c r="CI91" i="149"/>
  <c r="CH91" i="149"/>
  <c r="CE91" i="149"/>
  <c r="CD91" i="149"/>
  <c r="CA91" i="149"/>
  <c r="BZ91" i="149"/>
  <c r="BW91" i="149"/>
  <c r="BV91" i="149"/>
  <c r="BS91" i="149"/>
  <c r="BR91" i="149"/>
  <c r="BO91" i="149"/>
  <c r="BN91" i="149"/>
  <c r="BK91" i="149"/>
  <c r="BJ91" i="149"/>
  <c r="BG91" i="149"/>
  <c r="EB91" i="149"/>
  <c r="BB91" i="149"/>
  <c r="AY91" i="149"/>
  <c r="AX91" i="149"/>
  <c r="AU91" i="149"/>
  <c r="AT91" i="149"/>
  <c r="AP91" i="149"/>
  <c r="AM91" i="149"/>
  <c r="AL91" i="149"/>
  <c r="AI91" i="149"/>
  <c r="AH91" i="149"/>
  <c r="AE91" i="149"/>
  <c r="AD91" i="149"/>
  <c r="AA91" i="149"/>
  <c r="Z91" i="149"/>
  <c r="W91" i="149"/>
  <c r="V91" i="149"/>
  <c r="S91" i="149"/>
  <c r="R91" i="149"/>
  <c r="O91" i="149"/>
  <c r="N91" i="149"/>
  <c r="K91" i="149"/>
  <c r="J91" i="149"/>
  <c r="EH90" i="149"/>
  <c r="DO90" i="149"/>
  <c r="DN90" i="149"/>
  <c r="DK90" i="149"/>
  <c r="DJ90" i="149"/>
  <c r="DG90" i="149"/>
  <c r="DF90" i="149"/>
  <c r="DC90" i="149"/>
  <c r="DB90" i="149"/>
  <c r="CY90" i="149"/>
  <c r="CX90" i="149"/>
  <c r="CU90" i="149"/>
  <c r="CT90" i="149"/>
  <c r="CQ90" i="149"/>
  <c r="CP90" i="149"/>
  <c r="CI90" i="149"/>
  <c r="CH90" i="149"/>
  <c r="CE90" i="149"/>
  <c r="CD90" i="149"/>
  <c r="CA90" i="149"/>
  <c r="BZ90" i="149"/>
  <c r="BW90" i="149"/>
  <c r="BV90" i="149"/>
  <c r="BS90" i="149"/>
  <c r="BR90" i="149"/>
  <c r="BO90" i="149"/>
  <c r="BN90" i="149"/>
  <c r="BK90" i="149"/>
  <c r="BJ90" i="149"/>
  <c r="BG90" i="149"/>
  <c r="EB90" i="149"/>
  <c r="BB90" i="149"/>
  <c r="AY90" i="149"/>
  <c r="AX90" i="149"/>
  <c r="AU90" i="149"/>
  <c r="AT90" i="149"/>
  <c r="AP90" i="149"/>
  <c r="AM90" i="149"/>
  <c r="AL90" i="149"/>
  <c r="AI90" i="149"/>
  <c r="AH90" i="149"/>
  <c r="AE90" i="149"/>
  <c r="AD90" i="149"/>
  <c r="AA90" i="149"/>
  <c r="Z90" i="149"/>
  <c r="W90" i="149"/>
  <c r="V90" i="149"/>
  <c r="S90" i="149"/>
  <c r="R90" i="149"/>
  <c r="O90" i="149"/>
  <c r="N90" i="149"/>
  <c r="K90" i="149"/>
  <c r="J90" i="149"/>
  <c r="EH89" i="149"/>
  <c r="DN89" i="149"/>
  <c r="DK89" i="149"/>
  <c r="DJ89" i="149"/>
  <c r="DG89" i="149"/>
  <c r="DF89" i="149"/>
  <c r="DC89" i="149"/>
  <c r="DB89" i="149"/>
  <c r="CY89" i="149"/>
  <c r="CX89" i="149"/>
  <c r="CQ89" i="149"/>
  <c r="CP89" i="149"/>
  <c r="CI89" i="149"/>
  <c r="CH89" i="149"/>
  <c r="CE89" i="149"/>
  <c r="CD89" i="149"/>
  <c r="CA89" i="149"/>
  <c r="BZ89" i="149"/>
  <c r="BW89" i="149"/>
  <c r="BV89" i="149"/>
  <c r="BS89" i="149"/>
  <c r="BR89" i="149"/>
  <c r="BO89" i="149"/>
  <c r="BN89" i="149"/>
  <c r="BK89" i="149"/>
  <c r="BJ89" i="149"/>
  <c r="EB89" i="149"/>
  <c r="BF89" i="149"/>
  <c r="BB89" i="149"/>
  <c r="AY89" i="149"/>
  <c r="AX89" i="149"/>
  <c r="AT89" i="149"/>
  <c r="AP89" i="149"/>
  <c r="AM89" i="149"/>
  <c r="AL89" i="149"/>
  <c r="AI89" i="149"/>
  <c r="AH89" i="149"/>
  <c r="AE89" i="149"/>
  <c r="AD89" i="149"/>
  <c r="AA89" i="149"/>
  <c r="Z89" i="149"/>
  <c r="W89" i="149"/>
  <c r="V89" i="149"/>
  <c r="S89" i="149"/>
  <c r="R89" i="149"/>
  <c r="O89" i="149"/>
  <c r="N89" i="149"/>
  <c r="K89" i="149"/>
  <c r="J89" i="149"/>
  <c r="EH88" i="149"/>
  <c r="DO88" i="149"/>
  <c r="DN88" i="149"/>
  <c r="DK88" i="149"/>
  <c r="DJ88" i="149"/>
  <c r="DG88" i="149"/>
  <c r="DF88" i="149"/>
  <c r="DC88" i="149"/>
  <c r="DB88" i="149"/>
  <c r="CY88" i="149"/>
  <c r="CX88" i="149"/>
  <c r="CU88" i="149"/>
  <c r="CT88" i="149"/>
  <c r="CQ88" i="149"/>
  <c r="CP88" i="149"/>
  <c r="CI88" i="149"/>
  <c r="CH88" i="149"/>
  <c r="CE88" i="149"/>
  <c r="CD88" i="149"/>
  <c r="CA88" i="149"/>
  <c r="BZ88" i="149"/>
  <c r="BW88" i="149"/>
  <c r="BV88" i="149"/>
  <c r="BS88" i="149"/>
  <c r="BR88" i="149"/>
  <c r="BO88" i="149"/>
  <c r="BN88" i="149"/>
  <c r="BK88" i="149"/>
  <c r="BJ88" i="149"/>
  <c r="BG88" i="149"/>
  <c r="EB88" i="149"/>
  <c r="BB88" i="149"/>
  <c r="AY88" i="149"/>
  <c r="AX88" i="149"/>
  <c r="AU88" i="149"/>
  <c r="AT88" i="149"/>
  <c r="AQ88" i="149"/>
  <c r="AM88" i="149"/>
  <c r="AL88" i="149"/>
  <c r="AI88" i="149"/>
  <c r="AH88" i="149"/>
  <c r="AE88" i="149"/>
  <c r="AD88" i="149"/>
  <c r="AA88" i="149"/>
  <c r="Z88" i="149"/>
  <c r="W88" i="149"/>
  <c r="V88" i="149"/>
  <c r="S88" i="149"/>
  <c r="R88" i="149"/>
  <c r="O88" i="149"/>
  <c r="N88" i="149"/>
  <c r="K88" i="149"/>
  <c r="J88" i="149"/>
  <c r="EH87" i="149"/>
  <c r="DN87" i="149"/>
  <c r="DK87" i="149"/>
  <c r="DJ87" i="149"/>
  <c r="DG87" i="149"/>
  <c r="DF87" i="149"/>
  <c r="DC87" i="149"/>
  <c r="DB87" i="149"/>
  <c r="CY87" i="149"/>
  <c r="CX87" i="149"/>
  <c r="CQ87" i="149"/>
  <c r="CP87" i="149"/>
  <c r="CI87" i="149"/>
  <c r="CH87" i="149"/>
  <c r="CE87" i="149"/>
  <c r="CD87" i="149"/>
  <c r="CA87" i="149"/>
  <c r="BZ87" i="149"/>
  <c r="BW87" i="149"/>
  <c r="BV87" i="149"/>
  <c r="BS87" i="149"/>
  <c r="BR87" i="149"/>
  <c r="BO87" i="149"/>
  <c r="BN87" i="149"/>
  <c r="BK87" i="149"/>
  <c r="BJ87" i="149"/>
  <c r="BG87" i="149"/>
  <c r="BF87" i="149"/>
  <c r="BB87" i="149"/>
  <c r="AY87" i="149"/>
  <c r="AX87" i="149"/>
  <c r="AT87" i="149"/>
  <c r="AP87" i="149"/>
  <c r="AM87" i="149"/>
  <c r="AL87" i="149"/>
  <c r="AI87" i="149"/>
  <c r="AH87" i="149"/>
  <c r="AE87" i="149"/>
  <c r="AD87" i="149"/>
  <c r="AA87" i="149"/>
  <c r="Z87" i="149"/>
  <c r="W87" i="149"/>
  <c r="V87" i="149"/>
  <c r="S87" i="149"/>
  <c r="R87" i="149"/>
  <c r="O87" i="149"/>
  <c r="N87" i="149"/>
  <c r="K87" i="149"/>
  <c r="J87" i="149"/>
  <c r="EH86" i="149"/>
  <c r="DN86" i="149"/>
  <c r="DK86" i="149"/>
  <c r="DJ86" i="149"/>
  <c r="DG86" i="149"/>
  <c r="DF86" i="149"/>
  <c r="DC86" i="149"/>
  <c r="DB86" i="149"/>
  <c r="CY86" i="149"/>
  <c r="CX86" i="149"/>
  <c r="CQ86" i="149"/>
  <c r="CP86" i="149"/>
  <c r="CI86" i="149"/>
  <c r="CH86" i="149"/>
  <c r="CE86" i="149"/>
  <c r="CD86" i="149"/>
  <c r="CA86" i="149"/>
  <c r="BZ86" i="149"/>
  <c r="BW86" i="149"/>
  <c r="BV86" i="149"/>
  <c r="BS86" i="149"/>
  <c r="BR86" i="149"/>
  <c r="BO86" i="149"/>
  <c r="BN86" i="149"/>
  <c r="BK86" i="149"/>
  <c r="BJ86" i="149"/>
  <c r="EB86" i="149"/>
  <c r="BF86" i="149"/>
  <c r="BB86" i="149"/>
  <c r="AY86" i="149"/>
  <c r="AX86" i="149"/>
  <c r="AT86" i="149"/>
  <c r="AP86" i="149"/>
  <c r="AM86" i="149"/>
  <c r="AL86" i="149"/>
  <c r="AI86" i="149"/>
  <c r="AH86" i="149"/>
  <c r="AE86" i="149"/>
  <c r="AD86" i="149"/>
  <c r="AA86" i="149"/>
  <c r="Z86" i="149"/>
  <c r="W86" i="149"/>
  <c r="V86" i="149"/>
  <c r="S86" i="149"/>
  <c r="R86" i="149"/>
  <c r="O86" i="149"/>
  <c r="N86" i="149"/>
  <c r="K86" i="149"/>
  <c r="J86" i="149"/>
  <c r="EH85" i="149"/>
  <c r="DN85" i="149"/>
  <c r="DK85" i="149"/>
  <c r="DJ85" i="149"/>
  <c r="DG85" i="149"/>
  <c r="DF85" i="149"/>
  <c r="DC85" i="149"/>
  <c r="DB85" i="149"/>
  <c r="CY85" i="149"/>
  <c r="CX85" i="149"/>
  <c r="CQ85" i="149"/>
  <c r="CP85" i="149"/>
  <c r="CI85" i="149"/>
  <c r="CH85" i="149"/>
  <c r="CE85" i="149"/>
  <c r="CD85" i="149"/>
  <c r="CA85" i="149"/>
  <c r="BZ85" i="149"/>
  <c r="BW85" i="149"/>
  <c r="BV85" i="149"/>
  <c r="BS85" i="149"/>
  <c r="BR85" i="149"/>
  <c r="BO85" i="149"/>
  <c r="BN85" i="149"/>
  <c r="BK85" i="149"/>
  <c r="BJ85" i="149"/>
  <c r="BG85" i="149"/>
  <c r="BF85" i="149"/>
  <c r="BB85" i="149"/>
  <c r="AY85" i="149"/>
  <c r="AX85" i="149"/>
  <c r="AT85" i="149"/>
  <c r="AP85" i="149"/>
  <c r="AM85" i="149"/>
  <c r="AL85" i="149"/>
  <c r="AI85" i="149"/>
  <c r="AH85" i="149"/>
  <c r="AE85" i="149"/>
  <c r="AD85" i="149"/>
  <c r="AA85" i="149"/>
  <c r="Z85" i="149"/>
  <c r="W85" i="149"/>
  <c r="V85" i="149"/>
  <c r="S85" i="149"/>
  <c r="R85" i="149"/>
  <c r="O85" i="149"/>
  <c r="N85" i="149"/>
  <c r="K85" i="149"/>
  <c r="J85" i="149"/>
  <c r="EH84" i="149"/>
  <c r="DO84" i="149"/>
  <c r="DN84" i="149"/>
  <c r="DK84" i="149"/>
  <c r="DJ84" i="149"/>
  <c r="DG84" i="149"/>
  <c r="DF84" i="149"/>
  <c r="DC84" i="149"/>
  <c r="DB84" i="149"/>
  <c r="CY84" i="149"/>
  <c r="CX84" i="149"/>
  <c r="CU84" i="149"/>
  <c r="CT84" i="149"/>
  <c r="CQ84" i="149"/>
  <c r="CP84" i="149"/>
  <c r="CI84" i="149"/>
  <c r="CH84" i="149"/>
  <c r="CE84" i="149"/>
  <c r="CD84" i="149"/>
  <c r="CA84" i="149"/>
  <c r="BZ84" i="149"/>
  <c r="BW84" i="149"/>
  <c r="BV84" i="149"/>
  <c r="BS84" i="149"/>
  <c r="BR84" i="149"/>
  <c r="BO84" i="149"/>
  <c r="BN84" i="149"/>
  <c r="BK84" i="149"/>
  <c r="BJ84" i="149"/>
  <c r="BG84" i="149"/>
  <c r="EB84" i="149"/>
  <c r="BB84" i="149"/>
  <c r="AY84" i="149"/>
  <c r="AX84" i="149"/>
  <c r="AU84" i="149"/>
  <c r="AT84" i="149"/>
  <c r="AP84" i="149"/>
  <c r="AM84" i="149"/>
  <c r="AL84" i="149"/>
  <c r="AI84" i="149"/>
  <c r="AH84" i="149"/>
  <c r="AE84" i="149"/>
  <c r="AD84" i="149"/>
  <c r="AA84" i="149"/>
  <c r="Z84" i="149"/>
  <c r="W84" i="149"/>
  <c r="V84" i="149"/>
  <c r="S84" i="149"/>
  <c r="R84" i="149"/>
  <c r="O84" i="149"/>
  <c r="N84" i="149"/>
  <c r="K84" i="149"/>
  <c r="J84" i="149"/>
  <c r="EH83" i="149"/>
  <c r="DN83" i="149"/>
  <c r="DK83" i="149"/>
  <c r="DJ83" i="149"/>
  <c r="DG83" i="149"/>
  <c r="DF83" i="149"/>
  <c r="DC83" i="149"/>
  <c r="DB83" i="149"/>
  <c r="CY83" i="149"/>
  <c r="CX83" i="149"/>
  <c r="CQ83" i="149"/>
  <c r="CP83" i="149"/>
  <c r="CI83" i="149"/>
  <c r="CH83" i="149"/>
  <c r="CE83" i="149"/>
  <c r="CD83" i="149"/>
  <c r="CA83" i="149"/>
  <c r="BZ83" i="149"/>
  <c r="BW83" i="149"/>
  <c r="BV83" i="149"/>
  <c r="BS83" i="149"/>
  <c r="BR83" i="149"/>
  <c r="BO83" i="149"/>
  <c r="BN83" i="149"/>
  <c r="BK83" i="149"/>
  <c r="BJ83" i="149"/>
  <c r="BG83" i="149"/>
  <c r="EB83" i="149"/>
  <c r="BB83" i="149"/>
  <c r="AY83" i="149"/>
  <c r="AX83" i="149"/>
  <c r="AT83" i="149"/>
  <c r="AP83" i="149"/>
  <c r="AM83" i="149"/>
  <c r="AL83" i="149"/>
  <c r="AI83" i="149"/>
  <c r="AH83" i="149"/>
  <c r="AE83" i="149"/>
  <c r="AD83" i="149"/>
  <c r="AA83" i="149"/>
  <c r="Z83" i="149"/>
  <c r="W83" i="149"/>
  <c r="V83" i="149"/>
  <c r="S83" i="149"/>
  <c r="R83" i="149"/>
  <c r="O83" i="149"/>
  <c r="N83" i="149"/>
  <c r="K83" i="149"/>
  <c r="J83" i="149"/>
  <c r="EH82" i="149"/>
  <c r="DN82" i="149"/>
  <c r="DK82" i="149"/>
  <c r="DJ82" i="149"/>
  <c r="DG82" i="149"/>
  <c r="DF82" i="149"/>
  <c r="DC82" i="149"/>
  <c r="DB82" i="149"/>
  <c r="CY82" i="149"/>
  <c r="CX82" i="149"/>
  <c r="CQ82" i="149"/>
  <c r="CP82" i="149"/>
  <c r="CI82" i="149"/>
  <c r="CH82" i="149"/>
  <c r="CE82" i="149"/>
  <c r="CD82" i="149"/>
  <c r="CA82" i="149"/>
  <c r="BZ82" i="149"/>
  <c r="BW82" i="149"/>
  <c r="BV82" i="149"/>
  <c r="BS82" i="149"/>
  <c r="BR82" i="149"/>
  <c r="BO82" i="149"/>
  <c r="BN82" i="149"/>
  <c r="BK82" i="149"/>
  <c r="BJ82" i="149"/>
  <c r="BG82" i="149"/>
  <c r="BF82" i="149"/>
  <c r="BB82" i="149"/>
  <c r="AY82" i="149"/>
  <c r="AX82" i="149"/>
  <c r="AT82" i="149"/>
  <c r="AP82" i="149"/>
  <c r="AM82" i="149"/>
  <c r="AL82" i="149"/>
  <c r="AI82" i="149"/>
  <c r="AH82" i="149"/>
  <c r="AE82" i="149"/>
  <c r="AD82" i="149"/>
  <c r="AA82" i="149"/>
  <c r="Z82" i="149"/>
  <c r="W82" i="149"/>
  <c r="V82" i="149"/>
  <c r="S82" i="149"/>
  <c r="R82" i="149"/>
  <c r="O82" i="149"/>
  <c r="N82" i="149"/>
  <c r="K82" i="149"/>
  <c r="J82" i="149"/>
  <c r="EH81" i="149"/>
  <c r="DN81" i="149"/>
  <c r="DK81" i="149"/>
  <c r="DJ81" i="149"/>
  <c r="DG81" i="149"/>
  <c r="DF81" i="149"/>
  <c r="DC81" i="149"/>
  <c r="DB81" i="149"/>
  <c r="CY81" i="149"/>
  <c r="CX81" i="149"/>
  <c r="CQ81" i="149"/>
  <c r="CP81" i="149"/>
  <c r="CI81" i="149"/>
  <c r="CH81" i="149"/>
  <c r="CE81" i="149"/>
  <c r="CD81" i="149"/>
  <c r="CA81" i="149"/>
  <c r="BZ81" i="149"/>
  <c r="BW81" i="149"/>
  <c r="BV81" i="149"/>
  <c r="BS81" i="149"/>
  <c r="BR81" i="149"/>
  <c r="BO81" i="149"/>
  <c r="BN81" i="149"/>
  <c r="BK81" i="149"/>
  <c r="BJ81" i="149"/>
  <c r="BG81" i="149"/>
  <c r="EB81" i="149"/>
  <c r="BB81" i="149"/>
  <c r="AY81" i="149"/>
  <c r="AX81" i="149"/>
  <c r="AT81" i="149"/>
  <c r="AP81" i="149"/>
  <c r="AM81" i="149"/>
  <c r="AL81" i="149"/>
  <c r="AI81" i="149"/>
  <c r="AH81" i="149"/>
  <c r="AE81" i="149"/>
  <c r="AD81" i="149"/>
  <c r="AA81" i="149"/>
  <c r="Z81" i="149"/>
  <c r="W81" i="149"/>
  <c r="V81" i="149"/>
  <c r="S81" i="149"/>
  <c r="R81" i="149"/>
  <c r="O81" i="149"/>
  <c r="N81" i="149"/>
  <c r="K81" i="149"/>
  <c r="J81" i="149"/>
  <c r="EH80" i="149"/>
  <c r="DN80" i="149"/>
  <c r="DK80" i="149"/>
  <c r="DJ80" i="149"/>
  <c r="DG80" i="149"/>
  <c r="DF80" i="149"/>
  <c r="DC80" i="149"/>
  <c r="DB80" i="149"/>
  <c r="CY80" i="149"/>
  <c r="CX80" i="149"/>
  <c r="CQ80" i="149"/>
  <c r="CP80" i="149"/>
  <c r="CI80" i="149"/>
  <c r="CH80" i="149"/>
  <c r="CE80" i="149"/>
  <c r="CD80" i="149"/>
  <c r="CA80" i="149"/>
  <c r="BZ80" i="149"/>
  <c r="BW80" i="149"/>
  <c r="BV80" i="149"/>
  <c r="BS80" i="149"/>
  <c r="BR80" i="149"/>
  <c r="BO80" i="149"/>
  <c r="BN80" i="149"/>
  <c r="BK80" i="149"/>
  <c r="BJ80" i="149"/>
  <c r="BG80" i="149"/>
  <c r="BF80" i="149"/>
  <c r="BB80" i="149"/>
  <c r="AY80" i="149"/>
  <c r="AX80" i="149"/>
  <c r="AT80" i="149"/>
  <c r="AP80" i="149"/>
  <c r="AM80" i="149"/>
  <c r="AL80" i="149"/>
  <c r="AI80" i="149"/>
  <c r="AH80" i="149"/>
  <c r="AE80" i="149"/>
  <c r="AD80" i="149"/>
  <c r="AA80" i="149"/>
  <c r="Z80" i="149"/>
  <c r="W80" i="149"/>
  <c r="V80" i="149"/>
  <c r="S80" i="149"/>
  <c r="R80" i="149"/>
  <c r="O80" i="149"/>
  <c r="N80" i="149"/>
  <c r="K80" i="149"/>
  <c r="J80" i="149"/>
  <c r="EH79" i="149"/>
  <c r="DN79" i="149"/>
  <c r="DK79" i="149"/>
  <c r="DJ79" i="149"/>
  <c r="DG79" i="149"/>
  <c r="DF79" i="149"/>
  <c r="DC79" i="149"/>
  <c r="DB79" i="149"/>
  <c r="CY79" i="149"/>
  <c r="CX79" i="149"/>
  <c r="CQ79" i="149"/>
  <c r="CP79" i="149"/>
  <c r="CI79" i="149"/>
  <c r="CH79" i="149"/>
  <c r="CE79" i="149"/>
  <c r="CD79" i="149"/>
  <c r="CA79" i="149"/>
  <c r="BZ79" i="149"/>
  <c r="BW79" i="149"/>
  <c r="BV79" i="149"/>
  <c r="BS79" i="149"/>
  <c r="BR79" i="149"/>
  <c r="BO79" i="149"/>
  <c r="BN79" i="149"/>
  <c r="BK79" i="149"/>
  <c r="BJ79" i="149"/>
  <c r="BG79" i="149"/>
  <c r="EB79" i="149"/>
  <c r="BB79" i="149"/>
  <c r="AY79" i="149"/>
  <c r="AX79" i="149"/>
  <c r="AT79" i="149"/>
  <c r="AP79" i="149"/>
  <c r="AM79" i="149"/>
  <c r="AL79" i="149"/>
  <c r="AI79" i="149"/>
  <c r="AH79" i="149"/>
  <c r="AE79" i="149"/>
  <c r="AD79" i="149"/>
  <c r="AA79" i="149"/>
  <c r="Z79" i="149"/>
  <c r="W79" i="149"/>
  <c r="V79" i="149"/>
  <c r="S79" i="149"/>
  <c r="R79" i="149"/>
  <c r="O79" i="149"/>
  <c r="N79" i="149"/>
  <c r="K79" i="149"/>
  <c r="J79" i="149"/>
  <c r="EH78" i="149"/>
  <c r="DN78" i="149"/>
  <c r="DK78" i="149"/>
  <c r="DJ78" i="149"/>
  <c r="DG78" i="149"/>
  <c r="DF78" i="149"/>
  <c r="DC78" i="149"/>
  <c r="DB78" i="149"/>
  <c r="CY78" i="149"/>
  <c r="CX78" i="149"/>
  <c r="CQ78" i="149"/>
  <c r="CP78" i="149"/>
  <c r="CI78" i="149"/>
  <c r="CH78" i="149"/>
  <c r="CE78" i="149"/>
  <c r="CD78" i="149"/>
  <c r="CA78" i="149"/>
  <c r="BZ78" i="149"/>
  <c r="BW78" i="149"/>
  <c r="BV78" i="149"/>
  <c r="BS78" i="149"/>
  <c r="BR78" i="149"/>
  <c r="BO78" i="149"/>
  <c r="BN78" i="149"/>
  <c r="BK78" i="149"/>
  <c r="BJ78" i="149"/>
  <c r="BG78" i="149"/>
  <c r="BF78" i="149"/>
  <c r="BB78" i="149"/>
  <c r="AY78" i="149"/>
  <c r="AX78" i="149"/>
  <c r="AT78" i="149"/>
  <c r="AP78" i="149"/>
  <c r="AM78" i="149"/>
  <c r="AL78" i="149"/>
  <c r="AI78" i="149"/>
  <c r="AH78" i="149"/>
  <c r="AE78" i="149"/>
  <c r="AD78" i="149"/>
  <c r="AA78" i="149"/>
  <c r="Z78" i="149"/>
  <c r="W78" i="149"/>
  <c r="V78" i="149"/>
  <c r="S78" i="149"/>
  <c r="R78" i="149"/>
  <c r="O78" i="149"/>
  <c r="N78" i="149"/>
  <c r="K78" i="149"/>
  <c r="J78" i="149"/>
  <c r="EH77" i="149"/>
  <c r="DO77" i="149"/>
  <c r="DN77" i="149"/>
  <c r="DK77" i="149"/>
  <c r="DJ77" i="149"/>
  <c r="DG77" i="149"/>
  <c r="DF77" i="149"/>
  <c r="DC77" i="149"/>
  <c r="DB77" i="149"/>
  <c r="CY77" i="149"/>
  <c r="CX77" i="149"/>
  <c r="CT77" i="149"/>
  <c r="CQ77" i="149"/>
  <c r="CP77" i="149"/>
  <c r="CI77" i="149"/>
  <c r="CH77" i="149"/>
  <c r="CE77" i="149"/>
  <c r="CD77" i="149"/>
  <c r="CA77" i="149"/>
  <c r="BZ77" i="149"/>
  <c r="BW77" i="149"/>
  <c r="BV77" i="149"/>
  <c r="BS77" i="149"/>
  <c r="BR77" i="149"/>
  <c r="BO77" i="149"/>
  <c r="BN77" i="149"/>
  <c r="BK77" i="149"/>
  <c r="BJ77" i="149"/>
  <c r="BG77" i="149"/>
  <c r="EB77" i="149"/>
  <c r="BB77" i="149"/>
  <c r="AY77" i="149"/>
  <c r="AX77" i="149"/>
  <c r="AT77" i="149"/>
  <c r="AQ77" i="149"/>
  <c r="AP77" i="149"/>
  <c r="AM77" i="149"/>
  <c r="AL77" i="149"/>
  <c r="AI77" i="149"/>
  <c r="AH77" i="149"/>
  <c r="AE77" i="149"/>
  <c r="AD77" i="149"/>
  <c r="AA77" i="149"/>
  <c r="Z77" i="149"/>
  <c r="W77" i="149"/>
  <c r="V77" i="149"/>
  <c r="S77" i="149"/>
  <c r="R77" i="149"/>
  <c r="O77" i="149"/>
  <c r="N77" i="149"/>
  <c r="K77" i="149"/>
  <c r="J77" i="149"/>
  <c r="DN76" i="149"/>
  <c r="DK76" i="149"/>
  <c r="DJ76" i="149"/>
  <c r="DG76" i="149"/>
  <c r="DF76" i="149"/>
  <c r="DC76" i="149"/>
  <c r="DB76" i="149"/>
  <c r="CY76" i="149"/>
  <c r="CX76" i="149"/>
  <c r="CQ76" i="149"/>
  <c r="CP76" i="149"/>
  <c r="CI76" i="149"/>
  <c r="CH76" i="149"/>
  <c r="CE76" i="149"/>
  <c r="CD76" i="149"/>
  <c r="CA76" i="149"/>
  <c r="BZ76" i="149"/>
  <c r="BW76" i="149"/>
  <c r="BV76" i="149"/>
  <c r="BS76" i="149"/>
  <c r="BR76" i="149"/>
  <c r="BO76" i="149"/>
  <c r="BN76" i="149"/>
  <c r="BK76" i="149"/>
  <c r="BJ76" i="149"/>
  <c r="BG76" i="149"/>
  <c r="EB76" i="149"/>
  <c r="BB76" i="149"/>
  <c r="AY76" i="149"/>
  <c r="AX76" i="149"/>
  <c r="AT76" i="149"/>
  <c r="AP76" i="149"/>
  <c r="AM76" i="149"/>
  <c r="AL76" i="149"/>
  <c r="AI76" i="149"/>
  <c r="AH76" i="149"/>
  <c r="AE76" i="149"/>
  <c r="AD76" i="149"/>
  <c r="AA76" i="149"/>
  <c r="Z76" i="149"/>
  <c r="W76" i="149"/>
  <c r="V76" i="149"/>
  <c r="S76" i="149"/>
  <c r="R76" i="149"/>
  <c r="O76" i="149"/>
  <c r="N76" i="149"/>
  <c r="K76" i="149"/>
  <c r="J76" i="149"/>
  <c r="EH75" i="149"/>
  <c r="DN75" i="149"/>
  <c r="DK75" i="149"/>
  <c r="DJ75" i="149"/>
  <c r="DG75" i="149"/>
  <c r="DF75" i="149"/>
  <c r="DC75" i="149"/>
  <c r="DB75" i="149"/>
  <c r="CY75" i="149"/>
  <c r="CX75" i="149"/>
  <c r="CQ75" i="149"/>
  <c r="CP75" i="149"/>
  <c r="CI75" i="149"/>
  <c r="CH75" i="149"/>
  <c r="CE75" i="149"/>
  <c r="CD75" i="149"/>
  <c r="CA75" i="149"/>
  <c r="BZ75" i="149"/>
  <c r="BW75" i="149"/>
  <c r="BV75" i="149"/>
  <c r="BS75" i="149"/>
  <c r="BR75" i="149"/>
  <c r="BO75" i="149"/>
  <c r="BN75" i="149"/>
  <c r="BK75" i="149"/>
  <c r="BJ75" i="149"/>
  <c r="BG75" i="149"/>
  <c r="BF75" i="149"/>
  <c r="BB75" i="149"/>
  <c r="AY75" i="149"/>
  <c r="AX75" i="149"/>
  <c r="AT75" i="149"/>
  <c r="AP75" i="149"/>
  <c r="AM75" i="149"/>
  <c r="AL75" i="149"/>
  <c r="AI75" i="149"/>
  <c r="AH75" i="149"/>
  <c r="AE75" i="149"/>
  <c r="AD75" i="149"/>
  <c r="AA75" i="149"/>
  <c r="Z75" i="149"/>
  <c r="W75" i="149"/>
  <c r="V75" i="149"/>
  <c r="S75" i="149"/>
  <c r="R75" i="149"/>
  <c r="O75" i="149"/>
  <c r="N75" i="149"/>
  <c r="K75" i="149"/>
  <c r="J75" i="149"/>
  <c r="EH74" i="149"/>
  <c r="DN74" i="149"/>
  <c r="DK74" i="149"/>
  <c r="DJ74" i="149"/>
  <c r="DG74" i="149"/>
  <c r="DF74" i="149"/>
  <c r="DC74" i="149"/>
  <c r="DB74" i="149"/>
  <c r="CY74" i="149"/>
  <c r="CX74" i="149"/>
  <c r="CQ74" i="149"/>
  <c r="CP74" i="149"/>
  <c r="CI74" i="149"/>
  <c r="CH74" i="149"/>
  <c r="CE74" i="149"/>
  <c r="CD74" i="149"/>
  <c r="CA74" i="149"/>
  <c r="BZ74" i="149"/>
  <c r="BW74" i="149"/>
  <c r="BV74" i="149"/>
  <c r="BS74" i="149"/>
  <c r="BR74" i="149"/>
  <c r="BO74" i="149"/>
  <c r="BN74" i="149"/>
  <c r="BK74" i="149"/>
  <c r="BJ74" i="149"/>
  <c r="BG74" i="149"/>
  <c r="EB74" i="149"/>
  <c r="BB74" i="149"/>
  <c r="AY74" i="149"/>
  <c r="AX74" i="149"/>
  <c r="AT74" i="149"/>
  <c r="AP74" i="149"/>
  <c r="AM74" i="149"/>
  <c r="AL74" i="149"/>
  <c r="AI74" i="149"/>
  <c r="AH74" i="149"/>
  <c r="AE74" i="149"/>
  <c r="AD74" i="149"/>
  <c r="AA74" i="149"/>
  <c r="Z74" i="149"/>
  <c r="W74" i="149"/>
  <c r="V74" i="149"/>
  <c r="S74" i="149"/>
  <c r="R74" i="149"/>
  <c r="O74" i="149"/>
  <c r="N74" i="149"/>
  <c r="K74" i="149"/>
  <c r="J74" i="149"/>
  <c r="EH73" i="149"/>
  <c r="DN73" i="149"/>
  <c r="DK73" i="149"/>
  <c r="DJ73" i="149"/>
  <c r="DG73" i="149"/>
  <c r="DF73" i="149"/>
  <c r="DC73" i="149"/>
  <c r="DB73" i="149"/>
  <c r="CY73" i="149"/>
  <c r="CX73" i="149"/>
  <c r="CQ73" i="149"/>
  <c r="CP73" i="149"/>
  <c r="CI73" i="149"/>
  <c r="CH73" i="149"/>
  <c r="CE73" i="149"/>
  <c r="CD73" i="149"/>
  <c r="CA73" i="149"/>
  <c r="BZ73" i="149"/>
  <c r="BW73" i="149"/>
  <c r="BV73" i="149"/>
  <c r="BS73" i="149"/>
  <c r="BR73" i="149"/>
  <c r="BO73" i="149"/>
  <c r="BN73" i="149"/>
  <c r="BK73" i="149"/>
  <c r="BJ73" i="149"/>
  <c r="BG73" i="149"/>
  <c r="BF73" i="149"/>
  <c r="BB73" i="149"/>
  <c r="AY73" i="149"/>
  <c r="AX73" i="149"/>
  <c r="AT73" i="149"/>
  <c r="AP73" i="149"/>
  <c r="AM73" i="149"/>
  <c r="AL73" i="149"/>
  <c r="AI73" i="149"/>
  <c r="AH73" i="149"/>
  <c r="AE73" i="149"/>
  <c r="AD73" i="149"/>
  <c r="AA73" i="149"/>
  <c r="Z73" i="149"/>
  <c r="W73" i="149"/>
  <c r="V73" i="149"/>
  <c r="S73" i="149"/>
  <c r="R73" i="149"/>
  <c r="O73" i="149"/>
  <c r="N73" i="149"/>
  <c r="K73" i="149"/>
  <c r="J73" i="149"/>
  <c r="EH72" i="149"/>
  <c r="DN72" i="149"/>
  <c r="DK72" i="149"/>
  <c r="DJ72" i="149"/>
  <c r="DG72" i="149"/>
  <c r="DF72" i="149"/>
  <c r="DC72" i="149"/>
  <c r="DB72" i="149"/>
  <c r="CY72" i="149"/>
  <c r="CX72" i="149"/>
  <c r="CQ72" i="149"/>
  <c r="CP72" i="149"/>
  <c r="CI72" i="149"/>
  <c r="CH72" i="149"/>
  <c r="CE72" i="149"/>
  <c r="CD72" i="149"/>
  <c r="CA72" i="149"/>
  <c r="BZ72" i="149"/>
  <c r="BW72" i="149"/>
  <c r="BV72" i="149"/>
  <c r="BS72" i="149"/>
  <c r="BR72" i="149"/>
  <c r="BO72" i="149"/>
  <c r="BN72" i="149"/>
  <c r="BK72" i="149"/>
  <c r="BJ72" i="149"/>
  <c r="BG72" i="149"/>
  <c r="EB72" i="149"/>
  <c r="BB72" i="149"/>
  <c r="AY72" i="149"/>
  <c r="AX72" i="149"/>
  <c r="AT72" i="149"/>
  <c r="AP72" i="149"/>
  <c r="AM72" i="149"/>
  <c r="AL72" i="149"/>
  <c r="AI72" i="149"/>
  <c r="AH72" i="149"/>
  <c r="AE72" i="149"/>
  <c r="AD72" i="149"/>
  <c r="AA72" i="149"/>
  <c r="Z72" i="149"/>
  <c r="W72" i="149"/>
  <c r="V72" i="149"/>
  <c r="S72" i="149"/>
  <c r="R72" i="149"/>
  <c r="O72" i="149"/>
  <c r="N72" i="149"/>
  <c r="K72" i="149"/>
  <c r="J72" i="149"/>
  <c r="EH71" i="149"/>
  <c r="DO71" i="149"/>
  <c r="DN71" i="149"/>
  <c r="DK71" i="149"/>
  <c r="DJ71" i="149"/>
  <c r="DG71" i="149"/>
  <c r="DF71" i="149"/>
  <c r="DC71" i="149"/>
  <c r="DB71" i="149"/>
  <c r="CY71" i="149"/>
  <c r="CX71" i="149"/>
  <c r="CU71" i="149"/>
  <c r="CQ71" i="149"/>
  <c r="CP71" i="149"/>
  <c r="CI71" i="149"/>
  <c r="CH71" i="149"/>
  <c r="CE71" i="149"/>
  <c r="CD71" i="149"/>
  <c r="CA71" i="149"/>
  <c r="BZ71" i="149"/>
  <c r="BW71" i="149"/>
  <c r="BV71" i="149"/>
  <c r="BS71" i="149"/>
  <c r="BR71" i="149"/>
  <c r="BO71" i="149"/>
  <c r="BN71" i="149"/>
  <c r="BK71" i="149"/>
  <c r="BJ71" i="149"/>
  <c r="BG71" i="149"/>
  <c r="EB71" i="149"/>
  <c r="BB71" i="149"/>
  <c r="AY71" i="149"/>
  <c r="AX71" i="149"/>
  <c r="AU71" i="149"/>
  <c r="AT71" i="149"/>
  <c r="AQ71" i="149"/>
  <c r="AP71" i="149"/>
  <c r="AM71" i="149"/>
  <c r="AL71" i="149"/>
  <c r="AI71" i="149"/>
  <c r="AH71" i="149"/>
  <c r="AE71" i="149"/>
  <c r="AD71" i="149"/>
  <c r="AA71" i="149"/>
  <c r="Z71" i="149"/>
  <c r="W71" i="149"/>
  <c r="V71" i="149"/>
  <c r="S71" i="149"/>
  <c r="R71" i="149"/>
  <c r="O71" i="149"/>
  <c r="N71" i="149"/>
  <c r="K71" i="149"/>
  <c r="J71" i="149"/>
  <c r="EH70" i="149"/>
  <c r="DO70" i="149"/>
  <c r="DN70" i="149"/>
  <c r="DK70" i="149"/>
  <c r="DJ70" i="149"/>
  <c r="DG70" i="149"/>
  <c r="DF70" i="149"/>
  <c r="DC70" i="149"/>
  <c r="DB70" i="149"/>
  <c r="CY70" i="149"/>
  <c r="CX70" i="149"/>
  <c r="CU70" i="149"/>
  <c r="CQ70" i="149"/>
  <c r="CP70" i="149"/>
  <c r="CI70" i="149"/>
  <c r="CH70" i="149"/>
  <c r="CE70" i="149"/>
  <c r="CD70" i="149"/>
  <c r="CA70" i="149"/>
  <c r="BZ70" i="149"/>
  <c r="BW70" i="149"/>
  <c r="BV70" i="149"/>
  <c r="BS70" i="149"/>
  <c r="BR70" i="149"/>
  <c r="BO70" i="149"/>
  <c r="BN70" i="149"/>
  <c r="BK70" i="149"/>
  <c r="BJ70" i="149"/>
  <c r="BG70" i="149"/>
  <c r="EB70" i="149"/>
  <c r="BB70" i="149"/>
  <c r="AY70" i="149"/>
  <c r="AX70" i="149"/>
  <c r="AU70" i="149"/>
  <c r="AT70" i="149"/>
  <c r="AQ70" i="149"/>
  <c r="AP70" i="149"/>
  <c r="AM70" i="149"/>
  <c r="AL70" i="149"/>
  <c r="AI70" i="149"/>
  <c r="AH70" i="149"/>
  <c r="AE70" i="149"/>
  <c r="AD70" i="149"/>
  <c r="AA70" i="149"/>
  <c r="Z70" i="149"/>
  <c r="W70" i="149"/>
  <c r="V70" i="149"/>
  <c r="S70" i="149"/>
  <c r="R70" i="149"/>
  <c r="O70" i="149"/>
  <c r="N70" i="149"/>
  <c r="K70" i="149"/>
  <c r="J70" i="149"/>
  <c r="EH69" i="149"/>
  <c r="DN69" i="149"/>
  <c r="DK69" i="149"/>
  <c r="DJ69" i="149"/>
  <c r="DG69" i="149"/>
  <c r="DF69" i="149"/>
  <c r="DC69" i="149"/>
  <c r="DB69" i="149"/>
  <c r="CY69" i="149"/>
  <c r="CX69" i="149"/>
  <c r="CQ69" i="149"/>
  <c r="CP69" i="149"/>
  <c r="CI69" i="149"/>
  <c r="CH69" i="149"/>
  <c r="CE69" i="149"/>
  <c r="CD69" i="149"/>
  <c r="CA69" i="149"/>
  <c r="BZ69" i="149"/>
  <c r="BW69" i="149"/>
  <c r="BV69" i="149"/>
  <c r="BS69" i="149"/>
  <c r="BR69" i="149"/>
  <c r="BO69" i="149"/>
  <c r="BN69" i="149"/>
  <c r="BK69" i="149"/>
  <c r="BJ69" i="149"/>
  <c r="BG69" i="149"/>
  <c r="EB69" i="149"/>
  <c r="BB69" i="149"/>
  <c r="AY69" i="149"/>
  <c r="AX69" i="149"/>
  <c r="AT69" i="149"/>
  <c r="AP69" i="149"/>
  <c r="AM69" i="149"/>
  <c r="AL69" i="149"/>
  <c r="AI69" i="149"/>
  <c r="AH69" i="149"/>
  <c r="AE69" i="149"/>
  <c r="AD69" i="149"/>
  <c r="AA69" i="149"/>
  <c r="Z69" i="149"/>
  <c r="W69" i="149"/>
  <c r="V69" i="149"/>
  <c r="S69" i="149"/>
  <c r="R69" i="149"/>
  <c r="O69" i="149"/>
  <c r="N69" i="149"/>
  <c r="K69" i="149"/>
  <c r="J69" i="149"/>
  <c r="EH68" i="149"/>
  <c r="DN68" i="149"/>
  <c r="DK68" i="149"/>
  <c r="DJ68" i="149"/>
  <c r="DG68" i="149"/>
  <c r="DF68" i="149"/>
  <c r="DC68" i="149"/>
  <c r="DB68" i="149"/>
  <c r="CY68" i="149"/>
  <c r="CX68" i="149"/>
  <c r="CQ68" i="149"/>
  <c r="CP68" i="149"/>
  <c r="CI68" i="149"/>
  <c r="CH68" i="149"/>
  <c r="CE68" i="149"/>
  <c r="CD68" i="149"/>
  <c r="BZ68" i="149"/>
  <c r="BW68" i="149"/>
  <c r="BV68" i="149"/>
  <c r="BS68" i="149"/>
  <c r="BR68" i="149"/>
  <c r="BO68" i="149"/>
  <c r="BN68" i="149"/>
  <c r="BK68" i="149"/>
  <c r="BJ68" i="149"/>
  <c r="BG68" i="149"/>
  <c r="EB68" i="149"/>
  <c r="BB68" i="149"/>
  <c r="AY68" i="149"/>
  <c r="AX68" i="149"/>
  <c r="AT68" i="149"/>
  <c r="AP68" i="149"/>
  <c r="AM68" i="149"/>
  <c r="AL68" i="149"/>
  <c r="AI68" i="149"/>
  <c r="AH68" i="149"/>
  <c r="AE68" i="149"/>
  <c r="AD68" i="149"/>
  <c r="AA68" i="149"/>
  <c r="Z68" i="149"/>
  <c r="W68" i="149"/>
  <c r="V68" i="149"/>
  <c r="S68" i="149"/>
  <c r="R68" i="149"/>
  <c r="O68" i="149"/>
  <c r="N68" i="149"/>
  <c r="K68" i="149"/>
  <c r="J68" i="149"/>
  <c r="EH67" i="149"/>
  <c r="DO67" i="149"/>
  <c r="DN67" i="149"/>
  <c r="DK67" i="149"/>
  <c r="DJ67" i="149"/>
  <c r="DG67" i="149"/>
  <c r="DF67" i="149"/>
  <c r="DC67" i="149"/>
  <c r="DB67" i="149"/>
  <c r="CY67" i="149"/>
  <c r="CX67" i="149"/>
  <c r="CU67" i="149"/>
  <c r="CQ67" i="149"/>
  <c r="CP67" i="149"/>
  <c r="CI67" i="149"/>
  <c r="CH67" i="149"/>
  <c r="CE67" i="149"/>
  <c r="CD67" i="149"/>
  <c r="CA67" i="149"/>
  <c r="BZ67" i="149"/>
  <c r="BW67" i="149"/>
  <c r="BV67" i="149"/>
  <c r="BS67" i="149"/>
  <c r="BR67" i="149"/>
  <c r="BO67" i="149"/>
  <c r="BN67" i="149"/>
  <c r="BK67" i="149"/>
  <c r="BJ67" i="149"/>
  <c r="BG67" i="149"/>
  <c r="EB67" i="149"/>
  <c r="BB67" i="149"/>
  <c r="AY67" i="149"/>
  <c r="AX67" i="149"/>
  <c r="AT67" i="149"/>
  <c r="AQ67" i="149"/>
  <c r="AP67" i="149"/>
  <c r="AM67" i="149"/>
  <c r="AL67" i="149"/>
  <c r="AI67" i="149"/>
  <c r="AH67" i="149"/>
  <c r="AE67" i="149"/>
  <c r="AD67" i="149"/>
  <c r="AA67" i="149"/>
  <c r="Z67" i="149"/>
  <c r="W67" i="149"/>
  <c r="V67" i="149"/>
  <c r="S67" i="149"/>
  <c r="R67" i="149"/>
  <c r="O67" i="149"/>
  <c r="N67" i="149"/>
  <c r="K67" i="149"/>
  <c r="J67" i="149"/>
  <c r="EH66" i="149"/>
  <c r="DO66" i="149"/>
  <c r="DN66" i="149"/>
  <c r="DK66" i="149"/>
  <c r="DJ66" i="149"/>
  <c r="DG66" i="149"/>
  <c r="DF66" i="149"/>
  <c r="DC66" i="149"/>
  <c r="DB66" i="149"/>
  <c r="CY66" i="149"/>
  <c r="CX66" i="149"/>
  <c r="CT66" i="149"/>
  <c r="CQ66" i="149"/>
  <c r="CP66" i="149"/>
  <c r="CI66" i="149"/>
  <c r="CH66" i="149"/>
  <c r="CE66" i="149"/>
  <c r="CD66" i="149"/>
  <c r="CA66" i="149"/>
  <c r="BZ66" i="149"/>
  <c r="BW66" i="149"/>
  <c r="BV66" i="149"/>
  <c r="BS66" i="149"/>
  <c r="BR66" i="149"/>
  <c r="BO66" i="149"/>
  <c r="BN66" i="149"/>
  <c r="BK66" i="149"/>
  <c r="BJ66" i="149"/>
  <c r="BG66" i="149"/>
  <c r="EB66" i="149"/>
  <c r="BB66" i="149"/>
  <c r="AY66" i="149"/>
  <c r="AX66" i="149"/>
  <c r="AT66" i="149"/>
  <c r="AQ66" i="149"/>
  <c r="AP66" i="149"/>
  <c r="AM66" i="149"/>
  <c r="AL66" i="149"/>
  <c r="AI66" i="149"/>
  <c r="AH66" i="149"/>
  <c r="AE66" i="149"/>
  <c r="AD66" i="149"/>
  <c r="AA66" i="149"/>
  <c r="Z66" i="149"/>
  <c r="W66" i="149"/>
  <c r="V66" i="149"/>
  <c r="S66" i="149"/>
  <c r="R66" i="149"/>
  <c r="O66" i="149"/>
  <c r="N66" i="149"/>
  <c r="K66" i="149"/>
  <c r="J66" i="149"/>
  <c r="EH65" i="149"/>
  <c r="DR65" i="149"/>
  <c r="DO65" i="149"/>
  <c r="DN65" i="149"/>
  <c r="DK65" i="149"/>
  <c r="DJ65" i="149"/>
  <c r="DG65" i="149"/>
  <c r="DF65" i="149"/>
  <c r="DC65" i="149"/>
  <c r="DB65" i="149"/>
  <c r="CY65" i="149"/>
  <c r="CX65" i="149"/>
  <c r="CU65" i="149"/>
  <c r="CQ65" i="149"/>
  <c r="CP65" i="149"/>
  <c r="CI65" i="149"/>
  <c r="CH65" i="149"/>
  <c r="CE65" i="149"/>
  <c r="CD65" i="149"/>
  <c r="CA65" i="149"/>
  <c r="BZ65" i="149"/>
  <c r="BW65" i="149"/>
  <c r="BV65" i="149"/>
  <c r="BS65" i="149"/>
  <c r="BR65" i="149"/>
  <c r="BO65" i="149"/>
  <c r="BN65" i="149"/>
  <c r="BK65" i="149"/>
  <c r="BJ65" i="149"/>
  <c r="BG65" i="149"/>
  <c r="EB65" i="149"/>
  <c r="BB65" i="149"/>
  <c r="AY65" i="149"/>
  <c r="AX65" i="149"/>
  <c r="AT65" i="149"/>
  <c r="AQ65" i="149"/>
  <c r="AP65" i="149"/>
  <c r="AM65" i="149"/>
  <c r="AL65" i="149"/>
  <c r="AI65" i="149"/>
  <c r="AH65" i="149"/>
  <c r="AE65" i="149"/>
  <c r="AD65" i="149"/>
  <c r="AA65" i="149"/>
  <c r="Z65" i="149"/>
  <c r="W65" i="149"/>
  <c r="V65" i="149"/>
  <c r="S65" i="149"/>
  <c r="R65" i="149"/>
  <c r="O65" i="149"/>
  <c r="N65" i="149"/>
  <c r="K65" i="149"/>
  <c r="J65" i="149"/>
  <c r="EH64" i="149"/>
  <c r="DO64" i="149"/>
  <c r="DN64" i="149"/>
  <c r="DK64" i="149"/>
  <c r="DJ64" i="149"/>
  <c r="DG64" i="149"/>
  <c r="DF64" i="149"/>
  <c r="DC64" i="149"/>
  <c r="DB64" i="149"/>
  <c r="CY64" i="149"/>
  <c r="CX64" i="149"/>
  <c r="CT64" i="149"/>
  <c r="CQ64" i="149"/>
  <c r="CP64" i="149"/>
  <c r="CI64" i="149"/>
  <c r="CH64" i="149"/>
  <c r="CE64" i="149"/>
  <c r="CD64" i="149"/>
  <c r="CA64" i="149"/>
  <c r="BZ64" i="149"/>
  <c r="BW64" i="149"/>
  <c r="BV64" i="149"/>
  <c r="BS64" i="149"/>
  <c r="BR64" i="149"/>
  <c r="BO64" i="149"/>
  <c r="BN64" i="149"/>
  <c r="BK64" i="149"/>
  <c r="BJ64" i="149"/>
  <c r="BG64" i="149"/>
  <c r="EB64" i="149"/>
  <c r="BB64" i="149"/>
  <c r="AY64" i="149"/>
  <c r="AX64" i="149"/>
  <c r="AT64" i="149"/>
  <c r="AQ64" i="149"/>
  <c r="AP64" i="149"/>
  <c r="AM64" i="149"/>
  <c r="AL64" i="149"/>
  <c r="AI64" i="149"/>
  <c r="AH64" i="149"/>
  <c r="AE64" i="149"/>
  <c r="AD64" i="149"/>
  <c r="AA64" i="149"/>
  <c r="Z64" i="149"/>
  <c r="W64" i="149"/>
  <c r="V64" i="149"/>
  <c r="S64" i="149"/>
  <c r="R64" i="149"/>
  <c r="O64" i="149"/>
  <c r="N64" i="149"/>
  <c r="K64" i="149"/>
  <c r="J64" i="149"/>
  <c r="EH63" i="149"/>
  <c r="DO63" i="149"/>
  <c r="DN63" i="149"/>
  <c r="DK63" i="149"/>
  <c r="DJ63" i="149"/>
  <c r="DG63" i="149"/>
  <c r="DF63" i="149"/>
  <c r="DC63" i="149"/>
  <c r="DB63" i="149"/>
  <c r="CY63" i="149"/>
  <c r="CX63" i="149"/>
  <c r="CU63" i="149"/>
  <c r="CQ63" i="149"/>
  <c r="CP63" i="149"/>
  <c r="CI63" i="149"/>
  <c r="CH63" i="149"/>
  <c r="CE63" i="149"/>
  <c r="CD63" i="149"/>
  <c r="CA63" i="149"/>
  <c r="BZ63" i="149"/>
  <c r="BW63" i="149"/>
  <c r="BV63" i="149"/>
  <c r="BS63" i="149"/>
  <c r="BR63" i="149"/>
  <c r="BO63" i="149"/>
  <c r="BN63" i="149"/>
  <c r="BK63" i="149"/>
  <c r="BJ63" i="149"/>
  <c r="BG63" i="149"/>
  <c r="EB63" i="149"/>
  <c r="BB63" i="149"/>
  <c r="AY63" i="149"/>
  <c r="AX63" i="149"/>
  <c r="AT63" i="149"/>
  <c r="AQ63" i="149"/>
  <c r="AP63" i="149"/>
  <c r="AM63" i="149"/>
  <c r="AL63" i="149"/>
  <c r="AI63" i="149"/>
  <c r="AH63" i="149"/>
  <c r="AE63" i="149"/>
  <c r="AD63" i="149"/>
  <c r="AA63" i="149"/>
  <c r="Z63" i="149"/>
  <c r="W63" i="149"/>
  <c r="V63" i="149"/>
  <c r="S63" i="149"/>
  <c r="R63" i="149"/>
  <c r="O63" i="149"/>
  <c r="N63" i="149"/>
  <c r="K63" i="149"/>
  <c r="J63" i="149"/>
  <c r="EH62" i="149"/>
  <c r="DR62" i="149"/>
  <c r="DN62" i="149"/>
  <c r="DK62" i="149"/>
  <c r="DJ62" i="149"/>
  <c r="DG62" i="149"/>
  <c r="DF62" i="149"/>
  <c r="DC62" i="149"/>
  <c r="DB62" i="149"/>
  <c r="CY62" i="149"/>
  <c r="CX62" i="149"/>
  <c r="CQ62" i="149"/>
  <c r="CP62" i="149"/>
  <c r="CI62" i="149"/>
  <c r="CH62" i="149"/>
  <c r="CE62" i="149"/>
  <c r="CD62" i="149"/>
  <c r="CA62" i="149"/>
  <c r="BZ62" i="149"/>
  <c r="BW62" i="149"/>
  <c r="BV62" i="149"/>
  <c r="BS62" i="149"/>
  <c r="BR62" i="149"/>
  <c r="BO62" i="149"/>
  <c r="BN62" i="149"/>
  <c r="BK62" i="149"/>
  <c r="BJ62" i="149"/>
  <c r="BG62" i="149"/>
  <c r="EB62" i="149"/>
  <c r="BB62" i="149"/>
  <c r="AY62" i="149"/>
  <c r="AX62" i="149"/>
  <c r="AT62" i="149"/>
  <c r="AP62" i="149"/>
  <c r="AM62" i="149"/>
  <c r="AL62" i="149"/>
  <c r="AI62" i="149"/>
  <c r="AH62" i="149"/>
  <c r="AE62" i="149"/>
  <c r="AD62" i="149"/>
  <c r="AA62" i="149"/>
  <c r="Z62" i="149"/>
  <c r="W62" i="149"/>
  <c r="V62" i="149"/>
  <c r="S62" i="149"/>
  <c r="R62" i="149"/>
  <c r="O62" i="149"/>
  <c r="N62" i="149"/>
  <c r="K62" i="149"/>
  <c r="J62" i="149"/>
  <c r="EH61" i="149"/>
  <c r="DR61" i="149"/>
  <c r="DN61" i="149"/>
  <c r="DK61" i="149"/>
  <c r="DJ61" i="149"/>
  <c r="DG61" i="149"/>
  <c r="DF61" i="149"/>
  <c r="DC61" i="149"/>
  <c r="DB61" i="149"/>
  <c r="CY61" i="149"/>
  <c r="CX61" i="149"/>
  <c r="CQ61" i="149"/>
  <c r="CP61" i="149"/>
  <c r="CI61" i="149"/>
  <c r="CH61" i="149"/>
  <c r="CE61" i="149"/>
  <c r="CD61" i="149"/>
  <c r="CA61" i="149"/>
  <c r="BZ61" i="149"/>
  <c r="BW61" i="149"/>
  <c r="BV61" i="149"/>
  <c r="BS61" i="149"/>
  <c r="BR61" i="149"/>
  <c r="BO61" i="149"/>
  <c r="BN61" i="149"/>
  <c r="BK61" i="149"/>
  <c r="BJ61" i="149"/>
  <c r="BG61" i="149"/>
  <c r="BF61" i="149"/>
  <c r="BB61" i="149"/>
  <c r="AY61" i="149"/>
  <c r="AX61" i="149"/>
  <c r="AT61" i="149"/>
  <c r="AP61" i="149"/>
  <c r="AM61" i="149"/>
  <c r="AL61" i="149"/>
  <c r="AI61" i="149"/>
  <c r="AH61" i="149"/>
  <c r="AE61" i="149"/>
  <c r="AD61" i="149"/>
  <c r="AA61" i="149"/>
  <c r="Z61" i="149"/>
  <c r="W61" i="149"/>
  <c r="V61" i="149"/>
  <c r="S61" i="149"/>
  <c r="R61" i="149"/>
  <c r="O61" i="149"/>
  <c r="N61" i="149"/>
  <c r="K61" i="149"/>
  <c r="J61" i="149"/>
  <c r="EH60" i="149"/>
  <c r="DR60" i="149"/>
  <c r="DN60" i="149"/>
  <c r="DK60" i="149"/>
  <c r="DJ60" i="149"/>
  <c r="DG60" i="149"/>
  <c r="DF60" i="149"/>
  <c r="DC60" i="149"/>
  <c r="DB60" i="149"/>
  <c r="CY60" i="149"/>
  <c r="CX60" i="149"/>
  <c r="CQ60" i="149"/>
  <c r="CP60" i="149"/>
  <c r="CI60" i="149"/>
  <c r="CH60" i="149"/>
  <c r="CE60" i="149"/>
  <c r="CD60" i="149"/>
  <c r="CA60" i="149"/>
  <c r="BZ60" i="149"/>
  <c r="BW60" i="149"/>
  <c r="BV60" i="149"/>
  <c r="BS60" i="149"/>
  <c r="BR60" i="149"/>
  <c r="BO60" i="149"/>
  <c r="BN60" i="149"/>
  <c r="BK60" i="149"/>
  <c r="BJ60" i="149"/>
  <c r="BG60" i="149"/>
  <c r="EB60" i="149"/>
  <c r="BB60" i="149"/>
  <c r="AY60" i="149"/>
  <c r="AX60" i="149"/>
  <c r="AT60" i="149"/>
  <c r="AP60" i="149"/>
  <c r="AM60" i="149"/>
  <c r="AL60" i="149"/>
  <c r="AI60" i="149"/>
  <c r="AH60" i="149"/>
  <c r="AE60" i="149"/>
  <c r="AD60" i="149"/>
  <c r="AA60" i="149"/>
  <c r="Z60" i="149"/>
  <c r="W60" i="149"/>
  <c r="V60" i="149"/>
  <c r="S60" i="149"/>
  <c r="R60" i="149"/>
  <c r="O60" i="149"/>
  <c r="N60" i="149"/>
  <c r="K60" i="149"/>
  <c r="J60" i="149"/>
  <c r="EH59" i="149"/>
  <c r="DR59" i="149"/>
  <c r="DN59" i="149"/>
  <c r="DK59" i="149"/>
  <c r="DJ59" i="149"/>
  <c r="DG59" i="149"/>
  <c r="DF59" i="149"/>
  <c r="DC59" i="149"/>
  <c r="DB59" i="149"/>
  <c r="CY59" i="149"/>
  <c r="CX59" i="149"/>
  <c r="CQ59" i="149"/>
  <c r="CP59" i="149"/>
  <c r="CI59" i="149"/>
  <c r="CH59" i="149"/>
  <c r="CE59" i="149"/>
  <c r="CD59" i="149"/>
  <c r="CA59" i="149"/>
  <c r="BZ59" i="149"/>
  <c r="BV59" i="149"/>
  <c r="BR59" i="149"/>
  <c r="BO59" i="149"/>
  <c r="BN59" i="149"/>
  <c r="BK59" i="149"/>
  <c r="BJ59" i="149"/>
  <c r="BG59" i="149"/>
  <c r="BF59" i="149"/>
  <c r="BB59" i="149"/>
  <c r="AY59" i="149"/>
  <c r="AX59" i="149"/>
  <c r="AT59" i="149"/>
  <c r="AP59" i="149"/>
  <c r="AM59" i="149"/>
  <c r="AL59" i="149"/>
  <c r="AI59" i="149"/>
  <c r="AH59" i="149"/>
  <c r="AE59" i="149"/>
  <c r="AD59" i="149"/>
  <c r="AA59" i="149"/>
  <c r="Z59" i="149"/>
  <c r="V59" i="149"/>
  <c r="R59" i="149"/>
  <c r="O59" i="149"/>
  <c r="N59" i="149"/>
  <c r="K59" i="149"/>
  <c r="J59" i="149"/>
  <c r="EH58" i="149"/>
  <c r="DR58" i="149"/>
  <c r="DO58" i="149"/>
  <c r="DN58" i="149"/>
  <c r="DK58" i="149"/>
  <c r="DJ58" i="149"/>
  <c r="DG58" i="149"/>
  <c r="DF58" i="149"/>
  <c r="DC58" i="149"/>
  <c r="DB58" i="149"/>
  <c r="CY58" i="149"/>
  <c r="CX58" i="149"/>
  <c r="CT58" i="149"/>
  <c r="CQ58" i="149"/>
  <c r="CP58" i="149"/>
  <c r="CI58" i="149"/>
  <c r="CH58" i="149"/>
  <c r="CE58" i="149"/>
  <c r="CD58" i="149"/>
  <c r="CA58" i="149"/>
  <c r="BZ58" i="149"/>
  <c r="BW58" i="149"/>
  <c r="BV58" i="149"/>
  <c r="BS58" i="149"/>
  <c r="BR58" i="149"/>
  <c r="BO58" i="149"/>
  <c r="BN58" i="149"/>
  <c r="BK58" i="149"/>
  <c r="BJ58" i="149"/>
  <c r="BG58" i="149"/>
  <c r="EB58" i="149"/>
  <c r="BB58" i="149"/>
  <c r="AY58" i="149"/>
  <c r="AX58" i="149"/>
  <c r="AT58" i="149"/>
  <c r="AQ58" i="149"/>
  <c r="AP58" i="149"/>
  <c r="AM58" i="149"/>
  <c r="AL58" i="149"/>
  <c r="AI58" i="149"/>
  <c r="AH58" i="149"/>
  <c r="AE58" i="149"/>
  <c r="AD58" i="149"/>
  <c r="AA58" i="149"/>
  <c r="Z58" i="149"/>
  <c r="W58" i="149"/>
  <c r="V58" i="149"/>
  <c r="S58" i="149"/>
  <c r="R58" i="149"/>
  <c r="O58" i="149"/>
  <c r="N58" i="149"/>
  <c r="K58" i="149"/>
  <c r="J58" i="149"/>
  <c r="EH57" i="149"/>
  <c r="DO57" i="149"/>
  <c r="DN57" i="149"/>
  <c r="DK57" i="149"/>
  <c r="DJ57" i="149"/>
  <c r="DG57" i="149"/>
  <c r="DF57" i="149"/>
  <c r="DC57" i="149"/>
  <c r="DB57" i="149"/>
  <c r="CY57" i="149"/>
  <c r="CQ57" i="149"/>
  <c r="CP57" i="149"/>
  <c r="CH57" i="149"/>
  <c r="CE57" i="149"/>
  <c r="CD57" i="149"/>
  <c r="CA57" i="149"/>
  <c r="BZ57" i="149"/>
  <c r="BW57" i="149"/>
  <c r="BV57" i="149"/>
  <c r="BS57" i="149"/>
  <c r="BR57" i="149"/>
  <c r="BO57" i="149"/>
  <c r="BN57" i="149"/>
  <c r="BK57" i="149"/>
  <c r="BJ57" i="149"/>
  <c r="BG57" i="149"/>
  <c r="EB57" i="149"/>
  <c r="BB57" i="149"/>
  <c r="AY57" i="149"/>
  <c r="AX57" i="149"/>
  <c r="AT57" i="149"/>
  <c r="AQ57" i="149"/>
  <c r="AP57" i="149"/>
  <c r="AM57" i="149"/>
  <c r="AL57" i="149"/>
  <c r="AH57" i="149"/>
  <c r="AE57" i="149"/>
  <c r="AD57" i="149"/>
  <c r="AA57" i="149"/>
  <c r="Z57" i="149"/>
  <c r="W57" i="149"/>
  <c r="V57" i="149"/>
  <c r="S57" i="149"/>
  <c r="R57" i="149"/>
  <c r="O57" i="149"/>
  <c r="N57" i="149"/>
  <c r="K57" i="149"/>
  <c r="J57" i="149"/>
  <c r="EH56" i="149"/>
  <c r="DR56" i="149"/>
  <c r="DO56" i="149"/>
  <c r="DN56" i="149"/>
  <c r="DK56" i="149"/>
  <c r="DJ56" i="149"/>
  <c r="DG56" i="149"/>
  <c r="DF56" i="149"/>
  <c r="DC56" i="149"/>
  <c r="DB56" i="149"/>
  <c r="CY56" i="149"/>
  <c r="CX56" i="149"/>
  <c r="CU56" i="149"/>
  <c r="CT56" i="149"/>
  <c r="CQ56" i="149"/>
  <c r="CP56" i="149"/>
  <c r="CH56" i="149"/>
  <c r="CE56" i="149"/>
  <c r="CD56" i="149"/>
  <c r="CA56" i="149"/>
  <c r="BZ56" i="149"/>
  <c r="BW56" i="149"/>
  <c r="BV56" i="149"/>
  <c r="BS56" i="149"/>
  <c r="BR56" i="149"/>
  <c r="BO56" i="149"/>
  <c r="BN56" i="149"/>
  <c r="BK56" i="149"/>
  <c r="BJ56" i="149"/>
  <c r="EB56" i="149"/>
  <c r="BF56" i="149"/>
  <c r="BB56" i="149"/>
  <c r="AY56" i="149"/>
  <c r="AX56" i="149"/>
  <c r="AU56" i="149"/>
  <c r="AT56" i="149"/>
  <c r="AQ56" i="149"/>
  <c r="AP56" i="149"/>
  <c r="AM56" i="149"/>
  <c r="AL56" i="149"/>
  <c r="AH56" i="149"/>
  <c r="AE56" i="149"/>
  <c r="AD56" i="149"/>
  <c r="AA56" i="149"/>
  <c r="Z56" i="149"/>
  <c r="W56" i="149"/>
  <c r="V56" i="149"/>
  <c r="S56" i="149"/>
  <c r="R56" i="149"/>
  <c r="O56" i="149"/>
  <c r="N56" i="149"/>
  <c r="J56" i="149"/>
  <c r="EH55" i="149"/>
  <c r="DR55" i="149"/>
  <c r="DO55" i="149"/>
  <c r="DN55" i="149"/>
  <c r="DK55" i="149"/>
  <c r="DJ55" i="149"/>
  <c r="DG55" i="149"/>
  <c r="DF55" i="149"/>
  <c r="DC55" i="149"/>
  <c r="DB55" i="149"/>
  <c r="CY55" i="149"/>
  <c r="CX55" i="149"/>
  <c r="CU55" i="149"/>
  <c r="CT55" i="149"/>
  <c r="CQ55" i="149"/>
  <c r="CP55" i="149"/>
  <c r="CI55" i="149"/>
  <c r="CH55" i="149"/>
  <c r="CE55" i="149"/>
  <c r="CD55" i="149"/>
  <c r="CA55" i="149"/>
  <c r="BZ55" i="149"/>
  <c r="BW55" i="149"/>
  <c r="BV55" i="149"/>
  <c r="BS55" i="149"/>
  <c r="BR55" i="149"/>
  <c r="BO55" i="149"/>
  <c r="BN55" i="149"/>
  <c r="BK55" i="149"/>
  <c r="BJ55" i="149"/>
  <c r="BG55" i="149"/>
  <c r="EB55" i="149"/>
  <c r="BB55" i="149"/>
  <c r="AX55" i="149"/>
  <c r="AT55" i="149"/>
  <c r="AQ55" i="149"/>
  <c r="AP55" i="149"/>
  <c r="AM55" i="149"/>
  <c r="AL55" i="149"/>
  <c r="AI55" i="149"/>
  <c r="AH55" i="149"/>
  <c r="AE55" i="149"/>
  <c r="AD55" i="149"/>
  <c r="AA55" i="149"/>
  <c r="Z55" i="149"/>
  <c r="W55" i="149"/>
  <c r="V55" i="149"/>
  <c r="S55" i="149"/>
  <c r="R55" i="149"/>
  <c r="O55" i="149"/>
  <c r="N55" i="149"/>
  <c r="K55" i="149"/>
  <c r="J55" i="149"/>
  <c r="EH54" i="149"/>
  <c r="DO54" i="149"/>
  <c r="DN54" i="149"/>
  <c r="DK54" i="149"/>
  <c r="DJ54" i="149"/>
  <c r="DG54" i="149"/>
  <c r="DF54" i="149"/>
  <c r="DC54" i="149"/>
  <c r="DB54" i="149"/>
  <c r="CY54" i="149"/>
  <c r="CX54" i="149"/>
  <c r="CU54" i="149"/>
  <c r="CT54" i="149"/>
  <c r="CQ54" i="149"/>
  <c r="CP54" i="149"/>
  <c r="CI54" i="149"/>
  <c r="CH54" i="149"/>
  <c r="CE54" i="149"/>
  <c r="CD54" i="149"/>
  <c r="CA54" i="149"/>
  <c r="BZ54" i="149"/>
  <c r="BW54" i="149"/>
  <c r="BV54" i="149"/>
  <c r="BS54" i="149"/>
  <c r="BR54" i="149"/>
  <c r="BO54" i="149"/>
  <c r="BN54" i="149"/>
  <c r="BK54" i="149"/>
  <c r="BJ54" i="149"/>
  <c r="BG54" i="149"/>
  <c r="EB54" i="149"/>
  <c r="BB54" i="149"/>
  <c r="AY54" i="149"/>
  <c r="AT54" i="149"/>
  <c r="AQ54" i="149"/>
  <c r="AP54" i="149"/>
  <c r="AM54" i="149"/>
  <c r="AL54" i="149"/>
  <c r="AI54" i="149"/>
  <c r="AH54" i="149"/>
  <c r="AE54" i="149"/>
  <c r="AD54" i="149"/>
  <c r="AA54" i="149"/>
  <c r="Z54" i="149"/>
  <c r="W54" i="149"/>
  <c r="V54" i="149"/>
  <c r="S54" i="149"/>
  <c r="R54" i="149"/>
  <c r="O54" i="149"/>
  <c r="N54" i="149"/>
  <c r="K54" i="149"/>
  <c r="J54" i="149"/>
  <c r="EH53" i="149"/>
  <c r="DR53" i="149"/>
  <c r="DO53" i="149"/>
  <c r="DN53" i="149"/>
  <c r="DK53" i="149"/>
  <c r="DJ53" i="149"/>
  <c r="DG53" i="149"/>
  <c r="DF53" i="149"/>
  <c r="DC53" i="149"/>
  <c r="DB53" i="149"/>
  <c r="CY53" i="149"/>
  <c r="CX53" i="149"/>
  <c r="CU53" i="149"/>
  <c r="CT53" i="149"/>
  <c r="CQ53" i="149"/>
  <c r="CP53" i="149"/>
  <c r="CI53" i="149"/>
  <c r="CH53" i="149"/>
  <c r="CE53" i="149"/>
  <c r="CD53" i="149"/>
  <c r="CA53" i="149"/>
  <c r="BZ53" i="149"/>
  <c r="BW53" i="149"/>
  <c r="BV53" i="149"/>
  <c r="BS53" i="149"/>
  <c r="BR53" i="149"/>
  <c r="BO53" i="149"/>
  <c r="BN53" i="149"/>
  <c r="BK53" i="149"/>
  <c r="BJ53" i="149"/>
  <c r="BG53" i="149"/>
  <c r="EB53" i="149"/>
  <c r="BB53" i="149"/>
  <c r="AX53" i="149"/>
  <c r="AT53" i="149"/>
  <c r="AQ53" i="149"/>
  <c r="AP53" i="149"/>
  <c r="AM53" i="149"/>
  <c r="AL53" i="149"/>
  <c r="AI53" i="149"/>
  <c r="AH53" i="149"/>
  <c r="AE53" i="149"/>
  <c r="AD53" i="149"/>
  <c r="AA53" i="149"/>
  <c r="Z53" i="149"/>
  <c r="W53" i="149"/>
  <c r="V53" i="149"/>
  <c r="S53" i="149"/>
  <c r="R53" i="149"/>
  <c r="O53" i="149"/>
  <c r="N53" i="149"/>
  <c r="K53" i="149"/>
  <c r="J53" i="149"/>
  <c r="EH52" i="149"/>
  <c r="DO52" i="149"/>
  <c r="DN52" i="149"/>
  <c r="DK52" i="149"/>
  <c r="DJ52" i="149"/>
  <c r="DG52" i="149"/>
  <c r="DF52" i="149"/>
  <c r="DC52" i="149"/>
  <c r="DB52" i="149"/>
  <c r="CY52" i="149"/>
  <c r="CX52" i="149"/>
  <c r="CU52" i="149"/>
  <c r="CT52" i="149"/>
  <c r="CQ52" i="149"/>
  <c r="CP52" i="149"/>
  <c r="CI52" i="149"/>
  <c r="CH52" i="149"/>
  <c r="CE52" i="149"/>
  <c r="CD52" i="149"/>
  <c r="CA52" i="149"/>
  <c r="BZ52" i="149"/>
  <c r="BW52" i="149"/>
  <c r="BV52" i="149"/>
  <c r="BS52" i="149"/>
  <c r="BR52" i="149"/>
  <c r="BO52" i="149"/>
  <c r="BN52" i="149"/>
  <c r="BK52" i="149"/>
  <c r="BJ52" i="149"/>
  <c r="BG52" i="149"/>
  <c r="EB52" i="149"/>
  <c r="BB52" i="149"/>
  <c r="AY52" i="149"/>
  <c r="AT52" i="149"/>
  <c r="AQ52" i="149"/>
  <c r="AP52" i="149"/>
  <c r="AM52" i="149"/>
  <c r="AL52" i="149"/>
  <c r="AI52" i="149"/>
  <c r="AH52" i="149"/>
  <c r="AE52" i="149"/>
  <c r="AD52" i="149"/>
  <c r="AA52" i="149"/>
  <c r="Z52" i="149"/>
  <c r="W52" i="149"/>
  <c r="V52" i="149"/>
  <c r="S52" i="149"/>
  <c r="R52" i="149"/>
  <c r="O52" i="149"/>
  <c r="N52" i="149"/>
  <c r="K52" i="149"/>
  <c r="J52" i="149"/>
  <c r="EH51" i="149"/>
  <c r="DR51" i="149"/>
  <c r="DO51" i="149"/>
  <c r="DN51" i="149"/>
  <c r="DK51" i="149"/>
  <c r="DJ51" i="149"/>
  <c r="DG51" i="149"/>
  <c r="DF51" i="149"/>
  <c r="DC51" i="149"/>
  <c r="DB51" i="149"/>
  <c r="CY51" i="149"/>
  <c r="CX51" i="149"/>
  <c r="CU51" i="149"/>
  <c r="CT51" i="149"/>
  <c r="CQ51" i="149"/>
  <c r="CP51" i="149"/>
  <c r="CI51" i="149"/>
  <c r="CH51" i="149"/>
  <c r="CE51" i="149"/>
  <c r="CD51" i="149"/>
  <c r="CA51" i="149"/>
  <c r="BZ51" i="149"/>
  <c r="BW51" i="149"/>
  <c r="BV51" i="149"/>
  <c r="BS51" i="149"/>
  <c r="BR51" i="149"/>
  <c r="BO51" i="149"/>
  <c r="BN51" i="149"/>
  <c r="BK51" i="149"/>
  <c r="BJ51" i="149"/>
  <c r="BG51" i="149"/>
  <c r="EB51" i="149"/>
  <c r="BB51" i="149"/>
  <c r="AX51" i="149"/>
  <c r="AT51" i="149"/>
  <c r="AQ51" i="149"/>
  <c r="AP51" i="149"/>
  <c r="AM51" i="149"/>
  <c r="AL51" i="149"/>
  <c r="AI51" i="149"/>
  <c r="AH51" i="149"/>
  <c r="AE51" i="149"/>
  <c r="AD51" i="149"/>
  <c r="AA51" i="149"/>
  <c r="Z51" i="149"/>
  <c r="W51" i="149"/>
  <c r="V51" i="149"/>
  <c r="S51" i="149"/>
  <c r="R51" i="149"/>
  <c r="O51" i="149"/>
  <c r="N51" i="149"/>
  <c r="K51" i="149"/>
  <c r="J51" i="149"/>
  <c r="EH50" i="149"/>
  <c r="DO50" i="149"/>
  <c r="DN50" i="149"/>
  <c r="DK50" i="149"/>
  <c r="DJ50" i="149"/>
  <c r="DG50" i="149"/>
  <c r="DF50" i="149"/>
  <c r="DC50" i="149"/>
  <c r="DB50" i="149"/>
  <c r="CY50" i="149"/>
  <c r="CX50" i="149"/>
  <c r="CU50" i="149"/>
  <c r="CT50" i="149"/>
  <c r="CQ50" i="149"/>
  <c r="CP50" i="149"/>
  <c r="CI50" i="149"/>
  <c r="CH50" i="149"/>
  <c r="CE50" i="149"/>
  <c r="CD50" i="149"/>
  <c r="CA50" i="149"/>
  <c r="BZ50" i="149"/>
  <c r="BW50" i="149"/>
  <c r="BV50" i="149"/>
  <c r="BS50" i="149"/>
  <c r="BR50" i="149"/>
  <c r="BO50" i="149"/>
  <c r="BN50" i="149"/>
  <c r="BK50" i="149"/>
  <c r="BJ50" i="149"/>
  <c r="BG50" i="149"/>
  <c r="EB50" i="149"/>
  <c r="BB50" i="149"/>
  <c r="AY50" i="149"/>
  <c r="AX50" i="149"/>
  <c r="AU50" i="149"/>
  <c r="AT50" i="149"/>
  <c r="AQ50" i="149"/>
  <c r="AM50" i="149"/>
  <c r="AL50" i="149"/>
  <c r="AI50" i="149"/>
  <c r="AH50" i="149"/>
  <c r="AE50" i="149"/>
  <c r="AD50" i="149"/>
  <c r="AA50" i="149"/>
  <c r="Z50" i="149"/>
  <c r="W50" i="149"/>
  <c r="V50" i="149"/>
  <c r="S50" i="149"/>
  <c r="R50" i="149"/>
  <c r="O50" i="149"/>
  <c r="N50" i="149"/>
  <c r="K50" i="149"/>
  <c r="J50" i="149"/>
  <c r="EH49" i="149"/>
  <c r="DO49" i="149"/>
  <c r="DN49" i="149"/>
  <c r="DK49" i="149"/>
  <c r="DJ49" i="149"/>
  <c r="DG49" i="149"/>
  <c r="DF49" i="149"/>
  <c r="DC49" i="149"/>
  <c r="DB49" i="149"/>
  <c r="CY49" i="149"/>
  <c r="CX49" i="149"/>
  <c r="CU49" i="149"/>
  <c r="CT49" i="149"/>
  <c r="CQ49" i="149"/>
  <c r="CP49" i="149"/>
  <c r="CI49" i="149"/>
  <c r="CH49" i="149"/>
  <c r="CE49" i="149"/>
  <c r="CD49" i="149"/>
  <c r="CA49" i="149"/>
  <c r="BZ49" i="149"/>
  <c r="BW49" i="149"/>
  <c r="BV49" i="149"/>
  <c r="BS49" i="149"/>
  <c r="BR49" i="149"/>
  <c r="BO49" i="149"/>
  <c r="BN49" i="149"/>
  <c r="BK49" i="149"/>
  <c r="BJ49" i="149"/>
  <c r="BG49" i="149"/>
  <c r="EB49" i="149"/>
  <c r="BB49" i="149"/>
  <c r="AY49" i="149"/>
  <c r="AX49" i="149"/>
  <c r="AU49" i="149"/>
  <c r="AT49" i="149"/>
  <c r="AQ49" i="149"/>
  <c r="AM49" i="149"/>
  <c r="AL49" i="149"/>
  <c r="AI49" i="149"/>
  <c r="AH49" i="149"/>
  <c r="AE49" i="149"/>
  <c r="AD49" i="149"/>
  <c r="AA49" i="149"/>
  <c r="Z49" i="149"/>
  <c r="W49" i="149"/>
  <c r="V49" i="149"/>
  <c r="S49" i="149"/>
  <c r="R49" i="149"/>
  <c r="O49" i="149"/>
  <c r="N49" i="149"/>
  <c r="K49" i="149"/>
  <c r="J49" i="149"/>
  <c r="EH48" i="149"/>
  <c r="DO48" i="149"/>
  <c r="DN48" i="149"/>
  <c r="DK48" i="149"/>
  <c r="DJ48" i="149"/>
  <c r="DG48" i="149"/>
  <c r="DF48" i="149"/>
  <c r="DC48" i="149"/>
  <c r="DB48" i="149"/>
  <c r="CY48" i="149"/>
  <c r="CX48" i="149"/>
  <c r="CU48" i="149"/>
  <c r="CT48" i="149"/>
  <c r="CQ48" i="149"/>
  <c r="CP48" i="149"/>
  <c r="CI48" i="149"/>
  <c r="CH48" i="149"/>
  <c r="CE48" i="149"/>
  <c r="CD48" i="149"/>
  <c r="CA48" i="149"/>
  <c r="BZ48" i="149"/>
  <c r="BW48" i="149"/>
  <c r="BV48" i="149"/>
  <c r="BS48" i="149"/>
  <c r="BR48" i="149"/>
  <c r="BO48" i="149"/>
  <c r="BN48" i="149"/>
  <c r="BK48" i="149"/>
  <c r="BJ48" i="149"/>
  <c r="BG48" i="149"/>
  <c r="EB48" i="149"/>
  <c r="BB48" i="149"/>
  <c r="AY48" i="149"/>
  <c r="AT48" i="149"/>
  <c r="AQ48" i="149"/>
  <c r="AP48" i="149"/>
  <c r="AM48" i="149"/>
  <c r="AL48" i="149"/>
  <c r="AI48" i="149"/>
  <c r="AH48" i="149"/>
  <c r="AE48" i="149"/>
  <c r="AD48" i="149"/>
  <c r="AA48" i="149"/>
  <c r="Z48" i="149"/>
  <c r="W48" i="149"/>
  <c r="V48" i="149"/>
  <c r="S48" i="149"/>
  <c r="R48" i="149"/>
  <c r="O48" i="149"/>
  <c r="N48" i="149"/>
  <c r="K48" i="149"/>
  <c r="J48" i="149"/>
  <c r="EH47" i="149"/>
  <c r="DR47" i="149"/>
  <c r="DO47" i="149"/>
  <c r="DN47" i="149"/>
  <c r="DK47" i="149"/>
  <c r="DJ47" i="149"/>
  <c r="DG47" i="149"/>
  <c r="DF47" i="149"/>
  <c r="DC47" i="149"/>
  <c r="DB47" i="149"/>
  <c r="CY47" i="149"/>
  <c r="CX47" i="149"/>
  <c r="CU47" i="149"/>
  <c r="CT47" i="149"/>
  <c r="CQ47" i="149"/>
  <c r="CP47" i="149"/>
  <c r="CI47" i="149"/>
  <c r="CH47" i="149"/>
  <c r="CE47" i="149"/>
  <c r="CD47" i="149"/>
  <c r="CA47" i="149"/>
  <c r="BZ47" i="149"/>
  <c r="BW47" i="149"/>
  <c r="BV47" i="149"/>
  <c r="BS47" i="149"/>
  <c r="BR47" i="149"/>
  <c r="BO47" i="149"/>
  <c r="BN47" i="149"/>
  <c r="BK47" i="149"/>
  <c r="BJ47" i="149"/>
  <c r="BG47" i="149"/>
  <c r="EB47" i="149"/>
  <c r="BB47" i="149"/>
  <c r="AX47" i="149"/>
  <c r="AT47" i="149"/>
  <c r="AQ47" i="149"/>
  <c r="AP47" i="149"/>
  <c r="AM47" i="149"/>
  <c r="AL47" i="149"/>
  <c r="AI47" i="149"/>
  <c r="AH47" i="149"/>
  <c r="AE47" i="149"/>
  <c r="AD47" i="149"/>
  <c r="AA47" i="149"/>
  <c r="Z47" i="149"/>
  <c r="W47" i="149"/>
  <c r="V47" i="149"/>
  <c r="S47" i="149"/>
  <c r="R47" i="149"/>
  <c r="O47" i="149"/>
  <c r="N47" i="149"/>
  <c r="K47" i="149"/>
  <c r="J47" i="149"/>
  <c r="EH46" i="149"/>
  <c r="DO46" i="149"/>
  <c r="DN46" i="149"/>
  <c r="DK46" i="149"/>
  <c r="DJ46" i="149"/>
  <c r="DG46" i="149"/>
  <c r="DF46" i="149"/>
  <c r="DC46" i="149"/>
  <c r="DB46" i="149"/>
  <c r="CY46" i="149"/>
  <c r="CX46" i="149"/>
  <c r="CU46" i="149"/>
  <c r="CT46" i="149"/>
  <c r="CQ46" i="149"/>
  <c r="CP46" i="149"/>
  <c r="CI46" i="149"/>
  <c r="CH46" i="149"/>
  <c r="CE46" i="149"/>
  <c r="CD46" i="149"/>
  <c r="CA46" i="149"/>
  <c r="BZ46" i="149"/>
  <c r="BW46" i="149"/>
  <c r="BV46" i="149"/>
  <c r="BS46" i="149"/>
  <c r="BR46" i="149"/>
  <c r="BO46" i="149"/>
  <c r="BN46" i="149"/>
  <c r="BK46" i="149"/>
  <c r="BJ46" i="149"/>
  <c r="BG46" i="149"/>
  <c r="EB46" i="149"/>
  <c r="BB46" i="149"/>
  <c r="AY46" i="149"/>
  <c r="AT46" i="149"/>
  <c r="AQ46" i="149"/>
  <c r="AP46" i="149"/>
  <c r="AM46" i="149"/>
  <c r="AL46" i="149"/>
  <c r="AI46" i="149"/>
  <c r="AH46" i="149"/>
  <c r="AE46" i="149"/>
  <c r="AD46" i="149"/>
  <c r="AA46" i="149"/>
  <c r="Z46" i="149"/>
  <c r="W46" i="149"/>
  <c r="V46" i="149"/>
  <c r="S46" i="149"/>
  <c r="R46" i="149"/>
  <c r="O46" i="149"/>
  <c r="N46" i="149"/>
  <c r="K46" i="149"/>
  <c r="J46" i="149"/>
  <c r="EH45" i="149"/>
  <c r="DR45" i="149"/>
  <c r="DO45" i="149"/>
  <c r="DN45" i="149"/>
  <c r="DK45" i="149"/>
  <c r="DJ45" i="149"/>
  <c r="DG45" i="149"/>
  <c r="DF45" i="149"/>
  <c r="DC45" i="149"/>
  <c r="DB45" i="149"/>
  <c r="CY45" i="149"/>
  <c r="CX45" i="149"/>
  <c r="CU45" i="149"/>
  <c r="CT45" i="149"/>
  <c r="CQ45" i="149"/>
  <c r="CP45" i="149"/>
  <c r="CH45" i="149"/>
  <c r="CE45" i="149"/>
  <c r="CD45" i="149"/>
  <c r="CA45" i="149"/>
  <c r="BZ45" i="149"/>
  <c r="BW45" i="149"/>
  <c r="BV45" i="149"/>
  <c r="BS45" i="149"/>
  <c r="BR45" i="149"/>
  <c r="BO45" i="149"/>
  <c r="BN45" i="149"/>
  <c r="BK45" i="149"/>
  <c r="BJ45" i="149"/>
  <c r="EB45" i="149"/>
  <c r="BF45" i="149"/>
  <c r="BB45" i="149"/>
  <c r="AY45" i="149"/>
  <c r="AX45" i="149"/>
  <c r="AT45" i="149"/>
  <c r="AP45" i="149"/>
  <c r="AM45" i="149"/>
  <c r="AL45" i="149"/>
  <c r="AH45" i="149"/>
  <c r="AE45" i="149"/>
  <c r="AD45" i="149"/>
  <c r="AA45" i="149"/>
  <c r="Z45" i="149"/>
  <c r="W45" i="149"/>
  <c r="V45" i="149"/>
  <c r="S45" i="149"/>
  <c r="R45" i="149"/>
  <c r="O45" i="149"/>
  <c r="N45" i="149"/>
  <c r="K45" i="149"/>
  <c r="J45" i="149"/>
  <c r="EH44" i="149"/>
  <c r="DO44" i="149"/>
  <c r="DN44" i="149"/>
  <c r="DK44" i="149"/>
  <c r="DJ44" i="149"/>
  <c r="DG44" i="149"/>
  <c r="DF44" i="149"/>
  <c r="DC44" i="149"/>
  <c r="DB44" i="149"/>
  <c r="CY44" i="149"/>
  <c r="CX44" i="149"/>
  <c r="CU44" i="149"/>
  <c r="CT44" i="149"/>
  <c r="CQ44" i="149"/>
  <c r="CP44" i="149"/>
  <c r="CI44" i="149"/>
  <c r="CH44" i="149"/>
  <c r="CE44" i="149"/>
  <c r="CD44" i="149"/>
  <c r="CA44" i="149"/>
  <c r="BZ44" i="149"/>
  <c r="BW44" i="149"/>
  <c r="BV44" i="149"/>
  <c r="BS44" i="149"/>
  <c r="BR44" i="149"/>
  <c r="BO44" i="149"/>
  <c r="BN44" i="149"/>
  <c r="BK44" i="149"/>
  <c r="BJ44" i="149"/>
  <c r="BG44" i="149"/>
  <c r="EB44" i="149"/>
  <c r="BB44" i="149"/>
  <c r="AY44" i="149"/>
  <c r="AT44" i="149"/>
  <c r="AQ44" i="149"/>
  <c r="AP44" i="149"/>
  <c r="AM44" i="149"/>
  <c r="AL44" i="149"/>
  <c r="AI44" i="149"/>
  <c r="AH44" i="149"/>
  <c r="AE44" i="149"/>
  <c r="AD44" i="149"/>
  <c r="AA44" i="149"/>
  <c r="Z44" i="149"/>
  <c r="W44" i="149"/>
  <c r="V44" i="149"/>
  <c r="S44" i="149"/>
  <c r="R44" i="149"/>
  <c r="O44" i="149"/>
  <c r="N44" i="149"/>
  <c r="K44" i="149"/>
  <c r="J44" i="149"/>
  <c r="EH43" i="149"/>
  <c r="DR43" i="149"/>
  <c r="DO43" i="149"/>
  <c r="DN43" i="149"/>
  <c r="DK43" i="149"/>
  <c r="DJ43" i="149"/>
  <c r="DG43" i="149"/>
  <c r="DF43" i="149"/>
  <c r="DC43" i="149"/>
  <c r="DB43" i="149"/>
  <c r="CY43" i="149"/>
  <c r="CX43" i="149"/>
  <c r="CU43" i="149"/>
  <c r="CT43" i="149"/>
  <c r="CQ43" i="149"/>
  <c r="CP43" i="149"/>
  <c r="CH43" i="149"/>
  <c r="CE43" i="149"/>
  <c r="CD43" i="149"/>
  <c r="CA43" i="149"/>
  <c r="BZ43" i="149"/>
  <c r="BW43" i="149"/>
  <c r="BV43" i="149"/>
  <c r="BS43" i="149"/>
  <c r="BR43" i="149"/>
  <c r="BO43" i="149"/>
  <c r="BN43" i="149"/>
  <c r="BK43" i="149"/>
  <c r="BJ43" i="149"/>
  <c r="EB43" i="149"/>
  <c r="BF43" i="149"/>
  <c r="BB43" i="149"/>
  <c r="AY43" i="149"/>
  <c r="AX43" i="149"/>
  <c r="AT43" i="149"/>
  <c r="AP43" i="149"/>
  <c r="AM43" i="149"/>
  <c r="AL43" i="149"/>
  <c r="AH43" i="149"/>
  <c r="AE43" i="149"/>
  <c r="AD43" i="149"/>
  <c r="AA43" i="149"/>
  <c r="Z43" i="149"/>
  <c r="W43" i="149"/>
  <c r="V43" i="149"/>
  <c r="S43" i="149"/>
  <c r="R43" i="149"/>
  <c r="O43" i="149"/>
  <c r="N43" i="149"/>
  <c r="K43" i="149"/>
  <c r="J43" i="149"/>
  <c r="EH42" i="149"/>
  <c r="DN42" i="149"/>
  <c r="DK42" i="149"/>
  <c r="DJ42" i="149"/>
  <c r="DG42" i="149"/>
  <c r="DF42" i="149"/>
  <c r="DC42" i="149"/>
  <c r="DB42" i="149"/>
  <c r="CY42" i="149"/>
  <c r="CX42" i="149"/>
  <c r="CQ42" i="149"/>
  <c r="CP42" i="149"/>
  <c r="CI42" i="149"/>
  <c r="CH42" i="149"/>
  <c r="CE42" i="149"/>
  <c r="CD42" i="149"/>
  <c r="CA42" i="149"/>
  <c r="BZ42" i="149"/>
  <c r="BW42" i="149"/>
  <c r="BV42" i="149"/>
  <c r="BS42" i="149"/>
  <c r="BR42" i="149"/>
  <c r="BO42" i="149"/>
  <c r="BN42" i="149"/>
  <c r="BK42" i="149"/>
  <c r="BJ42" i="149"/>
  <c r="BG42" i="149"/>
  <c r="BF42" i="149"/>
  <c r="BB42" i="149"/>
  <c r="AY42" i="149"/>
  <c r="AX42" i="149"/>
  <c r="AT42" i="149"/>
  <c r="AP42" i="149"/>
  <c r="AM42" i="149"/>
  <c r="AL42" i="149"/>
  <c r="AI42" i="149"/>
  <c r="AH42" i="149"/>
  <c r="AE42" i="149"/>
  <c r="AD42" i="149"/>
  <c r="AA42" i="149"/>
  <c r="Z42" i="149"/>
  <c r="W42" i="149"/>
  <c r="V42" i="149"/>
  <c r="S42" i="149"/>
  <c r="R42" i="149"/>
  <c r="O42" i="149"/>
  <c r="N42" i="149"/>
  <c r="K42" i="149"/>
  <c r="J42" i="149"/>
  <c r="EH41" i="149"/>
  <c r="DN41" i="149"/>
  <c r="DK41" i="149"/>
  <c r="DJ41" i="149"/>
  <c r="DG41" i="149"/>
  <c r="DF41" i="149"/>
  <c r="DC41" i="149"/>
  <c r="DB41" i="149"/>
  <c r="CY41" i="149"/>
  <c r="CX41" i="149"/>
  <c r="CQ41" i="149"/>
  <c r="CP41" i="149"/>
  <c r="CI41" i="149"/>
  <c r="CH41" i="149"/>
  <c r="CE41" i="149"/>
  <c r="CD41" i="149"/>
  <c r="CA41" i="149"/>
  <c r="BZ41" i="149"/>
  <c r="BW41" i="149"/>
  <c r="BV41" i="149"/>
  <c r="BS41" i="149"/>
  <c r="BR41" i="149"/>
  <c r="BO41" i="149"/>
  <c r="BN41" i="149"/>
  <c r="BK41" i="149"/>
  <c r="BJ41" i="149"/>
  <c r="EB41" i="149"/>
  <c r="BF41" i="149"/>
  <c r="BB41" i="149"/>
  <c r="AY41" i="149"/>
  <c r="AX41" i="149"/>
  <c r="AT41" i="149"/>
  <c r="AP41" i="149"/>
  <c r="AM41" i="149"/>
  <c r="AL41" i="149"/>
  <c r="AI41" i="149"/>
  <c r="AH41" i="149"/>
  <c r="AE41" i="149"/>
  <c r="AD41" i="149"/>
  <c r="AA41" i="149"/>
  <c r="Z41" i="149"/>
  <c r="W41" i="149"/>
  <c r="V41" i="149"/>
  <c r="S41" i="149"/>
  <c r="R41" i="149"/>
  <c r="O41" i="149"/>
  <c r="N41" i="149"/>
  <c r="K41" i="149"/>
  <c r="J41" i="149"/>
  <c r="EH40" i="149"/>
  <c r="DN40" i="149"/>
  <c r="DK40" i="149"/>
  <c r="DJ40" i="149"/>
  <c r="DG40" i="149"/>
  <c r="DF40" i="149"/>
  <c r="DC40" i="149"/>
  <c r="DB40" i="149"/>
  <c r="CY40" i="149"/>
  <c r="CX40" i="149"/>
  <c r="CQ40" i="149"/>
  <c r="CP40" i="149"/>
  <c r="CI40" i="149"/>
  <c r="CH40" i="149"/>
  <c r="CE40" i="149"/>
  <c r="CD40" i="149"/>
  <c r="CA40" i="149"/>
  <c r="BZ40" i="149"/>
  <c r="BW40" i="149"/>
  <c r="BV40" i="149"/>
  <c r="BS40" i="149"/>
  <c r="BR40" i="149"/>
  <c r="BO40" i="149"/>
  <c r="BN40" i="149"/>
  <c r="BK40" i="149"/>
  <c r="BJ40" i="149"/>
  <c r="BG40" i="149"/>
  <c r="BF40" i="149"/>
  <c r="BB40" i="149"/>
  <c r="AY40" i="149"/>
  <c r="AX40" i="149"/>
  <c r="AT40" i="149"/>
  <c r="AP40" i="149"/>
  <c r="AM40" i="149"/>
  <c r="AL40" i="149"/>
  <c r="AI40" i="149"/>
  <c r="AH40" i="149"/>
  <c r="AE40" i="149"/>
  <c r="AD40" i="149"/>
  <c r="AA40" i="149"/>
  <c r="Z40" i="149"/>
  <c r="W40" i="149"/>
  <c r="V40" i="149"/>
  <c r="S40" i="149"/>
  <c r="R40" i="149"/>
  <c r="O40" i="149"/>
  <c r="N40" i="149"/>
  <c r="K40" i="149"/>
  <c r="J40" i="149"/>
  <c r="EH39" i="149"/>
  <c r="DN39" i="149"/>
  <c r="DK39" i="149"/>
  <c r="DJ39" i="149"/>
  <c r="DG39" i="149"/>
  <c r="DF39" i="149"/>
  <c r="DC39" i="149"/>
  <c r="DB39" i="149"/>
  <c r="CY39" i="149"/>
  <c r="CX39" i="149"/>
  <c r="CQ39" i="149"/>
  <c r="CP39" i="149"/>
  <c r="CI39" i="149"/>
  <c r="CH39" i="149"/>
  <c r="CE39" i="149"/>
  <c r="CD39" i="149"/>
  <c r="CA39" i="149"/>
  <c r="BZ39" i="149"/>
  <c r="BW39" i="149"/>
  <c r="BV39" i="149"/>
  <c r="BS39" i="149"/>
  <c r="BR39" i="149"/>
  <c r="BO39" i="149"/>
  <c r="BN39" i="149"/>
  <c r="BK39" i="149"/>
  <c r="BJ39" i="149"/>
  <c r="EB39" i="149"/>
  <c r="BF39" i="149"/>
  <c r="BB39" i="149"/>
  <c r="AY39" i="149"/>
  <c r="AX39" i="149"/>
  <c r="AT39" i="149"/>
  <c r="AP39" i="149"/>
  <c r="AM39" i="149"/>
  <c r="AL39" i="149"/>
  <c r="AI39" i="149"/>
  <c r="AH39" i="149"/>
  <c r="AE39" i="149"/>
  <c r="AD39" i="149"/>
  <c r="AA39" i="149"/>
  <c r="Z39" i="149"/>
  <c r="W39" i="149"/>
  <c r="V39" i="149"/>
  <c r="S39" i="149"/>
  <c r="R39" i="149"/>
  <c r="O39" i="149"/>
  <c r="N39" i="149"/>
  <c r="K39" i="149"/>
  <c r="J39" i="149"/>
  <c r="EH38" i="149"/>
  <c r="DO38" i="149"/>
  <c r="DN38" i="149"/>
  <c r="DK38" i="149"/>
  <c r="DJ38" i="149"/>
  <c r="DG38" i="149"/>
  <c r="DF38" i="149"/>
  <c r="DC38" i="149"/>
  <c r="DB38" i="149"/>
  <c r="CY38" i="149"/>
  <c r="CX38" i="149"/>
  <c r="CU38" i="149"/>
  <c r="CT38" i="149"/>
  <c r="CQ38" i="149"/>
  <c r="CP38" i="149"/>
  <c r="CI38" i="149"/>
  <c r="CH38" i="149"/>
  <c r="CE38" i="149"/>
  <c r="CD38" i="149"/>
  <c r="CA38" i="149"/>
  <c r="BZ38" i="149"/>
  <c r="BW38" i="149"/>
  <c r="BV38" i="149"/>
  <c r="BS38" i="149"/>
  <c r="BR38" i="149"/>
  <c r="BO38" i="149"/>
  <c r="BN38" i="149"/>
  <c r="BK38" i="149"/>
  <c r="BJ38" i="149"/>
  <c r="BG38" i="149"/>
  <c r="EB38" i="149"/>
  <c r="BB38" i="149"/>
  <c r="AY38" i="149"/>
  <c r="AT38" i="149"/>
  <c r="AQ38" i="149"/>
  <c r="AP38" i="149"/>
  <c r="AM38" i="149"/>
  <c r="AL38" i="149"/>
  <c r="AI38" i="149"/>
  <c r="AH38" i="149"/>
  <c r="AE38" i="149"/>
  <c r="AD38" i="149"/>
  <c r="AA38" i="149"/>
  <c r="Z38" i="149"/>
  <c r="W38" i="149"/>
  <c r="V38" i="149"/>
  <c r="S38" i="149"/>
  <c r="R38" i="149"/>
  <c r="O38" i="149"/>
  <c r="N38" i="149"/>
  <c r="K38" i="149"/>
  <c r="J38" i="149"/>
  <c r="EH37" i="149"/>
  <c r="DR37" i="149"/>
  <c r="DN37" i="149"/>
  <c r="DK37" i="149"/>
  <c r="DJ37" i="149"/>
  <c r="DG37" i="149"/>
  <c r="DF37" i="149"/>
  <c r="DC37" i="149"/>
  <c r="DB37" i="149"/>
  <c r="CY37" i="149"/>
  <c r="CX37" i="149"/>
  <c r="CQ37" i="149"/>
  <c r="CP37" i="149"/>
  <c r="CI37" i="149"/>
  <c r="CH37" i="149"/>
  <c r="CE37" i="149"/>
  <c r="CD37" i="149"/>
  <c r="CA37" i="149"/>
  <c r="BZ37" i="149"/>
  <c r="BW37" i="149"/>
  <c r="BV37" i="149"/>
  <c r="BS37" i="149"/>
  <c r="BR37" i="149"/>
  <c r="BO37" i="149"/>
  <c r="BN37" i="149"/>
  <c r="BK37" i="149"/>
  <c r="BJ37" i="149"/>
  <c r="EB37" i="149"/>
  <c r="BF37" i="149"/>
  <c r="BB37" i="149"/>
  <c r="AY37" i="149"/>
  <c r="AX37" i="149"/>
  <c r="AT37" i="149"/>
  <c r="AP37" i="149"/>
  <c r="AM37" i="149"/>
  <c r="AL37" i="149"/>
  <c r="AI37" i="149"/>
  <c r="AH37" i="149"/>
  <c r="AE37" i="149"/>
  <c r="AD37" i="149"/>
  <c r="AA37" i="149"/>
  <c r="Z37" i="149"/>
  <c r="W37" i="149"/>
  <c r="V37" i="149"/>
  <c r="S37" i="149"/>
  <c r="R37" i="149"/>
  <c r="O37" i="149"/>
  <c r="N37" i="149"/>
  <c r="K37" i="149"/>
  <c r="J37" i="149"/>
  <c r="EH36" i="149"/>
  <c r="DR36" i="149"/>
  <c r="DO36" i="149"/>
  <c r="DN36" i="149"/>
  <c r="DK36" i="149"/>
  <c r="DJ36" i="149"/>
  <c r="DG36" i="149"/>
  <c r="DF36" i="149"/>
  <c r="DC36" i="149"/>
  <c r="DB36" i="149"/>
  <c r="CY36" i="149"/>
  <c r="CX36" i="149"/>
  <c r="CU36" i="149"/>
  <c r="CT36" i="149"/>
  <c r="CQ36" i="149"/>
  <c r="CP36" i="149"/>
  <c r="CI36" i="149"/>
  <c r="CH36" i="149"/>
  <c r="CE36" i="149"/>
  <c r="CD36" i="149"/>
  <c r="CA36" i="149"/>
  <c r="BZ36" i="149"/>
  <c r="BW36" i="149"/>
  <c r="BV36" i="149"/>
  <c r="BS36" i="149"/>
  <c r="BR36" i="149"/>
  <c r="BO36" i="149"/>
  <c r="BN36" i="149"/>
  <c r="BK36" i="149"/>
  <c r="BJ36" i="149"/>
  <c r="BG36" i="149"/>
  <c r="EB36" i="149"/>
  <c r="BB36" i="149"/>
  <c r="AY36" i="149"/>
  <c r="AX36" i="149"/>
  <c r="AU36" i="149"/>
  <c r="AT36" i="149"/>
  <c r="AQ36" i="149"/>
  <c r="AM36" i="149"/>
  <c r="AL36" i="149"/>
  <c r="AI36" i="149"/>
  <c r="AH36" i="149"/>
  <c r="AE36" i="149"/>
  <c r="AD36" i="149"/>
  <c r="AA36" i="149"/>
  <c r="Z36" i="149"/>
  <c r="W36" i="149"/>
  <c r="V36" i="149"/>
  <c r="S36" i="149"/>
  <c r="R36" i="149"/>
  <c r="O36" i="149"/>
  <c r="N36" i="149"/>
  <c r="K36" i="149"/>
  <c r="J36" i="149"/>
  <c r="EH35" i="149"/>
  <c r="DR35" i="149"/>
  <c r="DN35" i="149"/>
  <c r="DK35" i="149"/>
  <c r="DJ35" i="149"/>
  <c r="DG35" i="149"/>
  <c r="DF35" i="149"/>
  <c r="DC35" i="149"/>
  <c r="DB35" i="149"/>
  <c r="CY35" i="149"/>
  <c r="CX35" i="149"/>
  <c r="CQ35" i="149"/>
  <c r="CP35" i="149"/>
  <c r="CI35" i="149"/>
  <c r="CH35" i="149"/>
  <c r="CE35" i="149"/>
  <c r="CD35" i="149"/>
  <c r="CA35" i="149"/>
  <c r="BZ35" i="149"/>
  <c r="BW35" i="149"/>
  <c r="BV35" i="149"/>
  <c r="BS35" i="149"/>
  <c r="BR35" i="149"/>
  <c r="BO35" i="149"/>
  <c r="BN35" i="149"/>
  <c r="BK35" i="149"/>
  <c r="BJ35" i="149"/>
  <c r="BG35" i="149"/>
  <c r="BF35" i="149"/>
  <c r="BB35" i="149"/>
  <c r="AY35" i="149"/>
  <c r="AX35" i="149"/>
  <c r="AT35" i="149"/>
  <c r="AP35" i="149"/>
  <c r="AM35" i="149"/>
  <c r="AL35" i="149"/>
  <c r="AI35" i="149"/>
  <c r="AH35" i="149"/>
  <c r="AE35" i="149"/>
  <c r="AD35" i="149"/>
  <c r="AA35" i="149"/>
  <c r="Z35" i="149"/>
  <c r="W35" i="149"/>
  <c r="V35" i="149"/>
  <c r="S35" i="149"/>
  <c r="R35" i="149"/>
  <c r="O35" i="149"/>
  <c r="N35" i="149"/>
  <c r="K35" i="149"/>
  <c r="J35" i="149"/>
  <c r="EH34" i="149"/>
  <c r="DR34" i="149"/>
  <c r="DN34" i="149"/>
  <c r="DK34" i="149"/>
  <c r="DJ34" i="149"/>
  <c r="DG34" i="149"/>
  <c r="DF34" i="149"/>
  <c r="DC34" i="149"/>
  <c r="DB34" i="149"/>
  <c r="CY34" i="149"/>
  <c r="CX34" i="149"/>
  <c r="CQ34" i="149"/>
  <c r="CP34" i="149"/>
  <c r="CI34" i="149"/>
  <c r="CH34" i="149"/>
  <c r="CE34" i="149"/>
  <c r="CD34" i="149"/>
  <c r="CA34" i="149"/>
  <c r="BZ34" i="149"/>
  <c r="BW34" i="149"/>
  <c r="BV34" i="149"/>
  <c r="BS34" i="149"/>
  <c r="BR34" i="149"/>
  <c r="BO34" i="149"/>
  <c r="BN34" i="149"/>
  <c r="BK34" i="149"/>
  <c r="BJ34" i="149"/>
  <c r="EB34" i="149"/>
  <c r="BF34" i="149"/>
  <c r="BB34" i="149"/>
  <c r="AY34" i="149"/>
  <c r="AX34" i="149"/>
  <c r="AT34" i="149"/>
  <c r="AP34" i="149"/>
  <c r="AM34" i="149"/>
  <c r="AL34" i="149"/>
  <c r="AI34" i="149"/>
  <c r="AH34" i="149"/>
  <c r="AE34" i="149"/>
  <c r="AD34" i="149"/>
  <c r="AA34" i="149"/>
  <c r="Z34" i="149"/>
  <c r="W34" i="149"/>
  <c r="V34" i="149"/>
  <c r="S34" i="149"/>
  <c r="R34" i="149"/>
  <c r="O34" i="149"/>
  <c r="N34" i="149"/>
  <c r="K34" i="149"/>
  <c r="J34" i="149"/>
  <c r="EH33" i="149"/>
  <c r="DR33" i="149"/>
  <c r="DO33" i="149"/>
  <c r="DN33" i="149"/>
  <c r="DK33" i="149"/>
  <c r="DJ33" i="149"/>
  <c r="DG33" i="149"/>
  <c r="DF33" i="149"/>
  <c r="DC33" i="149"/>
  <c r="DB33" i="149"/>
  <c r="CY33" i="149"/>
  <c r="CX33" i="149"/>
  <c r="CU33" i="149"/>
  <c r="CT33" i="149"/>
  <c r="CQ33" i="149"/>
  <c r="CP33" i="149"/>
  <c r="CI33" i="149"/>
  <c r="CH33" i="149"/>
  <c r="CE33" i="149"/>
  <c r="CD33" i="149"/>
  <c r="CA33" i="149"/>
  <c r="BZ33" i="149"/>
  <c r="BW33" i="149"/>
  <c r="BV33" i="149"/>
  <c r="BS33" i="149"/>
  <c r="BR33" i="149"/>
  <c r="BO33" i="149"/>
  <c r="BN33" i="149"/>
  <c r="BK33" i="149"/>
  <c r="BJ33" i="149"/>
  <c r="BG33" i="149"/>
  <c r="EB33" i="149"/>
  <c r="BB33" i="149"/>
  <c r="AY33" i="149"/>
  <c r="AT33" i="149"/>
  <c r="AQ33" i="149"/>
  <c r="AP33" i="149"/>
  <c r="AM33" i="149"/>
  <c r="AL33" i="149"/>
  <c r="AI33" i="149"/>
  <c r="AH33" i="149"/>
  <c r="AE33" i="149"/>
  <c r="AD33" i="149"/>
  <c r="AA33" i="149"/>
  <c r="Z33" i="149"/>
  <c r="W33" i="149"/>
  <c r="V33" i="149"/>
  <c r="S33" i="149"/>
  <c r="R33" i="149"/>
  <c r="O33" i="149"/>
  <c r="N33" i="149"/>
  <c r="K33" i="149"/>
  <c r="J33" i="149"/>
  <c r="EH32" i="149"/>
  <c r="DN32" i="149"/>
  <c r="DK32" i="149"/>
  <c r="DJ32" i="149"/>
  <c r="DG32" i="149"/>
  <c r="DF32" i="149"/>
  <c r="DC32" i="149"/>
  <c r="DB32" i="149"/>
  <c r="CY32" i="149"/>
  <c r="CX32" i="149"/>
  <c r="CQ32" i="149"/>
  <c r="CP32" i="149"/>
  <c r="CI32" i="149"/>
  <c r="CH32" i="149"/>
  <c r="CE32" i="149"/>
  <c r="CD32" i="149"/>
  <c r="CA32" i="149"/>
  <c r="BZ32" i="149"/>
  <c r="BW32" i="149"/>
  <c r="BV32" i="149"/>
  <c r="BS32" i="149"/>
  <c r="BR32" i="149"/>
  <c r="BO32" i="149"/>
  <c r="BN32" i="149"/>
  <c r="BK32" i="149"/>
  <c r="BJ32" i="149"/>
  <c r="EB32" i="149"/>
  <c r="BF32" i="149"/>
  <c r="BB32" i="149"/>
  <c r="AY32" i="149"/>
  <c r="AX32" i="149"/>
  <c r="AT32" i="149"/>
  <c r="AP32" i="149"/>
  <c r="AM32" i="149"/>
  <c r="AL32" i="149"/>
  <c r="AI32" i="149"/>
  <c r="AH32" i="149"/>
  <c r="AE32" i="149"/>
  <c r="AD32" i="149"/>
  <c r="AA32" i="149"/>
  <c r="Z32" i="149"/>
  <c r="W32" i="149"/>
  <c r="V32" i="149"/>
  <c r="S32" i="149"/>
  <c r="R32" i="149"/>
  <c r="O32" i="149"/>
  <c r="N32" i="149"/>
  <c r="K32" i="149"/>
  <c r="J32" i="149"/>
  <c r="EH31" i="149"/>
  <c r="DN31" i="149"/>
  <c r="DK31" i="149"/>
  <c r="DJ31" i="149"/>
  <c r="DG31" i="149"/>
  <c r="DF31" i="149"/>
  <c r="DC31" i="149"/>
  <c r="DB31" i="149"/>
  <c r="CY31" i="149"/>
  <c r="CX31" i="149"/>
  <c r="CQ31" i="149"/>
  <c r="CP31" i="149"/>
  <c r="CI31" i="149"/>
  <c r="CH31" i="149"/>
  <c r="CE31" i="149"/>
  <c r="CD31" i="149"/>
  <c r="CA31" i="149"/>
  <c r="BZ31" i="149"/>
  <c r="BW31" i="149"/>
  <c r="BV31" i="149"/>
  <c r="BS31" i="149"/>
  <c r="BR31" i="149"/>
  <c r="BO31" i="149"/>
  <c r="BN31" i="149"/>
  <c r="BK31" i="149"/>
  <c r="BJ31" i="149"/>
  <c r="BG31" i="149"/>
  <c r="BF31" i="149"/>
  <c r="BB31" i="149"/>
  <c r="AY31" i="149"/>
  <c r="AX31" i="149"/>
  <c r="AT31" i="149"/>
  <c r="AP31" i="149"/>
  <c r="AM31" i="149"/>
  <c r="AL31" i="149"/>
  <c r="AI31" i="149"/>
  <c r="AH31" i="149"/>
  <c r="AE31" i="149"/>
  <c r="AD31" i="149"/>
  <c r="AA31" i="149"/>
  <c r="Z31" i="149"/>
  <c r="W31" i="149"/>
  <c r="V31" i="149"/>
  <c r="S31" i="149"/>
  <c r="R31" i="149"/>
  <c r="O31" i="149"/>
  <c r="N31" i="149"/>
  <c r="K31" i="149"/>
  <c r="J31" i="149"/>
  <c r="EH30" i="149"/>
  <c r="DN30" i="149"/>
  <c r="DK30" i="149"/>
  <c r="DJ30" i="149"/>
  <c r="DG30" i="149"/>
  <c r="DF30" i="149"/>
  <c r="DC30" i="149"/>
  <c r="DB30" i="149"/>
  <c r="CY30" i="149"/>
  <c r="CX30" i="149"/>
  <c r="CQ30" i="149"/>
  <c r="CP30" i="149"/>
  <c r="CI30" i="149"/>
  <c r="CH30" i="149"/>
  <c r="CE30" i="149"/>
  <c r="CD30" i="149"/>
  <c r="CA30" i="149"/>
  <c r="BZ30" i="149"/>
  <c r="BW30" i="149"/>
  <c r="BV30" i="149"/>
  <c r="BS30" i="149"/>
  <c r="BR30" i="149"/>
  <c r="BO30" i="149"/>
  <c r="BN30" i="149"/>
  <c r="BK30" i="149"/>
  <c r="BJ30" i="149"/>
  <c r="EB30" i="149"/>
  <c r="BF30" i="149"/>
  <c r="BB30" i="149"/>
  <c r="AY30" i="149"/>
  <c r="AX30" i="149"/>
  <c r="AT30" i="149"/>
  <c r="AP30" i="149"/>
  <c r="AM30" i="149"/>
  <c r="AL30" i="149"/>
  <c r="AI30" i="149"/>
  <c r="AH30" i="149"/>
  <c r="AE30" i="149"/>
  <c r="AD30" i="149"/>
  <c r="AA30" i="149"/>
  <c r="Z30" i="149"/>
  <c r="W30" i="149"/>
  <c r="V30" i="149"/>
  <c r="S30" i="149"/>
  <c r="R30" i="149"/>
  <c r="O30" i="149"/>
  <c r="N30" i="149"/>
  <c r="K30" i="149"/>
  <c r="J30" i="149"/>
  <c r="EH29" i="149"/>
  <c r="DN29" i="149"/>
  <c r="DK29" i="149"/>
  <c r="DJ29" i="149"/>
  <c r="DG29" i="149"/>
  <c r="DF29" i="149"/>
  <c r="DC29" i="149"/>
  <c r="DB29" i="149"/>
  <c r="CY29" i="149"/>
  <c r="CX29" i="149"/>
  <c r="CQ29" i="149"/>
  <c r="CP29" i="149"/>
  <c r="CI29" i="149"/>
  <c r="CH29" i="149"/>
  <c r="CE29" i="149"/>
  <c r="CD29" i="149"/>
  <c r="CA29" i="149"/>
  <c r="BZ29" i="149"/>
  <c r="BW29" i="149"/>
  <c r="BV29" i="149"/>
  <c r="BS29" i="149"/>
  <c r="BR29" i="149"/>
  <c r="BO29" i="149"/>
  <c r="BN29" i="149"/>
  <c r="BK29" i="149"/>
  <c r="BJ29" i="149"/>
  <c r="BG29" i="149"/>
  <c r="BF29" i="149"/>
  <c r="BB29" i="149"/>
  <c r="AY29" i="149"/>
  <c r="AX29" i="149"/>
  <c r="AT29" i="149"/>
  <c r="AP29" i="149"/>
  <c r="AM29" i="149"/>
  <c r="AL29" i="149"/>
  <c r="AI29" i="149"/>
  <c r="AH29" i="149"/>
  <c r="AE29" i="149"/>
  <c r="AD29" i="149"/>
  <c r="AA29" i="149"/>
  <c r="Z29" i="149"/>
  <c r="W29" i="149"/>
  <c r="V29" i="149"/>
  <c r="S29" i="149"/>
  <c r="R29" i="149"/>
  <c r="O29" i="149"/>
  <c r="N29" i="149"/>
  <c r="K29" i="149"/>
  <c r="J29" i="149"/>
  <c r="EH28" i="149"/>
  <c r="DO28" i="149"/>
  <c r="DN28" i="149"/>
  <c r="DK28" i="149"/>
  <c r="DJ28" i="149"/>
  <c r="DG28" i="149"/>
  <c r="DF28" i="149"/>
  <c r="DC28" i="149"/>
  <c r="DB28" i="149"/>
  <c r="CY28" i="149"/>
  <c r="CX28" i="149"/>
  <c r="CU28" i="149"/>
  <c r="CT28" i="149"/>
  <c r="CQ28" i="149"/>
  <c r="CP28" i="149"/>
  <c r="CI28" i="149"/>
  <c r="CH28" i="149"/>
  <c r="CE28" i="149"/>
  <c r="CD28" i="149"/>
  <c r="CA28" i="149"/>
  <c r="BZ28" i="149"/>
  <c r="BW28" i="149"/>
  <c r="BV28" i="149"/>
  <c r="BS28" i="149"/>
  <c r="BR28" i="149"/>
  <c r="BO28" i="149"/>
  <c r="BN28" i="149"/>
  <c r="BK28" i="149"/>
  <c r="BJ28" i="149"/>
  <c r="BG28" i="149"/>
  <c r="EB28" i="149"/>
  <c r="BB28" i="149"/>
  <c r="AY28" i="149"/>
  <c r="AX28" i="149"/>
  <c r="AT28" i="149"/>
  <c r="AP28" i="149"/>
  <c r="AM28" i="149"/>
  <c r="AL28" i="149"/>
  <c r="AI28" i="149"/>
  <c r="AH28" i="149"/>
  <c r="AE28" i="149"/>
  <c r="AD28" i="149"/>
  <c r="AA28" i="149"/>
  <c r="Z28" i="149"/>
  <c r="W28" i="149"/>
  <c r="V28" i="149"/>
  <c r="S28" i="149"/>
  <c r="R28" i="149"/>
  <c r="O28" i="149"/>
  <c r="N28" i="149"/>
  <c r="K28" i="149"/>
  <c r="J28" i="149"/>
  <c r="DN27" i="149"/>
  <c r="DJ27" i="149"/>
  <c r="DF27" i="149"/>
  <c r="DB27" i="149"/>
  <c r="CX27" i="149"/>
  <c r="CT27" i="149"/>
  <c r="CP27" i="149"/>
  <c r="CH27" i="149"/>
  <c r="CD27" i="149"/>
  <c r="BZ27" i="149"/>
  <c r="BV27" i="149"/>
  <c r="BR27" i="149"/>
  <c r="BN27" i="149"/>
  <c r="BJ27" i="149"/>
  <c r="BG27" i="149"/>
  <c r="EB27" i="149"/>
  <c r="BB27" i="149"/>
  <c r="AY27" i="149"/>
  <c r="AX27" i="149"/>
  <c r="AT27" i="149"/>
  <c r="AP27" i="149"/>
  <c r="AL27" i="149"/>
  <c r="AH27" i="149"/>
  <c r="AD27" i="149"/>
  <c r="Z27" i="149"/>
  <c r="V27" i="149"/>
  <c r="R27" i="149"/>
  <c r="N27" i="149"/>
  <c r="J27" i="149"/>
  <c r="EH26" i="149"/>
  <c r="DR26" i="149"/>
  <c r="DN26" i="149"/>
  <c r="DK26" i="149"/>
  <c r="DJ26" i="149"/>
  <c r="DG26" i="149"/>
  <c r="DF26" i="149"/>
  <c r="DC26" i="149"/>
  <c r="DB26" i="149"/>
  <c r="CY26" i="149"/>
  <c r="CX26" i="149"/>
  <c r="CQ26" i="149"/>
  <c r="CP26" i="149"/>
  <c r="CI26" i="149"/>
  <c r="CH26" i="149"/>
  <c r="CE26" i="149"/>
  <c r="CD26" i="149"/>
  <c r="BZ26" i="149"/>
  <c r="BV26" i="149"/>
  <c r="BS26" i="149"/>
  <c r="BR26" i="149"/>
  <c r="BO26" i="149"/>
  <c r="BN26" i="149"/>
  <c r="BK26" i="149"/>
  <c r="BJ26" i="149"/>
  <c r="BG26" i="149"/>
  <c r="EB26" i="149"/>
  <c r="BB26" i="149"/>
  <c r="AY26" i="149"/>
  <c r="AX26" i="149"/>
  <c r="AT26" i="149"/>
  <c r="AP26" i="149"/>
  <c r="AM26" i="149"/>
  <c r="AL26" i="149"/>
  <c r="AI26" i="149"/>
  <c r="AH26" i="149"/>
  <c r="AE26" i="149"/>
  <c r="AD26" i="149"/>
  <c r="Z26" i="149"/>
  <c r="V26" i="149"/>
  <c r="S26" i="149"/>
  <c r="R26" i="149"/>
  <c r="O26" i="149"/>
  <c r="N26" i="149"/>
  <c r="K26" i="149"/>
  <c r="J26" i="149"/>
  <c r="EH25" i="149"/>
  <c r="DR25" i="149"/>
  <c r="DN25" i="149"/>
  <c r="DK25" i="149"/>
  <c r="DJ25" i="149"/>
  <c r="DG25" i="149"/>
  <c r="DF25" i="149"/>
  <c r="DC25" i="149"/>
  <c r="DB25" i="149"/>
  <c r="CY25" i="149"/>
  <c r="CX25" i="149"/>
  <c r="CQ25" i="149"/>
  <c r="CP25" i="149"/>
  <c r="CI25" i="149"/>
  <c r="CH25" i="149"/>
  <c r="CE25" i="149"/>
  <c r="CD25" i="149"/>
  <c r="BZ25" i="149"/>
  <c r="BV25" i="149"/>
  <c r="BS25" i="149"/>
  <c r="BR25" i="149"/>
  <c r="BO25" i="149"/>
  <c r="BN25" i="149"/>
  <c r="BK25" i="149"/>
  <c r="BJ25" i="149"/>
  <c r="BG25" i="149"/>
  <c r="BF25" i="149"/>
  <c r="BB25" i="149"/>
  <c r="AY25" i="149"/>
  <c r="AX25" i="149"/>
  <c r="AT25" i="149"/>
  <c r="AP25" i="149"/>
  <c r="AM25" i="149"/>
  <c r="AL25" i="149"/>
  <c r="AI25" i="149"/>
  <c r="AH25" i="149"/>
  <c r="AE25" i="149"/>
  <c r="AD25" i="149"/>
  <c r="Z25" i="149"/>
  <c r="V25" i="149"/>
  <c r="S25" i="149"/>
  <c r="R25" i="149"/>
  <c r="O25" i="149"/>
  <c r="N25" i="149"/>
  <c r="K25" i="149"/>
  <c r="J25" i="149"/>
  <c r="EH24" i="149"/>
  <c r="DR24" i="149"/>
  <c r="DN24" i="149"/>
  <c r="DK24" i="149"/>
  <c r="DJ24" i="149"/>
  <c r="DF24" i="149"/>
  <c r="DB24" i="149"/>
  <c r="CY24" i="149"/>
  <c r="CX24" i="149"/>
  <c r="CQ24" i="149"/>
  <c r="CP24" i="149"/>
  <c r="CI24" i="149"/>
  <c r="CH24" i="149"/>
  <c r="CE24" i="149"/>
  <c r="CD24" i="149"/>
  <c r="BZ24" i="149"/>
  <c r="BV24" i="149"/>
  <c r="BS24" i="149"/>
  <c r="BR24" i="149"/>
  <c r="BO24" i="149"/>
  <c r="BN24" i="149"/>
  <c r="BK24" i="149"/>
  <c r="BJ24" i="149"/>
  <c r="BG24" i="149"/>
  <c r="EB24" i="149"/>
  <c r="BB24" i="149"/>
  <c r="AY24" i="149"/>
  <c r="AX24" i="149"/>
  <c r="AT24" i="149"/>
  <c r="AP24" i="149"/>
  <c r="AM24" i="149"/>
  <c r="AL24" i="149"/>
  <c r="AI24" i="149"/>
  <c r="AH24" i="149"/>
  <c r="AE24" i="149"/>
  <c r="AD24" i="149"/>
  <c r="Z24" i="149"/>
  <c r="V24" i="149"/>
  <c r="S24" i="149"/>
  <c r="R24" i="149"/>
  <c r="O24" i="149"/>
  <c r="N24" i="149"/>
  <c r="K24" i="149"/>
  <c r="J24" i="149"/>
  <c r="EH23" i="149"/>
  <c r="DR23" i="149"/>
  <c r="DN23" i="149"/>
  <c r="DK23" i="149"/>
  <c r="DJ23" i="149"/>
  <c r="DF23" i="149"/>
  <c r="DB23" i="149"/>
  <c r="CY23" i="149"/>
  <c r="CX23" i="149"/>
  <c r="CQ23" i="149"/>
  <c r="CP23" i="149"/>
  <c r="CI23" i="149"/>
  <c r="CH23" i="149"/>
  <c r="CE23" i="149"/>
  <c r="CD23" i="149"/>
  <c r="BZ23" i="149"/>
  <c r="BV23" i="149"/>
  <c r="BS23" i="149"/>
  <c r="BR23" i="149"/>
  <c r="BO23" i="149"/>
  <c r="BN23" i="149"/>
  <c r="BK23" i="149"/>
  <c r="BJ23" i="149"/>
  <c r="BG23" i="149"/>
  <c r="BF23" i="149"/>
  <c r="BB23" i="149"/>
  <c r="AY23" i="149"/>
  <c r="AX23" i="149"/>
  <c r="AT23" i="149"/>
  <c r="AP23" i="149"/>
  <c r="AM23" i="149"/>
  <c r="AL23" i="149"/>
  <c r="AH23" i="149"/>
  <c r="AE23" i="149"/>
  <c r="AD23" i="149"/>
  <c r="Z23" i="149"/>
  <c r="V23" i="149"/>
  <c r="S23" i="149"/>
  <c r="R23" i="149"/>
  <c r="O23" i="149"/>
  <c r="N23" i="149"/>
  <c r="K23" i="149"/>
  <c r="J23" i="149"/>
  <c r="EH22" i="149"/>
  <c r="DN22" i="149"/>
  <c r="DK22" i="149"/>
  <c r="DJ22" i="149"/>
  <c r="DG22" i="149"/>
  <c r="DF22" i="149"/>
  <c r="DC22" i="149"/>
  <c r="DB22" i="149"/>
  <c r="CY22" i="149"/>
  <c r="CX22" i="149"/>
  <c r="CQ22" i="149"/>
  <c r="CP22" i="149"/>
  <c r="CI22" i="149"/>
  <c r="CH22" i="149"/>
  <c r="CE22" i="149"/>
  <c r="CD22" i="149"/>
  <c r="CA22" i="149"/>
  <c r="BZ22" i="149"/>
  <c r="BW22" i="149"/>
  <c r="BV22" i="149"/>
  <c r="BS22" i="149"/>
  <c r="BR22" i="149"/>
  <c r="BO22" i="149"/>
  <c r="BN22" i="149"/>
  <c r="BK22" i="149"/>
  <c r="BJ22" i="149"/>
  <c r="BG22" i="149"/>
  <c r="BF22" i="149"/>
  <c r="BB22" i="149"/>
  <c r="AY22" i="149"/>
  <c r="AX22" i="149"/>
  <c r="AT22" i="149"/>
  <c r="AP22" i="149"/>
  <c r="AM22" i="149"/>
  <c r="AL22" i="149"/>
  <c r="AI22" i="149"/>
  <c r="AH22" i="149"/>
  <c r="AE22" i="149"/>
  <c r="AD22" i="149"/>
  <c r="AA22" i="149"/>
  <c r="Z22" i="149"/>
  <c r="W22" i="149"/>
  <c r="V22" i="149"/>
  <c r="S22" i="149"/>
  <c r="R22" i="149"/>
  <c r="O22" i="149"/>
  <c r="N22" i="149"/>
  <c r="K22" i="149"/>
  <c r="J22" i="149"/>
  <c r="DR21" i="149"/>
  <c r="DN21" i="149"/>
  <c r="DK21" i="149"/>
  <c r="DJ21" i="149"/>
  <c r="DG21" i="149"/>
  <c r="DF21" i="149"/>
  <c r="DC21" i="149"/>
  <c r="DB21" i="149"/>
  <c r="CY21" i="149"/>
  <c r="CX21" i="149"/>
  <c r="CQ21" i="149"/>
  <c r="CP21" i="149"/>
  <c r="CI21" i="149"/>
  <c r="CH21" i="149"/>
  <c r="CE21" i="149"/>
  <c r="CD21" i="149"/>
  <c r="BZ21" i="149"/>
  <c r="BW21" i="149"/>
  <c r="BV21" i="149"/>
  <c r="BS21" i="149"/>
  <c r="BR21" i="149"/>
  <c r="BO21" i="149"/>
  <c r="BN21" i="149"/>
  <c r="BK21" i="149"/>
  <c r="BJ21" i="149"/>
  <c r="BG21" i="149"/>
  <c r="EB21" i="149"/>
  <c r="BB21" i="149"/>
  <c r="AY21" i="149"/>
  <c r="AX21" i="149"/>
  <c r="AT21" i="149"/>
  <c r="AP21" i="149"/>
  <c r="AM21" i="149"/>
  <c r="AL21" i="149"/>
  <c r="AI21" i="149"/>
  <c r="AH21" i="149"/>
  <c r="AE21" i="149"/>
  <c r="AD21" i="149"/>
  <c r="Z21" i="149"/>
  <c r="W21" i="149"/>
  <c r="V21" i="149"/>
  <c r="S21" i="149"/>
  <c r="R21" i="149"/>
  <c r="O21" i="149"/>
  <c r="N21" i="149"/>
  <c r="K21" i="149"/>
  <c r="J21" i="149"/>
  <c r="EH20" i="149"/>
  <c r="DR20" i="149"/>
  <c r="DO20" i="149"/>
  <c r="DN20" i="149"/>
  <c r="DK20" i="149"/>
  <c r="DJ20" i="149"/>
  <c r="DG20" i="149"/>
  <c r="DF20" i="149"/>
  <c r="DC20" i="149"/>
  <c r="DB20" i="149"/>
  <c r="CY20" i="149"/>
  <c r="CX20" i="149"/>
  <c r="CT20" i="149"/>
  <c r="CQ20" i="149"/>
  <c r="CP20" i="149"/>
  <c r="CI20" i="149"/>
  <c r="CH20" i="149"/>
  <c r="CE20" i="149"/>
  <c r="CD20" i="149"/>
  <c r="CA20" i="149"/>
  <c r="BZ20" i="149"/>
  <c r="BW20" i="149"/>
  <c r="BV20" i="149"/>
  <c r="BS20" i="149"/>
  <c r="BR20" i="149"/>
  <c r="BO20" i="149"/>
  <c r="BN20" i="149"/>
  <c r="BK20" i="149"/>
  <c r="BJ20" i="149"/>
  <c r="BG20" i="149"/>
  <c r="EB20" i="149"/>
  <c r="BB20" i="149"/>
  <c r="AY20" i="149"/>
  <c r="AX20" i="149"/>
  <c r="AT20" i="149"/>
  <c r="AQ20" i="149"/>
  <c r="AP20" i="149"/>
  <c r="AM20" i="149"/>
  <c r="AL20" i="149"/>
  <c r="AH20" i="149"/>
  <c r="AE20" i="149"/>
  <c r="AD20" i="149"/>
  <c r="AA20" i="149"/>
  <c r="Z20" i="149"/>
  <c r="W20" i="149"/>
  <c r="V20" i="149"/>
  <c r="S20" i="149"/>
  <c r="R20" i="149"/>
  <c r="O20" i="149"/>
  <c r="N20" i="149"/>
  <c r="K20" i="149"/>
  <c r="J20" i="149"/>
  <c r="EH19" i="149"/>
  <c r="DR19" i="149"/>
  <c r="DO19" i="149"/>
  <c r="DN19" i="149"/>
  <c r="DK19" i="149"/>
  <c r="DJ19" i="149"/>
  <c r="DG19" i="149"/>
  <c r="DF19" i="149"/>
  <c r="DC19" i="149"/>
  <c r="DB19" i="149"/>
  <c r="CY19" i="149"/>
  <c r="CX19" i="149"/>
  <c r="CT19" i="149"/>
  <c r="CQ19" i="149"/>
  <c r="CP19" i="149"/>
  <c r="CI19" i="149"/>
  <c r="CH19" i="149"/>
  <c r="CE19" i="149"/>
  <c r="CD19" i="149"/>
  <c r="CA19" i="149"/>
  <c r="BZ19" i="149"/>
  <c r="BW19" i="149"/>
  <c r="BV19" i="149"/>
  <c r="BS19" i="149"/>
  <c r="BR19" i="149"/>
  <c r="BO19" i="149"/>
  <c r="BN19" i="149"/>
  <c r="BK19" i="149"/>
  <c r="BJ19" i="149"/>
  <c r="BG19" i="149"/>
  <c r="EB19" i="149"/>
  <c r="BB19" i="149"/>
  <c r="AY19" i="149"/>
  <c r="AX19" i="149"/>
  <c r="AT19" i="149"/>
  <c r="AQ19" i="149"/>
  <c r="AP19" i="149"/>
  <c r="AM19" i="149"/>
  <c r="AL19" i="149"/>
  <c r="AI19" i="149"/>
  <c r="AH19" i="149"/>
  <c r="AE19" i="149"/>
  <c r="AD19" i="149"/>
  <c r="AA19" i="149"/>
  <c r="Z19" i="149"/>
  <c r="W19" i="149"/>
  <c r="V19" i="149"/>
  <c r="S19" i="149"/>
  <c r="R19" i="149"/>
  <c r="O19" i="149"/>
  <c r="N19" i="149"/>
  <c r="K19" i="149"/>
  <c r="J19" i="149"/>
  <c r="EH18" i="149"/>
  <c r="DO18" i="149"/>
  <c r="DN18" i="149"/>
  <c r="DK18" i="149"/>
  <c r="DJ18" i="149"/>
  <c r="DG18" i="149"/>
  <c r="DF18" i="149"/>
  <c r="DC18" i="149"/>
  <c r="DB18" i="149"/>
  <c r="CY18" i="149"/>
  <c r="CX18" i="149"/>
  <c r="CU18" i="149"/>
  <c r="CQ18" i="149"/>
  <c r="CP18" i="149"/>
  <c r="CI18" i="149"/>
  <c r="CH18" i="149"/>
  <c r="CE18" i="149"/>
  <c r="CD18" i="149"/>
  <c r="CA18" i="149"/>
  <c r="BZ18" i="149"/>
  <c r="BW18" i="149"/>
  <c r="BV18" i="149"/>
  <c r="BS18" i="149"/>
  <c r="BR18" i="149"/>
  <c r="BO18" i="149"/>
  <c r="BN18" i="149"/>
  <c r="BK18" i="149"/>
  <c r="BJ18" i="149"/>
  <c r="BG18" i="149"/>
  <c r="EB18" i="149"/>
  <c r="BB18" i="149"/>
  <c r="AY18" i="149"/>
  <c r="AX18" i="149"/>
  <c r="AU18" i="149"/>
  <c r="AT18" i="149"/>
  <c r="AQ18" i="149"/>
  <c r="AP18" i="149"/>
  <c r="AM18" i="149"/>
  <c r="AL18" i="149"/>
  <c r="AI18" i="149"/>
  <c r="AH18" i="149"/>
  <c r="AE18" i="149"/>
  <c r="AD18" i="149"/>
  <c r="AA18" i="149"/>
  <c r="Z18" i="149"/>
  <c r="W18" i="149"/>
  <c r="V18" i="149"/>
  <c r="S18" i="149"/>
  <c r="R18" i="149"/>
  <c r="O18" i="149"/>
  <c r="N18" i="149"/>
  <c r="K18" i="149"/>
  <c r="J18" i="149"/>
  <c r="EH17" i="149"/>
  <c r="DO17" i="149"/>
  <c r="DN17" i="149"/>
  <c r="DK17" i="149"/>
  <c r="DJ17" i="149"/>
  <c r="DG17" i="149"/>
  <c r="DF17" i="149"/>
  <c r="DC17" i="149"/>
  <c r="DB17" i="149"/>
  <c r="CY17" i="149"/>
  <c r="CX17" i="149"/>
  <c r="CU17" i="149"/>
  <c r="CQ17" i="149"/>
  <c r="CP17" i="149"/>
  <c r="CI17" i="149"/>
  <c r="CH17" i="149"/>
  <c r="CE17" i="149"/>
  <c r="CD17" i="149"/>
  <c r="CA17" i="149"/>
  <c r="BZ17" i="149"/>
  <c r="BW17" i="149"/>
  <c r="BV17" i="149"/>
  <c r="BS17" i="149"/>
  <c r="BR17" i="149"/>
  <c r="BO17" i="149"/>
  <c r="BN17" i="149"/>
  <c r="BK17" i="149"/>
  <c r="BJ17" i="149"/>
  <c r="BG17" i="149"/>
  <c r="EB17" i="149"/>
  <c r="BB17" i="149"/>
  <c r="AY17" i="149"/>
  <c r="AX17" i="149"/>
  <c r="AT17" i="149"/>
  <c r="AQ17" i="149"/>
  <c r="AP17" i="149"/>
  <c r="AM17" i="149"/>
  <c r="AL17" i="149"/>
  <c r="AI17" i="149"/>
  <c r="AH17" i="149"/>
  <c r="AE17" i="149"/>
  <c r="AD17" i="149"/>
  <c r="AA17" i="149"/>
  <c r="Z17" i="149"/>
  <c r="W17" i="149"/>
  <c r="V17" i="149"/>
  <c r="S17" i="149"/>
  <c r="R17" i="149"/>
  <c r="O17" i="149"/>
  <c r="N17" i="149"/>
  <c r="K17" i="149"/>
  <c r="J17" i="149"/>
  <c r="EH16" i="149"/>
  <c r="DR16" i="149"/>
  <c r="DN16" i="149"/>
  <c r="DK16" i="149"/>
  <c r="DJ16" i="149"/>
  <c r="DF16" i="149"/>
  <c r="DB16" i="149"/>
  <c r="CY16" i="149"/>
  <c r="CX16" i="149"/>
  <c r="CQ16" i="149"/>
  <c r="CP16" i="149"/>
  <c r="CI16" i="149"/>
  <c r="CH16" i="149"/>
  <c r="CE16" i="149"/>
  <c r="CD16" i="149"/>
  <c r="BZ16" i="149"/>
  <c r="BV16" i="149"/>
  <c r="BR16" i="149"/>
  <c r="BO16" i="149"/>
  <c r="BN16" i="149"/>
  <c r="BK16" i="149"/>
  <c r="BJ16" i="149"/>
  <c r="BG16" i="149"/>
  <c r="EB16" i="149"/>
  <c r="BB16" i="149"/>
  <c r="AY16" i="149"/>
  <c r="AX16" i="149"/>
  <c r="AT16" i="149"/>
  <c r="AP16" i="149"/>
  <c r="AM16" i="149"/>
  <c r="AL16" i="149"/>
  <c r="AI16" i="149"/>
  <c r="AH16" i="149"/>
  <c r="AE16" i="149"/>
  <c r="AD16" i="149"/>
  <c r="Z16" i="149"/>
  <c r="V16" i="149"/>
  <c r="R16" i="149"/>
  <c r="O16" i="149"/>
  <c r="N16" i="149"/>
  <c r="K16" i="149"/>
  <c r="J16" i="149"/>
  <c r="EH15" i="149"/>
  <c r="DR15" i="149"/>
  <c r="DO15" i="149"/>
  <c r="DN15" i="149"/>
  <c r="DK15" i="149"/>
  <c r="DJ15" i="149"/>
  <c r="DG15" i="149"/>
  <c r="DF15" i="149"/>
  <c r="DC15" i="149"/>
  <c r="DB15" i="149"/>
  <c r="CY15" i="149"/>
  <c r="CX15" i="149"/>
  <c r="CU15" i="149"/>
  <c r="CQ15" i="149"/>
  <c r="CP15" i="149"/>
  <c r="CI15" i="149"/>
  <c r="CH15" i="149"/>
  <c r="CE15" i="149"/>
  <c r="CD15" i="149"/>
  <c r="CA15" i="149"/>
  <c r="BZ15" i="149"/>
  <c r="BW15" i="149"/>
  <c r="BV15" i="149"/>
  <c r="BS15" i="149"/>
  <c r="BR15" i="149"/>
  <c r="BO15" i="149"/>
  <c r="BN15" i="149"/>
  <c r="BK15" i="149"/>
  <c r="BJ15" i="149"/>
  <c r="BG15" i="149"/>
  <c r="EB15" i="149"/>
  <c r="BB15" i="149"/>
  <c r="AY15" i="149"/>
  <c r="AX15" i="149"/>
  <c r="AT15" i="149"/>
  <c r="AQ15" i="149"/>
  <c r="AP15" i="149"/>
  <c r="AM15" i="149"/>
  <c r="AL15" i="149"/>
  <c r="AI15" i="149"/>
  <c r="AH15" i="149"/>
  <c r="AE15" i="149"/>
  <c r="AD15" i="149"/>
  <c r="AA15" i="149"/>
  <c r="Z15" i="149"/>
  <c r="W15" i="149"/>
  <c r="V15" i="149"/>
  <c r="S15" i="149"/>
  <c r="R15" i="149"/>
  <c r="O15" i="149"/>
  <c r="N15" i="149"/>
  <c r="K15" i="149"/>
  <c r="J15" i="149"/>
  <c r="EH14" i="149"/>
  <c r="DO14" i="149"/>
  <c r="DN14" i="149"/>
  <c r="DK14" i="149"/>
  <c r="DJ14" i="149"/>
  <c r="DG14" i="149"/>
  <c r="DF14" i="149"/>
  <c r="DC14" i="149"/>
  <c r="DB14" i="149"/>
  <c r="CY14" i="149"/>
  <c r="CX14" i="149"/>
  <c r="CT14" i="149"/>
  <c r="CQ14" i="149"/>
  <c r="CP14" i="149"/>
  <c r="CI14" i="149"/>
  <c r="CH14" i="149"/>
  <c r="CE14" i="149"/>
  <c r="CD14" i="149"/>
  <c r="CA14" i="149"/>
  <c r="BZ14" i="149"/>
  <c r="BW14" i="149"/>
  <c r="BV14" i="149"/>
  <c r="BS14" i="149"/>
  <c r="BR14" i="149"/>
  <c r="BO14" i="149"/>
  <c r="BN14" i="149"/>
  <c r="BK14" i="149"/>
  <c r="BJ14" i="149"/>
  <c r="BG14" i="149"/>
  <c r="EB14" i="149"/>
  <c r="BB14" i="149"/>
  <c r="AY14" i="149"/>
  <c r="AX14" i="149"/>
  <c r="AT14" i="149"/>
  <c r="AQ14" i="149"/>
  <c r="AP14" i="149"/>
  <c r="AM14" i="149"/>
  <c r="AL14" i="149"/>
  <c r="AI14" i="149"/>
  <c r="AH14" i="149"/>
  <c r="AE14" i="149"/>
  <c r="AD14" i="149"/>
  <c r="AA14" i="149"/>
  <c r="Z14" i="149"/>
  <c r="W14" i="149"/>
  <c r="V14" i="149"/>
  <c r="S14" i="149"/>
  <c r="R14" i="149"/>
  <c r="O14" i="149"/>
  <c r="N14" i="149"/>
  <c r="K14" i="149"/>
  <c r="J14" i="149"/>
  <c r="EH13" i="149"/>
  <c r="DR13" i="149"/>
  <c r="DO13" i="149"/>
  <c r="DN13" i="149"/>
  <c r="DK13" i="149"/>
  <c r="DJ13" i="149"/>
  <c r="DG13" i="149"/>
  <c r="DF13" i="149"/>
  <c r="DC13" i="149"/>
  <c r="DB13" i="149"/>
  <c r="CY13" i="149"/>
  <c r="CX13" i="149"/>
  <c r="CU13" i="149"/>
  <c r="CQ13" i="149"/>
  <c r="CP13" i="149"/>
  <c r="CI13" i="149"/>
  <c r="CH13" i="149"/>
  <c r="CE13" i="149"/>
  <c r="CD13" i="149"/>
  <c r="CA13" i="149"/>
  <c r="BZ13" i="149"/>
  <c r="BW13" i="149"/>
  <c r="BV13" i="149"/>
  <c r="BS13" i="149"/>
  <c r="BR13" i="149"/>
  <c r="BO13" i="149"/>
  <c r="BN13" i="149"/>
  <c r="BK13" i="149"/>
  <c r="BJ13" i="149"/>
  <c r="BG13" i="149"/>
  <c r="EB13" i="149"/>
  <c r="BB13" i="149"/>
  <c r="AY13" i="149"/>
  <c r="AX13" i="149"/>
  <c r="AT13" i="149"/>
  <c r="AQ13" i="149"/>
  <c r="AP13" i="149"/>
  <c r="AM13" i="149"/>
  <c r="AL13" i="149"/>
  <c r="AI13" i="149"/>
  <c r="AH13" i="149"/>
  <c r="AE13" i="149"/>
  <c r="AD13" i="149"/>
  <c r="AA13" i="149"/>
  <c r="Z13" i="149"/>
  <c r="W13" i="149"/>
  <c r="V13" i="149"/>
  <c r="S13" i="149"/>
  <c r="R13" i="149"/>
  <c r="O13" i="149"/>
  <c r="N13" i="149"/>
  <c r="K13" i="149"/>
  <c r="J13" i="149"/>
  <c r="EH12" i="149"/>
  <c r="DO12" i="149"/>
  <c r="DN12" i="149"/>
  <c r="DK12" i="149"/>
  <c r="DJ12" i="149"/>
  <c r="DG12" i="149"/>
  <c r="DF12" i="149"/>
  <c r="DC12" i="149"/>
  <c r="DB12" i="149"/>
  <c r="CY12" i="149"/>
  <c r="CX12" i="149"/>
  <c r="CT12" i="149"/>
  <c r="CQ12" i="149"/>
  <c r="CP12" i="149"/>
  <c r="CI12" i="149"/>
  <c r="CH12" i="149"/>
  <c r="CE12" i="149"/>
  <c r="CD12" i="149"/>
  <c r="CA12" i="149"/>
  <c r="BZ12" i="149"/>
  <c r="BW12" i="149"/>
  <c r="BV12" i="149"/>
  <c r="BS12" i="149"/>
  <c r="BR12" i="149"/>
  <c r="BO12" i="149"/>
  <c r="BN12" i="149"/>
  <c r="BK12" i="149"/>
  <c r="BJ12" i="149"/>
  <c r="BG12" i="149"/>
  <c r="EB12" i="149"/>
  <c r="BB12" i="149"/>
  <c r="AY12" i="149"/>
  <c r="AX12" i="149"/>
  <c r="AU12" i="149"/>
  <c r="AT12" i="149"/>
  <c r="AQ12" i="149"/>
  <c r="AP12" i="149"/>
  <c r="AM12" i="149"/>
  <c r="AL12" i="149"/>
  <c r="AI12" i="149"/>
  <c r="AH12" i="149"/>
  <c r="AE12" i="149"/>
  <c r="AD12" i="149"/>
  <c r="AA12" i="149"/>
  <c r="Z12" i="149"/>
  <c r="W12" i="149"/>
  <c r="V12" i="149"/>
  <c r="S12" i="149"/>
  <c r="R12" i="149"/>
  <c r="O12" i="149"/>
  <c r="N12" i="149"/>
  <c r="K12" i="149"/>
  <c r="J12" i="149"/>
  <c r="EH11" i="149"/>
  <c r="DO11" i="149"/>
  <c r="DN11" i="149"/>
  <c r="DK11" i="149"/>
  <c r="DJ11" i="149"/>
  <c r="DG11" i="149"/>
  <c r="DF11" i="149"/>
  <c r="DC11" i="149"/>
  <c r="DB11" i="149"/>
  <c r="CY11" i="149"/>
  <c r="CX11" i="149"/>
  <c r="CT11" i="149"/>
  <c r="CQ11" i="149"/>
  <c r="CP11" i="149"/>
  <c r="CI11" i="149"/>
  <c r="CH11" i="149"/>
  <c r="CE11" i="149"/>
  <c r="CD11" i="149"/>
  <c r="CA11" i="149"/>
  <c r="BZ11" i="149"/>
  <c r="BW11" i="149"/>
  <c r="BV11" i="149"/>
  <c r="BS11" i="149"/>
  <c r="BR11" i="149"/>
  <c r="BO11" i="149"/>
  <c r="BN11" i="149"/>
  <c r="BK11" i="149"/>
  <c r="BJ11" i="149"/>
  <c r="BG11" i="149"/>
  <c r="EB11" i="149"/>
  <c r="BB11" i="149"/>
  <c r="AY11" i="149"/>
  <c r="AX11" i="149"/>
  <c r="AT11" i="149"/>
  <c r="AQ11" i="149"/>
  <c r="AP11" i="149"/>
  <c r="AM11" i="149"/>
  <c r="AL11" i="149"/>
  <c r="AI11" i="149"/>
  <c r="AH11" i="149"/>
  <c r="AE11" i="149"/>
  <c r="AD11" i="149"/>
  <c r="AA11" i="149"/>
  <c r="Z11" i="149"/>
  <c r="W11" i="149"/>
  <c r="V11" i="149"/>
  <c r="S11" i="149"/>
  <c r="R11" i="149"/>
  <c r="O11" i="149"/>
  <c r="N11" i="149"/>
  <c r="K11" i="149"/>
  <c r="J11" i="149"/>
  <c r="EH10" i="149"/>
  <c r="DR10" i="149"/>
  <c r="DO10" i="149"/>
  <c r="DN10" i="149"/>
  <c r="DK10" i="149"/>
  <c r="DJ10" i="149"/>
  <c r="DG10" i="149"/>
  <c r="DF10" i="149"/>
  <c r="DC10" i="149"/>
  <c r="DB10" i="149"/>
  <c r="CY10" i="149"/>
  <c r="CX10" i="149"/>
  <c r="CU10" i="149"/>
  <c r="CQ10" i="149"/>
  <c r="CP10" i="149"/>
  <c r="CI10" i="149"/>
  <c r="CH10" i="149"/>
  <c r="CE10" i="149"/>
  <c r="CD10" i="149"/>
  <c r="CA10" i="149"/>
  <c r="BZ10" i="149"/>
  <c r="BW10" i="149"/>
  <c r="BV10" i="149"/>
  <c r="BS10" i="149"/>
  <c r="BR10" i="149"/>
  <c r="BO10" i="149"/>
  <c r="BN10" i="149"/>
  <c r="BK10" i="149"/>
  <c r="BJ10" i="149"/>
  <c r="BG10" i="149"/>
  <c r="EB10" i="149"/>
  <c r="BB10" i="149"/>
  <c r="AY10" i="149"/>
  <c r="AX10" i="149"/>
  <c r="AT10" i="149"/>
  <c r="AQ10" i="149"/>
  <c r="AP10" i="149"/>
  <c r="AM10" i="149"/>
  <c r="AL10" i="149"/>
  <c r="AI10" i="149"/>
  <c r="AH10" i="149"/>
  <c r="AE10" i="149"/>
  <c r="AD10" i="149"/>
  <c r="AA10" i="149"/>
  <c r="Z10" i="149"/>
  <c r="W10" i="149"/>
  <c r="V10" i="149"/>
  <c r="S10" i="149"/>
  <c r="R10" i="149"/>
  <c r="O10" i="149"/>
  <c r="N10" i="149"/>
  <c r="K10" i="149"/>
  <c r="J10" i="149"/>
  <c r="EH9" i="149"/>
  <c r="DO9" i="149"/>
  <c r="DN9" i="149"/>
  <c r="DK9" i="149"/>
  <c r="DJ9" i="149"/>
  <c r="DG9" i="149"/>
  <c r="DF9" i="149"/>
  <c r="DC9" i="149"/>
  <c r="DB9" i="149"/>
  <c r="CY9" i="149"/>
  <c r="CX9" i="149"/>
  <c r="CT9" i="149"/>
  <c r="CQ9" i="149"/>
  <c r="CP9" i="149"/>
  <c r="CI9" i="149"/>
  <c r="CH9" i="149"/>
  <c r="CE9" i="149"/>
  <c r="CD9" i="149"/>
  <c r="CA9" i="149"/>
  <c r="BZ9" i="149"/>
  <c r="BW9" i="149"/>
  <c r="BV9" i="149"/>
  <c r="BS9" i="149"/>
  <c r="BR9" i="149"/>
  <c r="BO9" i="149"/>
  <c r="BN9" i="149"/>
  <c r="BK9" i="149"/>
  <c r="BJ9" i="149"/>
  <c r="BG9" i="149"/>
  <c r="EB9" i="149"/>
  <c r="BB9" i="149"/>
  <c r="AY9" i="149"/>
  <c r="AX9" i="149"/>
  <c r="AU9" i="149"/>
  <c r="AT9" i="149"/>
  <c r="AQ9" i="149"/>
  <c r="AP9" i="149"/>
  <c r="AM9" i="149"/>
  <c r="AL9" i="149"/>
  <c r="AI9" i="149"/>
  <c r="AH9" i="149"/>
  <c r="AE9" i="149"/>
  <c r="AD9" i="149"/>
  <c r="AA9" i="149"/>
  <c r="Z9" i="149"/>
  <c r="W9" i="149"/>
  <c r="V9" i="149"/>
  <c r="S9" i="149"/>
  <c r="R9" i="149"/>
  <c r="O9" i="149"/>
  <c r="N9" i="149"/>
  <c r="K9" i="149"/>
  <c r="J9" i="149"/>
  <c r="DU240" i="149"/>
  <c r="DT240" i="149"/>
  <c r="DQ240" i="149"/>
  <c r="DM240" i="149"/>
  <c r="DL240" i="149"/>
  <c r="DI240" i="149"/>
  <c r="DH240" i="149"/>
  <c r="DE240" i="149"/>
  <c r="DD240" i="149"/>
  <c r="DA240" i="149"/>
  <c r="CZ240" i="149"/>
  <c r="CW240" i="149"/>
  <c r="CV240" i="149"/>
  <c r="CS240" i="149"/>
  <c r="CR240" i="149"/>
  <c r="CO240" i="149"/>
  <c r="CN240" i="149"/>
  <c r="CG240" i="149"/>
  <c r="CF240" i="149"/>
  <c r="CC240" i="149"/>
  <c r="CB240" i="149"/>
  <c r="BY240" i="149"/>
  <c r="BX240" i="149"/>
  <c r="BU240" i="149"/>
  <c r="BT240" i="149"/>
  <c r="BQ240" i="149"/>
  <c r="BP240" i="149"/>
  <c r="BM240" i="149"/>
  <c r="BL240" i="149"/>
  <c r="BI240" i="149"/>
  <c r="BH240" i="149"/>
  <c r="BE240" i="149"/>
  <c r="BD240" i="149"/>
  <c r="BB8" i="149"/>
  <c r="BB240" i="149" s="1"/>
  <c r="AW240" i="149"/>
  <c r="AV240" i="149"/>
  <c r="AS240" i="149"/>
  <c r="AR240" i="149"/>
  <c r="AO240" i="149"/>
  <c r="AN240" i="149"/>
  <c r="AK240" i="149"/>
  <c r="AJ240" i="149"/>
  <c r="AG240" i="149"/>
  <c r="AF240" i="149"/>
  <c r="AC240" i="149"/>
  <c r="AB240" i="149"/>
  <c r="Y240" i="149"/>
  <c r="X240" i="149"/>
  <c r="U240" i="149"/>
  <c r="T240" i="149"/>
  <c r="Q240" i="149"/>
  <c r="P240" i="149"/>
  <c r="M240" i="149"/>
  <c r="L240" i="149"/>
  <c r="DR147" i="149" l="1"/>
  <c r="DW239" i="149"/>
  <c r="DR239" i="149"/>
  <c r="DW238" i="149"/>
  <c r="DR238" i="149"/>
  <c r="DW237" i="149"/>
  <c r="DR237" i="149"/>
  <c r="DW231" i="149"/>
  <c r="DR231" i="149"/>
  <c r="DW229" i="149"/>
  <c r="DR229" i="149"/>
  <c r="DW228" i="149"/>
  <c r="DR228" i="149"/>
  <c r="DW227" i="149"/>
  <c r="DR227" i="149"/>
  <c r="DW226" i="149"/>
  <c r="DR226" i="149"/>
  <c r="DW225" i="149"/>
  <c r="DR225" i="149"/>
  <c r="DW224" i="149"/>
  <c r="DR224" i="149"/>
  <c r="DW223" i="149"/>
  <c r="DR223" i="149"/>
  <c r="DW212" i="149"/>
  <c r="DR212" i="149"/>
  <c r="DW211" i="149"/>
  <c r="DR211" i="149"/>
  <c r="DW210" i="149"/>
  <c r="DR210" i="149"/>
  <c r="DW209" i="149"/>
  <c r="DR209" i="149"/>
  <c r="DW208" i="149"/>
  <c r="DR208" i="149"/>
  <c r="DW207" i="149"/>
  <c r="DR207" i="149"/>
  <c r="DW201" i="149"/>
  <c r="DR201" i="149"/>
  <c r="DW200" i="149"/>
  <c r="DR200" i="149"/>
  <c r="DW195" i="149"/>
  <c r="DR195" i="149"/>
  <c r="DW194" i="149"/>
  <c r="DR194" i="149"/>
  <c r="DW193" i="149"/>
  <c r="DR193" i="149"/>
  <c r="DW189" i="149"/>
  <c r="DR189" i="149"/>
  <c r="DW188" i="149"/>
  <c r="DR188" i="149"/>
  <c r="DW187" i="149"/>
  <c r="DR187" i="149"/>
  <c r="DW186" i="149"/>
  <c r="DR186" i="149"/>
  <c r="DW185" i="149"/>
  <c r="DR185" i="149"/>
  <c r="DW183" i="149"/>
  <c r="DR183" i="149"/>
  <c r="DW182" i="149"/>
  <c r="DR182" i="149"/>
  <c r="DW181" i="149"/>
  <c r="DR181" i="149"/>
  <c r="DW180" i="149"/>
  <c r="DR180" i="149"/>
  <c r="DW179" i="149"/>
  <c r="DR179" i="149"/>
  <c r="DW178" i="149"/>
  <c r="DR178" i="149"/>
  <c r="DW177" i="149"/>
  <c r="DR177" i="149"/>
  <c r="DW176" i="149"/>
  <c r="DR176" i="149"/>
  <c r="DW172" i="149"/>
  <c r="DY172" i="149" s="1"/>
  <c r="DR172" i="149"/>
  <c r="DW169" i="149"/>
  <c r="DR169" i="149"/>
  <c r="DW167" i="149"/>
  <c r="DR167" i="149"/>
  <c r="DW166" i="149"/>
  <c r="DY166" i="149" s="1"/>
  <c r="DR166" i="149"/>
  <c r="DW165" i="149"/>
  <c r="DY165" i="149" s="1"/>
  <c r="DR165" i="149"/>
  <c r="DW164" i="149"/>
  <c r="DR164" i="149"/>
  <c r="DW163" i="149"/>
  <c r="DR163" i="149"/>
  <c r="DW159" i="149"/>
  <c r="DY159" i="149" s="1"/>
  <c r="DR159" i="149"/>
  <c r="DW158" i="149"/>
  <c r="DY158" i="149" s="1"/>
  <c r="DR158" i="149"/>
  <c r="DW157" i="149"/>
  <c r="DY157" i="149" s="1"/>
  <c r="DR157" i="149"/>
  <c r="DW149" i="149"/>
  <c r="DR149" i="149"/>
  <c r="DW148" i="149"/>
  <c r="DR148" i="149"/>
  <c r="DW142" i="149"/>
  <c r="DR142" i="149"/>
  <c r="DW140" i="149"/>
  <c r="DR140" i="149"/>
  <c r="DW139" i="149"/>
  <c r="DR139" i="149"/>
  <c r="DW138" i="149"/>
  <c r="DR138" i="149"/>
  <c r="DW115" i="149"/>
  <c r="DR115" i="149"/>
  <c r="DW112" i="149"/>
  <c r="DR112" i="149"/>
  <c r="DW101" i="149"/>
  <c r="DR101" i="149"/>
  <c r="DW98" i="149"/>
  <c r="DY98" i="149" s="1"/>
  <c r="DR98" i="149"/>
  <c r="DW97" i="149"/>
  <c r="DY97" i="149" s="1"/>
  <c r="DR97" i="149"/>
  <c r="DW93" i="149"/>
  <c r="DR93" i="149"/>
  <c r="DW92" i="149"/>
  <c r="DR92" i="149"/>
  <c r="DW91" i="149"/>
  <c r="DR91" i="149"/>
  <c r="DW90" i="149"/>
  <c r="DR90" i="149"/>
  <c r="DW89" i="149"/>
  <c r="EA89" i="149" s="1"/>
  <c r="DR89" i="149"/>
  <c r="DW88" i="149"/>
  <c r="DR88" i="149"/>
  <c r="DW87" i="149"/>
  <c r="EA87" i="149" s="1"/>
  <c r="DR87" i="149"/>
  <c r="DW86" i="149"/>
  <c r="DX86" i="149" s="1"/>
  <c r="DR86" i="149"/>
  <c r="DW85" i="149"/>
  <c r="DY85" i="149" s="1"/>
  <c r="DR85" i="149"/>
  <c r="DW84" i="149"/>
  <c r="DR84" i="149"/>
  <c r="DW83" i="149"/>
  <c r="DX83" i="149" s="1"/>
  <c r="DR83" i="149"/>
  <c r="DW82" i="149"/>
  <c r="DY82" i="149" s="1"/>
  <c r="DR82" i="149"/>
  <c r="DW81" i="149"/>
  <c r="EA81" i="149" s="1"/>
  <c r="DR81" i="149"/>
  <c r="DW80" i="149"/>
  <c r="DY80" i="149" s="1"/>
  <c r="DR80" i="149"/>
  <c r="DW79" i="149"/>
  <c r="DY79" i="149" s="1"/>
  <c r="DR79" i="149"/>
  <c r="DW78" i="149"/>
  <c r="DY78" i="149" s="1"/>
  <c r="DR78" i="149"/>
  <c r="DW77" i="149"/>
  <c r="DY77" i="149" s="1"/>
  <c r="DR77" i="149"/>
  <c r="DW76" i="149"/>
  <c r="EA76" i="149" s="1"/>
  <c r="DR76" i="149"/>
  <c r="DW75" i="149"/>
  <c r="DY75" i="149" s="1"/>
  <c r="DR75" i="149"/>
  <c r="DW74" i="149"/>
  <c r="EA74" i="149" s="1"/>
  <c r="DR74" i="149"/>
  <c r="DW73" i="149"/>
  <c r="DY73" i="149" s="1"/>
  <c r="DR73" i="149"/>
  <c r="DW72" i="149"/>
  <c r="EA72" i="149" s="1"/>
  <c r="DR72" i="149"/>
  <c r="DW71" i="149"/>
  <c r="DY71" i="149" s="1"/>
  <c r="DR71" i="149"/>
  <c r="DW70" i="149"/>
  <c r="DY70" i="149" s="1"/>
  <c r="DR70" i="149"/>
  <c r="DW69" i="149"/>
  <c r="DY69" i="149" s="1"/>
  <c r="DR69" i="149"/>
  <c r="DW68" i="149"/>
  <c r="DY68" i="149" s="1"/>
  <c r="DR68" i="149"/>
  <c r="DW66" i="149"/>
  <c r="DR66" i="149"/>
  <c r="DW64" i="149"/>
  <c r="DR64" i="149"/>
  <c r="DP240" i="149"/>
  <c r="DR9" i="149"/>
  <c r="DR11" i="149"/>
  <c r="DR12" i="149"/>
  <c r="DR14" i="149"/>
  <c r="DR17" i="149"/>
  <c r="DR18" i="149"/>
  <c r="DR22" i="149"/>
  <c r="DR27" i="149"/>
  <c r="DR28" i="149"/>
  <c r="DR29" i="149"/>
  <c r="DR30" i="149"/>
  <c r="DR31" i="149"/>
  <c r="DR32" i="149"/>
  <c r="DR38" i="149"/>
  <c r="DR39" i="149"/>
  <c r="DR40" i="149"/>
  <c r="DR41" i="149"/>
  <c r="DR42" i="149"/>
  <c r="DR44" i="149"/>
  <c r="DR46" i="149"/>
  <c r="DR48" i="149"/>
  <c r="DR49" i="149"/>
  <c r="DR50" i="149"/>
  <c r="DR52" i="149"/>
  <c r="DR54" i="149"/>
  <c r="DR57" i="149"/>
  <c r="DR63" i="149"/>
  <c r="DR67" i="149"/>
  <c r="DR102" i="149"/>
  <c r="DR103" i="149"/>
  <c r="DR104" i="149"/>
  <c r="DR105" i="149"/>
  <c r="DR106" i="149"/>
  <c r="DR107" i="149"/>
  <c r="DR108" i="149"/>
  <c r="DR109" i="149"/>
  <c r="DR110" i="149"/>
  <c r="DR111" i="149"/>
  <c r="DR116" i="149"/>
  <c r="DR117" i="149"/>
  <c r="DR118" i="149"/>
  <c r="DR119" i="149"/>
  <c r="DR120" i="149"/>
  <c r="DR121" i="149"/>
  <c r="DR122" i="149"/>
  <c r="DR123" i="149"/>
  <c r="DR124" i="149"/>
  <c r="DR125" i="149"/>
  <c r="DR126" i="149"/>
  <c r="DR127" i="149"/>
  <c r="DR128" i="149"/>
  <c r="DR129" i="149"/>
  <c r="DR130" i="149"/>
  <c r="DR131" i="149"/>
  <c r="DR132" i="149"/>
  <c r="DR133" i="149"/>
  <c r="DR134" i="149"/>
  <c r="DR135" i="149"/>
  <c r="DR136" i="149"/>
  <c r="DR137" i="149"/>
  <c r="DR143" i="149"/>
  <c r="DR144" i="149"/>
  <c r="DR145" i="149"/>
  <c r="DR146" i="149"/>
  <c r="DR150" i="149"/>
  <c r="DR151" i="149"/>
  <c r="DR152" i="149"/>
  <c r="DR153" i="149"/>
  <c r="DR154" i="149"/>
  <c r="DR155" i="149"/>
  <c r="DR156" i="149"/>
  <c r="DR168" i="149"/>
  <c r="DR173" i="149"/>
  <c r="DR174" i="149"/>
  <c r="DR175" i="149"/>
  <c r="DR184" i="149"/>
  <c r="DR196" i="149"/>
  <c r="DR197" i="149"/>
  <c r="DR198" i="149"/>
  <c r="DR199" i="149"/>
  <c r="DR202" i="149"/>
  <c r="DR203" i="149"/>
  <c r="DR204" i="149"/>
  <c r="DR205" i="149"/>
  <c r="DR206" i="149"/>
  <c r="DR213" i="149"/>
  <c r="DR214" i="149"/>
  <c r="DR215" i="149"/>
  <c r="DR216" i="149"/>
  <c r="DR217" i="149"/>
  <c r="DR218" i="149"/>
  <c r="DR219" i="149"/>
  <c r="DR220" i="149"/>
  <c r="DR221" i="149"/>
  <c r="DR222" i="149"/>
  <c r="DR235" i="149"/>
  <c r="DR230" i="149"/>
  <c r="DR232" i="149"/>
  <c r="DR233" i="149"/>
  <c r="DR234" i="149"/>
  <c r="DR236" i="149"/>
  <c r="D45" i="150"/>
  <c r="D47" i="150" s="1"/>
  <c r="D49" i="150" s="1"/>
  <c r="DW147" i="149"/>
  <c r="C45" i="150"/>
  <c r="F45" i="150" s="1"/>
  <c r="DV147" i="149"/>
  <c r="EA147" i="149" s="1"/>
  <c r="BD264" i="149"/>
  <c r="BH264" i="149"/>
  <c r="BL264" i="149"/>
  <c r="BP264" i="149"/>
  <c r="BT264" i="149"/>
  <c r="BX264" i="149"/>
  <c r="CB264" i="149"/>
  <c r="CF264" i="149"/>
  <c r="EG240" i="149"/>
  <c r="EH147" i="149"/>
  <c r="D51" i="150"/>
  <c r="DY133" i="149"/>
  <c r="DY25" i="149"/>
  <c r="DY154" i="149"/>
  <c r="DY155" i="149"/>
  <c r="DY161" i="149"/>
  <c r="DY196" i="149"/>
  <c r="DY192" i="149"/>
  <c r="DY137" i="149"/>
  <c r="DY152" i="149"/>
  <c r="DY233" i="149"/>
  <c r="DY135" i="149"/>
  <c r="DY35" i="149"/>
  <c r="DY153" i="149"/>
  <c r="DY40" i="149"/>
  <c r="DY191" i="149"/>
  <c r="DY41" i="149"/>
  <c r="DY199" i="149"/>
  <c r="DY31" i="149"/>
  <c r="DY171" i="149"/>
  <c r="DY195" i="149"/>
  <c r="DY134" i="149"/>
  <c r="DY194" i="149"/>
  <c r="AE240" i="149"/>
  <c r="DY226" i="149"/>
  <c r="DY136" i="149"/>
  <c r="DY173" i="149"/>
  <c r="W240" i="149"/>
  <c r="S240" i="149"/>
  <c r="O240" i="149"/>
  <c r="AA240" i="149"/>
  <c r="AI240" i="149"/>
  <c r="AM240" i="149"/>
  <c r="AQ240" i="149"/>
  <c r="AU240" i="149"/>
  <c r="CQ240" i="149"/>
  <c r="CU240" i="149"/>
  <c r="CY240" i="149"/>
  <c r="DC240" i="149"/>
  <c r="DG240" i="149"/>
  <c r="DK240" i="149"/>
  <c r="DO240" i="149"/>
  <c r="DY26" i="149"/>
  <c r="DY37" i="149"/>
  <c r="DY156" i="149"/>
  <c r="DY174" i="149"/>
  <c r="DY32" i="149"/>
  <c r="DY99" i="149"/>
  <c r="DY205" i="149"/>
  <c r="DY206" i="149"/>
  <c r="DY210" i="149"/>
  <c r="DY211" i="149"/>
  <c r="DY160" i="149"/>
  <c r="DY201" i="149"/>
  <c r="DY227" i="149"/>
  <c r="DY16" i="149"/>
  <c r="EA21" i="149"/>
  <c r="DX21" i="149"/>
  <c r="EA22" i="149"/>
  <c r="DX22" i="149"/>
  <c r="EA23" i="149"/>
  <c r="DX23" i="149"/>
  <c r="EA24" i="149"/>
  <c r="DX24" i="149"/>
  <c r="DY29" i="149"/>
  <c r="DY30" i="149"/>
  <c r="EA31" i="149"/>
  <c r="DX31" i="149"/>
  <c r="EA32" i="149"/>
  <c r="DX32" i="149"/>
  <c r="DY34" i="149"/>
  <c r="EA35" i="149"/>
  <c r="DX35" i="149"/>
  <c r="EA37" i="149"/>
  <c r="DX37" i="149"/>
  <c r="DY39" i="149"/>
  <c r="EA40" i="149"/>
  <c r="DX40" i="149"/>
  <c r="EA41" i="149"/>
  <c r="DX41" i="149"/>
  <c r="DY42" i="149"/>
  <c r="EA16" i="149"/>
  <c r="DX16" i="149"/>
  <c r="DY21" i="149"/>
  <c r="DY22" i="149"/>
  <c r="DY23" i="149"/>
  <c r="DY24" i="149"/>
  <c r="EA25" i="149"/>
  <c r="DX25" i="149"/>
  <c r="EA26" i="149"/>
  <c r="DX26" i="149"/>
  <c r="EA29" i="149"/>
  <c r="DX29" i="149"/>
  <c r="EA30" i="149"/>
  <c r="DX30" i="149"/>
  <c r="EA34" i="149"/>
  <c r="DX34" i="149"/>
  <c r="EA39" i="149"/>
  <c r="DX39" i="149"/>
  <c r="EA42" i="149"/>
  <c r="DX42" i="149"/>
  <c r="O8" i="149"/>
  <c r="S8" i="149"/>
  <c r="W8" i="149"/>
  <c r="AA8" i="149"/>
  <c r="AE8" i="149"/>
  <c r="AI8" i="149"/>
  <c r="AM8" i="149"/>
  <c r="AQ8" i="149"/>
  <c r="AX8" i="149"/>
  <c r="BE264" i="149"/>
  <c r="BG240" i="149"/>
  <c r="BG8" i="149"/>
  <c r="BI264" i="149"/>
  <c r="BK240" i="149"/>
  <c r="BK8" i="149"/>
  <c r="BM264" i="149"/>
  <c r="BO240" i="149"/>
  <c r="BO8" i="149"/>
  <c r="BQ264" i="149"/>
  <c r="BS240" i="149"/>
  <c r="BS8" i="149"/>
  <c r="BU264" i="149"/>
  <c r="BW240" i="149"/>
  <c r="BW8" i="149"/>
  <c r="BY264" i="149"/>
  <c r="CA240" i="149"/>
  <c r="CA8" i="149"/>
  <c r="CC264" i="149"/>
  <c r="CE240" i="149"/>
  <c r="CE8" i="149"/>
  <c r="CG264" i="149"/>
  <c r="CI240" i="149"/>
  <c r="CI8" i="149"/>
  <c r="CQ8" i="149"/>
  <c r="CU8" i="149"/>
  <c r="CY8" i="149"/>
  <c r="DC8" i="149"/>
  <c r="DG8" i="149"/>
  <c r="DK8" i="149"/>
  <c r="DO8" i="149"/>
  <c r="CU9" i="149"/>
  <c r="BF10" i="149"/>
  <c r="CT10" i="149"/>
  <c r="DY10" i="149"/>
  <c r="CU11" i="149"/>
  <c r="CU12" i="149"/>
  <c r="BF13" i="149"/>
  <c r="CT13" i="149"/>
  <c r="DY13" i="149"/>
  <c r="CU14" i="149"/>
  <c r="DY14" i="149"/>
  <c r="BF15" i="149"/>
  <c r="CT15" i="149"/>
  <c r="DY15" i="149"/>
  <c r="CT16" i="149"/>
  <c r="BF17" i="149"/>
  <c r="CT17" i="149"/>
  <c r="DY17" i="149"/>
  <c r="BF18" i="149"/>
  <c r="CT18" i="149"/>
  <c r="DY18" i="149"/>
  <c r="CU19" i="149"/>
  <c r="CU20" i="149"/>
  <c r="DY20" i="149"/>
  <c r="BF21" i="149"/>
  <c r="CU21" i="149"/>
  <c r="CU22" i="149"/>
  <c r="EB22" i="149"/>
  <c r="CU23" i="149"/>
  <c r="EB23" i="149"/>
  <c r="BF24" i="149"/>
  <c r="CT24" i="149"/>
  <c r="CU25" i="149"/>
  <c r="EB25" i="149"/>
  <c r="BF26" i="149"/>
  <c r="CT26" i="149"/>
  <c r="AQ28" i="149"/>
  <c r="CU29" i="149"/>
  <c r="EB29" i="149"/>
  <c r="CT30" i="149"/>
  <c r="CU31" i="149"/>
  <c r="EB31" i="149"/>
  <c r="CT32" i="149"/>
  <c r="BF33" i="149"/>
  <c r="DY33" i="149"/>
  <c r="CT34" i="149"/>
  <c r="CU35" i="149"/>
  <c r="EB35" i="149"/>
  <c r="BF36" i="149"/>
  <c r="DY36" i="149"/>
  <c r="CT37" i="149"/>
  <c r="BF38" i="149"/>
  <c r="DY38" i="149"/>
  <c r="CT39" i="149"/>
  <c r="CU40" i="149"/>
  <c r="EB40" i="149"/>
  <c r="CT41" i="149"/>
  <c r="CU42" i="149"/>
  <c r="EB42" i="149"/>
  <c r="DY43" i="149"/>
  <c r="BF44" i="149"/>
  <c r="DY44" i="149"/>
  <c r="BF46" i="149"/>
  <c r="DY46" i="149"/>
  <c r="BF48" i="149"/>
  <c r="DY48" i="149"/>
  <c r="BF49" i="149"/>
  <c r="DY49" i="149"/>
  <c r="BF50" i="149"/>
  <c r="DY50" i="149"/>
  <c r="BF52" i="149"/>
  <c r="DY52" i="149"/>
  <c r="DY53" i="149"/>
  <c r="BF54" i="149"/>
  <c r="DY54" i="149"/>
  <c r="CT57" i="149"/>
  <c r="CX57" i="149"/>
  <c r="DY59" i="149"/>
  <c r="DY60" i="149"/>
  <c r="DY61" i="149"/>
  <c r="DY62" i="149"/>
  <c r="DX98" i="149"/>
  <c r="EA99" i="149"/>
  <c r="DX99" i="149"/>
  <c r="EA100" i="149"/>
  <c r="DX100" i="149"/>
  <c r="N8" i="149"/>
  <c r="N240" i="149" s="1"/>
  <c r="R8" i="149"/>
  <c r="R240" i="149" s="1"/>
  <c r="V8" i="149"/>
  <c r="V240" i="149" s="1"/>
  <c r="Z8" i="149"/>
  <c r="Z240" i="149" s="1"/>
  <c r="AD8" i="149"/>
  <c r="AD240" i="149" s="1"/>
  <c r="AH8" i="149"/>
  <c r="AH240" i="149" s="1"/>
  <c r="AL8" i="149"/>
  <c r="AL240" i="149" s="1"/>
  <c r="AP8" i="149"/>
  <c r="AT8" i="149"/>
  <c r="AY240" i="149"/>
  <c r="AY8" i="149"/>
  <c r="BF8" i="149"/>
  <c r="BJ8" i="149"/>
  <c r="BJ240" i="149" s="1"/>
  <c r="BN8" i="149"/>
  <c r="BN240" i="149" s="1"/>
  <c r="BR8" i="149"/>
  <c r="BR240" i="149" s="1"/>
  <c r="BV8" i="149"/>
  <c r="BZ8" i="149"/>
  <c r="BZ240" i="149" s="1"/>
  <c r="CD8" i="149"/>
  <c r="CD240" i="149" s="1"/>
  <c r="CH8" i="149"/>
  <c r="CH240" i="149" s="1"/>
  <c r="CP8" i="149"/>
  <c r="CT8" i="149"/>
  <c r="CX8" i="149"/>
  <c r="CX240" i="149" s="1"/>
  <c r="DB8" i="149"/>
  <c r="DB240" i="149" s="1"/>
  <c r="DF8" i="149"/>
  <c r="DF240" i="149" s="1"/>
  <c r="DJ8" i="149"/>
  <c r="DJ240" i="149" s="1"/>
  <c r="DN8" i="149"/>
  <c r="DN240" i="149" s="1"/>
  <c r="DR8" i="149"/>
  <c r="EB8" i="149"/>
  <c r="EH8" i="149"/>
  <c r="BF9" i="149"/>
  <c r="BF11" i="149"/>
  <c r="BF12" i="149"/>
  <c r="BF14" i="149"/>
  <c r="BF16" i="149"/>
  <c r="CU16" i="149"/>
  <c r="BF19" i="149"/>
  <c r="BF20" i="149"/>
  <c r="CT21" i="149"/>
  <c r="CT22" i="149"/>
  <c r="CT23" i="149"/>
  <c r="CU24" i="149"/>
  <c r="CT25" i="149"/>
  <c r="CU26" i="149"/>
  <c r="BF27" i="149"/>
  <c r="BF28" i="149"/>
  <c r="CT29" i="149"/>
  <c r="BG30" i="149"/>
  <c r="CU30" i="149"/>
  <c r="CT31" i="149"/>
  <c r="BG32" i="149"/>
  <c r="CU32" i="149"/>
  <c r="AX33" i="149"/>
  <c r="BG34" i="149"/>
  <c r="CU34" i="149"/>
  <c r="CT35" i="149"/>
  <c r="AP36" i="149"/>
  <c r="BG37" i="149"/>
  <c r="CU37" i="149"/>
  <c r="AX38" i="149"/>
  <c r="BG39" i="149"/>
  <c r="CU39" i="149"/>
  <c r="CT40" i="149"/>
  <c r="BG41" i="149"/>
  <c r="CU41" i="149"/>
  <c r="CT42" i="149"/>
  <c r="AQ43" i="149"/>
  <c r="BG43" i="149"/>
  <c r="AX44" i="149"/>
  <c r="AQ45" i="149"/>
  <c r="BG45" i="149"/>
  <c r="AX46" i="149"/>
  <c r="AY47" i="149"/>
  <c r="BF47" i="149"/>
  <c r="AX48" i="149"/>
  <c r="AP49" i="149"/>
  <c r="AP50" i="149"/>
  <c r="AY51" i="149"/>
  <c r="BF51" i="149"/>
  <c r="AX52" i="149"/>
  <c r="AY53" i="149"/>
  <c r="BF53" i="149"/>
  <c r="AX54" i="149"/>
  <c r="AY55" i="149"/>
  <c r="BF55" i="149"/>
  <c r="K56" i="149"/>
  <c r="BG56" i="149"/>
  <c r="BF57" i="149"/>
  <c r="DY57" i="149"/>
  <c r="CU57" i="149"/>
  <c r="EA59" i="149"/>
  <c r="DX59" i="149"/>
  <c r="EA60" i="149"/>
  <c r="DX60" i="149"/>
  <c r="EA61" i="149"/>
  <c r="DX61" i="149"/>
  <c r="EA62" i="149"/>
  <c r="DX62" i="149"/>
  <c r="EA78" i="149"/>
  <c r="EA82" i="149"/>
  <c r="EA85" i="149"/>
  <c r="EA86" i="149"/>
  <c r="DY100" i="149"/>
  <c r="CU58" i="149"/>
  <c r="CU59" i="149"/>
  <c r="EB59" i="149"/>
  <c r="BF60" i="149"/>
  <c r="CT60" i="149"/>
  <c r="CU61" i="149"/>
  <c r="EB61" i="149"/>
  <c r="BF62" i="149"/>
  <c r="CT62" i="149"/>
  <c r="BF63" i="149"/>
  <c r="CT63" i="149"/>
  <c r="DY63" i="149"/>
  <c r="CU64" i="149"/>
  <c r="BF65" i="149"/>
  <c r="CT65" i="149"/>
  <c r="DY65" i="149"/>
  <c r="CU66" i="149"/>
  <c r="BF67" i="149"/>
  <c r="CT67" i="149"/>
  <c r="DY67" i="149"/>
  <c r="BF68" i="149"/>
  <c r="CU68" i="149"/>
  <c r="BF69" i="149"/>
  <c r="CT69" i="149"/>
  <c r="BF70" i="149"/>
  <c r="CT70" i="149"/>
  <c r="BF71" i="149"/>
  <c r="CT71" i="149"/>
  <c r="BF72" i="149"/>
  <c r="CT72" i="149"/>
  <c r="CU73" i="149"/>
  <c r="EB73" i="149"/>
  <c r="BF74" i="149"/>
  <c r="CT74" i="149"/>
  <c r="CU75" i="149"/>
  <c r="EB75" i="149"/>
  <c r="BF76" i="149"/>
  <c r="CT76" i="149"/>
  <c r="CU77" i="149"/>
  <c r="CU78" i="149"/>
  <c r="EB78" i="149"/>
  <c r="BF79" i="149"/>
  <c r="CT79" i="149"/>
  <c r="CU80" i="149"/>
  <c r="EB80" i="149"/>
  <c r="BF81" i="149"/>
  <c r="CT81" i="149"/>
  <c r="CU82" i="149"/>
  <c r="EB82" i="149"/>
  <c r="BF83" i="149"/>
  <c r="CT83" i="149"/>
  <c r="CU85" i="149"/>
  <c r="EB85" i="149"/>
  <c r="CT86" i="149"/>
  <c r="CU87" i="149"/>
  <c r="EB87" i="149"/>
  <c r="BF88" i="149"/>
  <c r="DY88" i="149"/>
  <c r="CT89" i="149"/>
  <c r="DY90" i="149"/>
  <c r="BF94" i="149"/>
  <c r="DY94" i="149"/>
  <c r="BF95" i="149"/>
  <c r="DY95" i="149"/>
  <c r="BF96" i="149"/>
  <c r="DY96" i="149"/>
  <c r="CU98" i="149"/>
  <c r="EB98" i="149"/>
  <c r="CU99" i="149"/>
  <c r="EB99" i="149"/>
  <c r="CT100" i="149"/>
  <c r="BF101" i="149"/>
  <c r="DY101" i="149"/>
  <c r="DY103" i="149"/>
  <c r="DY104" i="149"/>
  <c r="DY105" i="149"/>
  <c r="DY106" i="149"/>
  <c r="DY107" i="149"/>
  <c r="DY108" i="149"/>
  <c r="DY109" i="149"/>
  <c r="DY110" i="149"/>
  <c r="DY113" i="149"/>
  <c r="DY116" i="149"/>
  <c r="DY117" i="149"/>
  <c r="DY118" i="149"/>
  <c r="DY119" i="149"/>
  <c r="DY120" i="149"/>
  <c r="DY121" i="149"/>
  <c r="DY122" i="149"/>
  <c r="DY123" i="149"/>
  <c r="DY124" i="149"/>
  <c r="DY125" i="149"/>
  <c r="DY127" i="149"/>
  <c r="DY128" i="149"/>
  <c r="DY129" i="149"/>
  <c r="DY130" i="149"/>
  <c r="DY131" i="149"/>
  <c r="DY132" i="149"/>
  <c r="EA138" i="149"/>
  <c r="DX138" i="149"/>
  <c r="EA139" i="149"/>
  <c r="DX139" i="149"/>
  <c r="EA140" i="149"/>
  <c r="DX140" i="149"/>
  <c r="EA141" i="149"/>
  <c r="DX141" i="149"/>
  <c r="EA144" i="149"/>
  <c r="DX144" i="149"/>
  <c r="EA145" i="149"/>
  <c r="DX145" i="149"/>
  <c r="EA146" i="149"/>
  <c r="DX146" i="149"/>
  <c r="EA148" i="149"/>
  <c r="DX148" i="149"/>
  <c r="EA149" i="149"/>
  <c r="DX149" i="149"/>
  <c r="BF58" i="149"/>
  <c r="CT59" i="149"/>
  <c r="CU60" i="149"/>
  <c r="CT61" i="149"/>
  <c r="CU62" i="149"/>
  <c r="BF64" i="149"/>
  <c r="BF66" i="149"/>
  <c r="CT68" i="149"/>
  <c r="CU69" i="149"/>
  <c r="CU72" i="149"/>
  <c r="CT73" i="149"/>
  <c r="CU74" i="149"/>
  <c r="CT75" i="149"/>
  <c r="CU76" i="149"/>
  <c r="BF77" i="149"/>
  <c r="CT78" i="149"/>
  <c r="CU79" i="149"/>
  <c r="CT80" i="149"/>
  <c r="CU81" i="149"/>
  <c r="CT82" i="149"/>
  <c r="CU83" i="149"/>
  <c r="AQ84" i="149"/>
  <c r="BF84" i="149"/>
  <c r="CT85" i="149"/>
  <c r="BG86" i="149"/>
  <c r="CU86" i="149"/>
  <c r="CT87" i="149"/>
  <c r="AP88" i="149"/>
  <c r="BG89" i="149"/>
  <c r="CU89" i="149"/>
  <c r="AQ90" i="149"/>
  <c r="BF90" i="149"/>
  <c r="AQ91" i="149"/>
  <c r="BF91" i="149"/>
  <c r="AQ92" i="149"/>
  <c r="BF92" i="149"/>
  <c r="AQ93" i="149"/>
  <c r="BF93" i="149"/>
  <c r="AX94" i="149"/>
  <c r="AP95" i="149"/>
  <c r="AP96" i="149"/>
  <c r="AY97" i="149"/>
  <c r="BF97" i="149"/>
  <c r="CT98" i="149"/>
  <c r="CT99" i="149"/>
  <c r="BG100" i="149"/>
  <c r="CU100" i="149"/>
  <c r="AX101" i="149"/>
  <c r="BF102" i="149"/>
  <c r="EA103" i="149"/>
  <c r="DX103" i="149"/>
  <c r="EA104" i="149"/>
  <c r="DX104" i="149"/>
  <c r="EA105" i="149"/>
  <c r="DX105" i="149"/>
  <c r="EA106" i="149"/>
  <c r="DX106" i="149"/>
  <c r="EA107" i="149"/>
  <c r="DX107" i="149"/>
  <c r="EA108" i="149"/>
  <c r="DX108" i="149"/>
  <c r="EA109" i="149"/>
  <c r="DX109" i="149"/>
  <c r="EA110" i="149"/>
  <c r="DX110" i="149"/>
  <c r="EA113" i="149"/>
  <c r="DX113" i="149"/>
  <c r="EA116" i="149"/>
  <c r="DX116" i="149"/>
  <c r="EA117" i="149"/>
  <c r="DX117" i="149"/>
  <c r="EA118" i="149"/>
  <c r="DX118" i="149"/>
  <c r="EA119" i="149"/>
  <c r="DX119" i="149"/>
  <c r="EA120" i="149"/>
  <c r="DX120" i="149"/>
  <c r="EA121" i="149"/>
  <c r="DX121" i="149"/>
  <c r="EA122" i="149"/>
  <c r="DX122" i="149"/>
  <c r="EA123" i="149"/>
  <c r="DX123" i="149"/>
  <c r="EA124" i="149"/>
  <c r="DX124" i="149"/>
  <c r="EA125" i="149"/>
  <c r="DX125" i="149"/>
  <c r="EA127" i="149"/>
  <c r="DX127" i="149"/>
  <c r="EA128" i="149"/>
  <c r="DX128" i="149"/>
  <c r="EA129" i="149"/>
  <c r="DX129" i="149"/>
  <c r="EA130" i="149"/>
  <c r="DX130" i="149"/>
  <c r="EA131" i="149"/>
  <c r="DX131" i="149"/>
  <c r="EA132" i="149"/>
  <c r="DX132" i="149"/>
  <c r="EA133" i="149"/>
  <c r="DX133" i="149"/>
  <c r="EA134" i="149"/>
  <c r="DX134" i="149"/>
  <c r="EA135" i="149"/>
  <c r="DX135" i="149"/>
  <c r="EA136" i="149"/>
  <c r="DX136" i="149"/>
  <c r="EA137" i="149"/>
  <c r="DX137" i="149"/>
  <c r="DY138" i="149"/>
  <c r="DY139" i="149"/>
  <c r="DY140" i="149"/>
  <c r="DY141" i="149"/>
  <c r="DY144" i="149"/>
  <c r="DY145" i="149"/>
  <c r="DY146" i="149"/>
  <c r="DY148" i="149"/>
  <c r="DY149" i="149"/>
  <c r="CU102" i="149"/>
  <c r="BF103" i="149"/>
  <c r="CU103" i="149"/>
  <c r="CT104" i="149"/>
  <c r="CU105" i="149"/>
  <c r="EB105" i="149"/>
  <c r="CT106" i="149"/>
  <c r="CU107" i="149"/>
  <c r="EB107" i="149"/>
  <c r="BF108" i="149"/>
  <c r="CT108" i="149"/>
  <c r="CU109" i="149"/>
  <c r="EB109" i="149"/>
  <c r="BF110" i="149"/>
  <c r="CT110" i="149"/>
  <c r="CU111" i="149"/>
  <c r="DY111" i="149"/>
  <c r="BF112" i="149"/>
  <c r="CT112" i="149"/>
  <c r="DY112" i="149"/>
  <c r="CU113" i="149"/>
  <c r="EB113" i="149"/>
  <c r="BF114" i="149"/>
  <c r="CT114" i="149"/>
  <c r="DY114" i="149"/>
  <c r="CU115" i="149"/>
  <c r="BF116" i="149"/>
  <c r="CT116" i="149"/>
  <c r="CU117" i="149"/>
  <c r="EB117" i="149"/>
  <c r="BF118" i="149"/>
  <c r="CT118" i="149"/>
  <c r="CU119" i="149"/>
  <c r="EB119" i="149"/>
  <c r="CT120" i="149"/>
  <c r="BF121" i="149"/>
  <c r="CU121" i="149"/>
  <c r="CT122" i="149"/>
  <c r="CU123" i="149"/>
  <c r="EB123" i="149"/>
  <c r="BF124" i="149"/>
  <c r="CT124" i="149"/>
  <c r="CU125" i="149"/>
  <c r="EB125" i="149"/>
  <c r="BF126" i="149"/>
  <c r="CT126" i="149"/>
  <c r="DY126" i="149"/>
  <c r="BF127" i="149"/>
  <c r="CT127" i="149"/>
  <c r="CU128" i="149"/>
  <c r="EB128" i="149"/>
  <c r="BF129" i="149"/>
  <c r="CT129" i="149"/>
  <c r="BF130" i="149"/>
  <c r="CU130" i="149"/>
  <c r="CT131" i="149"/>
  <c r="CU132" i="149"/>
  <c r="EB132" i="149"/>
  <c r="BF133" i="149"/>
  <c r="CT133" i="149"/>
  <c r="BF134" i="149"/>
  <c r="CU134" i="149"/>
  <c r="CT135" i="149"/>
  <c r="BF136" i="149"/>
  <c r="CU136" i="149"/>
  <c r="BF137" i="149"/>
  <c r="CT137" i="149"/>
  <c r="CT138" i="149"/>
  <c r="CU139" i="149"/>
  <c r="EB139" i="149"/>
  <c r="CT140" i="149"/>
  <c r="CT141" i="149"/>
  <c r="BF142" i="149"/>
  <c r="CT142" i="149"/>
  <c r="DY142" i="149"/>
  <c r="CU143" i="149"/>
  <c r="CU144" i="149"/>
  <c r="EB144" i="149"/>
  <c r="BF145" i="149"/>
  <c r="CT145" i="149"/>
  <c r="CU146" i="149"/>
  <c r="EB146" i="149"/>
  <c r="CT147" i="149"/>
  <c r="CU148" i="149"/>
  <c r="EB148" i="149"/>
  <c r="CT149" i="149"/>
  <c r="EA152" i="149"/>
  <c r="DX152" i="149"/>
  <c r="EA153" i="149"/>
  <c r="DX153" i="149"/>
  <c r="EA154" i="149"/>
  <c r="DX154" i="149"/>
  <c r="EA155" i="149"/>
  <c r="DX155" i="149"/>
  <c r="EA156" i="149"/>
  <c r="DX156" i="149"/>
  <c r="EA157" i="149"/>
  <c r="DX157" i="149"/>
  <c r="EA158" i="149"/>
  <c r="DX158" i="149"/>
  <c r="EA159" i="149"/>
  <c r="DX159" i="149"/>
  <c r="EA160" i="149"/>
  <c r="DX160" i="149"/>
  <c r="EA161" i="149"/>
  <c r="DX161" i="149"/>
  <c r="DY162" i="149"/>
  <c r="DY163" i="149"/>
  <c r="DY164" i="149"/>
  <c r="EA165" i="149"/>
  <c r="DX165" i="149"/>
  <c r="EA166" i="149"/>
  <c r="DX166" i="149"/>
  <c r="DY167" i="149"/>
  <c r="DY168" i="149"/>
  <c r="DY169" i="149"/>
  <c r="EA171" i="149"/>
  <c r="DX171" i="149"/>
  <c r="EA172" i="149"/>
  <c r="DX172" i="149"/>
  <c r="EA173" i="149"/>
  <c r="DX173" i="149"/>
  <c r="EA174" i="149"/>
  <c r="DX174" i="149"/>
  <c r="DY175" i="149"/>
  <c r="CT103" i="149"/>
  <c r="BF104" i="149"/>
  <c r="CU104" i="149"/>
  <c r="CT105" i="149"/>
  <c r="BF106" i="149"/>
  <c r="CU106" i="149"/>
  <c r="CT107" i="149"/>
  <c r="CU108" i="149"/>
  <c r="CT109" i="149"/>
  <c r="CU110" i="149"/>
  <c r="BF111" i="149"/>
  <c r="CT113" i="149"/>
  <c r="BF115" i="149"/>
  <c r="CU116" i="149"/>
  <c r="CT117" i="149"/>
  <c r="CU118" i="149"/>
  <c r="CT119" i="149"/>
  <c r="BF120" i="149"/>
  <c r="CU120" i="149"/>
  <c r="CT121" i="149"/>
  <c r="BF122" i="149"/>
  <c r="CU122" i="149"/>
  <c r="CT123" i="149"/>
  <c r="CU124" i="149"/>
  <c r="CT125" i="149"/>
  <c r="CU127" i="149"/>
  <c r="CT128" i="149"/>
  <c r="CU129" i="149"/>
  <c r="CT130" i="149"/>
  <c r="BF131" i="149"/>
  <c r="CU131" i="149"/>
  <c r="CT132" i="149"/>
  <c r="CU133" i="149"/>
  <c r="CT134" i="149"/>
  <c r="BF135" i="149"/>
  <c r="CU135" i="149"/>
  <c r="CT136" i="149"/>
  <c r="CU137" i="149"/>
  <c r="BF138" i="149"/>
  <c r="CU138" i="149"/>
  <c r="CT139" i="149"/>
  <c r="BF140" i="149"/>
  <c r="CU140" i="149"/>
  <c r="BF141" i="149"/>
  <c r="CU141" i="149"/>
  <c r="BF143" i="149"/>
  <c r="CT144" i="149"/>
  <c r="CU145" i="149"/>
  <c r="CT146" i="149"/>
  <c r="BF147" i="149"/>
  <c r="CU147" i="149"/>
  <c r="CT148" i="149"/>
  <c r="BF149" i="149"/>
  <c r="CU149" i="149"/>
  <c r="AM150" i="149"/>
  <c r="EA162" i="149"/>
  <c r="DX162" i="149"/>
  <c r="EA163" i="149"/>
  <c r="DX163" i="149"/>
  <c r="EA164" i="149"/>
  <c r="DX164" i="149"/>
  <c r="EA167" i="149"/>
  <c r="DX167" i="149"/>
  <c r="EA168" i="149"/>
  <c r="DX168" i="149"/>
  <c r="EA169" i="149"/>
  <c r="DX169" i="149"/>
  <c r="EA175" i="149"/>
  <c r="DX175" i="149"/>
  <c r="BF150" i="149"/>
  <c r="CT150" i="149"/>
  <c r="CT151" i="149"/>
  <c r="DY151" i="149"/>
  <c r="EB151" i="149"/>
  <c r="CT152" i="149"/>
  <c r="BF153" i="149"/>
  <c r="CU153" i="149"/>
  <c r="BF154" i="149"/>
  <c r="CT154" i="149"/>
  <c r="CT155" i="149"/>
  <c r="BF156" i="149"/>
  <c r="CU156" i="149"/>
  <c r="BF157" i="149"/>
  <c r="CU157" i="149"/>
  <c r="CT158" i="149"/>
  <c r="BF159" i="149"/>
  <c r="CU159" i="149"/>
  <c r="BF160" i="149"/>
  <c r="CU160" i="149"/>
  <c r="CT161" i="149"/>
  <c r="BF162" i="149"/>
  <c r="CU162" i="149"/>
  <c r="BF163" i="149"/>
  <c r="CU163" i="149"/>
  <c r="BF164" i="149"/>
  <c r="CT164" i="149"/>
  <c r="BF165" i="149"/>
  <c r="CU165" i="149"/>
  <c r="CT166" i="149"/>
  <c r="BF167" i="149"/>
  <c r="CU167" i="149"/>
  <c r="BF168" i="149"/>
  <c r="CU168" i="149"/>
  <c r="BF169" i="149"/>
  <c r="CU169" i="149"/>
  <c r="CU171" i="149"/>
  <c r="EB171" i="149"/>
  <c r="BF172" i="149"/>
  <c r="CU172" i="149"/>
  <c r="BF173" i="149"/>
  <c r="CU173" i="149"/>
  <c r="CT174" i="149"/>
  <c r="BF175" i="149"/>
  <c r="CU175" i="149"/>
  <c r="AT176" i="149"/>
  <c r="DY177" i="149"/>
  <c r="DY178" i="149"/>
  <c r="DY179" i="149"/>
  <c r="DY180" i="149"/>
  <c r="DY181" i="149"/>
  <c r="DY182" i="149"/>
  <c r="DY183" i="149"/>
  <c r="DY186" i="149"/>
  <c r="DY187" i="149"/>
  <c r="DY188" i="149"/>
  <c r="DY189" i="149"/>
  <c r="DY190" i="149"/>
  <c r="EA191" i="149"/>
  <c r="DX191" i="149"/>
  <c r="EA192" i="149"/>
  <c r="DX192" i="149"/>
  <c r="DY193" i="149"/>
  <c r="EA194" i="149"/>
  <c r="DX194" i="149"/>
  <c r="EA195" i="149"/>
  <c r="DX195" i="149"/>
  <c r="EA196" i="149"/>
  <c r="DX196" i="149"/>
  <c r="DY197" i="149"/>
  <c r="DY198" i="149"/>
  <c r="EA199" i="149"/>
  <c r="DX199" i="149"/>
  <c r="BF152" i="149"/>
  <c r="CU152" i="149"/>
  <c r="CT153" i="149"/>
  <c r="BF155" i="149"/>
  <c r="CU155" i="149"/>
  <c r="CT156" i="149"/>
  <c r="CT157" i="149"/>
  <c r="BF158" i="149"/>
  <c r="CU158" i="149"/>
  <c r="CT159" i="149"/>
  <c r="CT160" i="149"/>
  <c r="BF161" i="149"/>
  <c r="CU161" i="149"/>
  <c r="CT162" i="149"/>
  <c r="CT163" i="149"/>
  <c r="CU164" i="149"/>
  <c r="CT165" i="149"/>
  <c r="BF166" i="149"/>
  <c r="CU166" i="149"/>
  <c r="CT167" i="149"/>
  <c r="CT168" i="149"/>
  <c r="CT169" i="149"/>
  <c r="BG170" i="149"/>
  <c r="CT171" i="149"/>
  <c r="CT172" i="149"/>
  <c r="CT173" i="149"/>
  <c r="BF174" i="149"/>
  <c r="CU174" i="149"/>
  <c r="CT175" i="149"/>
  <c r="EA177" i="149"/>
  <c r="DX177" i="149"/>
  <c r="EA178" i="149"/>
  <c r="DX178" i="149"/>
  <c r="EA179" i="149"/>
  <c r="DX179" i="149"/>
  <c r="EA180" i="149"/>
  <c r="DX180" i="149"/>
  <c r="EA181" i="149"/>
  <c r="DX181" i="149"/>
  <c r="EA182" i="149"/>
  <c r="DX182" i="149"/>
  <c r="EA183" i="149"/>
  <c r="DX183" i="149"/>
  <c r="EA186" i="149"/>
  <c r="DX186" i="149"/>
  <c r="EA187" i="149"/>
  <c r="DX187" i="149"/>
  <c r="EA188" i="149"/>
  <c r="DX188" i="149"/>
  <c r="EA189" i="149"/>
  <c r="DX189" i="149"/>
  <c r="EA190" i="149"/>
  <c r="DX190" i="149"/>
  <c r="EA193" i="149"/>
  <c r="DX193" i="149"/>
  <c r="EA197" i="149"/>
  <c r="DX197" i="149"/>
  <c r="EA198" i="149"/>
  <c r="DX198" i="149"/>
  <c r="CU176" i="149"/>
  <c r="EB176" i="149"/>
  <c r="BF177" i="149"/>
  <c r="CT177" i="149"/>
  <c r="CU178" i="149"/>
  <c r="EB178" i="149"/>
  <c r="BF179" i="149"/>
  <c r="CT179" i="149"/>
  <c r="CU180" i="149"/>
  <c r="EB180" i="149"/>
  <c r="BF181" i="149"/>
  <c r="CT181" i="149"/>
  <c r="CU182" i="149"/>
  <c r="EB182" i="149"/>
  <c r="BF183" i="149"/>
  <c r="CT183" i="149"/>
  <c r="BF184" i="149"/>
  <c r="CT184" i="149"/>
  <c r="DY184" i="149"/>
  <c r="CU185" i="149"/>
  <c r="CU186" i="149"/>
  <c r="EB186" i="149"/>
  <c r="BF187" i="149"/>
  <c r="CT187" i="149"/>
  <c r="CU188" i="149"/>
  <c r="EB188" i="149"/>
  <c r="BF189" i="149"/>
  <c r="CT189" i="149"/>
  <c r="BF190" i="149"/>
  <c r="CT190" i="149"/>
  <c r="CU191" i="149"/>
  <c r="EB191" i="149"/>
  <c r="BF192" i="149"/>
  <c r="CT192" i="149"/>
  <c r="CT193" i="149"/>
  <c r="BF194" i="149"/>
  <c r="CU194" i="149"/>
  <c r="CT195" i="149"/>
  <c r="CT196" i="149"/>
  <c r="BF197" i="149"/>
  <c r="CU197" i="149"/>
  <c r="CT198" i="149"/>
  <c r="BF199" i="149"/>
  <c r="CU199" i="149"/>
  <c r="CT200" i="149"/>
  <c r="EA201" i="149"/>
  <c r="DX201" i="149"/>
  <c r="DY202" i="149"/>
  <c r="DY204" i="149"/>
  <c r="EA205" i="149"/>
  <c r="DX205" i="149"/>
  <c r="EA206" i="149"/>
  <c r="DX206" i="149"/>
  <c r="DY209" i="149"/>
  <c r="EA210" i="149"/>
  <c r="DX210" i="149"/>
  <c r="EA211" i="149"/>
  <c r="DX211" i="149"/>
  <c r="DY212" i="149"/>
  <c r="CT176" i="149"/>
  <c r="CU177" i="149"/>
  <c r="CT178" i="149"/>
  <c r="CU179" i="149"/>
  <c r="CT180" i="149"/>
  <c r="CU181" i="149"/>
  <c r="CT182" i="149"/>
  <c r="CU183" i="149"/>
  <c r="BF185" i="149"/>
  <c r="CT186" i="149"/>
  <c r="CU187" i="149"/>
  <c r="CT188" i="149"/>
  <c r="CU189" i="149"/>
  <c r="CU190" i="149"/>
  <c r="CT191" i="149"/>
  <c r="CU192" i="149"/>
  <c r="BF193" i="149"/>
  <c r="CU193" i="149"/>
  <c r="CT194" i="149"/>
  <c r="BF195" i="149"/>
  <c r="CU195" i="149"/>
  <c r="BF196" i="149"/>
  <c r="CU196" i="149"/>
  <c r="CT197" i="149"/>
  <c r="BF198" i="149"/>
  <c r="CU198" i="149"/>
  <c r="CT199" i="149"/>
  <c r="BF200" i="149"/>
  <c r="DY200" i="149"/>
  <c r="EA202" i="149"/>
  <c r="DX202" i="149"/>
  <c r="EA204" i="149"/>
  <c r="DX204" i="149"/>
  <c r="EA209" i="149"/>
  <c r="DX209" i="149"/>
  <c r="EA212" i="149"/>
  <c r="DX212" i="149"/>
  <c r="CU200" i="149"/>
  <c r="CT201" i="149"/>
  <c r="BF202" i="149"/>
  <c r="BF203" i="149"/>
  <c r="CP203" i="149"/>
  <c r="DY203" i="149"/>
  <c r="BF204" i="149"/>
  <c r="CT204" i="149"/>
  <c r="CU205" i="149"/>
  <c r="EB205" i="149"/>
  <c r="CT206" i="149"/>
  <c r="J207" i="149"/>
  <c r="BF207" i="149"/>
  <c r="DY207" i="149"/>
  <c r="BF208" i="149"/>
  <c r="DY208" i="149"/>
  <c r="CT209" i="149"/>
  <c r="CU210" i="149"/>
  <c r="EB210" i="149"/>
  <c r="CT211" i="149"/>
  <c r="CU212" i="149"/>
  <c r="EB212" i="149"/>
  <c r="DY214" i="149"/>
  <c r="DY215" i="149"/>
  <c r="DY218" i="149"/>
  <c r="DY219" i="149"/>
  <c r="DY220" i="149"/>
  <c r="DY221" i="149"/>
  <c r="DY222" i="149"/>
  <c r="BF201" i="149"/>
  <c r="CU201" i="149"/>
  <c r="CP202" i="149"/>
  <c r="CU204" i="149"/>
  <c r="CT205" i="149"/>
  <c r="BG206" i="149"/>
  <c r="CU206" i="149"/>
  <c r="AP208" i="149"/>
  <c r="BG209" i="149"/>
  <c r="CU209" i="149"/>
  <c r="CT210" i="149"/>
  <c r="BG211" i="149"/>
  <c r="CU211" i="149"/>
  <c r="CT212" i="149"/>
  <c r="K213" i="149"/>
  <c r="EA214" i="149"/>
  <c r="DX214" i="149"/>
  <c r="EA215" i="149"/>
  <c r="DX215" i="149"/>
  <c r="EA218" i="149"/>
  <c r="DX218" i="149"/>
  <c r="EA219" i="149"/>
  <c r="DX219" i="149"/>
  <c r="EA220" i="149"/>
  <c r="DX220" i="149"/>
  <c r="EA221" i="149"/>
  <c r="DX221" i="149"/>
  <c r="EA222" i="149"/>
  <c r="DX222" i="149"/>
  <c r="BF213" i="149"/>
  <c r="CU213" i="149"/>
  <c r="CT214" i="149"/>
  <c r="BF215" i="149"/>
  <c r="CU215" i="149"/>
  <c r="CT216" i="149"/>
  <c r="DY216" i="149"/>
  <c r="EB216" i="149"/>
  <c r="BF217" i="149"/>
  <c r="CT217" i="149"/>
  <c r="DY217" i="149"/>
  <c r="BF218" i="149"/>
  <c r="CT218" i="149"/>
  <c r="CU219" i="149"/>
  <c r="EB219" i="149"/>
  <c r="BF220" i="149"/>
  <c r="CT220" i="149"/>
  <c r="CU221" i="149"/>
  <c r="EB221" i="149"/>
  <c r="CT222" i="149"/>
  <c r="BF223" i="149"/>
  <c r="CT223" i="149"/>
  <c r="DY223" i="149"/>
  <c r="EB224" i="149"/>
  <c r="BF224" i="149"/>
  <c r="CE224" i="149"/>
  <c r="CQ224" i="149"/>
  <c r="CT224" i="149"/>
  <c r="CY224" i="149"/>
  <c r="DY225" i="149"/>
  <c r="EA226" i="149"/>
  <c r="DX226" i="149"/>
  <c r="EA227" i="149"/>
  <c r="DX227" i="149"/>
  <c r="DY229" i="149"/>
  <c r="CT213" i="149"/>
  <c r="BF214" i="149"/>
  <c r="CU214" i="149"/>
  <c r="CT215" i="149"/>
  <c r="CU218" i="149"/>
  <c r="CT219" i="149"/>
  <c r="CU220" i="149"/>
  <c r="CT221" i="149"/>
  <c r="BF222" i="149"/>
  <c r="CU222" i="149"/>
  <c r="EA225" i="149"/>
  <c r="DX225" i="149"/>
  <c r="EA229" i="149"/>
  <c r="DX229" i="149"/>
  <c r="CU225" i="149"/>
  <c r="EB225" i="149"/>
  <c r="BF226" i="149"/>
  <c r="CT226" i="149"/>
  <c r="CU227" i="149"/>
  <c r="EB227" i="149"/>
  <c r="BF228" i="149"/>
  <c r="CT228" i="149"/>
  <c r="DY228" i="149"/>
  <c r="BF229" i="149"/>
  <c r="CT229" i="149"/>
  <c r="CU224" i="149"/>
  <c r="CT225" i="149"/>
  <c r="CU226" i="149"/>
  <c r="CT227" i="149"/>
  <c r="CU229" i="149"/>
  <c r="EB230" i="149"/>
  <c r="BF230" i="149"/>
  <c r="BV230" i="149"/>
  <c r="EA233" i="149"/>
  <c r="DX233" i="149"/>
  <c r="CU230" i="149"/>
  <c r="CU231" i="149"/>
  <c r="BF232" i="149"/>
  <c r="CT232" i="149"/>
  <c r="DY232" i="149"/>
  <c r="CT233" i="149"/>
  <c r="CU234" i="149"/>
  <c r="BF235" i="149"/>
  <c r="CT235" i="149"/>
  <c r="DY235" i="149"/>
  <c r="DY238" i="149"/>
  <c r="CT230" i="149"/>
  <c r="BF231" i="149"/>
  <c r="BF233" i="149"/>
  <c r="CU233" i="149"/>
  <c r="BF234" i="149"/>
  <c r="EA238" i="149"/>
  <c r="DX238" i="149"/>
  <c r="BF236" i="149"/>
  <c r="CT236" i="149"/>
  <c r="CU237" i="149"/>
  <c r="BF238" i="149"/>
  <c r="CU238" i="149"/>
  <c r="EB239" i="149"/>
  <c r="BF239" i="149"/>
  <c r="BF237" i="149"/>
  <c r="CT238" i="149"/>
  <c r="CT239" i="149"/>
  <c r="DY83" i="149" l="1"/>
  <c r="DY87" i="149"/>
  <c r="DY89" i="149"/>
  <c r="DX87" i="149"/>
  <c r="EA83" i="149"/>
  <c r="EA79" i="149"/>
  <c r="DX74" i="149"/>
  <c r="DX89" i="149"/>
  <c r="DY86" i="149"/>
  <c r="DY81" i="149"/>
  <c r="DX85" i="149"/>
  <c r="DX82" i="149"/>
  <c r="DX79" i="149"/>
  <c r="DX78" i="149"/>
  <c r="DX76" i="149"/>
  <c r="DX72" i="149"/>
  <c r="EA98" i="149"/>
  <c r="DX81" i="149"/>
  <c r="DX147" i="149"/>
  <c r="DX68" i="149"/>
  <c r="DY74" i="149"/>
  <c r="DX75" i="149"/>
  <c r="DX73" i="149"/>
  <c r="DX69" i="149"/>
  <c r="DX80" i="149"/>
  <c r="DY76" i="149"/>
  <c r="DY72" i="149"/>
  <c r="DY147" i="149"/>
  <c r="EA75" i="149"/>
  <c r="EA73" i="149"/>
  <c r="EA69" i="149"/>
  <c r="EA68" i="149"/>
  <c r="DR240" i="149"/>
  <c r="EA80" i="149"/>
  <c r="C47" i="150"/>
  <c r="C49" i="150" s="1"/>
  <c r="E49" i="150" s="1"/>
  <c r="E45" i="150"/>
  <c r="E51" i="150"/>
  <c r="DY239" i="149"/>
  <c r="DY224" i="149"/>
  <c r="DY236" i="149"/>
  <c r="DY150" i="149"/>
  <c r="EA237" i="149"/>
  <c r="DX237" i="149"/>
  <c r="EA236" i="149"/>
  <c r="DX236" i="149"/>
  <c r="EA234" i="149"/>
  <c r="DX234" i="149"/>
  <c r="EA231" i="149"/>
  <c r="DX231" i="149"/>
  <c r="EA232" i="149"/>
  <c r="DX235" i="149"/>
  <c r="DY234" i="149"/>
  <c r="DY230" i="149"/>
  <c r="DX228" i="149"/>
  <c r="EA223" i="149"/>
  <c r="EA217" i="149"/>
  <c r="EA216" i="149"/>
  <c r="DY213" i="149"/>
  <c r="EA203" i="149"/>
  <c r="DX208" i="149"/>
  <c r="DX207" i="149"/>
  <c r="EA185" i="149"/>
  <c r="DX185" i="149"/>
  <c r="EA184" i="149"/>
  <c r="EA170" i="149"/>
  <c r="DX170" i="149"/>
  <c r="DY170" i="149"/>
  <c r="EA151" i="149"/>
  <c r="EA143" i="149"/>
  <c r="DX143" i="149"/>
  <c r="DX126" i="149"/>
  <c r="DX114" i="149"/>
  <c r="DX112" i="149"/>
  <c r="EA142" i="149"/>
  <c r="EA93" i="149"/>
  <c r="DX93" i="149"/>
  <c r="EA91" i="149"/>
  <c r="DX91" i="149"/>
  <c r="EA84" i="149"/>
  <c r="DX84" i="149"/>
  <c r="EA64" i="149"/>
  <c r="DX64" i="149"/>
  <c r="EA88" i="149"/>
  <c r="EA71" i="149"/>
  <c r="EA70" i="149"/>
  <c r="EA67" i="149"/>
  <c r="EA65" i="149"/>
  <c r="EA63" i="149"/>
  <c r="CP240" i="149"/>
  <c r="BV240" i="149"/>
  <c r="BF240" i="149"/>
  <c r="AP240" i="149"/>
  <c r="EA101" i="149"/>
  <c r="EA96" i="149"/>
  <c r="EA95" i="149"/>
  <c r="EA94" i="149"/>
  <c r="DY91" i="149"/>
  <c r="DY64" i="149"/>
  <c r="EA57" i="149"/>
  <c r="DX57" i="149"/>
  <c r="EA55" i="149"/>
  <c r="DX55" i="149"/>
  <c r="EA51" i="149"/>
  <c r="DX51" i="149"/>
  <c r="EA45" i="149"/>
  <c r="DX45" i="149"/>
  <c r="EA28" i="149"/>
  <c r="DX28" i="149"/>
  <c r="EA27" i="149"/>
  <c r="DX27" i="149"/>
  <c r="EA12" i="149"/>
  <c r="DX12" i="149"/>
  <c r="EA11" i="149"/>
  <c r="DX11" i="149"/>
  <c r="DX54" i="149"/>
  <c r="EA50" i="149"/>
  <c r="EA49" i="149"/>
  <c r="EA48" i="149"/>
  <c r="DX44" i="149"/>
  <c r="EA36" i="149"/>
  <c r="DX18" i="149"/>
  <c r="DX17" i="149"/>
  <c r="DX15" i="149"/>
  <c r="DX13" i="149"/>
  <c r="DX10" i="149"/>
  <c r="DY55" i="149"/>
  <c r="EA52" i="149"/>
  <c r="DX46" i="149"/>
  <c r="DY45" i="149"/>
  <c r="EA38" i="149"/>
  <c r="DX33" i="149"/>
  <c r="DY28" i="149"/>
  <c r="DY11" i="149"/>
  <c r="EA239" i="149"/>
  <c r="DX239" i="149"/>
  <c r="DY237" i="149"/>
  <c r="DX232" i="149"/>
  <c r="EA230" i="149"/>
  <c r="DX230" i="149"/>
  <c r="EA235" i="149"/>
  <c r="DY231" i="149"/>
  <c r="EA228" i="149"/>
  <c r="EA224" i="149"/>
  <c r="DX224" i="149"/>
  <c r="DX223" i="149"/>
  <c r="DX217" i="149"/>
  <c r="DX216" i="149"/>
  <c r="EA213" i="149"/>
  <c r="DX213" i="149"/>
  <c r="DX203" i="149"/>
  <c r="EA208" i="149"/>
  <c r="EA207" i="149"/>
  <c r="EA200" i="149"/>
  <c r="DX200" i="149"/>
  <c r="DX184" i="149"/>
  <c r="EA176" i="149"/>
  <c r="DX176" i="149"/>
  <c r="DY185" i="149"/>
  <c r="DY176" i="149"/>
  <c r="DX151" i="149"/>
  <c r="EA150" i="149"/>
  <c r="DX150" i="149"/>
  <c r="EA115" i="149"/>
  <c r="DX115" i="149"/>
  <c r="EA111" i="149"/>
  <c r="DX111" i="149"/>
  <c r="EA102" i="149"/>
  <c r="DX102" i="149"/>
  <c r="DY143" i="149"/>
  <c r="EA126" i="149"/>
  <c r="EA114" i="149"/>
  <c r="EA112" i="149"/>
  <c r="DX142" i="149"/>
  <c r="DY115" i="149"/>
  <c r="DY102" i="149"/>
  <c r="EA97" i="149"/>
  <c r="DX97" i="149"/>
  <c r="EA92" i="149"/>
  <c r="DX92" i="149"/>
  <c r="EA90" i="149"/>
  <c r="DX90" i="149"/>
  <c r="EA77" i="149"/>
  <c r="DX77" i="149"/>
  <c r="EA66" i="149"/>
  <c r="DX66" i="149"/>
  <c r="EA58" i="149"/>
  <c r="DX58" i="149"/>
  <c r="DY92" i="149"/>
  <c r="DX88" i="149"/>
  <c r="DX71" i="149"/>
  <c r="DX70" i="149"/>
  <c r="DX67" i="149"/>
  <c r="DX65" i="149"/>
  <c r="DX63" i="149"/>
  <c r="EB240" i="149"/>
  <c r="CT240" i="149"/>
  <c r="AT240" i="149"/>
  <c r="DX101" i="149"/>
  <c r="DX96" i="149"/>
  <c r="DX95" i="149"/>
  <c r="DX94" i="149"/>
  <c r="DY93" i="149"/>
  <c r="DY84" i="149"/>
  <c r="DY66" i="149"/>
  <c r="DY58" i="149"/>
  <c r="EA56" i="149"/>
  <c r="DX56" i="149"/>
  <c r="EA53" i="149"/>
  <c r="DX53" i="149"/>
  <c r="EA47" i="149"/>
  <c r="DX47" i="149"/>
  <c r="EA43" i="149"/>
  <c r="DX43" i="149"/>
  <c r="EA20" i="149"/>
  <c r="DX20" i="149"/>
  <c r="EA19" i="149"/>
  <c r="DX19" i="149"/>
  <c r="EA14" i="149"/>
  <c r="DX14" i="149"/>
  <c r="EA9" i="149"/>
  <c r="DX9" i="149"/>
  <c r="AX240" i="149"/>
  <c r="DY56" i="149"/>
  <c r="EA54" i="149"/>
  <c r="DX50" i="149"/>
  <c r="DX49" i="149"/>
  <c r="DX48" i="149"/>
  <c r="DY47" i="149"/>
  <c r="EA44" i="149"/>
  <c r="DX36" i="149"/>
  <c r="DY27" i="149"/>
  <c r="DY19" i="149"/>
  <c r="EA18" i="149"/>
  <c r="EA17" i="149"/>
  <c r="EA15" i="149"/>
  <c r="EA13" i="149"/>
  <c r="EA10" i="149"/>
  <c r="DX52" i="149"/>
  <c r="DY51" i="149"/>
  <c r="EA46" i="149"/>
  <c r="DX38" i="149"/>
  <c r="EA33" i="149"/>
  <c r="DY12" i="149"/>
  <c r="DY9" i="149"/>
  <c r="F47" i="150" l="1"/>
  <c r="E47" i="150"/>
  <c r="F49" i="150"/>
  <c r="J8" i="149"/>
  <c r="J240" i="149" s="1"/>
  <c r="K8" i="149"/>
  <c r="DW8" i="149"/>
  <c r="K240" i="149" l="1"/>
  <c r="DW240" i="149"/>
  <c r="DY8" i="149"/>
  <c r="EA8" i="149"/>
  <c r="DV240" i="149"/>
  <c r="DX8" i="149"/>
  <c r="DX240" i="149" s="1"/>
  <c r="EA240" i="149" l="1"/>
  <c r="D53" i="150"/>
  <c r="DY240" i="149"/>
</calcChain>
</file>

<file path=xl/comments1.xml><?xml version="1.0" encoding="utf-8"?>
<comments xmlns="http://schemas.openxmlformats.org/spreadsheetml/2006/main">
  <authors>
    <author>Автор</author>
  </authors>
  <commentList>
    <comment ref="F4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відкореговано 2017 рік 3401,89грн.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CF4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снято суммы с начисления, перенесено на електропост
</t>
        </r>
      </text>
    </comment>
    <comment ref="CF5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снято сумму с начисления
</t>
        </r>
      </text>
    </comment>
    <comment ref="CF5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снято суммы с начисления
</t>
        </r>
      </text>
    </comment>
  </commentList>
</comments>
</file>

<file path=xl/sharedStrings.xml><?xml version="1.0" encoding="utf-8"?>
<sst xmlns="http://schemas.openxmlformats.org/spreadsheetml/2006/main" count="1153" uniqueCount="648">
  <si>
    <t>Комунальне підприємство "ЖЕК-10" Чернігівської міської ради</t>
  </si>
  <si>
    <t>Показники</t>
  </si>
  <si>
    <t>Поверх</t>
  </si>
  <si>
    <t>Під"їзд</t>
  </si>
  <si>
    <t>Заг площа житл та нежитл прим., м2</t>
  </si>
  <si>
    <t>Адреса будинку</t>
  </si>
  <si>
    <t>Нараховано згідно тарифу, грн</t>
  </si>
  <si>
    <t>Фактично виконано, грн</t>
  </si>
  <si>
    <t>1-ГО ТРАВНЯ 155</t>
  </si>
  <si>
    <t>1-ГО ТРАВНЯ 157</t>
  </si>
  <si>
    <t>1-ГО ТРАВНЯ 159</t>
  </si>
  <si>
    <t>1-ГО ТРАВНЯ 161</t>
  </si>
  <si>
    <t>1-ГО ТРАВНЯ 161а</t>
  </si>
  <si>
    <t>1-ГО ТРАВНЯ 163</t>
  </si>
  <si>
    <t>1-ГО ТРАВНЯ 165 к1</t>
  </si>
  <si>
    <t>1-ГО ТРАВНЯ 165 к2</t>
  </si>
  <si>
    <t>1-ГО ТРАВНЯ 167</t>
  </si>
  <si>
    <t>1-ГО ТРАВНЯ 167а</t>
  </si>
  <si>
    <t>1-ГО ТРАВНЯ 169 к1</t>
  </si>
  <si>
    <t>1-ГО ТРАВНЯ 169 к2</t>
  </si>
  <si>
    <t>1-ГО ТРАВНЯ 171</t>
  </si>
  <si>
    <t>1-ГО ТРАВНЯ 182</t>
  </si>
  <si>
    <t>1-ГО ТРАВНЯ 189</t>
  </si>
  <si>
    <t>БОРЩОВА 2</t>
  </si>
  <si>
    <t>БОРЩОВА 4</t>
  </si>
  <si>
    <t>БОРЩОВА 4а</t>
  </si>
  <si>
    <t>БОРЩОВА 5</t>
  </si>
  <si>
    <t>БОРЩОВА 6а</t>
  </si>
  <si>
    <t>ВЕРЬОВКИ 12</t>
  </si>
  <si>
    <t>ВСIХСВЯТСЬКА 10а</t>
  </si>
  <si>
    <t>ВСIХСВЯТСЬКА 12</t>
  </si>
  <si>
    <t>ВСIХСВЯТСЬКА 12а</t>
  </si>
  <si>
    <t>ВСIХСВЯТСЬКА 16а</t>
  </si>
  <si>
    <t>ВСIХСВЯТСЬКА 18</t>
  </si>
  <si>
    <t>ВСIХСВЯТСЬКА 18а</t>
  </si>
  <si>
    <t>ВСIХСВЯТСЬКА 18б</t>
  </si>
  <si>
    <t>ВСIХСВЯТСЬКА 6</t>
  </si>
  <si>
    <t>ВСIХСВЯТСЬКА 6а</t>
  </si>
  <si>
    <t>ВСIХСВЯТСЬКА 8</t>
  </si>
  <si>
    <t>ГЕНЕРАЛА БЄЛОВА 10</t>
  </si>
  <si>
    <t>ГЕНЕРАЛА БЄЛОВА 12</t>
  </si>
  <si>
    <t>ГЕНЕРАЛА БЄЛОВА 12а</t>
  </si>
  <si>
    <t>ГЕНЕРАЛА БЄЛОВА 14</t>
  </si>
  <si>
    <t>ГЕНЕРАЛА БЄЛОВА 17</t>
  </si>
  <si>
    <t>ГЕНЕРАЛА БЄЛОВА 18</t>
  </si>
  <si>
    <t>ГЕНЕРАЛА БЄЛОВА 2</t>
  </si>
  <si>
    <t>ГЕНЕРАЛА БЄЛОВА 20</t>
  </si>
  <si>
    <t>ГЕНЕРАЛА БЄЛОВА 21 к1</t>
  </si>
  <si>
    <t>ГЕНЕРАЛА БЄЛОВА 21 к2</t>
  </si>
  <si>
    <t>ГЕНЕРАЛА БЄЛОВА 21 к3</t>
  </si>
  <si>
    <t>ГЕНЕРАЛА БЄЛОВА 22</t>
  </si>
  <si>
    <t>ГЕНЕРАЛА БЄЛОВА 23 к1</t>
  </si>
  <si>
    <t>ГЕНЕРАЛА БЄЛОВА 23 к2</t>
  </si>
  <si>
    <t>ГЕНЕРАЛА БЄЛОВА 23 к3</t>
  </si>
  <si>
    <t>ГЕНЕРАЛА БЄЛОВА 23 к4</t>
  </si>
  <si>
    <t>ГЕНЕРАЛА БЄЛОВА 24</t>
  </si>
  <si>
    <t>ГЕНЕРАЛА БЄЛОВА 25</t>
  </si>
  <si>
    <t>ГЕНЕРАЛА БЄЛОВА 27</t>
  </si>
  <si>
    <t>ГЕНЕРАЛА БЄЛОВА 29 п1</t>
  </si>
  <si>
    <t>ГЕНЕРАЛА БЄЛОВА 29 п2-3</t>
  </si>
  <si>
    <t>ГЕНЕРАЛА БЄЛОВА 30 к1</t>
  </si>
  <si>
    <t>ГЕНЕРАЛА БЄЛОВА 30 к2</t>
  </si>
  <si>
    <t>ГЕНЕРАЛА БЄЛОВА 30 к3</t>
  </si>
  <si>
    <t>ГЕНЕРАЛА БЄЛОВА 37 к1</t>
  </si>
  <si>
    <t>ГЕНЕРАЛА БЄЛОВА 37 к2</t>
  </si>
  <si>
    <t>ГЕНЕРАЛА БЄЛОВА 37 к3</t>
  </si>
  <si>
    <t>ГЕНЕРАЛА БЄЛОВА 37 к4</t>
  </si>
  <si>
    <t>ГЕНЕРАЛА БЄЛОВА 37 к5</t>
  </si>
  <si>
    <t>ГЕНЕРАЛА БЄЛОВА 6</t>
  </si>
  <si>
    <t>ГЕНЕРАЛА БЄЛОВА 8</t>
  </si>
  <si>
    <t>ГЕНЕРАЛА ПУХОВА 103</t>
  </si>
  <si>
    <t>ГЕНЕРАЛА ПУХОВА 107</t>
  </si>
  <si>
    <t>ГЕНЕРАЛА ПУХОВА 109 к1</t>
  </si>
  <si>
    <t>ГЕНЕРАЛА ПУХОВА 109 к2</t>
  </si>
  <si>
    <t>ГЕНЕРАЛА ПУХОВА 109 к3</t>
  </si>
  <si>
    <t>ГЕНЕРАЛА ПУХОВА 111 к1</t>
  </si>
  <si>
    <t>ГЕНЕРАЛА ПУХОВА 111 к2</t>
  </si>
  <si>
    <t>ГЕНЕРАЛА ПУХОВА 115а</t>
  </si>
  <si>
    <t>ГЕНЕРАЛА ПУХОВА 117</t>
  </si>
  <si>
    <t>ГЕНЕРАЛА ПУХОВА 119</t>
  </si>
  <si>
    <t>ГЕНЕРАЛА ПУХОВА 121</t>
  </si>
  <si>
    <t>ГЕНЕРАЛА ПУХОВА 129 к1</t>
  </si>
  <si>
    <t>ГЕНЕРАЛА ПУХОВА 129 к2</t>
  </si>
  <si>
    <t>ГЕНЕРАЛА ПУХОВА 129 к3</t>
  </si>
  <si>
    <t>ГЕНЕРАЛА ПУХОВА 130</t>
  </si>
  <si>
    <t>ГЕНЕРАЛА ПУХОВА 131 к1</t>
  </si>
  <si>
    <t>ГЕНЕРАЛА ПУХОВА 131 к2</t>
  </si>
  <si>
    <t>ГЕНЕРАЛА ПУХОВА 131 к3</t>
  </si>
  <si>
    <t>ГЕНЕРАЛА ПУХОВА 132</t>
  </si>
  <si>
    <t>ГЕНЕРАЛА ПУХОВА 133</t>
  </si>
  <si>
    <t>ГЕНЕРАЛА ПУХОВА 136</t>
  </si>
  <si>
    <t>ГЕНЕРАЛА ПУХОВА 138</t>
  </si>
  <si>
    <t>ГЕНЕРАЛА ПУХОВА 140</t>
  </si>
  <si>
    <t>ГЕНЕРАЛА ПУХОВА 142</t>
  </si>
  <si>
    <t>ГЕНЕРАЛА ПУХОВА 148</t>
  </si>
  <si>
    <t>ГЕНЕРАЛА ПУХОВА 150</t>
  </si>
  <si>
    <t>ГЕНЕРАЛА ПУХОВА 152</t>
  </si>
  <si>
    <t>ГЕНЕРАЛА ПУХОВА 154</t>
  </si>
  <si>
    <t>ГЕНЕРАЛА ПУХОВА 45</t>
  </si>
  <si>
    <t>ГЕНЕРАЛА ПУХОВА 51</t>
  </si>
  <si>
    <t>ДОЦЕНКА 1</t>
  </si>
  <si>
    <t>ДОЦЕНКА 10</t>
  </si>
  <si>
    <t>ДОЦЕНКА 11</t>
  </si>
  <si>
    <t>ДОЦЕНКА 12</t>
  </si>
  <si>
    <t>ДОЦЕНКА 14</t>
  </si>
  <si>
    <t>ДОЦЕНКА 15</t>
  </si>
  <si>
    <t>ДОЦЕНКА 16</t>
  </si>
  <si>
    <t>ДОЦЕНКА 17а</t>
  </si>
  <si>
    <t>ДОЦЕНКА 17б</t>
  </si>
  <si>
    <t>ДОЦЕНКА 17в</t>
  </si>
  <si>
    <t>ДОЦЕНКА 17г</t>
  </si>
  <si>
    <t>ДОЦЕНКА 2</t>
  </si>
  <si>
    <t>ДОЦЕНКА 21</t>
  </si>
  <si>
    <t>ДОЦЕНКА 25в</t>
  </si>
  <si>
    <t>ДОЦЕНКА 26а</t>
  </si>
  <si>
    <t>ДОЦЕНКА 27</t>
  </si>
  <si>
    <t>ДОЦЕНКА 3</t>
  </si>
  <si>
    <t>ДОЦЕНКА 30</t>
  </si>
  <si>
    <t>ДОЦЕНКА 32</t>
  </si>
  <si>
    <t>ДОЦЕНКА 3а</t>
  </si>
  <si>
    <t>ДОЦЕНКА 4</t>
  </si>
  <si>
    <t>ДОЦЕНКА 4а</t>
  </si>
  <si>
    <t>ДОЦЕНКА 4б</t>
  </si>
  <si>
    <t>ДОЦЕНКА 5</t>
  </si>
  <si>
    <t>ДОЦЕНКА 5а</t>
  </si>
  <si>
    <t>ДОЦЕНКА 7</t>
  </si>
  <si>
    <t>ДОЦЕНКА 7а</t>
  </si>
  <si>
    <t>ДОЦЕНКА 7в</t>
  </si>
  <si>
    <t>ДОЦЕНКА 8а</t>
  </si>
  <si>
    <t>ЗАХИСНИКIВ УКРАЇНИ 1</t>
  </si>
  <si>
    <t>ЗАХИСНИКIВ УКРАЇНИ 10</t>
  </si>
  <si>
    <t>ЗАХИСНИКIВ УКРАЇНИ 10а</t>
  </si>
  <si>
    <t>ЗАХИСНИКIВ УКРАЇНИ 11а</t>
  </si>
  <si>
    <t>ЗАХИСНИКIВ УКРАЇНИ 11б</t>
  </si>
  <si>
    <t>ЗАХИСНИКIВ УКРАЇНИ 12</t>
  </si>
  <si>
    <t>ЗАХИСНИКIВ УКРАЇНИ 12а</t>
  </si>
  <si>
    <t>ЗАХИСНИКIВ УКРАЇНИ 12б</t>
  </si>
  <si>
    <t>ЗАХИСНИКIВ УКРАЇНИ 13</t>
  </si>
  <si>
    <t>ЗАХИСНИКIВ УКРАЇНИ 13а</t>
  </si>
  <si>
    <t>ЗАХИСНИКIВ УКРАЇНИ 13б</t>
  </si>
  <si>
    <t>ЗАХИСНИКIВ УКРАЇНИ 14</t>
  </si>
  <si>
    <t>ЗАХИСНИКIВ УКРАЇНИ 14б</t>
  </si>
  <si>
    <t>ЗАХИСНИКIВ УКРАЇНИ 16</t>
  </si>
  <si>
    <t>ЗАХИСНИКIВ УКРАЇНИ 17</t>
  </si>
  <si>
    <t>ЗАХИСНИКIВ УКРАЇНИ 3</t>
  </si>
  <si>
    <t>ЗАХИСНИКIВ УКРАЇНИ 3а</t>
  </si>
  <si>
    <t>ЗАХИСНИКIВ УКРАЇНИ 5</t>
  </si>
  <si>
    <t>ЗАХИСНИКIВ УКРАЇНИ 6</t>
  </si>
  <si>
    <t>ЗАХИСНИКIВ УКРАЇНИ 7</t>
  </si>
  <si>
    <t>ЗАХИСНИКIВ УКРАЇНИ 8</t>
  </si>
  <si>
    <t>ЗАХИСНИКIВ УКРАЇНИ 9а</t>
  </si>
  <si>
    <t>КIЛЬЦЕВА 20</t>
  </si>
  <si>
    <t>КЛЕНОВА 12а</t>
  </si>
  <si>
    <t>КЛЕНОВА 18</t>
  </si>
  <si>
    <t>КЛЕНОВА 32</t>
  </si>
  <si>
    <t>КОРОЛЬОВА 10</t>
  </si>
  <si>
    <t>КОРОЛЬОВА 10а</t>
  </si>
  <si>
    <t>КОРОЛЬОВА 10б</t>
  </si>
  <si>
    <t>КОРОЛЬОВА 10в</t>
  </si>
  <si>
    <t>КОРОЛЬОВА 11</t>
  </si>
  <si>
    <t>КОРОЛЬОВА 12</t>
  </si>
  <si>
    <t>КОРОЛЬОВА 13</t>
  </si>
  <si>
    <t>КОРОЛЬОВА 14</t>
  </si>
  <si>
    <t>КОРОЛЬОВА 14а</t>
  </si>
  <si>
    <t>КОРОЛЬОВА 15</t>
  </si>
  <si>
    <t>КОРОЛЬОВА 16</t>
  </si>
  <si>
    <t>КОРОЛЬОВА 17</t>
  </si>
  <si>
    <t>КОРОЛЬОВА 18</t>
  </si>
  <si>
    <t>КОРОЛЬОВА 18а</t>
  </si>
  <si>
    <t>КОРОЛЬОВА 19</t>
  </si>
  <si>
    <t>КОРОЛЬОВА 21</t>
  </si>
  <si>
    <t>КОРОЛЬОВА 4</t>
  </si>
  <si>
    <t>КОРОЛЬОВА 4а</t>
  </si>
  <si>
    <t>КОРОЛЬОВА 8</t>
  </si>
  <si>
    <t>КОРОЛЬОВА 9</t>
  </si>
  <si>
    <t>КОСМОНАВТIВ 1</t>
  </si>
  <si>
    <t>КОСМОНАВТIВ 10</t>
  </si>
  <si>
    <t>КОСМОНАВТIВ 10а</t>
  </si>
  <si>
    <t>КОСМОНАВТIВ 12</t>
  </si>
  <si>
    <t>КОСМОНАВТIВ 1а</t>
  </si>
  <si>
    <t>КОСМОНАВТIВ 2</t>
  </si>
  <si>
    <t>КОСМОНАВТIВ 20</t>
  </si>
  <si>
    <t>КОСМОНАВТIВ 22</t>
  </si>
  <si>
    <t>КОСМОНАВТIВ 24</t>
  </si>
  <si>
    <t>КОСМОНАВТIВ 26</t>
  </si>
  <si>
    <t>КОСМОНАВТIВ 3</t>
  </si>
  <si>
    <t>КОСМОНАВТIВ 4</t>
  </si>
  <si>
    <t>КОСМОНАВТIВ 4а</t>
  </si>
  <si>
    <t>КОСМОНАВТIВ 5</t>
  </si>
  <si>
    <t>КОСМОНАВТIВ 5а</t>
  </si>
  <si>
    <t>КОСМОНАВТIВ 6</t>
  </si>
  <si>
    <t>КОСМОНАВТIВ 8</t>
  </si>
  <si>
    <t>МАКСИМА БЕРЕЗОВСЬКОГО 1</t>
  </si>
  <si>
    <t>МАКСИМА БЕРЕЗОВСЬКОГО 2</t>
  </si>
  <si>
    <t>МАЛИНОВСЬКОГО 38</t>
  </si>
  <si>
    <t>МАЛИНОВСЬКОГО 39</t>
  </si>
  <si>
    <t>МАЛИНОВСЬКОГО 41</t>
  </si>
  <si>
    <t>МАЛИНОВСЬКОГО 55</t>
  </si>
  <si>
    <t>МАЛИНОВСЬКОГО 57</t>
  </si>
  <si>
    <t>МАРЕСЬЄВА 1</t>
  </si>
  <si>
    <t>МАРЕСЬЄВА 4</t>
  </si>
  <si>
    <t>ПЕТРА СМОЛIЧЕВА 12</t>
  </si>
  <si>
    <t>РОКОССОВСЬКОГО 10</t>
  </si>
  <si>
    <t>РОКОССОВСЬКОГО 12а</t>
  </si>
  <si>
    <t>РОКОССОВСЬКОГО 12б</t>
  </si>
  <si>
    <t>РОКОССОВСЬКОГО 12в</t>
  </si>
  <si>
    <t>РОКОССОВСЬКОГО 14</t>
  </si>
  <si>
    <t>РОКОССОВСЬКОГО 14а</t>
  </si>
  <si>
    <t>РОКОССОВСЬКОГО 14б</t>
  </si>
  <si>
    <t>РОКОССОВСЬКОГО 14в</t>
  </si>
  <si>
    <t>РОКОССОВСЬКОГО 18</t>
  </si>
  <si>
    <t>РОКОССОВСЬКОГО 20</t>
  </si>
  <si>
    <t>РОКОССОВСЬКОГО 20б</t>
  </si>
  <si>
    <t>РОКОССОВСЬКОГО 22</t>
  </si>
  <si>
    <t>РОКОССОВСЬКОГО 28</t>
  </si>
  <si>
    <t>РОКОССОВСЬКОГО 30</t>
  </si>
  <si>
    <t>РОКОССОВСЬКОГО 32</t>
  </si>
  <si>
    <t>РОКОССОВСЬКОГО 34</t>
  </si>
  <si>
    <t>РОКОССОВСЬКОГО 36</t>
  </si>
  <si>
    <t>РОКОССОВСЬКОГО 38</t>
  </si>
  <si>
    <t>РОКОССОВСЬКОГО 4</t>
  </si>
  <si>
    <t>РОКОССОВСЬКОГО 40</t>
  </si>
  <si>
    <t>РОКОССОВСЬКОГО 42</t>
  </si>
  <si>
    <t>РОКОССОВСЬКОГО 42а</t>
  </si>
  <si>
    <t>РОКОССОВСЬКОГО 44</t>
  </si>
  <si>
    <t>РОКОССОВСЬКОГО 46</t>
  </si>
  <si>
    <t>РОКОССОВСЬКОГО 48</t>
  </si>
  <si>
    <t>РОКОССОВСЬКОГО 50</t>
  </si>
  <si>
    <t>РОКОССОВСЬКОГО 54</t>
  </si>
  <si>
    <t>РОКОССОВСЬКОГО 54а</t>
  </si>
  <si>
    <t>РОКОССОВСЬКОГО 58</t>
  </si>
  <si>
    <t>РОКОССОВСЬКОГО 6</t>
  </si>
  <si>
    <t>РОКОССОВСЬКОГО 60</t>
  </si>
  <si>
    <t>РОКОССОВСЬКОГО 62</t>
  </si>
  <si>
    <t>РОКОССОВСЬКОГО 66</t>
  </si>
  <si>
    <t>РОКОССОВСЬКОГО 68</t>
  </si>
  <si>
    <t>ШЕВЧЕНКА 101</t>
  </si>
  <si>
    <t>ШЕВЧЕНКА 248а</t>
  </si>
  <si>
    <t>РАЗОМ</t>
  </si>
  <si>
    <t>Начальник ПЕВ</t>
  </si>
  <si>
    <t>Всього, грн</t>
  </si>
  <si>
    <t>в т.ч. поточний ремонт, грн</t>
  </si>
  <si>
    <t>РОКОССОВСЬКОГО 12к1</t>
  </si>
  <si>
    <t>Винагорода управителю Нараховано</t>
  </si>
  <si>
    <t>Винагорода управителю Виконано</t>
  </si>
  <si>
    <t>НАЧАЛЬНИК КП ЖЕК - 10</t>
  </si>
  <si>
    <t>НАЧАЛЬНИК ПЕВ</t>
  </si>
  <si>
    <t>вик. Олена Чернявська</t>
  </si>
  <si>
    <t>КОРОЛЬОВА 2</t>
  </si>
  <si>
    <t xml:space="preserve"> - перев</t>
  </si>
  <si>
    <t xml:space="preserve"> + недовик</t>
  </si>
  <si>
    <t>№ договору від 20.02. 2019</t>
  </si>
  <si>
    <t>1.1.1. Технічне обслуговування ВБС                           ХОЛОДНОГО ВОДОПОСТАЧАННЯ</t>
  </si>
  <si>
    <t>1.1.2 Технічне обслуговування ВБС  ВОДОВІДВЕДЕННЯ</t>
  </si>
  <si>
    <t>1.1.3  Технічне обслуговування ВБС ТЕПЛОПОСТАЧАННЯ</t>
  </si>
  <si>
    <t>1.1.4  Технічне обслуговування ВБС                         ГАРЯЧОГО  ВОДОПОСТАЧАННЯ</t>
  </si>
  <si>
    <t>1.1.5 Технічне обслуговування ВБС                                          ЗЛИВОВОЇ  КАНАЛІЗАЦІЇ</t>
  </si>
  <si>
    <t>1.1.6 Технічне обслуговування ВБС ЕЛЕКТРОПОСТАЧАННЯ</t>
  </si>
  <si>
    <t>1.1.7 Технічне обслуговування ВБС                    ГАЗОПОСТАЧАННЯ</t>
  </si>
  <si>
    <t>1.1.8 Аварійне обслуговування</t>
  </si>
  <si>
    <t>1.2. Технiчне обслуговування лiфтiв</t>
  </si>
  <si>
    <t>1.3. Обслуговування систем диспетчеризацiї</t>
  </si>
  <si>
    <t>1.4  Обслуговування димових та вентиляцiйних каналiв</t>
  </si>
  <si>
    <t>1.5 Технічне обслуговування систем ППА та димовидалення                ( У разі їх наявності)</t>
  </si>
  <si>
    <t xml:space="preserve">1.6  Поточний ремонт конструктивних елементів </t>
  </si>
  <si>
    <t>1.7.1 Поточний ремонт ВБС                                                             ХОЛОДНОГО  ВОДОПОСТАЧАННЯ</t>
  </si>
  <si>
    <t>1.7.2 Поточний ремонт ВБС                                                             ВОДОВІДВЕДЕННЯ</t>
  </si>
  <si>
    <t>1.7.3 Поточний ремонт ВБС                                                             ТЕПЛОПОСТАЧАННЯ</t>
  </si>
  <si>
    <t>1.7.4 Поточний ремонт ВБС                                                             ГАРЯЧОГО ВОДОПОСТАЧАННЯ</t>
  </si>
  <si>
    <t>1.7.5 Поточний ремонт ВБС                                                             ЗЛИВОВОЇ  КАНАЛІЗАЦІЇ</t>
  </si>
  <si>
    <t>1.7.6 Поточний ремонт ВБС                                                     ЕЛЕКТРОПОСТАЧАННЯ</t>
  </si>
  <si>
    <t>1.7.7 Поточний ремонт ВБС                                                     ГАЗОПОСТАЧАННЯ</t>
  </si>
  <si>
    <t>1.8 Поточний ремонт систем ППА та димовидалення                ( У разі їх наявності)</t>
  </si>
  <si>
    <t>1.9  Прибирання прибудинкової територiї</t>
  </si>
  <si>
    <t>1.10. Прибирання приміщень загального користування ( у т.ч. допоміжних).</t>
  </si>
  <si>
    <t>1.11  Прибирання i вивезення снiгу, посипання частини прибудинкової території, призначеної для проходу та проїзду, протиожеледними сумішами</t>
  </si>
  <si>
    <t>1.12  Дератизацiя</t>
  </si>
  <si>
    <t>1.13. Дезинсекцiя</t>
  </si>
  <si>
    <t>1.14.1  Освiтлення мiсць загального користування і підвалів та пiдкачування води</t>
  </si>
  <si>
    <t>1.14.2.Живлення лiфтiв</t>
  </si>
  <si>
    <t>2. Інші роботи ( Повірка теплолічильника)</t>
  </si>
  <si>
    <t>віхилення: + недовик,                - перевик</t>
  </si>
  <si>
    <t>% виконання</t>
  </si>
  <si>
    <t>віхилення:                  + недовик,                - перевик</t>
  </si>
  <si>
    <t>Просрочена понад місяць заборгованість</t>
  </si>
  <si>
    <t>К-ть місяців просроченої заборгов</t>
  </si>
  <si>
    <t>№ 4/159</t>
  </si>
  <si>
    <t>№ 4/160</t>
  </si>
  <si>
    <t>№ 4/161</t>
  </si>
  <si>
    <t>№ 4/162</t>
  </si>
  <si>
    <t>№ 4/226</t>
  </si>
  <si>
    <t>№ 4/163</t>
  </si>
  <si>
    <t>№ 4/164</t>
  </si>
  <si>
    <t>№ 4/165</t>
  </si>
  <si>
    <t>№ 4/4</t>
  </si>
  <si>
    <t>№ 4/166</t>
  </si>
  <si>
    <t>№ 4/167</t>
  </si>
  <si>
    <t>№ 4/168</t>
  </si>
  <si>
    <t>№ 4/169</t>
  </si>
  <si>
    <t>№ 4/5</t>
  </si>
  <si>
    <t>№ 4/39</t>
  </si>
  <si>
    <t>№ 4/6</t>
  </si>
  <si>
    <t>№ 4/7</t>
  </si>
  <si>
    <t>№ 4/8</t>
  </si>
  <si>
    <t>№ 4/9</t>
  </si>
  <si>
    <t>№ 4/1</t>
  </si>
  <si>
    <t>№ 4/155</t>
  </si>
  <si>
    <t>№ 4/40</t>
  </si>
  <si>
    <t>№ 4/41</t>
  </si>
  <si>
    <t>№ 4/42</t>
  </si>
  <si>
    <t>№ 4/43</t>
  </si>
  <si>
    <t>№ 4/171</t>
  </si>
  <si>
    <t>№ 4/44</t>
  </si>
  <si>
    <t>№ 4/45</t>
  </si>
  <si>
    <t>№ 4/172</t>
  </si>
  <si>
    <t>№ 4/46</t>
  </si>
  <si>
    <t>№ 4/173</t>
  </si>
  <si>
    <t>№ 4/47</t>
  </si>
  <si>
    <t>№ 4/48</t>
  </si>
  <si>
    <t>№ 4/49</t>
  </si>
  <si>
    <t>№ 4/50</t>
  </si>
  <si>
    <t>№ 4/231</t>
  </si>
  <si>
    <t>№ 4/174</t>
  </si>
  <si>
    <t>№ 4/175</t>
  </si>
  <si>
    <t>№ 4/176</t>
  </si>
  <si>
    <t>№ 4/177</t>
  </si>
  <si>
    <t>№ 4/178</t>
  </si>
  <si>
    <t>№ 4/179</t>
  </si>
  <si>
    <t>№ 4/180</t>
  </si>
  <si>
    <t>№ 4/181</t>
  </si>
  <si>
    <t>№ 4/182</t>
  </si>
  <si>
    <t>№ 4/183</t>
  </si>
  <si>
    <t>№ 4/184</t>
  </si>
  <si>
    <t>№ 4/185</t>
  </si>
  <si>
    <t>№ 4/232</t>
  </si>
  <si>
    <t>№ 4/233</t>
  </si>
  <si>
    <t>№ 4/186</t>
  </si>
  <si>
    <t>№ 4/51</t>
  </si>
  <si>
    <t>№ 4/52</t>
  </si>
  <si>
    <t>№ 4/53</t>
  </si>
  <si>
    <t>№ 4/54</t>
  </si>
  <si>
    <t>№ 4/187</t>
  </si>
  <si>
    <t>№ 4/188</t>
  </si>
  <si>
    <t>№ 4/189</t>
  </si>
  <si>
    <t>№ 4/190</t>
  </si>
  <si>
    <t>№ 4/191</t>
  </si>
  <si>
    <t>№ 4/55</t>
  </si>
  <si>
    <t>№ 4/56</t>
  </si>
  <si>
    <t>№ 4/193</t>
  </si>
  <si>
    <t>№ 4/195</t>
  </si>
  <si>
    <t>№ 4/57</t>
  </si>
  <si>
    <t>№ 4/58</t>
  </si>
  <si>
    <t>№ 4/59</t>
  </si>
  <si>
    <t>№ 4/60</t>
  </si>
  <si>
    <t>№ 4/61</t>
  </si>
  <si>
    <t>№ 4/196</t>
  </si>
  <si>
    <t>№ 4/62</t>
  </si>
  <si>
    <t>№ 4/63</t>
  </si>
  <si>
    <t>№ 4/64</t>
  </si>
  <si>
    <t>№ 4/65</t>
  </si>
  <si>
    <t>№ 4/66</t>
  </si>
  <si>
    <t>№ 4/67</t>
  </si>
  <si>
    <t>№ 4/197</t>
  </si>
  <si>
    <t>№ 4/68</t>
  </si>
  <si>
    <t>№ 4/69</t>
  </si>
  <si>
    <t>№ 4/70</t>
  </si>
  <si>
    <t>№ 4/156</t>
  </si>
  <si>
    <t>№ 4/71</t>
  </si>
  <si>
    <t>№ 4/157</t>
  </si>
  <si>
    <t>№ 4/158</t>
  </si>
  <si>
    <t>№ 4/198</t>
  </si>
  <si>
    <t>№ 4/199</t>
  </si>
  <si>
    <t>№ 4/200</t>
  </si>
  <si>
    <t>№ 4/201</t>
  </si>
  <si>
    <t>№ 4/202</t>
  </si>
  <si>
    <t>№ 4/227</t>
  </si>
  <si>
    <t>№ 4/72</t>
  </si>
  <si>
    <t>№ 4/73</t>
  </si>
  <si>
    <t>№ 4/74</t>
  </si>
  <si>
    <t>№ 4/203</t>
  </si>
  <si>
    <t>№ 4/204</t>
  </si>
  <si>
    <t>№ 4/75</t>
  </si>
  <si>
    <t>№ 4/76</t>
  </si>
  <si>
    <t>№ 4/77</t>
  </si>
  <si>
    <t>№ 4/78</t>
  </si>
  <si>
    <t>№ 4/79</t>
  </si>
  <si>
    <t>№ 4/80</t>
  </si>
  <si>
    <t>№ 4/81</t>
  </si>
  <si>
    <t>№ 4/82</t>
  </si>
  <si>
    <t>№ 4/205</t>
  </si>
  <si>
    <t>№ 4/206</t>
  </si>
  <si>
    <t>№ 4/83</t>
  </si>
  <si>
    <t>№ 4/207</t>
  </si>
  <si>
    <t>№ 4/208</t>
  </si>
  <si>
    <t>№ 4/84</t>
  </si>
  <si>
    <t>№ 4/85</t>
  </si>
  <si>
    <t>№ 4/86</t>
  </si>
  <si>
    <t>№ 4/87</t>
  </si>
  <si>
    <t>№ 4/88</t>
  </si>
  <si>
    <t>№ 4/89</t>
  </si>
  <si>
    <t>№ 4/90</t>
  </si>
  <si>
    <t>№ 4/91</t>
  </si>
  <si>
    <t>№ 4/92</t>
  </si>
  <si>
    <t>№ 4/93</t>
  </si>
  <si>
    <t>№ 4/209</t>
  </si>
  <si>
    <t>№ 4/94</t>
  </si>
  <si>
    <t>№ 4/95</t>
  </si>
  <si>
    <t>№ 4/96</t>
  </si>
  <si>
    <t>№ 4/97</t>
  </si>
  <si>
    <t>№ 4/98</t>
  </si>
  <si>
    <t>№ 4/99</t>
  </si>
  <si>
    <t>№ 4/100</t>
  </si>
  <si>
    <t>№ 4/101</t>
  </si>
  <si>
    <t>№ 4/102</t>
  </si>
  <si>
    <t>№ 4/103</t>
  </si>
  <si>
    <t>№ 4/104</t>
  </si>
  <si>
    <t>№ 4/105</t>
  </si>
  <si>
    <t>№ 4/106</t>
  </si>
  <si>
    <t>№ 4/107</t>
  </si>
  <si>
    <t>№ 4/108</t>
  </si>
  <si>
    <t>№ 4/210</t>
  </si>
  <si>
    <t>№ 4/211</t>
  </si>
  <si>
    <t>№ 4/109</t>
  </si>
  <si>
    <t>№ 4/110</t>
  </si>
  <si>
    <t>№ 4/111</t>
  </si>
  <si>
    <t>№ 4/112</t>
  </si>
  <si>
    <t>№ 4/113</t>
  </si>
  <si>
    <t>№ 4/114</t>
  </si>
  <si>
    <t>№ 4/212</t>
  </si>
  <si>
    <t>№ 4/213</t>
  </si>
  <si>
    <t>№ 4/10</t>
  </si>
  <si>
    <t>№ 4/11</t>
  </si>
  <si>
    <t>№ 4/2</t>
  </si>
  <si>
    <t>№ 4/12</t>
  </si>
  <si>
    <t>№ 4/13</t>
  </si>
  <si>
    <t>№ 4/30</t>
  </si>
  <si>
    <t>№ 4/31</t>
  </si>
  <si>
    <t>№ 4/14</t>
  </si>
  <si>
    <t>№ 4/32</t>
  </si>
  <si>
    <t>№ 4/15</t>
  </si>
  <si>
    <t>№ 4/16</t>
  </si>
  <si>
    <t>№ 4/38</t>
  </si>
  <si>
    <t>№ 4/17</t>
  </si>
  <si>
    <t>№ 4/33</t>
  </si>
  <si>
    <t>№ 4/18</t>
  </si>
  <si>
    <t>№ 4/34</t>
  </si>
  <si>
    <t>№ 4/35</t>
  </si>
  <si>
    <t>№ 4/19</t>
  </si>
  <si>
    <t>№ 4/235</t>
  </si>
  <si>
    <t>№ 4/20</t>
  </si>
  <si>
    <t>№ 4/21</t>
  </si>
  <si>
    <t>№ 4/36</t>
  </si>
  <si>
    <t>№ 4/22</t>
  </si>
  <si>
    <t>№ 4/23</t>
  </si>
  <si>
    <t>№ 4/115</t>
  </si>
  <si>
    <t>№ 4/116</t>
  </si>
  <si>
    <t>№ 4/117</t>
  </si>
  <si>
    <t>№ 4/118</t>
  </si>
  <si>
    <t>№ 4/119</t>
  </si>
  <si>
    <t>№ 4/120</t>
  </si>
  <si>
    <t>№ 4/121</t>
  </si>
  <si>
    <t>№ 4/122</t>
  </si>
  <si>
    <t>№ 4/214</t>
  </si>
  <si>
    <t>№ 4/215</t>
  </si>
  <si>
    <t>№ 4/123</t>
  </si>
  <si>
    <t>№ 4/124</t>
  </si>
  <si>
    <t>№ 4/125</t>
  </si>
  <si>
    <t>№ 4/126</t>
  </si>
  <si>
    <t>№ 4/127</t>
  </si>
  <si>
    <t>№ 4/128</t>
  </si>
  <si>
    <t>№ 4/129</t>
  </si>
  <si>
    <t>№ 4/130</t>
  </si>
  <si>
    <t>№ 4/37</t>
  </si>
  <si>
    <t>№ 4/24</t>
  </si>
  <si>
    <t>№ 4/131</t>
  </si>
  <si>
    <t>№ 4/132</t>
  </si>
  <si>
    <t>№ 4/25</t>
  </si>
  <si>
    <t>№ 4/26</t>
  </si>
  <si>
    <t>№ 4/27</t>
  </si>
  <si>
    <t>№ 4/28</t>
  </si>
  <si>
    <t>№ 4/3</t>
  </si>
  <si>
    <t>№ 4/216</t>
  </si>
  <si>
    <t>№ 4/133</t>
  </si>
  <si>
    <t>№ 4/134</t>
  </si>
  <si>
    <t>№ 4/135</t>
  </si>
  <si>
    <t>№ 4/217</t>
  </si>
  <si>
    <t>№ 4/218</t>
  </si>
  <si>
    <t>№ 4/136</t>
  </si>
  <si>
    <t>№ 4/137</t>
  </si>
  <si>
    <t>№ 4/138</t>
  </si>
  <si>
    <t>№ 4/139</t>
  </si>
  <si>
    <t>№ 4/140</t>
  </si>
  <si>
    <t>№ 4/141</t>
  </si>
  <si>
    <t>№ 4/142</t>
  </si>
  <si>
    <t>№ 4/234</t>
  </si>
  <si>
    <t>№ 4/219</t>
  </si>
  <si>
    <t>№ 4/143</t>
  </si>
  <si>
    <t>№ 4/144</t>
  </si>
  <si>
    <t>№ 4/145</t>
  </si>
  <si>
    <t>№ 4/146</t>
  </si>
  <si>
    <t>№ 4/147</t>
  </si>
  <si>
    <t>№ 4/220</t>
  </si>
  <si>
    <t>№ 4/148</t>
  </si>
  <si>
    <t>№ 4/149</t>
  </si>
  <si>
    <t>№ 4/150</t>
  </si>
  <si>
    <t>№ 4/151</t>
  </si>
  <si>
    <t>№ 4/221</t>
  </si>
  <si>
    <t>№ 4/152</t>
  </si>
  <si>
    <t>№ 4/153</t>
  </si>
  <si>
    <t>№ 4/222</t>
  </si>
  <si>
    <t>№ 4/223</t>
  </si>
  <si>
    <t>№ 4/154</t>
  </si>
  <si>
    <t>№ 4/224</t>
  </si>
  <si>
    <t>№ 4/228</t>
  </si>
  <si>
    <t>№ 4/229</t>
  </si>
  <si>
    <t>№ 4/230</t>
  </si>
  <si>
    <t>№ 4/29</t>
  </si>
  <si>
    <t>№ 4/225</t>
  </si>
  <si>
    <t>ІГОР ЛУЩАЙ</t>
  </si>
  <si>
    <t>ВАЛЕНТИНА РУДЕНОК</t>
  </si>
  <si>
    <t>Звіт про виконання кошторису на послуги з  управління багатоповерховими будинками</t>
  </si>
  <si>
    <t xml:space="preserve">Договір </t>
  </si>
  <si>
    <t>УВАГА! ВИБРАТИ СВОЮ АДРЕСУ!</t>
  </si>
  <si>
    <t>від  20.02.2019р</t>
  </si>
  <si>
    <t>діє з 01.03.2019р.</t>
  </si>
  <si>
    <t>пн</t>
  </si>
  <si>
    <t>Складова витрат на утримання будинку та прибудинкової території та поточний ремонт спільного майна будинку (далі-витрати)</t>
  </si>
  <si>
    <t>Витрати, грн ( з ПДВ)</t>
  </si>
  <si>
    <t>плановий кошторис</t>
  </si>
  <si>
    <t>ФАКТ</t>
  </si>
  <si>
    <t>віхилення:                      + недовик,                - перевик</t>
  </si>
  <si>
    <t>% виконання кошторису</t>
  </si>
  <si>
    <t>Загальна площа, м2</t>
  </si>
  <si>
    <t>1.</t>
  </si>
  <si>
    <t>Обов'язковий перелік робіт (послуг)</t>
  </si>
  <si>
    <t>1.1.</t>
  </si>
  <si>
    <t>Технічне обслуговування внутрішньобудинкових систем</t>
  </si>
  <si>
    <t>1.1.1.</t>
  </si>
  <si>
    <t xml:space="preserve">водопостачання </t>
  </si>
  <si>
    <t>1.1.2.</t>
  </si>
  <si>
    <t>водовідведення</t>
  </si>
  <si>
    <t>1.1.3.</t>
  </si>
  <si>
    <t>теплопостачання</t>
  </si>
  <si>
    <t>1.1.4.</t>
  </si>
  <si>
    <t>гарячого водопостачання</t>
  </si>
  <si>
    <t>1.1.5.</t>
  </si>
  <si>
    <t>зливової каналізації</t>
  </si>
  <si>
    <t>1.1.6.</t>
  </si>
  <si>
    <t>електропостачання</t>
  </si>
  <si>
    <t>1.1.7.</t>
  </si>
  <si>
    <t>газопостачання</t>
  </si>
  <si>
    <t>1.1.8.</t>
  </si>
  <si>
    <t>аварійне обслуговування</t>
  </si>
  <si>
    <t>1.2.</t>
  </si>
  <si>
    <t>Технічне обслуговування ліфтів</t>
  </si>
  <si>
    <t>1.3.</t>
  </si>
  <si>
    <t>Обслуговування систем диспетчеризації</t>
  </si>
  <si>
    <t>1.4.</t>
  </si>
  <si>
    <t>Обслуговування димових та вентиляційних каналів</t>
  </si>
  <si>
    <t>1.5.</t>
  </si>
  <si>
    <t>Технічне обслуговування систем ППА та димовидалення (у разі їх наявності)</t>
  </si>
  <si>
    <t>1.6.</t>
  </si>
  <si>
    <r>
      <t>Поточний ремонт конструктивних елементів, технічних пристроїв та елементів зовнішнього упорядження, що розміщені на закріпленій в установленому порядку прибудинковій території</t>
    </r>
    <r>
      <rPr>
        <b/>
        <sz val="10"/>
        <rFont val="Times New Roman"/>
        <family val="1"/>
        <charset val="204"/>
      </rPr>
      <t xml:space="preserve"> (в т.ч спорт., дитячих та інших майданчиків), та іншого спільного майна багатоквартирного будинку*</t>
    </r>
  </si>
  <si>
    <t>1.7.</t>
  </si>
  <si>
    <t>Поточний ремонт внутрішньобудинкових систем</t>
  </si>
  <si>
    <t>1.7.1.</t>
  </si>
  <si>
    <t>1.7.2.</t>
  </si>
  <si>
    <t>1.7.3.</t>
  </si>
  <si>
    <t>1.7.4.</t>
  </si>
  <si>
    <t>1.7.5.</t>
  </si>
  <si>
    <t>1.7.6.</t>
  </si>
  <si>
    <t>1.7.7.</t>
  </si>
  <si>
    <t>1.8.</t>
  </si>
  <si>
    <t>Поточний ремонт систем ППА та димовидалення (у разі їх наявності)</t>
  </si>
  <si>
    <t>1.9.</t>
  </si>
  <si>
    <t>Прибирання прибудинкової території</t>
  </si>
  <si>
    <t>1.10.</t>
  </si>
  <si>
    <t>Прибирання приміщень загального користування (у т.ч допоміжних)</t>
  </si>
  <si>
    <t>1.11.</t>
  </si>
  <si>
    <t>Прибирання та вивезення снігу, посипання частини прибудинкової території, призначеної для проходу та проїзду, протиожеледними сумішами</t>
  </si>
  <si>
    <t>1.12.</t>
  </si>
  <si>
    <t>12. Дератизація</t>
  </si>
  <si>
    <t>1.13.</t>
  </si>
  <si>
    <t>13. Дезінсекція</t>
  </si>
  <si>
    <t>1.14.</t>
  </si>
  <si>
    <t>14. Придбання електричної енергії для освітлення місць загального користуванння, живлення ліфтів та забезпечення функціонування іншого спільного майна багатоквартирного будинку</t>
  </si>
  <si>
    <t>1.14.1.</t>
  </si>
  <si>
    <t>для освітлення місць загального користування</t>
  </si>
  <si>
    <t>1.14.2.</t>
  </si>
  <si>
    <t>для живлення ліфтів</t>
  </si>
  <si>
    <t>2.</t>
  </si>
  <si>
    <r>
      <t>Інші роботи (послуги) понад обов'язковий перелік</t>
    </r>
    <r>
      <rPr>
        <b/>
        <i/>
        <sz val="11"/>
        <rFont val="Times New Roman"/>
        <family val="1"/>
        <charset val="204"/>
      </rPr>
      <t xml:space="preserve"> (повірка загальнобудинкового лічильника)</t>
    </r>
  </si>
  <si>
    <t>4.</t>
  </si>
  <si>
    <t>Загальна сума витрат (з урахуванням ПДВ)</t>
  </si>
  <si>
    <t>5.</t>
  </si>
  <si>
    <t xml:space="preserve">Винагорода управителю </t>
  </si>
  <si>
    <t>6.</t>
  </si>
  <si>
    <t>Загальна сума витрат з ПДВ та  винагородою управителю</t>
  </si>
  <si>
    <t>Прострочена заборгованість населення станом на            (без поточних нарахувань)</t>
  </si>
  <si>
    <t>місяці</t>
  </si>
  <si>
    <t>наявність коштів (+);                                           відсутні кошти (-)</t>
  </si>
  <si>
    <t>Адміністрація  КП "ЖЕК-10</t>
  </si>
  <si>
    <t>Недовиконано (+) або перевиконано (-) послуг за 2016- 2020 рік,+ січень-лютий 2021</t>
  </si>
  <si>
    <t>Фактичне виконання кошторису  з управління  багатоквартирних будинків в розрізі кожного будинку  за березень- вересень 2021р.</t>
  </si>
  <si>
    <t>Недовиконано або перевиконано послуг за2016- 2020 рік</t>
  </si>
  <si>
    <t>1.1. Прибирання місць загального користування.</t>
  </si>
  <si>
    <t>2. Прибирання прибудинкової територiї</t>
  </si>
  <si>
    <t>4. Технiчне обслуговування лiфтiв</t>
  </si>
  <si>
    <t>5. Обслуговування систем диспетчеризацiї</t>
  </si>
  <si>
    <t>ТО ХВП</t>
  </si>
  <si>
    <t>ТО ВВ</t>
  </si>
  <si>
    <t>ТО ТП</t>
  </si>
  <si>
    <t>ТО ГВП</t>
  </si>
  <si>
    <t>ТО ЗК</t>
  </si>
  <si>
    <t>ТО ЕП</t>
  </si>
  <si>
    <t>ТО ГАЗ</t>
  </si>
  <si>
    <t>Аварійне обслуговування</t>
  </si>
  <si>
    <t>7. Дератизацiя</t>
  </si>
  <si>
    <t>8. Дезинсекцiя</t>
  </si>
  <si>
    <t>10. Обслуговування димових та вентиляцiйних каналiв</t>
  </si>
  <si>
    <t xml:space="preserve">12.1. Поточний ремонт конструктивних елементів </t>
  </si>
  <si>
    <t>ПР ХВП</t>
  </si>
  <si>
    <t>ПР ВВ</t>
  </si>
  <si>
    <t>ПР ТП</t>
  </si>
  <si>
    <t>ПР ГВП</t>
  </si>
  <si>
    <t>ПР ЗК</t>
  </si>
  <si>
    <t>ПР ЕП</t>
  </si>
  <si>
    <t>ПР ГАЗ</t>
  </si>
  <si>
    <t>13. Прибирання i вивезення снiгу, посипання частини прибудинкової території, призначеної для проходу та проїзду, протиожеледними сумішами</t>
  </si>
  <si>
    <t>15.  Освiтлення мiсць загального користування і підвалів та пiдкачування води</t>
  </si>
  <si>
    <t>16. Енергопостачання лiфтiв</t>
  </si>
  <si>
    <t>Повірка теплолічильника</t>
  </si>
  <si>
    <t xml:space="preserve"> РАЗОМ з ПДВ побудинкові доходи та витрати  за березень- вересень 2021</t>
  </si>
  <si>
    <t>Недовиконано або перевиконано послуг за березень- вересень 2021 з урахуванням 2016-2020 року</t>
  </si>
  <si>
    <t>№</t>
  </si>
  <si>
    <t>Недовиконано, грн</t>
  </si>
  <si>
    <t>Перевиконано, грн</t>
  </si>
  <si>
    <t>Різниця</t>
  </si>
  <si>
    <t>Ітогова Різниця, грн</t>
  </si>
  <si>
    <t>перевірка</t>
  </si>
  <si>
    <t>Фактичне виконання тарифів на послуги з утримання будинків і споруд та прибудинкових територій по кожному будинку  за березень 2021- вересень 2021 р.</t>
  </si>
  <si>
    <t xml:space="preserve"> РАЗОМ з ПДВ побудинкові доходи та витрати  за березень-вересень 2021</t>
  </si>
  <si>
    <t>Недовиконано (+) або перевиконано (-) послуг за березень 2021-вересень 2021 з урахуванням  2016-2020 + І-ІІ 2021 року</t>
  </si>
  <si>
    <t>НАРАУВАННЯ за ВЕРЕСЕНЬ 2021</t>
  </si>
  <si>
    <t>БОРГ на 01.10.2021 без нарахування  травня</t>
  </si>
  <si>
    <r>
      <t xml:space="preserve"> за </t>
    </r>
    <r>
      <rPr>
        <b/>
        <sz val="12"/>
        <color theme="1"/>
        <rFont val="Times New Roman"/>
        <family val="1"/>
        <charset val="204"/>
      </rPr>
      <t>БЕРЕЗЕНЬ 2021 - ВЕРЕСЕНЬ</t>
    </r>
    <r>
      <rPr>
        <b/>
        <sz val="13"/>
        <color theme="1"/>
        <rFont val="Times New Roman"/>
        <family val="1"/>
        <charset val="204"/>
      </rPr>
      <t xml:space="preserve"> 2021 року</t>
    </r>
  </si>
  <si>
    <t>(з врахуванням 2016-2020 років + січень-вересень 2021р.)</t>
  </si>
  <si>
    <t>Наявність коштів станом на 01.10.2021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</si>
</sst>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_ ;[Red]\-0.00\ "/>
    <numFmt numFmtId="165" formatCode="0.0%"/>
    <numFmt numFmtId="166" formatCode="0.0"/>
  </numFmts>
  <fonts count="5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9"/>
      <color rgb="FFFF0000"/>
      <name val="Arial"/>
      <family val="2"/>
      <charset val="204"/>
    </font>
    <font>
      <b/>
      <i/>
      <sz val="9"/>
      <color rgb="FFFF0000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color rgb="FF002060"/>
      <name val="Arial"/>
      <family val="2"/>
      <charset val="204"/>
    </font>
    <font>
      <sz val="9"/>
      <color rgb="FFFF0000"/>
      <name val="Arial"/>
      <family val="2"/>
      <charset val="204"/>
    </font>
    <font>
      <i/>
      <sz val="9"/>
      <color rgb="FFFF0000"/>
      <name val="Arial"/>
      <family val="2"/>
      <charset val="204"/>
    </font>
    <font>
      <i/>
      <sz val="9"/>
      <name val="Arial"/>
      <family val="2"/>
      <charset val="204"/>
    </font>
    <font>
      <sz val="9"/>
      <color rgb="FF002060"/>
      <name val="Arial"/>
      <family val="2"/>
      <charset val="204"/>
    </font>
    <font>
      <sz val="9"/>
      <color rgb="FFC00000"/>
      <name val="Arial"/>
      <family val="2"/>
      <charset val="204"/>
    </font>
    <font>
      <i/>
      <sz val="9"/>
      <color rgb="FF002060"/>
      <name val="Arial"/>
      <family val="2"/>
      <charset val="204"/>
    </font>
    <font>
      <b/>
      <sz val="9"/>
      <color rgb="FFC00000"/>
      <name val="Arial"/>
      <family val="2"/>
      <charset val="204"/>
    </font>
    <font>
      <i/>
      <sz val="9"/>
      <color rgb="FFC00000"/>
      <name val="Arial"/>
      <family val="2"/>
      <charset val="204"/>
    </font>
    <font>
      <b/>
      <sz val="9"/>
      <color rgb="FF00B050"/>
      <name val="Arial"/>
      <family val="2"/>
      <charset val="204"/>
    </font>
    <font>
      <b/>
      <sz val="8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11"/>
      <name val="Calibri"/>
      <family val="2"/>
      <scheme val="minor"/>
    </font>
    <font>
      <sz val="9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2"/>
      </top>
      <bottom style="thin">
        <color indexed="62"/>
      </bottom>
      <diagonal/>
    </border>
    <border>
      <left style="medium">
        <color indexed="64"/>
      </left>
      <right/>
      <top style="thin">
        <color indexed="62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2"/>
      </bottom>
      <diagonal/>
    </border>
    <border>
      <left style="thin">
        <color indexed="64"/>
      </left>
      <right/>
      <top style="medium">
        <color indexed="64"/>
      </top>
      <bottom style="thin">
        <color indexed="6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2"/>
      </top>
      <bottom style="thin">
        <color indexed="62"/>
      </bottom>
      <diagonal/>
    </border>
    <border>
      <left style="thin">
        <color indexed="64"/>
      </left>
      <right/>
      <top style="thin">
        <color indexed="62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2"/>
      </bottom>
      <diagonal/>
    </border>
    <border>
      <left style="thin">
        <color indexed="64"/>
      </left>
      <right style="medium">
        <color indexed="64"/>
      </right>
      <top/>
      <bottom style="thin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2"/>
      </top>
      <bottom style="thin">
        <color indexed="62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2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1" fillId="0" borderId="0"/>
    <xf numFmtId="0" fontId="20" fillId="0" borderId="0"/>
    <xf numFmtId="0" fontId="1" fillId="0" borderId="0"/>
    <xf numFmtId="0" fontId="22" fillId="0" borderId="0"/>
    <xf numFmtId="0" fontId="1" fillId="0" borderId="0"/>
  </cellStyleXfs>
  <cellXfs count="465">
    <xf numFmtId="0" fontId="0" fillId="0" borderId="0" xfId="0"/>
    <xf numFmtId="0" fontId="9" fillId="3" borderId="0" xfId="0" applyFont="1" applyFill="1"/>
    <xf numFmtId="2" fontId="9" fillId="3" borderId="0" xfId="0" applyNumberFormat="1" applyFont="1" applyFill="1"/>
    <xf numFmtId="0" fontId="13" fillId="3" borderId="0" xfId="0" applyFont="1" applyFill="1"/>
    <xf numFmtId="0" fontId="5" fillId="3" borderId="0" xfId="0" applyFont="1" applyFill="1"/>
    <xf numFmtId="0" fontId="4" fillId="4" borderId="23" xfId="0" applyFont="1" applyFill="1" applyBorder="1" applyAlignment="1">
      <alignment horizontal="center" vertical="center" wrapText="1"/>
    </xf>
    <xf numFmtId="0" fontId="3" fillId="3" borderId="0" xfId="0" applyFont="1" applyFill="1"/>
    <xf numFmtId="2" fontId="3" fillId="3" borderId="0" xfId="0" applyNumberFormat="1" applyFont="1" applyFill="1"/>
    <xf numFmtId="0" fontId="4" fillId="2" borderId="32" xfId="0" applyFont="1" applyFill="1" applyBorder="1" applyAlignment="1">
      <alignment horizontal="center" vertical="center" wrapText="1"/>
    </xf>
    <xf numFmtId="0" fontId="4" fillId="0" borderId="0" xfId="0" applyFont="1"/>
    <xf numFmtId="0" fontId="6" fillId="0" borderId="0" xfId="0" applyFont="1"/>
    <xf numFmtId="0" fontId="5" fillId="0" borderId="0" xfId="0" applyFont="1"/>
    <xf numFmtId="10" fontId="6" fillId="0" borderId="0" xfId="0" applyNumberFormat="1" applyFont="1"/>
    <xf numFmtId="10" fontId="5" fillId="0" borderId="0" xfId="0" applyNumberFormat="1" applyFont="1"/>
    <xf numFmtId="164" fontId="5" fillId="0" borderId="0" xfId="0" applyNumberFormat="1" applyFont="1"/>
    <xf numFmtId="164" fontId="7" fillId="0" borderId="0" xfId="0" applyNumberFormat="1" applyFont="1"/>
    <xf numFmtId="0" fontId="8" fillId="0" borderId="0" xfId="0" applyFont="1"/>
    <xf numFmtId="0" fontId="8" fillId="3" borderId="0" xfId="0" applyFont="1" applyFill="1"/>
    <xf numFmtId="0" fontId="3" fillId="0" borderId="0" xfId="0" applyFont="1"/>
    <xf numFmtId="0" fontId="10" fillId="0" borderId="0" xfId="0" applyFont="1"/>
    <xf numFmtId="0" fontId="10" fillId="3" borderId="0" xfId="0" applyFont="1" applyFill="1"/>
    <xf numFmtId="0" fontId="9" fillId="0" borderId="0" xfId="0" applyFont="1"/>
    <xf numFmtId="10" fontId="10" fillId="0" borderId="0" xfId="0" applyNumberFormat="1" applyFont="1"/>
    <xf numFmtId="10" fontId="9" fillId="0" borderId="0" xfId="0" applyNumberFormat="1" applyFont="1"/>
    <xf numFmtId="164" fontId="9" fillId="0" borderId="0" xfId="0" applyNumberFormat="1" applyFont="1"/>
    <xf numFmtId="164" fontId="11" fillId="0" borderId="0" xfId="0" applyNumberFormat="1" applyFont="1"/>
    <xf numFmtId="0" fontId="12" fillId="0" borderId="0" xfId="0" applyFont="1"/>
    <xf numFmtId="0" fontId="12" fillId="3" borderId="0" xfId="0" applyFont="1" applyFill="1"/>
    <xf numFmtId="0" fontId="7" fillId="0" borderId="0" xfId="0" applyFont="1"/>
    <xf numFmtId="10" fontId="9" fillId="3" borderId="0" xfId="0" applyNumberFormat="1" applyFont="1" applyFill="1"/>
    <xf numFmtId="0" fontId="4" fillId="0" borderId="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7" fillId="4" borderId="46" xfId="0" applyFont="1" applyFill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10" fontId="4" fillId="0" borderId="55" xfId="0" applyNumberFormat="1" applyFont="1" applyBorder="1" applyAlignment="1">
      <alignment horizontal="center" vertical="center" wrapText="1"/>
    </xf>
    <xf numFmtId="10" fontId="4" fillId="0" borderId="53" xfId="0" applyNumberFormat="1" applyFont="1" applyBorder="1" applyAlignment="1">
      <alignment horizontal="center" vertical="center" wrapText="1"/>
    </xf>
    <xf numFmtId="10" fontId="4" fillId="0" borderId="24" xfId="0" applyNumberFormat="1" applyFont="1" applyBorder="1" applyAlignment="1">
      <alignment horizontal="center" vertical="center" wrapText="1"/>
    </xf>
    <xf numFmtId="10" fontId="4" fillId="0" borderId="56" xfId="0" applyNumberFormat="1" applyFont="1" applyBorder="1" applyAlignment="1">
      <alignment horizontal="center" vertical="center" wrapText="1"/>
    </xf>
    <xf numFmtId="164" fontId="4" fillId="0" borderId="5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7" fillId="3" borderId="55" xfId="0" applyFont="1" applyFill="1" applyBorder="1" applyAlignment="1">
      <alignment horizontal="center" vertical="top" wrapText="1"/>
    </xf>
    <xf numFmtId="0" fontId="27" fillId="0" borderId="16" xfId="0" applyFont="1" applyBorder="1" applyAlignment="1">
      <alignment horizontal="center" vertical="center" textRotation="90" wrapText="1" shrinkToFit="1"/>
    </xf>
    <xf numFmtId="0" fontId="4" fillId="0" borderId="2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top" wrapText="1"/>
    </xf>
    <xf numFmtId="0" fontId="4" fillId="0" borderId="44" xfId="0" applyFont="1" applyBorder="1" applyAlignment="1">
      <alignment horizontal="center" vertical="top" wrapText="1"/>
    </xf>
    <xf numFmtId="0" fontId="4" fillId="0" borderId="52" xfId="0" applyFont="1" applyBorder="1" applyAlignment="1">
      <alignment horizontal="center" vertical="top" wrapText="1"/>
    </xf>
    <xf numFmtId="0" fontId="4" fillId="0" borderId="50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57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3" borderId="27" xfId="0" applyFont="1" applyFill="1" applyBorder="1" applyAlignment="1">
      <alignment horizontal="left"/>
    </xf>
    <xf numFmtId="0" fontId="3" fillId="3" borderId="58" xfId="1" applyFont="1" applyFill="1" applyBorder="1" applyAlignment="1">
      <alignment horizontal="center" vertical="top" wrapText="1"/>
    </xf>
    <xf numFmtId="0" fontId="3" fillId="3" borderId="59" xfId="1" applyFont="1" applyFill="1" applyBorder="1" applyAlignment="1">
      <alignment horizontal="center" vertical="top" wrapText="1"/>
    </xf>
    <xf numFmtId="0" fontId="28" fillId="3" borderId="16" xfId="1" applyFont="1" applyFill="1" applyBorder="1" applyAlignment="1">
      <alignment horizontal="center" vertical="top" wrapText="1"/>
    </xf>
    <xf numFmtId="2" fontId="3" fillId="3" borderId="18" xfId="2" applyNumberFormat="1" applyFont="1" applyFill="1" applyBorder="1" applyAlignment="1">
      <alignment vertical="top" wrapText="1"/>
    </xf>
    <xf numFmtId="1" fontId="3" fillId="4" borderId="16" xfId="2" applyNumberFormat="1" applyFont="1" applyFill="1" applyBorder="1" applyAlignment="1">
      <alignment vertical="top" wrapText="1"/>
    </xf>
    <xf numFmtId="1" fontId="3" fillId="4" borderId="43" xfId="2" applyNumberFormat="1" applyFont="1" applyFill="1" applyBorder="1" applyAlignment="1">
      <alignment vertical="top" wrapText="1"/>
    </xf>
    <xf numFmtId="1" fontId="3" fillId="3" borderId="18" xfId="0" applyNumberFormat="1" applyFont="1" applyFill="1" applyBorder="1"/>
    <xf numFmtId="1" fontId="3" fillId="3" borderId="16" xfId="0" applyNumberFormat="1" applyFont="1" applyFill="1" applyBorder="1"/>
    <xf numFmtId="1" fontId="7" fillId="3" borderId="16" xfId="0" applyNumberFormat="1" applyFont="1" applyFill="1" applyBorder="1"/>
    <xf numFmtId="165" fontId="7" fillId="3" borderId="19" xfId="0" applyNumberFormat="1" applyFont="1" applyFill="1" applyBorder="1"/>
    <xf numFmtId="1" fontId="3" fillId="3" borderId="34" xfId="0" applyNumberFormat="1" applyFont="1" applyFill="1" applyBorder="1"/>
    <xf numFmtId="166" fontId="7" fillId="3" borderId="19" xfId="0" applyNumberFormat="1" applyFont="1" applyFill="1" applyBorder="1"/>
    <xf numFmtId="165" fontId="7" fillId="3" borderId="43" xfId="0" applyNumberFormat="1" applyFont="1" applyFill="1" applyBorder="1"/>
    <xf numFmtId="1" fontId="4" fillId="3" borderId="16" xfId="0" applyNumberFormat="1" applyFont="1" applyFill="1" applyBorder="1"/>
    <xf numFmtId="1" fontId="4" fillId="3" borderId="14" xfId="0" applyNumberFormat="1" applyFont="1" applyFill="1" applyBorder="1"/>
    <xf numFmtId="10" fontId="7" fillId="3" borderId="45" xfId="0" applyNumberFormat="1" applyFont="1" applyFill="1" applyBorder="1"/>
    <xf numFmtId="1" fontId="7" fillId="3" borderId="34" xfId="0" applyNumberFormat="1" applyFont="1" applyFill="1" applyBorder="1"/>
    <xf numFmtId="1" fontId="7" fillId="3" borderId="19" xfId="0" applyNumberFormat="1" applyFont="1" applyFill="1" applyBorder="1"/>
    <xf numFmtId="1" fontId="7" fillId="3" borderId="43" xfId="0" applyNumberFormat="1" applyFont="1" applyFill="1" applyBorder="1"/>
    <xf numFmtId="1" fontId="3" fillId="3" borderId="18" xfId="1" applyNumberFormat="1" applyFont="1" applyFill="1" applyBorder="1"/>
    <xf numFmtId="165" fontId="4" fillId="3" borderId="43" xfId="0" applyNumberFormat="1" applyFont="1" applyFill="1" applyBorder="1"/>
    <xf numFmtId="1" fontId="0" fillId="0" borderId="18" xfId="0" applyNumberFormat="1" applyBorder="1"/>
    <xf numFmtId="10" fontId="7" fillId="3" borderId="43" xfId="0" applyNumberFormat="1" applyFont="1" applyFill="1" applyBorder="1"/>
    <xf numFmtId="1" fontId="3" fillId="3" borderId="22" xfId="0" applyNumberFormat="1" applyFont="1" applyFill="1" applyBorder="1"/>
    <xf numFmtId="1" fontId="4" fillId="3" borderId="18" xfId="0" applyNumberFormat="1" applyFont="1" applyFill="1" applyBorder="1"/>
    <xf numFmtId="1" fontId="7" fillId="3" borderId="13" xfId="0" applyNumberFormat="1" applyFont="1" applyFill="1" applyBorder="1"/>
    <xf numFmtId="1" fontId="3" fillId="3" borderId="18" xfId="2" applyNumberFormat="1" applyFont="1" applyFill="1" applyBorder="1" applyAlignment="1">
      <alignment vertical="top" wrapText="1"/>
    </xf>
    <xf numFmtId="1" fontId="9" fillId="3" borderId="0" xfId="0" applyNumberFormat="1" applyFont="1" applyFill="1"/>
    <xf numFmtId="1" fontId="29" fillId="0" borderId="16" xfId="0" applyNumberFormat="1" applyFont="1" applyBorder="1"/>
    <xf numFmtId="1" fontId="1" fillId="0" borderId="16" xfId="0" applyNumberFormat="1" applyFont="1" applyBorder="1"/>
    <xf numFmtId="166" fontId="0" fillId="0" borderId="16" xfId="0" applyNumberFormat="1" applyBorder="1"/>
    <xf numFmtId="0" fontId="4" fillId="3" borderId="60" xfId="0" applyFont="1" applyFill="1" applyBorder="1" applyAlignment="1">
      <alignment horizontal="left"/>
    </xf>
    <xf numFmtId="0" fontId="3" fillId="3" borderId="30" xfId="1" applyFont="1" applyFill="1" applyBorder="1" applyAlignment="1">
      <alignment horizontal="center" vertical="top" wrapText="1"/>
    </xf>
    <xf numFmtId="0" fontId="3" fillId="3" borderId="61" xfId="1" applyFont="1" applyFill="1" applyBorder="1" applyAlignment="1">
      <alignment horizontal="center" vertical="top" wrapText="1"/>
    </xf>
    <xf numFmtId="1" fontId="7" fillId="3" borderId="17" xfId="0" applyNumberFormat="1" applyFont="1" applyFill="1" applyBorder="1"/>
    <xf numFmtId="0" fontId="4" fillId="3" borderId="60" xfId="0" applyFont="1" applyFill="1" applyBorder="1"/>
    <xf numFmtId="1" fontId="5" fillId="3" borderId="0" xfId="0" applyNumberFormat="1" applyFont="1" applyFill="1"/>
    <xf numFmtId="1" fontId="9" fillId="0" borderId="0" xfId="0" applyNumberFormat="1" applyFont="1"/>
    <xf numFmtId="1" fontId="5" fillId="0" borderId="0" xfId="0" applyNumberFormat="1" applyFont="1"/>
    <xf numFmtId="1" fontId="13" fillId="3" borderId="0" xfId="0" applyNumberFormat="1" applyFont="1" applyFill="1"/>
    <xf numFmtId="0" fontId="3" fillId="3" borderId="31" xfId="1" applyFont="1" applyFill="1" applyBorder="1" applyAlignment="1">
      <alignment horizontal="center" vertical="top" wrapText="1"/>
    </xf>
    <xf numFmtId="0" fontId="3" fillId="3" borderId="62" xfId="1" applyFont="1" applyFill="1" applyBorder="1" applyAlignment="1">
      <alignment horizontal="center" vertical="top" wrapText="1"/>
    </xf>
    <xf numFmtId="1" fontId="3" fillId="3" borderId="48" xfId="0" applyNumberFormat="1" applyFont="1" applyFill="1" applyBorder="1"/>
    <xf numFmtId="1" fontId="7" fillId="3" borderId="48" xfId="0" applyNumberFormat="1" applyFont="1" applyFill="1" applyBorder="1"/>
    <xf numFmtId="165" fontId="7" fillId="3" borderId="28" xfId="0" applyNumberFormat="1" applyFont="1" applyFill="1" applyBorder="1"/>
    <xf numFmtId="166" fontId="7" fillId="3" borderId="28" xfId="0" applyNumberFormat="1" applyFont="1" applyFill="1" applyBorder="1"/>
    <xf numFmtId="165" fontId="7" fillId="3" borderId="46" xfId="0" applyNumberFormat="1" applyFont="1" applyFill="1" applyBorder="1"/>
    <xf numFmtId="1" fontId="4" fillId="3" borderId="48" xfId="0" applyNumberFormat="1" applyFont="1" applyFill="1" applyBorder="1"/>
    <xf numFmtId="10" fontId="7" fillId="3" borderId="46" xfId="0" applyNumberFormat="1" applyFont="1" applyFill="1" applyBorder="1"/>
    <xf numFmtId="1" fontId="7" fillId="3" borderId="28" xfId="0" applyNumberFormat="1" applyFont="1" applyFill="1" applyBorder="1"/>
    <xf numFmtId="1" fontId="7" fillId="3" borderId="46" xfId="0" applyNumberFormat="1" applyFont="1" applyFill="1" applyBorder="1"/>
    <xf numFmtId="165" fontId="4" fillId="3" borderId="46" xfId="0" applyNumberFormat="1" applyFont="1" applyFill="1" applyBorder="1"/>
    <xf numFmtId="1" fontId="3" fillId="3" borderId="9" xfId="2" applyNumberFormat="1" applyFont="1" applyFill="1" applyBorder="1" applyAlignment="1">
      <alignment vertical="top" wrapText="1"/>
    </xf>
    <xf numFmtId="0" fontId="4" fillId="0" borderId="1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2" fontId="7" fillId="0" borderId="12" xfId="0" applyNumberFormat="1" applyFont="1" applyBorder="1"/>
    <xf numFmtId="1" fontId="7" fillId="2" borderId="26" xfId="0" applyNumberFormat="1" applyFont="1" applyFill="1" applyBorder="1"/>
    <xf numFmtId="1" fontId="7" fillId="2" borderId="8" xfId="0" applyNumberFormat="1" applyFont="1" applyFill="1" applyBorder="1"/>
    <xf numFmtId="1" fontId="7" fillId="2" borderId="6" xfId="0" applyNumberFormat="1" applyFont="1" applyFill="1" applyBorder="1"/>
    <xf numFmtId="1" fontId="7" fillId="2" borderId="7" xfId="0" applyNumberFormat="1" applyFont="1" applyFill="1" applyBorder="1"/>
    <xf numFmtId="165" fontId="7" fillId="3" borderId="8" xfId="0" applyNumberFormat="1" applyFont="1" applyFill="1" applyBorder="1"/>
    <xf numFmtId="165" fontId="7" fillId="2" borderId="11" xfId="0" applyNumberFormat="1" applyFont="1" applyFill="1" applyBorder="1"/>
    <xf numFmtId="165" fontId="7" fillId="2" borderId="8" xfId="0" applyNumberFormat="1" applyFont="1" applyFill="1" applyBorder="1"/>
    <xf numFmtId="1" fontId="7" fillId="2" borderId="64" xfId="0" applyNumberFormat="1" applyFont="1" applyFill="1" applyBorder="1"/>
    <xf numFmtId="1" fontId="7" fillId="2" borderId="42" xfId="0" applyNumberFormat="1" applyFont="1" applyFill="1" applyBorder="1"/>
    <xf numFmtId="165" fontId="7" fillId="2" borderId="25" xfId="0" applyNumberFormat="1" applyFont="1" applyFill="1" applyBorder="1"/>
    <xf numFmtId="1" fontId="7" fillId="2" borderId="11" xfId="0" applyNumberFormat="1" applyFont="1" applyFill="1" applyBorder="1"/>
    <xf numFmtId="1" fontId="7" fillId="2" borderId="1" xfId="0" applyNumberFormat="1" applyFont="1" applyFill="1" applyBorder="1"/>
    <xf numFmtId="1" fontId="7" fillId="2" borderId="4" xfId="0" applyNumberFormat="1" applyFont="1" applyFill="1" applyBorder="1"/>
    <xf numFmtId="1" fontId="7" fillId="2" borderId="29" xfId="0" applyNumberFormat="1" applyFont="1" applyFill="1" applyBorder="1"/>
    <xf numFmtId="1" fontId="7" fillId="2" borderId="65" xfId="0" applyNumberFormat="1" applyFont="1" applyFill="1" applyBorder="1"/>
    <xf numFmtId="165" fontId="7" fillId="2" borderId="7" xfId="0" applyNumberFormat="1" applyFont="1" applyFill="1" applyBorder="1"/>
    <xf numFmtId="10" fontId="7" fillId="2" borderId="7" xfId="0" applyNumberFormat="1" applyFont="1" applyFill="1" applyBorder="1"/>
    <xf numFmtId="1" fontId="7" fillId="3" borderId="11" xfId="0" applyNumberFormat="1" applyFont="1" applyFill="1" applyBorder="1"/>
    <xf numFmtId="1" fontId="25" fillId="0" borderId="16" xfId="0" applyNumberFormat="1" applyFont="1" applyBorder="1"/>
    <xf numFmtId="0" fontId="25" fillId="0" borderId="16" xfId="0" applyFont="1" applyBorder="1"/>
    <xf numFmtId="10" fontId="3" fillId="3" borderId="0" xfId="0" applyNumberFormat="1" applyFont="1" applyFill="1"/>
    <xf numFmtId="164" fontId="3" fillId="3" borderId="0" xfId="0" applyNumberFormat="1" applyFont="1" applyFill="1"/>
    <xf numFmtId="2" fontId="14" fillId="3" borderId="0" xfId="0" applyNumberFormat="1" applyFont="1" applyFill="1"/>
    <xf numFmtId="2" fontId="3" fillId="0" borderId="0" xfId="0" applyNumberFormat="1" applyFont="1"/>
    <xf numFmtId="2" fontId="4" fillId="0" borderId="0" xfId="0" applyNumberFormat="1" applyFont="1"/>
    <xf numFmtId="2" fontId="11" fillId="0" borderId="0" xfId="0" applyNumberFormat="1" applyFont="1"/>
    <xf numFmtId="0" fontId="11" fillId="0" borderId="0" xfId="0" applyFont="1"/>
    <xf numFmtId="2" fontId="9" fillId="0" borderId="0" xfId="0" applyNumberFormat="1" applyFont="1"/>
    <xf numFmtId="10" fontId="3" fillId="0" borderId="0" xfId="0" applyNumberFormat="1" applyFont="1"/>
    <xf numFmtId="164" fontId="3" fillId="0" borderId="0" xfId="0" applyNumberFormat="1" applyFont="1"/>
    <xf numFmtId="2" fontId="5" fillId="0" borderId="0" xfId="0" applyNumberFormat="1" applyFont="1"/>
    <xf numFmtId="164" fontId="10" fillId="0" borderId="0" xfId="0" applyNumberFormat="1" applyFont="1"/>
    <xf numFmtId="0" fontId="16" fillId="0" borderId="0" xfId="0" applyFont="1"/>
    <xf numFmtId="2" fontId="13" fillId="0" borderId="0" xfId="0" applyNumberFormat="1" applyFont="1"/>
    <xf numFmtId="0" fontId="13" fillId="0" borderId="0" xfId="0" applyFont="1"/>
    <xf numFmtId="10" fontId="16" fillId="0" borderId="0" xfId="0" applyNumberFormat="1" applyFont="1"/>
    <xf numFmtId="0" fontId="15" fillId="0" borderId="0" xfId="0" applyFont="1"/>
    <xf numFmtId="164" fontId="13" fillId="0" borderId="0" xfId="0" applyNumberFormat="1" applyFont="1"/>
    <xf numFmtId="10" fontId="13" fillId="0" borderId="0" xfId="0" applyNumberFormat="1" applyFont="1"/>
    <xf numFmtId="164" fontId="16" fillId="0" borderId="0" xfId="0" applyNumberFormat="1" applyFont="1"/>
    <xf numFmtId="2" fontId="15" fillId="0" borderId="0" xfId="0" applyNumberFormat="1" applyFont="1"/>
    <xf numFmtId="2" fontId="10" fillId="0" borderId="0" xfId="0" applyNumberFormat="1" applyFont="1"/>
    <xf numFmtId="2" fontId="17" fillId="0" borderId="0" xfId="0" applyNumberFormat="1" applyFont="1"/>
    <xf numFmtId="10" fontId="4" fillId="0" borderId="0" xfId="0" applyNumberFormat="1" applyFont="1"/>
    <xf numFmtId="2" fontId="4" fillId="0" borderId="0" xfId="0" applyNumberFormat="1" applyFont="1" applyProtection="1">
      <protection hidden="1"/>
    </xf>
    <xf numFmtId="164" fontId="4" fillId="0" borderId="0" xfId="0" applyNumberFormat="1" applyFont="1"/>
    <xf numFmtId="10" fontId="17" fillId="3" borderId="0" xfId="0" applyNumberFormat="1" applyFont="1" applyFill="1"/>
    <xf numFmtId="2" fontId="4" fillId="3" borderId="0" xfId="0" applyNumberFormat="1" applyFont="1" applyFill="1"/>
    <xf numFmtId="10" fontId="4" fillId="0" borderId="0" xfId="3" applyNumberFormat="1" applyFont="1" applyAlignment="1">
      <alignment horizontal="center" vertical="center" wrapText="1"/>
    </xf>
    <xf numFmtId="2" fontId="15" fillId="3" borderId="0" xfId="0" applyNumberFormat="1" applyFont="1" applyFill="1"/>
    <xf numFmtId="2" fontId="15" fillId="0" borderId="0" xfId="0" applyNumberFormat="1" applyFont="1" applyBorder="1"/>
    <xf numFmtId="2" fontId="17" fillId="0" borderId="0" xfId="0" applyNumberFormat="1" applyFont="1" applyAlignment="1">
      <alignment horizontal="center"/>
    </xf>
    <xf numFmtId="10" fontId="4" fillId="3" borderId="0" xfId="0" applyNumberFormat="1" applyFont="1" applyFill="1"/>
    <xf numFmtId="164" fontId="4" fillId="3" borderId="0" xfId="0" applyNumberFormat="1" applyFont="1" applyFill="1"/>
    <xf numFmtId="0" fontId="2" fillId="0" borderId="0" xfId="0" applyFont="1"/>
    <xf numFmtId="0" fontId="31" fillId="0" borderId="0" xfId="6" applyFont="1"/>
    <xf numFmtId="0" fontId="21" fillId="0" borderId="0" xfId="6"/>
    <xf numFmtId="0" fontId="32" fillId="0" borderId="0" xfId="5" applyFont="1" applyAlignment="1">
      <alignment horizontal="center" vertical="center"/>
    </xf>
    <xf numFmtId="0" fontId="34" fillId="0" borderId="0" xfId="6" applyFont="1"/>
    <xf numFmtId="0" fontId="35" fillId="0" borderId="0" xfId="6" applyFont="1"/>
    <xf numFmtId="0" fontId="31" fillId="0" borderId="0" xfId="5" applyFont="1" applyAlignment="1">
      <alignment horizontal="center" vertical="center"/>
    </xf>
    <xf numFmtId="0" fontId="34" fillId="0" borderId="0" xfId="5" applyFont="1"/>
    <xf numFmtId="0" fontId="32" fillId="0" borderId="43" xfId="5" applyFont="1" applyBorder="1" applyAlignment="1">
      <alignment vertical="center"/>
    </xf>
    <xf numFmtId="3" fontId="37" fillId="0" borderId="36" xfId="5" applyNumberFormat="1" applyFont="1" applyBorder="1" applyAlignment="1">
      <alignment horizontal="center" vertical="center"/>
    </xf>
    <xf numFmtId="3" fontId="38" fillId="0" borderId="0" xfId="5" applyNumberFormat="1" applyFont="1" applyAlignment="1">
      <alignment horizontal="center" vertical="center"/>
    </xf>
    <xf numFmtId="3" fontId="39" fillId="0" borderId="0" xfId="5" applyNumberFormat="1" applyFont="1" applyAlignment="1">
      <alignment horizontal="left" vertical="center"/>
    </xf>
    <xf numFmtId="0" fontId="31" fillId="0" borderId="0" xfId="5" applyFont="1"/>
    <xf numFmtId="3" fontId="40" fillId="0" borderId="14" xfId="5" applyNumberFormat="1" applyFont="1" applyBorder="1" applyAlignment="1">
      <alignment horizontal="center" vertical="center"/>
    </xf>
    <xf numFmtId="0" fontId="31" fillId="0" borderId="0" xfId="5" applyFont="1" applyAlignment="1">
      <alignment horizontal="center"/>
    </xf>
    <xf numFmtId="0" fontId="41" fillId="0" borderId="0" xfId="5" applyFont="1" applyAlignment="1">
      <alignment horizontal="center"/>
    </xf>
    <xf numFmtId="0" fontId="41" fillId="0" borderId="0" xfId="6" applyFont="1" applyAlignment="1">
      <alignment horizontal="center"/>
    </xf>
    <xf numFmtId="3" fontId="31" fillId="0" borderId="48" xfId="5" applyNumberFormat="1" applyFont="1" applyBorder="1" applyAlignment="1">
      <alignment horizontal="center" vertical="center" wrapText="1"/>
    </xf>
    <xf numFmtId="0" fontId="32" fillId="0" borderId="48" xfId="5" applyFont="1" applyBorder="1" applyAlignment="1">
      <alignment horizontal="center" vertical="center" wrapText="1"/>
    </xf>
    <xf numFmtId="0" fontId="27" fillId="0" borderId="48" xfId="6" applyFont="1" applyBorder="1" applyAlignment="1">
      <alignment horizontal="center" vertical="center" wrapText="1"/>
    </xf>
    <xf numFmtId="0" fontId="31" fillId="0" borderId="28" xfId="5" applyFont="1" applyBorder="1" applyAlignment="1">
      <alignment horizontal="center" vertical="center" wrapText="1"/>
    </xf>
    <xf numFmtId="0" fontId="44" fillId="0" borderId="63" xfId="5" applyFont="1" applyBorder="1" applyAlignment="1">
      <alignment horizontal="center" vertical="center" wrapText="1"/>
    </xf>
    <xf numFmtId="0" fontId="45" fillId="0" borderId="14" xfId="5" applyFont="1" applyBorder="1" applyAlignment="1">
      <alignment horizontal="right" vertical="center" wrapText="1"/>
    </xf>
    <xf numFmtId="4" fontId="43" fillId="0" borderId="14" xfId="5" applyNumberFormat="1" applyFont="1" applyBorder="1" applyAlignment="1">
      <alignment horizontal="center" vertical="center"/>
    </xf>
    <xf numFmtId="0" fontId="46" fillId="0" borderId="14" xfId="5" applyFont="1" applyBorder="1" applyAlignment="1">
      <alignment vertical="center"/>
    </xf>
    <xf numFmtId="0" fontId="31" fillId="0" borderId="47" xfId="5" applyFont="1" applyBorder="1" applyAlignment="1">
      <alignment vertical="center"/>
    </xf>
    <xf numFmtId="0" fontId="37" fillId="0" borderId="18" xfId="5" applyFont="1" applyBorder="1" applyAlignment="1">
      <alignment horizontal="center" vertical="center"/>
    </xf>
    <xf numFmtId="0" fontId="37" fillId="0" borderId="16" xfId="5" applyFont="1" applyBorder="1" applyAlignment="1">
      <alignment vertical="center"/>
    </xf>
    <xf numFmtId="3" fontId="31" fillId="0" borderId="16" xfId="5" applyNumberFormat="1" applyFont="1" applyBorder="1" applyAlignment="1">
      <alignment horizontal="center" vertical="center"/>
    </xf>
    <xf numFmtId="0" fontId="31" fillId="0" borderId="16" xfId="5" applyFont="1" applyBorder="1" applyAlignment="1">
      <alignment vertical="center"/>
    </xf>
    <xf numFmtId="0" fontId="31" fillId="0" borderId="19" xfId="5" applyFont="1" applyBorder="1" applyAlignment="1">
      <alignment vertical="center"/>
    </xf>
    <xf numFmtId="16" fontId="37" fillId="0" borderId="18" xfId="5" applyNumberFormat="1" applyFont="1" applyBorder="1" applyAlignment="1">
      <alignment horizontal="center" vertical="center"/>
    </xf>
    <xf numFmtId="0" fontId="37" fillId="0" borderId="16" xfId="5" applyFont="1" applyBorder="1" applyAlignment="1">
      <alignment vertical="center" wrapText="1"/>
    </xf>
    <xf numFmtId="3" fontId="32" fillId="5" borderId="16" xfId="5" applyNumberFormat="1" applyFont="1" applyFill="1" applyBorder="1" applyAlignment="1">
      <alignment horizontal="center" vertical="center"/>
    </xf>
    <xf numFmtId="165" fontId="32" fillId="5" borderId="19" xfId="5" applyNumberFormat="1" applyFont="1" applyFill="1" applyBorder="1" applyAlignment="1">
      <alignment horizontal="center" vertical="center"/>
    </xf>
    <xf numFmtId="0" fontId="43" fillId="0" borderId="18" xfId="5" applyFont="1" applyBorder="1" applyAlignment="1">
      <alignment horizontal="center" vertical="center"/>
    </xf>
    <xf numFmtId="0" fontId="43" fillId="0" borderId="16" xfId="5" applyFont="1" applyBorder="1" applyAlignment="1">
      <alignment vertical="center"/>
    </xf>
    <xf numFmtId="165" fontId="31" fillId="0" borderId="19" xfId="5" applyNumberFormat="1" applyFont="1" applyBorder="1" applyAlignment="1">
      <alignment horizontal="center" vertical="center"/>
    </xf>
    <xf numFmtId="16" fontId="43" fillId="0" borderId="16" xfId="5" applyNumberFormat="1" applyFont="1" applyBorder="1" applyAlignment="1">
      <alignment vertical="center"/>
    </xf>
    <xf numFmtId="3" fontId="37" fillId="0" borderId="16" xfId="5" applyNumberFormat="1" applyFont="1" applyBorder="1" applyAlignment="1">
      <alignment horizontal="center" vertical="center"/>
    </xf>
    <xf numFmtId="3" fontId="32" fillId="0" borderId="16" xfId="5" applyNumberFormat="1" applyFont="1" applyBorder="1" applyAlignment="1">
      <alignment horizontal="center" vertical="center"/>
    </xf>
    <xf numFmtId="165" fontId="32" fillId="0" borderId="19" xfId="5" applyNumberFormat="1" applyFont="1" applyBorder="1" applyAlignment="1">
      <alignment horizontal="center" vertical="center"/>
    </xf>
    <xf numFmtId="3" fontId="43" fillId="0" borderId="16" xfId="5" applyNumberFormat="1" applyFont="1" applyBorder="1" applyAlignment="1">
      <alignment horizontal="center" vertical="center"/>
    </xf>
    <xf numFmtId="0" fontId="43" fillId="0" borderId="16" xfId="5" applyFont="1" applyBorder="1" applyAlignment="1">
      <alignment vertical="center" wrapText="1"/>
    </xf>
    <xf numFmtId="0" fontId="32" fillId="0" borderId="0" xfId="6" applyFont="1"/>
    <xf numFmtId="0" fontId="43" fillId="0" borderId="38" xfId="5" applyFont="1" applyBorder="1" applyAlignment="1">
      <alignment horizontal="center" vertical="center"/>
    </xf>
    <xf numFmtId="0" fontId="48" fillId="0" borderId="36" xfId="5" applyFont="1" applyBorder="1" applyAlignment="1">
      <alignment vertical="center" wrapText="1"/>
    </xf>
    <xf numFmtId="3" fontId="32" fillId="0" borderId="36" xfId="5" applyNumberFormat="1" applyFont="1" applyBorder="1" applyAlignment="1">
      <alignment horizontal="center" vertical="center"/>
    </xf>
    <xf numFmtId="165" fontId="32" fillId="0" borderId="41" xfId="5" applyNumberFormat="1" applyFont="1" applyBorder="1" applyAlignment="1">
      <alignment horizontal="center" vertical="center"/>
    </xf>
    <xf numFmtId="0" fontId="37" fillId="6" borderId="6" xfId="5" applyFont="1" applyFill="1" applyBorder="1" applyAlignment="1">
      <alignment horizontal="center" vertical="center"/>
    </xf>
    <xf numFmtId="0" fontId="49" fillId="6" borderId="7" xfId="5" applyFont="1" applyFill="1" applyBorder="1" applyAlignment="1">
      <alignment vertical="center" wrapText="1"/>
    </xf>
    <xf numFmtId="3" fontId="32" fillId="6" borderId="7" xfId="5" applyNumberFormat="1" applyFont="1" applyFill="1" applyBorder="1" applyAlignment="1">
      <alignment horizontal="center" vertical="center"/>
    </xf>
    <xf numFmtId="165" fontId="32" fillId="6" borderId="11" xfId="5" applyNumberFormat="1" applyFont="1" applyFill="1" applyBorder="1" applyAlignment="1">
      <alignment horizontal="center" vertical="center"/>
    </xf>
    <xf numFmtId="0" fontId="50" fillId="0" borderId="54" xfId="5" applyFont="1" applyBorder="1" applyAlignment="1">
      <alignment horizontal="center" vertical="center"/>
    </xf>
    <xf numFmtId="0" fontId="51" fillId="0" borderId="50" xfId="5" applyFont="1" applyBorder="1" applyAlignment="1">
      <alignment vertical="center" wrapText="1"/>
    </xf>
    <xf numFmtId="3" fontId="52" fillId="0" borderId="50" xfId="5" applyNumberFormat="1" applyFont="1" applyBorder="1" applyAlignment="1">
      <alignment horizontal="center" vertical="center"/>
    </xf>
    <xf numFmtId="165" fontId="52" fillId="0" borderId="55" xfId="5" applyNumberFormat="1" applyFont="1" applyBorder="1" applyAlignment="1">
      <alignment horizontal="center" vertical="center"/>
    </xf>
    <xf numFmtId="0" fontId="50" fillId="7" borderId="6" xfId="5" applyFont="1" applyFill="1" applyBorder="1" applyAlignment="1">
      <alignment horizontal="center" vertical="center"/>
    </xf>
    <xf numFmtId="0" fontId="51" fillId="7" borderId="7" xfId="5" applyFont="1" applyFill="1" applyBorder="1" applyAlignment="1">
      <alignment vertical="center" wrapText="1"/>
    </xf>
    <xf numFmtId="3" fontId="50" fillId="7" borderId="7" xfId="5" applyNumberFormat="1" applyFont="1" applyFill="1" applyBorder="1" applyAlignment="1">
      <alignment horizontal="center" vertical="center"/>
    </xf>
    <xf numFmtId="165" fontId="50" fillId="7" borderId="11" xfId="5" applyNumberFormat="1" applyFont="1" applyFill="1" applyBorder="1" applyAlignment="1">
      <alignment horizontal="center" vertical="center"/>
    </xf>
    <xf numFmtId="0" fontId="31" fillId="0" borderId="0" xfId="5" applyFont="1" applyAlignment="1">
      <alignment horizontal="center" wrapText="1"/>
    </xf>
    <xf numFmtId="0" fontId="53" fillId="0" borderId="16" xfId="5" applyFont="1" applyBorder="1" applyAlignment="1">
      <alignment horizontal="right" vertical="center" wrapText="1"/>
    </xf>
    <xf numFmtId="14" fontId="53" fillId="0" borderId="16" xfId="5" applyNumberFormat="1" applyFont="1" applyBorder="1" applyAlignment="1">
      <alignment horizontal="center" vertical="center"/>
    </xf>
    <xf numFmtId="166" fontId="53" fillId="0" borderId="0" xfId="5" applyNumberFormat="1" applyFont="1" applyAlignment="1">
      <alignment vertical="center"/>
    </xf>
    <xf numFmtId="0" fontId="53" fillId="0" borderId="0" xfId="5" applyFont="1" applyAlignment="1">
      <alignment vertical="center"/>
    </xf>
    <xf numFmtId="0" fontId="31" fillId="0" borderId="0" xfId="6" applyFont="1" applyAlignment="1">
      <alignment horizontal="center"/>
    </xf>
    <xf numFmtId="0" fontId="43" fillId="0" borderId="0" xfId="6" applyFont="1" applyAlignment="1">
      <alignment horizontal="center"/>
    </xf>
    <xf numFmtId="0" fontId="44" fillId="0" borderId="16" xfId="5" applyFont="1" applyBorder="1" applyAlignment="1">
      <alignment horizontal="right" vertical="center"/>
    </xf>
    <xf numFmtId="3" fontId="54" fillId="0" borderId="16" xfId="5" applyNumberFormat="1" applyFont="1" applyBorder="1" applyAlignment="1">
      <alignment horizontal="right" vertical="center" wrapText="1"/>
    </xf>
    <xf numFmtId="3" fontId="44" fillId="0" borderId="16" xfId="5" applyNumberFormat="1" applyFont="1" applyBorder="1" applyAlignment="1">
      <alignment horizontal="right" vertical="center"/>
    </xf>
    <xf numFmtId="0" fontId="55" fillId="0" borderId="0" xfId="5" applyFont="1" applyAlignment="1">
      <alignment horizontal="left" vertical="center"/>
    </xf>
    <xf numFmtId="0" fontId="43" fillId="0" borderId="0" xfId="5" applyFont="1"/>
    <xf numFmtId="0" fontId="43" fillId="0" borderId="0" xfId="6" applyFont="1"/>
    <xf numFmtId="0" fontId="56" fillId="0" borderId="0" xfId="6" applyFont="1"/>
    <xf numFmtId="0" fontId="44" fillId="0" borderId="0" xfId="5" applyFont="1" applyAlignment="1">
      <alignment horizontal="right" vertical="center"/>
    </xf>
    <xf numFmtId="3" fontId="43" fillId="0" borderId="0" xfId="5" applyNumberFormat="1" applyFont="1" applyAlignment="1">
      <alignment vertical="center"/>
    </xf>
    <xf numFmtId="3" fontId="43" fillId="0" borderId="0" xfId="6" applyNumberFormat="1" applyFont="1"/>
    <xf numFmtId="0" fontId="36" fillId="0" borderId="0" xfId="5" applyFont="1" applyAlignment="1">
      <alignment vertical="center"/>
    </xf>
    <xf numFmtId="3" fontId="36" fillId="0" borderId="0" xfId="5" applyNumberFormat="1" applyFont="1" applyAlignment="1">
      <alignment horizontal="center" vertical="center"/>
    </xf>
    <xf numFmtId="0" fontId="57" fillId="0" borderId="0" xfId="5" applyFont="1" applyAlignment="1">
      <alignment vertical="center"/>
    </xf>
    <xf numFmtId="0" fontId="31" fillId="0" borderId="0" xfId="5" applyFont="1" applyAlignment="1">
      <alignment vertical="center"/>
    </xf>
    <xf numFmtId="0" fontId="34" fillId="0" borderId="0" xfId="5" applyFont="1" applyAlignment="1">
      <alignment vertical="center"/>
    </xf>
    <xf numFmtId="3" fontId="34" fillId="0" borderId="0" xfId="5" applyNumberFormat="1" applyFont="1" applyAlignment="1">
      <alignment horizontal="center" vertical="center"/>
    </xf>
    <xf numFmtId="1" fontId="10" fillId="0" borderId="0" xfId="0" applyNumberFormat="1" applyFont="1"/>
    <xf numFmtId="0" fontId="4" fillId="0" borderId="0" xfId="0" applyFont="1" applyFill="1"/>
    <xf numFmtId="0" fontId="4" fillId="0" borderId="0" xfId="0" applyFont="1" applyFill="1" applyBorder="1"/>
    <xf numFmtId="164" fontId="5" fillId="0" borderId="0" xfId="0" applyNumberFormat="1" applyFont="1" applyFill="1"/>
    <xf numFmtId="0" fontId="5" fillId="0" borderId="0" xfId="0" applyFont="1" applyFill="1"/>
    <xf numFmtId="0" fontId="6" fillId="0" borderId="0" xfId="0" applyFont="1" applyFill="1"/>
    <xf numFmtId="2" fontId="6" fillId="0" borderId="0" xfId="0" applyNumberFormat="1" applyFont="1" applyFill="1"/>
    <xf numFmtId="164" fontId="4" fillId="0" borderId="0" xfId="0" applyNumberFormat="1" applyFont="1" applyFill="1"/>
    <xf numFmtId="164" fontId="7" fillId="0" borderId="0" xfId="0" applyNumberFormat="1" applyFont="1" applyFill="1"/>
    <xf numFmtId="0" fontId="8" fillId="0" borderId="0" xfId="0" applyFont="1" applyFill="1"/>
    <xf numFmtId="0" fontId="3" fillId="0" borderId="0" xfId="0" applyFont="1" applyFill="1"/>
    <xf numFmtId="164" fontId="9" fillId="0" borderId="0" xfId="0" applyNumberFormat="1" applyFont="1" applyFill="1"/>
    <xf numFmtId="0" fontId="9" fillId="0" borderId="0" xfId="0" applyFont="1" applyFill="1"/>
    <xf numFmtId="0" fontId="10" fillId="0" borderId="0" xfId="0" applyFont="1" applyFill="1"/>
    <xf numFmtId="2" fontId="10" fillId="0" borderId="0" xfId="0" applyNumberFormat="1" applyFont="1" applyFill="1"/>
    <xf numFmtId="164" fontId="3" fillId="0" borderId="0" xfId="0" applyNumberFormat="1" applyFont="1" applyFill="1"/>
    <xf numFmtId="164" fontId="11" fillId="0" borderId="0" xfId="0" applyNumberFormat="1" applyFont="1" applyFill="1"/>
    <xf numFmtId="0" fontId="12" fillId="0" borderId="0" xfId="0" applyFont="1" applyFill="1"/>
    <xf numFmtId="0" fontId="7" fillId="0" borderId="0" xfId="0" applyFont="1" applyFill="1"/>
    <xf numFmtId="164" fontId="10" fillId="0" borderId="0" xfId="0" applyNumberFormat="1" applyFont="1" applyFill="1"/>
    <xf numFmtId="0" fontId="3" fillId="0" borderId="1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6" xfId="0" applyFont="1" applyFill="1" applyBorder="1"/>
    <xf numFmtId="0" fontId="4" fillId="0" borderId="4" xfId="0" applyFont="1" applyFill="1" applyBorder="1" applyAlignment="1">
      <alignment horizontal="center" vertical="top" wrapText="1"/>
    </xf>
    <xf numFmtId="0" fontId="7" fillId="4" borderId="28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3" fillId="0" borderId="2" xfId="0" applyFont="1" applyFill="1" applyBorder="1"/>
    <xf numFmtId="0" fontId="4" fillId="0" borderId="66" xfId="0" applyFont="1" applyFill="1" applyBorder="1" applyAlignment="1">
      <alignment horizontal="center" vertical="top" wrapText="1"/>
    </xf>
    <xf numFmtId="0" fontId="3" fillId="0" borderId="34" xfId="0" applyFont="1" applyFill="1" applyBorder="1"/>
    <xf numFmtId="0" fontId="3" fillId="3" borderId="16" xfId="0" applyFont="1" applyFill="1" applyBorder="1"/>
    <xf numFmtId="0" fontId="4" fillId="3" borderId="13" xfId="0" applyFont="1" applyFill="1" applyBorder="1" applyAlignment="1">
      <alignment horizontal="left"/>
    </xf>
    <xf numFmtId="0" fontId="3" fillId="3" borderId="67" xfId="1" applyNumberFormat="1" applyFont="1" applyFill="1" applyBorder="1" applyAlignment="1" applyProtection="1">
      <alignment horizontal="center" vertical="top" wrapText="1"/>
    </xf>
    <xf numFmtId="0" fontId="3" fillId="3" borderId="68" xfId="1" applyNumberFormat="1" applyFont="1" applyFill="1" applyBorder="1" applyAlignment="1" applyProtection="1">
      <alignment horizontal="center" vertical="top" wrapText="1"/>
    </xf>
    <xf numFmtId="2" fontId="4" fillId="3" borderId="22" xfId="2" applyNumberFormat="1" applyFont="1" applyFill="1" applyBorder="1" applyAlignment="1" applyProtection="1">
      <alignment vertical="top" wrapText="1"/>
    </xf>
    <xf numFmtId="2" fontId="3" fillId="4" borderId="69" xfId="2" applyNumberFormat="1" applyFont="1" applyFill="1" applyBorder="1" applyAlignment="1" applyProtection="1">
      <alignment vertical="top" wrapText="1"/>
    </xf>
    <xf numFmtId="164" fontId="3" fillId="3" borderId="14" xfId="0" applyNumberFormat="1" applyFont="1" applyFill="1" applyBorder="1"/>
    <xf numFmtId="2" fontId="3" fillId="3" borderId="14" xfId="1" applyNumberFormat="1" applyFont="1" applyFill="1" applyBorder="1"/>
    <xf numFmtId="2" fontId="3" fillId="3" borderId="14" xfId="0" applyNumberFormat="1" applyFont="1" applyFill="1" applyBorder="1"/>
    <xf numFmtId="2" fontId="3" fillId="3" borderId="69" xfId="0" applyNumberFormat="1" applyFont="1" applyFill="1" applyBorder="1"/>
    <xf numFmtId="2" fontId="3" fillId="3" borderId="70" xfId="0" applyNumberFormat="1" applyFont="1" applyFill="1" applyBorder="1"/>
    <xf numFmtId="2" fontId="3" fillId="3" borderId="13" xfId="0" applyNumberFormat="1" applyFont="1" applyFill="1" applyBorder="1"/>
    <xf numFmtId="2" fontId="3" fillId="3" borderId="18" xfId="0" applyNumberFormat="1" applyFont="1" applyFill="1" applyBorder="1"/>
    <xf numFmtId="2" fontId="3" fillId="3" borderId="16" xfId="0" applyNumberFormat="1" applyFont="1" applyFill="1" applyBorder="1"/>
    <xf numFmtId="2" fontId="3" fillId="3" borderId="19" xfId="0" applyNumberFormat="1" applyFont="1" applyFill="1" applyBorder="1"/>
    <xf numFmtId="2" fontId="3" fillId="3" borderId="34" xfId="0" applyNumberFormat="1" applyFont="1" applyFill="1" applyBorder="1"/>
    <xf numFmtId="2" fontId="3" fillId="3" borderId="43" xfId="0" applyNumberFormat="1" applyFont="1" applyFill="1" applyBorder="1"/>
    <xf numFmtId="2" fontId="3" fillId="3" borderId="45" xfId="0" applyNumberFormat="1" applyFont="1" applyFill="1" applyBorder="1"/>
    <xf numFmtId="2" fontId="0" fillId="0" borderId="14" xfId="0" applyNumberFormat="1" applyFont="1" applyBorder="1"/>
    <xf numFmtId="2" fontId="3" fillId="3" borderId="63" xfId="0" applyNumberFormat="1" applyFont="1" applyFill="1" applyBorder="1"/>
    <xf numFmtId="2" fontId="4" fillId="3" borderId="69" xfId="0" applyNumberFormat="1" applyFont="1" applyFill="1" applyBorder="1"/>
    <xf numFmtId="2" fontId="4" fillId="3" borderId="14" xfId="0" applyNumberFormat="1" applyFont="1" applyFill="1" applyBorder="1"/>
    <xf numFmtId="164" fontId="7" fillId="3" borderId="70" xfId="0" applyNumberFormat="1" applyFont="1" applyFill="1" applyBorder="1"/>
    <xf numFmtId="164" fontId="7" fillId="3" borderId="13" xfId="0" applyNumberFormat="1" applyFont="1" applyFill="1" applyBorder="1"/>
    <xf numFmtId="2" fontId="3" fillId="3" borderId="14" xfId="2" applyNumberFormat="1" applyFont="1" applyFill="1" applyBorder="1" applyAlignment="1" applyProtection="1">
      <alignment vertical="top" wrapText="1"/>
    </xf>
    <xf numFmtId="2" fontId="7" fillId="3" borderId="14" xfId="0" applyNumberFormat="1" applyFont="1" applyFill="1" applyBorder="1"/>
    <xf numFmtId="2" fontId="9" fillId="3" borderId="0" xfId="0" applyNumberFormat="1" applyFont="1" applyFill="1" applyBorder="1"/>
    <xf numFmtId="0" fontId="4" fillId="3" borderId="17" xfId="0" applyFont="1" applyFill="1" applyBorder="1" applyAlignment="1">
      <alignment horizontal="left"/>
    </xf>
    <xf numFmtId="0" fontId="3" fillId="3" borderId="30" xfId="1" applyNumberFormat="1" applyFont="1" applyFill="1" applyBorder="1" applyAlignment="1" applyProtection="1">
      <alignment horizontal="center" vertical="top" wrapText="1"/>
    </xf>
    <xf numFmtId="0" fontId="3" fillId="3" borderId="71" xfId="1" applyNumberFormat="1" applyFont="1" applyFill="1" applyBorder="1" applyAlignment="1" applyProtection="1">
      <alignment horizontal="center" vertical="top" wrapText="1"/>
    </xf>
    <xf numFmtId="2" fontId="3" fillId="3" borderId="72" xfId="0" applyNumberFormat="1" applyFont="1" applyFill="1" applyBorder="1"/>
    <xf numFmtId="2" fontId="3" fillId="3" borderId="17" xfId="0" applyNumberFormat="1" applyFont="1" applyFill="1" applyBorder="1"/>
    <xf numFmtId="164" fontId="7" fillId="3" borderId="17" xfId="0" applyNumberFormat="1" applyFont="1" applyFill="1" applyBorder="1"/>
    <xf numFmtId="0" fontId="4" fillId="3" borderId="17" xfId="0" applyFont="1" applyFill="1" applyBorder="1"/>
    <xf numFmtId="0" fontId="3" fillId="3" borderId="31" xfId="1" applyNumberFormat="1" applyFont="1" applyFill="1" applyBorder="1" applyAlignment="1" applyProtection="1">
      <alignment horizontal="center" vertical="top" wrapText="1"/>
    </xf>
    <xf numFmtId="0" fontId="3" fillId="3" borderId="73" xfId="1" applyNumberFormat="1" applyFont="1" applyFill="1" applyBorder="1" applyAlignment="1" applyProtection="1">
      <alignment horizontal="center" vertical="top" wrapText="1"/>
    </xf>
    <xf numFmtId="2" fontId="3" fillId="3" borderId="28" xfId="0" applyNumberFormat="1" applyFont="1" applyFill="1" applyBorder="1"/>
    <xf numFmtId="2" fontId="3" fillId="3" borderId="48" xfId="0" applyNumberFormat="1" applyFont="1" applyFill="1" applyBorder="1"/>
    <xf numFmtId="2" fontId="3" fillId="3" borderId="46" xfId="0" applyNumberFormat="1" applyFont="1" applyFill="1" applyBorder="1"/>
    <xf numFmtId="0" fontId="9" fillId="0" borderId="12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2" fontId="7" fillId="0" borderId="12" xfId="0" applyNumberFormat="1" applyFont="1" applyFill="1" applyBorder="1"/>
    <xf numFmtId="2" fontId="7" fillId="2" borderId="7" xfId="0" applyNumberFormat="1" applyFont="1" applyFill="1" applyBorder="1"/>
    <xf numFmtId="2" fontId="7" fillId="2" borderId="42" xfId="0" applyNumberFormat="1" applyFont="1" applyFill="1" applyBorder="1"/>
    <xf numFmtId="2" fontId="7" fillId="2" borderId="8" xfId="0" applyNumberFormat="1" applyFont="1" applyFill="1" applyBorder="1"/>
    <xf numFmtId="2" fontId="7" fillId="2" borderId="74" xfId="0" applyNumberFormat="1" applyFont="1" applyFill="1" applyBorder="1"/>
    <xf numFmtId="2" fontId="7" fillId="3" borderId="0" xfId="0" applyNumberFormat="1" applyFont="1" applyFill="1" applyBorder="1"/>
    <xf numFmtId="0" fontId="13" fillId="3" borderId="0" xfId="0" applyFont="1" applyFill="1" applyBorder="1"/>
    <xf numFmtId="0" fontId="3" fillId="3" borderId="0" xfId="0" applyFont="1" applyFill="1" applyBorder="1"/>
    <xf numFmtId="2" fontId="3" fillId="3" borderId="0" xfId="0" applyNumberFormat="1" applyFont="1" applyFill="1" applyBorder="1"/>
    <xf numFmtId="0" fontId="13" fillId="8" borderId="0" xfId="0" applyFont="1" applyFill="1"/>
    <xf numFmtId="0" fontId="3" fillId="8" borderId="0" xfId="0" applyFont="1" applyFill="1"/>
    <xf numFmtId="2" fontId="3" fillId="0" borderId="0" xfId="0" applyNumberFormat="1" applyFont="1" applyFill="1"/>
    <xf numFmtId="2" fontId="14" fillId="8" borderId="0" xfId="0" applyNumberFormat="1" applyFont="1" applyFill="1"/>
    <xf numFmtId="0" fontId="13" fillId="8" borderId="0" xfId="0" applyFont="1" applyFill="1" applyBorder="1"/>
    <xf numFmtId="0" fontId="9" fillId="0" borderId="0" xfId="0" applyFont="1" applyFill="1" applyBorder="1"/>
    <xf numFmtId="2" fontId="4" fillId="0" borderId="0" xfId="0" applyNumberFormat="1" applyFont="1" applyFill="1"/>
    <xf numFmtId="2" fontId="11" fillId="0" borderId="0" xfId="0" applyNumberFormat="1" applyFont="1" applyFill="1"/>
    <xf numFmtId="0" fontId="11" fillId="0" borderId="0" xfId="0" applyFont="1" applyFill="1"/>
    <xf numFmtId="2" fontId="9" fillId="0" borderId="0" xfId="0" applyNumberFormat="1" applyFont="1" applyFill="1"/>
    <xf numFmtId="2" fontId="5" fillId="0" borderId="0" xfId="0" applyNumberFormat="1" applyFont="1" applyFill="1"/>
    <xf numFmtId="164" fontId="13" fillId="0" borderId="0" xfId="0" applyNumberFormat="1" applyFont="1" applyFill="1"/>
    <xf numFmtId="0" fontId="13" fillId="0" borderId="0" xfId="0" applyFont="1" applyFill="1"/>
    <xf numFmtId="0" fontId="15" fillId="0" borderId="0" xfId="0" applyFont="1" applyFill="1"/>
    <xf numFmtId="2" fontId="13" fillId="0" borderId="0" xfId="0" applyNumberFormat="1" applyFont="1" applyFill="1"/>
    <xf numFmtId="0" fontId="16" fillId="0" borderId="0" xfId="0" applyFont="1" applyFill="1"/>
    <xf numFmtId="164" fontId="16" fillId="0" borderId="0" xfId="0" applyNumberFormat="1" applyFont="1" applyFill="1"/>
    <xf numFmtId="2" fontId="15" fillId="0" borderId="0" xfId="0" applyNumberFormat="1" applyFont="1" applyFill="1"/>
    <xf numFmtId="164" fontId="4" fillId="0" borderId="0" xfId="0" applyNumberFormat="1" applyFont="1" applyFill="1" applyBorder="1"/>
    <xf numFmtId="2" fontId="4" fillId="0" borderId="0" xfId="0" applyNumberFormat="1" applyFont="1" applyFill="1" applyBorder="1" applyProtection="1">
      <protection hidden="1"/>
    </xf>
    <xf numFmtId="2" fontId="4" fillId="0" borderId="0" xfId="0" applyNumberFormat="1" applyFont="1" applyFill="1" applyBorder="1"/>
    <xf numFmtId="2" fontId="17" fillId="0" borderId="0" xfId="0" applyNumberFormat="1" applyFont="1" applyFill="1" applyBorder="1"/>
    <xf numFmtId="2" fontId="17" fillId="0" borderId="0" xfId="0" applyNumberFormat="1" applyFont="1" applyBorder="1" applyAlignment="1">
      <alignment horizontal="center"/>
    </xf>
    <xf numFmtId="2" fontId="4" fillId="3" borderId="0" xfId="0" applyNumberFormat="1" applyFont="1" applyFill="1" applyBorder="1"/>
    <xf numFmtId="2" fontId="17" fillId="3" borderId="0" xfId="0" applyNumberFormat="1" applyFont="1" applyFill="1" applyBorder="1"/>
    <xf numFmtId="2" fontId="4" fillId="0" borderId="0" xfId="3" applyNumberFormat="1" applyFont="1" applyFill="1" applyBorder="1" applyAlignment="1" applyProtection="1">
      <alignment horizontal="center" vertical="center" wrapText="1"/>
    </xf>
    <xf numFmtId="2" fontId="15" fillId="0" borderId="0" xfId="0" applyNumberFormat="1" applyFont="1" applyFill="1" applyBorder="1"/>
    <xf numFmtId="164" fontId="5" fillId="0" borderId="0" xfId="0" applyNumberFormat="1" applyFont="1" applyFill="1" applyBorder="1"/>
    <xf numFmtId="164" fontId="3" fillId="0" borderId="0" xfId="0" applyNumberFormat="1" applyFont="1" applyFill="1" applyBorder="1"/>
    <xf numFmtId="0" fontId="3" fillId="0" borderId="0" xfId="0" applyFont="1" applyFill="1" applyBorder="1"/>
    <xf numFmtId="164" fontId="4" fillId="3" borderId="0" xfId="0" applyNumberFormat="1" applyFont="1" applyFill="1" applyBorder="1"/>
    <xf numFmtId="164" fontId="9" fillId="0" borderId="0" xfId="0" applyNumberFormat="1" applyFont="1" applyFill="1" applyBorder="1"/>
    <xf numFmtId="0" fontId="2" fillId="0" borderId="0" xfId="0" applyFont="1" applyFill="1" applyBorder="1"/>
    <xf numFmtId="166" fontId="9" fillId="3" borderId="0" xfId="0" applyNumberFormat="1" applyFont="1" applyFill="1"/>
    <xf numFmtId="1" fontId="7" fillId="2" borderId="74" xfId="0" applyNumberFormat="1" applyFont="1" applyFill="1" applyBorder="1"/>
    <xf numFmtId="165" fontId="7" fillId="2" borderId="65" xfId="0" applyNumberFormat="1" applyFont="1" applyFill="1" applyBorder="1"/>
    <xf numFmtId="1" fontId="3" fillId="3" borderId="9" xfId="0" applyNumberFormat="1" applyFont="1" applyFill="1" applyBorder="1"/>
    <xf numFmtId="165" fontId="7" fillId="3" borderId="25" xfId="0" applyNumberFormat="1" applyFont="1" applyFill="1" applyBorder="1"/>
    <xf numFmtId="165" fontId="7" fillId="2" borderId="42" xfId="0" applyNumberFormat="1" applyFont="1" applyFill="1" applyBorder="1"/>
    <xf numFmtId="165" fontId="7" fillId="2" borderId="74" xfId="0" applyNumberFormat="1" applyFont="1" applyFill="1" applyBorder="1"/>
    <xf numFmtId="1" fontId="0" fillId="0" borderId="16" xfId="0" applyNumberFormat="1" applyBorder="1"/>
    <xf numFmtId="1" fontId="0" fillId="0" borderId="9" xfId="0" applyNumberFormat="1" applyBorder="1"/>
    <xf numFmtId="1" fontId="0" fillId="0" borderId="48" xfId="0" applyNumberFormat="1" applyBorder="1"/>
    <xf numFmtId="10" fontId="7" fillId="3" borderId="19" xfId="0" applyNumberFormat="1" applyFont="1" applyFill="1" applyBorder="1"/>
    <xf numFmtId="10" fontId="7" fillId="3" borderId="28" xfId="0" applyNumberFormat="1" applyFont="1" applyFill="1" applyBorder="1"/>
    <xf numFmtId="0" fontId="4" fillId="0" borderId="32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66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3" fillId="0" borderId="2" xfId="5" applyFont="1" applyBorder="1" applyAlignment="1">
      <alignment horizontal="center" vertical="center" wrapText="1"/>
    </xf>
    <xf numFmtId="0" fontId="31" fillId="0" borderId="9" xfId="5" applyFont="1" applyBorder="1" applyAlignment="1">
      <alignment horizontal="center" vertical="center" wrapText="1"/>
    </xf>
    <xf numFmtId="0" fontId="43" fillId="0" borderId="15" xfId="5" applyFont="1" applyBorder="1" applyAlignment="1">
      <alignment vertical="center" wrapText="1"/>
    </xf>
    <xf numFmtId="0" fontId="31" fillId="0" borderId="48" xfId="5" applyFont="1" applyBorder="1" applyAlignment="1">
      <alignment vertical="center" wrapText="1"/>
    </xf>
    <xf numFmtId="0" fontId="32" fillId="0" borderId="15" xfId="5" applyFont="1" applyBorder="1" applyAlignment="1">
      <alignment horizontal="center" vertical="center" wrapText="1"/>
    </xf>
    <xf numFmtId="0" fontId="32" fillId="0" borderId="20" xfId="5" applyFont="1" applyBorder="1" applyAlignment="1">
      <alignment horizontal="center" vertical="center" wrapText="1"/>
    </xf>
    <xf numFmtId="0" fontId="34" fillId="0" borderId="0" xfId="5" applyFont="1" applyAlignment="1">
      <alignment horizontal="right" vertical="center"/>
    </xf>
    <xf numFmtId="0" fontId="30" fillId="0" borderId="0" xfId="5" applyFont="1" applyAlignment="1">
      <alignment horizontal="center" vertical="center"/>
    </xf>
    <xf numFmtId="0" fontId="33" fillId="0" borderId="0" xfId="5" applyFont="1" applyAlignment="1">
      <alignment horizontal="center" vertical="center"/>
    </xf>
    <xf numFmtId="0" fontId="30" fillId="0" borderId="0" xfId="6" applyFont="1" applyAlignment="1">
      <alignment horizontal="right"/>
    </xf>
    <xf numFmtId="3" fontId="30" fillId="5" borderId="1" xfId="5" applyNumberFormat="1" applyFont="1" applyFill="1" applyBorder="1" applyAlignment="1">
      <alignment horizontal="center" vertical="center"/>
    </xf>
    <xf numFmtId="3" fontId="30" fillId="5" borderId="5" xfId="5" applyNumberFormat="1" applyFont="1" applyFill="1" applyBorder="1" applyAlignment="1">
      <alignment horizontal="center" vertical="center"/>
    </xf>
    <xf numFmtId="0" fontId="42" fillId="0" borderId="43" xfId="5" applyFont="1" applyBorder="1" applyAlignment="1">
      <alignment horizontal="center" vertical="center"/>
    </xf>
    <xf numFmtId="0" fontId="42" fillId="0" borderId="34" xfId="5" applyFont="1" applyBorder="1" applyAlignment="1">
      <alignment horizontal="center" vertical="center"/>
    </xf>
  </cellXfs>
  <cellStyles count="11">
    <cellStyle name="Обычный" xfId="0" builtinId="0"/>
    <cellStyle name="Обычный 10" xfId="7"/>
    <cellStyle name="Обычный 2" xfId="4"/>
    <cellStyle name="Обычный 2 8" xfId="8"/>
    <cellStyle name="Обычный 3" xfId="3"/>
    <cellStyle name="Обычный 3 6" xfId="9"/>
    <cellStyle name="Обычный 4" xfId="5"/>
    <cellStyle name="Обычный 5" xfId="6"/>
    <cellStyle name="Обычный 9" xfId="10"/>
    <cellStyle name="Обычный_Лист1" xfId="1"/>
    <cellStyle name="Обычный_Прибирал горищ ,підвал-0,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135</xdr:col>
      <xdr:colOff>0</xdr:colOff>
      <xdr:row>13</xdr:row>
      <xdr:rowOff>0</xdr:rowOff>
    </xdr:from>
    <xdr:to>
      <xdr:col>136</xdr:col>
      <xdr:colOff>0</xdr:colOff>
      <xdr:row>13</xdr:row>
      <xdr:rowOff>0</xdr:rowOff>
    </xdr:to>
    <xdr:pic>
      <xdr:nvPicPr>
        <xdr:cNvPr id="2" name="Picture 248">
          <a:extLst>
            <a:ext uri="{FF2B5EF4-FFF2-40B4-BE49-F238E27FC236}">
              <a16:creationId xmlns="" xmlns:a16="http://schemas.microsoft.com/office/drawing/2014/main" id="{00000000-0008-0000-11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36004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14</xdr:row>
      <xdr:rowOff>0</xdr:rowOff>
    </xdr:from>
    <xdr:to>
      <xdr:col>136</xdr:col>
      <xdr:colOff>0</xdr:colOff>
      <xdr:row>14</xdr:row>
      <xdr:rowOff>0</xdr:rowOff>
    </xdr:to>
    <xdr:pic>
      <xdr:nvPicPr>
        <xdr:cNvPr id="3" name="Picture 247">
          <a:extLst>
            <a:ext uri="{FF2B5EF4-FFF2-40B4-BE49-F238E27FC236}">
              <a16:creationId xmlns="" xmlns:a16="http://schemas.microsoft.com/office/drawing/2014/main" id="{00000000-0008-0000-11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38004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15</xdr:row>
      <xdr:rowOff>0</xdr:rowOff>
    </xdr:from>
    <xdr:to>
      <xdr:col>136</xdr:col>
      <xdr:colOff>0</xdr:colOff>
      <xdr:row>15</xdr:row>
      <xdr:rowOff>0</xdr:rowOff>
    </xdr:to>
    <xdr:pic>
      <xdr:nvPicPr>
        <xdr:cNvPr id="4" name="Picture 246">
          <a:extLst>
            <a:ext uri="{FF2B5EF4-FFF2-40B4-BE49-F238E27FC236}">
              <a16:creationId xmlns="" xmlns:a16="http://schemas.microsoft.com/office/drawing/2014/main" id="{00000000-0008-0000-11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0005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16</xdr:row>
      <xdr:rowOff>0</xdr:rowOff>
    </xdr:from>
    <xdr:to>
      <xdr:col>136</xdr:col>
      <xdr:colOff>0</xdr:colOff>
      <xdr:row>16</xdr:row>
      <xdr:rowOff>0</xdr:rowOff>
    </xdr:to>
    <xdr:pic>
      <xdr:nvPicPr>
        <xdr:cNvPr id="5" name="Picture 245">
          <a:extLst>
            <a:ext uri="{FF2B5EF4-FFF2-40B4-BE49-F238E27FC236}">
              <a16:creationId xmlns="" xmlns:a16="http://schemas.microsoft.com/office/drawing/2014/main" id="{00000000-0008-0000-11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2005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17</xdr:row>
      <xdr:rowOff>0</xdr:rowOff>
    </xdr:from>
    <xdr:to>
      <xdr:col>136</xdr:col>
      <xdr:colOff>0</xdr:colOff>
      <xdr:row>17</xdr:row>
      <xdr:rowOff>0</xdr:rowOff>
    </xdr:to>
    <xdr:pic>
      <xdr:nvPicPr>
        <xdr:cNvPr id="6" name="Picture 244">
          <a:extLst>
            <a:ext uri="{FF2B5EF4-FFF2-40B4-BE49-F238E27FC236}">
              <a16:creationId xmlns="" xmlns:a16="http://schemas.microsoft.com/office/drawing/2014/main" id="{00000000-0008-0000-11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4005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18</xdr:row>
      <xdr:rowOff>0</xdr:rowOff>
    </xdr:from>
    <xdr:to>
      <xdr:col>136</xdr:col>
      <xdr:colOff>0</xdr:colOff>
      <xdr:row>18</xdr:row>
      <xdr:rowOff>0</xdr:rowOff>
    </xdr:to>
    <xdr:pic>
      <xdr:nvPicPr>
        <xdr:cNvPr id="7" name="Picture 243">
          <a:extLst>
            <a:ext uri="{FF2B5EF4-FFF2-40B4-BE49-F238E27FC236}">
              <a16:creationId xmlns="" xmlns:a16="http://schemas.microsoft.com/office/drawing/2014/main" id="{00000000-0008-0000-11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6005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19</xdr:row>
      <xdr:rowOff>0</xdr:rowOff>
    </xdr:from>
    <xdr:to>
      <xdr:col>136</xdr:col>
      <xdr:colOff>0</xdr:colOff>
      <xdr:row>19</xdr:row>
      <xdr:rowOff>0</xdr:rowOff>
    </xdr:to>
    <xdr:pic>
      <xdr:nvPicPr>
        <xdr:cNvPr id="8" name="Picture 242">
          <a:extLst>
            <a:ext uri="{FF2B5EF4-FFF2-40B4-BE49-F238E27FC236}">
              <a16:creationId xmlns="" xmlns:a16="http://schemas.microsoft.com/office/drawing/2014/main" id="{00000000-0008-0000-11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8006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20</xdr:row>
      <xdr:rowOff>0</xdr:rowOff>
    </xdr:from>
    <xdr:to>
      <xdr:col>136</xdr:col>
      <xdr:colOff>0</xdr:colOff>
      <xdr:row>20</xdr:row>
      <xdr:rowOff>0</xdr:rowOff>
    </xdr:to>
    <xdr:pic>
      <xdr:nvPicPr>
        <xdr:cNvPr id="9" name="Picture 241">
          <a:extLst>
            <a:ext uri="{FF2B5EF4-FFF2-40B4-BE49-F238E27FC236}">
              <a16:creationId xmlns="" xmlns:a16="http://schemas.microsoft.com/office/drawing/2014/main" id="{00000000-0008-0000-11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50006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21</xdr:row>
      <xdr:rowOff>0</xdr:rowOff>
    </xdr:from>
    <xdr:to>
      <xdr:col>136</xdr:col>
      <xdr:colOff>0</xdr:colOff>
      <xdr:row>21</xdr:row>
      <xdr:rowOff>0</xdr:rowOff>
    </xdr:to>
    <xdr:pic>
      <xdr:nvPicPr>
        <xdr:cNvPr id="10" name="Picture 240">
          <a:extLst>
            <a:ext uri="{FF2B5EF4-FFF2-40B4-BE49-F238E27FC236}">
              <a16:creationId xmlns="" xmlns:a16="http://schemas.microsoft.com/office/drawing/2014/main" id="{00000000-0008-0000-11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52006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22</xdr:row>
      <xdr:rowOff>0</xdr:rowOff>
    </xdr:from>
    <xdr:to>
      <xdr:col>136</xdr:col>
      <xdr:colOff>0</xdr:colOff>
      <xdr:row>22</xdr:row>
      <xdr:rowOff>0</xdr:rowOff>
    </xdr:to>
    <xdr:pic>
      <xdr:nvPicPr>
        <xdr:cNvPr id="11" name="Picture 239">
          <a:extLst>
            <a:ext uri="{FF2B5EF4-FFF2-40B4-BE49-F238E27FC236}">
              <a16:creationId xmlns="" xmlns:a16="http://schemas.microsoft.com/office/drawing/2014/main" id="{00000000-0008-0000-11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54006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22</xdr:row>
      <xdr:rowOff>0</xdr:rowOff>
    </xdr:from>
    <xdr:to>
      <xdr:col>136</xdr:col>
      <xdr:colOff>0</xdr:colOff>
      <xdr:row>22</xdr:row>
      <xdr:rowOff>0</xdr:rowOff>
    </xdr:to>
    <xdr:pic>
      <xdr:nvPicPr>
        <xdr:cNvPr id="12" name="Picture 238">
          <a:extLst>
            <a:ext uri="{FF2B5EF4-FFF2-40B4-BE49-F238E27FC236}">
              <a16:creationId xmlns="" xmlns:a16="http://schemas.microsoft.com/office/drawing/2014/main" id="{00000000-0008-0000-11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54006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23</xdr:row>
      <xdr:rowOff>0</xdr:rowOff>
    </xdr:from>
    <xdr:to>
      <xdr:col>136</xdr:col>
      <xdr:colOff>0</xdr:colOff>
      <xdr:row>23</xdr:row>
      <xdr:rowOff>0</xdr:rowOff>
    </xdr:to>
    <xdr:pic>
      <xdr:nvPicPr>
        <xdr:cNvPr id="13" name="Picture 237">
          <a:extLst>
            <a:ext uri="{FF2B5EF4-FFF2-40B4-BE49-F238E27FC236}">
              <a16:creationId xmlns="" xmlns:a16="http://schemas.microsoft.com/office/drawing/2014/main" id="{00000000-0008-0000-11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56007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24</xdr:row>
      <xdr:rowOff>0</xdr:rowOff>
    </xdr:from>
    <xdr:to>
      <xdr:col>136</xdr:col>
      <xdr:colOff>0</xdr:colOff>
      <xdr:row>24</xdr:row>
      <xdr:rowOff>0</xdr:rowOff>
    </xdr:to>
    <xdr:pic>
      <xdr:nvPicPr>
        <xdr:cNvPr id="14" name="Picture 236">
          <a:extLst>
            <a:ext uri="{FF2B5EF4-FFF2-40B4-BE49-F238E27FC236}">
              <a16:creationId xmlns="" xmlns:a16="http://schemas.microsoft.com/office/drawing/2014/main" id="{00000000-0008-0000-11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58007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25</xdr:row>
      <xdr:rowOff>0</xdr:rowOff>
    </xdr:from>
    <xdr:to>
      <xdr:col>136</xdr:col>
      <xdr:colOff>0</xdr:colOff>
      <xdr:row>25</xdr:row>
      <xdr:rowOff>0</xdr:rowOff>
    </xdr:to>
    <xdr:pic>
      <xdr:nvPicPr>
        <xdr:cNvPr id="15" name="Picture 235">
          <a:extLst>
            <a:ext uri="{FF2B5EF4-FFF2-40B4-BE49-F238E27FC236}">
              <a16:creationId xmlns="" xmlns:a16="http://schemas.microsoft.com/office/drawing/2014/main" id="{00000000-0008-0000-11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60007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25</xdr:row>
      <xdr:rowOff>0</xdr:rowOff>
    </xdr:from>
    <xdr:to>
      <xdr:col>136</xdr:col>
      <xdr:colOff>0</xdr:colOff>
      <xdr:row>25</xdr:row>
      <xdr:rowOff>0</xdr:rowOff>
    </xdr:to>
    <xdr:pic>
      <xdr:nvPicPr>
        <xdr:cNvPr id="16" name="Picture 234">
          <a:extLst>
            <a:ext uri="{FF2B5EF4-FFF2-40B4-BE49-F238E27FC236}">
              <a16:creationId xmlns="" xmlns:a16="http://schemas.microsoft.com/office/drawing/2014/main" id="{00000000-0008-0000-11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60007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26</xdr:row>
      <xdr:rowOff>0</xdr:rowOff>
    </xdr:from>
    <xdr:to>
      <xdr:col>136</xdr:col>
      <xdr:colOff>0</xdr:colOff>
      <xdr:row>26</xdr:row>
      <xdr:rowOff>0</xdr:rowOff>
    </xdr:to>
    <xdr:pic>
      <xdr:nvPicPr>
        <xdr:cNvPr id="17" name="Picture 233">
          <a:extLst>
            <a:ext uri="{FF2B5EF4-FFF2-40B4-BE49-F238E27FC236}">
              <a16:creationId xmlns="" xmlns:a16="http://schemas.microsoft.com/office/drawing/2014/main" id="{00000000-0008-0000-11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62007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27</xdr:row>
      <xdr:rowOff>0</xdr:rowOff>
    </xdr:from>
    <xdr:to>
      <xdr:col>136</xdr:col>
      <xdr:colOff>0</xdr:colOff>
      <xdr:row>27</xdr:row>
      <xdr:rowOff>0</xdr:rowOff>
    </xdr:to>
    <xdr:pic>
      <xdr:nvPicPr>
        <xdr:cNvPr id="18" name="Picture 232">
          <a:extLst>
            <a:ext uri="{FF2B5EF4-FFF2-40B4-BE49-F238E27FC236}">
              <a16:creationId xmlns="" xmlns:a16="http://schemas.microsoft.com/office/drawing/2014/main" id="{00000000-0008-0000-11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64008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27</xdr:row>
      <xdr:rowOff>0</xdr:rowOff>
    </xdr:from>
    <xdr:to>
      <xdr:col>136</xdr:col>
      <xdr:colOff>0</xdr:colOff>
      <xdr:row>27</xdr:row>
      <xdr:rowOff>0</xdr:rowOff>
    </xdr:to>
    <xdr:pic>
      <xdr:nvPicPr>
        <xdr:cNvPr id="19" name="Picture 231">
          <a:extLst>
            <a:ext uri="{FF2B5EF4-FFF2-40B4-BE49-F238E27FC236}">
              <a16:creationId xmlns="" xmlns:a16="http://schemas.microsoft.com/office/drawing/2014/main" id="{00000000-0008-0000-11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64008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28</xdr:row>
      <xdr:rowOff>0</xdr:rowOff>
    </xdr:from>
    <xdr:to>
      <xdr:col>136</xdr:col>
      <xdr:colOff>0</xdr:colOff>
      <xdr:row>28</xdr:row>
      <xdr:rowOff>0</xdr:rowOff>
    </xdr:to>
    <xdr:pic>
      <xdr:nvPicPr>
        <xdr:cNvPr id="20" name="Picture 230">
          <a:extLst>
            <a:ext uri="{FF2B5EF4-FFF2-40B4-BE49-F238E27FC236}">
              <a16:creationId xmlns="" xmlns:a16="http://schemas.microsoft.com/office/drawing/2014/main" id="{00000000-0008-0000-11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66008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29</xdr:row>
      <xdr:rowOff>0</xdr:rowOff>
    </xdr:from>
    <xdr:to>
      <xdr:col>136</xdr:col>
      <xdr:colOff>0</xdr:colOff>
      <xdr:row>29</xdr:row>
      <xdr:rowOff>0</xdr:rowOff>
    </xdr:to>
    <xdr:pic>
      <xdr:nvPicPr>
        <xdr:cNvPr id="21" name="Picture 229">
          <a:extLst>
            <a:ext uri="{FF2B5EF4-FFF2-40B4-BE49-F238E27FC236}">
              <a16:creationId xmlns="" xmlns:a16="http://schemas.microsoft.com/office/drawing/2014/main" id="{00000000-0008-0000-11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68008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30</xdr:row>
      <xdr:rowOff>0</xdr:rowOff>
    </xdr:from>
    <xdr:to>
      <xdr:col>136</xdr:col>
      <xdr:colOff>0</xdr:colOff>
      <xdr:row>30</xdr:row>
      <xdr:rowOff>0</xdr:rowOff>
    </xdr:to>
    <xdr:pic>
      <xdr:nvPicPr>
        <xdr:cNvPr id="22" name="Picture 228">
          <a:extLst>
            <a:ext uri="{FF2B5EF4-FFF2-40B4-BE49-F238E27FC236}">
              <a16:creationId xmlns="" xmlns:a16="http://schemas.microsoft.com/office/drawing/2014/main" id="{00000000-0008-0000-11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70008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31</xdr:row>
      <xdr:rowOff>0</xdr:rowOff>
    </xdr:from>
    <xdr:to>
      <xdr:col>136</xdr:col>
      <xdr:colOff>0</xdr:colOff>
      <xdr:row>31</xdr:row>
      <xdr:rowOff>0</xdr:rowOff>
    </xdr:to>
    <xdr:pic>
      <xdr:nvPicPr>
        <xdr:cNvPr id="23" name="Picture 227">
          <a:extLst>
            <a:ext uri="{FF2B5EF4-FFF2-40B4-BE49-F238E27FC236}">
              <a16:creationId xmlns="" xmlns:a16="http://schemas.microsoft.com/office/drawing/2014/main" id="{00000000-0008-0000-11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72009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31</xdr:row>
      <xdr:rowOff>0</xdr:rowOff>
    </xdr:from>
    <xdr:to>
      <xdr:col>136</xdr:col>
      <xdr:colOff>0</xdr:colOff>
      <xdr:row>31</xdr:row>
      <xdr:rowOff>0</xdr:rowOff>
    </xdr:to>
    <xdr:pic>
      <xdr:nvPicPr>
        <xdr:cNvPr id="24" name="Picture 226">
          <a:extLst>
            <a:ext uri="{FF2B5EF4-FFF2-40B4-BE49-F238E27FC236}">
              <a16:creationId xmlns="" xmlns:a16="http://schemas.microsoft.com/office/drawing/2014/main" id="{00000000-0008-0000-11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74009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32</xdr:row>
      <xdr:rowOff>0</xdr:rowOff>
    </xdr:from>
    <xdr:to>
      <xdr:col>136</xdr:col>
      <xdr:colOff>0</xdr:colOff>
      <xdr:row>32</xdr:row>
      <xdr:rowOff>0</xdr:rowOff>
    </xdr:to>
    <xdr:pic>
      <xdr:nvPicPr>
        <xdr:cNvPr id="25" name="Picture 225">
          <a:extLst>
            <a:ext uri="{FF2B5EF4-FFF2-40B4-BE49-F238E27FC236}">
              <a16:creationId xmlns="" xmlns:a16="http://schemas.microsoft.com/office/drawing/2014/main" id="{00000000-0008-0000-11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76009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33</xdr:row>
      <xdr:rowOff>0</xdr:rowOff>
    </xdr:from>
    <xdr:to>
      <xdr:col>136</xdr:col>
      <xdr:colOff>0</xdr:colOff>
      <xdr:row>33</xdr:row>
      <xdr:rowOff>0</xdr:rowOff>
    </xdr:to>
    <xdr:pic>
      <xdr:nvPicPr>
        <xdr:cNvPr id="26" name="Picture 224">
          <a:extLst>
            <a:ext uri="{FF2B5EF4-FFF2-40B4-BE49-F238E27FC236}">
              <a16:creationId xmlns="" xmlns:a16="http://schemas.microsoft.com/office/drawing/2014/main" id="{00000000-0008-0000-11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78009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34</xdr:row>
      <xdr:rowOff>0</xdr:rowOff>
    </xdr:from>
    <xdr:to>
      <xdr:col>136</xdr:col>
      <xdr:colOff>0</xdr:colOff>
      <xdr:row>34</xdr:row>
      <xdr:rowOff>0</xdr:rowOff>
    </xdr:to>
    <xdr:pic>
      <xdr:nvPicPr>
        <xdr:cNvPr id="27" name="Picture 223">
          <a:extLst>
            <a:ext uri="{FF2B5EF4-FFF2-40B4-BE49-F238E27FC236}">
              <a16:creationId xmlns="" xmlns:a16="http://schemas.microsoft.com/office/drawing/2014/main" id="{00000000-0008-0000-11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80010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35</xdr:row>
      <xdr:rowOff>0</xdr:rowOff>
    </xdr:from>
    <xdr:to>
      <xdr:col>136</xdr:col>
      <xdr:colOff>0</xdr:colOff>
      <xdr:row>35</xdr:row>
      <xdr:rowOff>0</xdr:rowOff>
    </xdr:to>
    <xdr:pic>
      <xdr:nvPicPr>
        <xdr:cNvPr id="28" name="Picture 222">
          <a:extLst>
            <a:ext uri="{FF2B5EF4-FFF2-40B4-BE49-F238E27FC236}">
              <a16:creationId xmlns="" xmlns:a16="http://schemas.microsoft.com/office/drawing/2014/main" id="{00000000-0008-0000-11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82010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36</xdr:row>
      <xdr:rowOff>0</xdr:rowOff>
    </xdr:from>
    <xdr:to>
      <xdr:col>136</xdr:col>
      <xdr:colOff>0</xdr:colOff>
      <xdr:row>36</xdr:row>
      <xdr:rowOff>0</xdr:rowOff>
    </xdr:to>
    <xdr:pic>
      <xdr:nvPicPr>
        <xdr:cNvPr id="29" name="Picture 221">
          <a:extLst>
            <a:ext uri="{FF2B5EF4-FFF2-40B4-BE49-F238E27FC236}">
              <a16:creationId xmlns="" xmlns:a16="http://schemas.microsoft.com/office/drawing/2014/main" id="{00000000-0008-0000-11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84010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37</xdr:row>
      <xdr:rowOff>0</xdr:rowOff>
    </xdr:from>
    <xdr:to>
      <xdr:col>136</xdr:col>
      <xdr:colOff>0</xdr:colOff>
      <xdr:row>37</xdr:row>
      <xdr:rowOff>0</xdr:rowOff>
    </xdr:to>
    <xdr:pic>
      <xdr:nvPicPr>
        <xdr:cNvPr id="30" name="Picture 220">
          <a:extLst>
            <a:ext uri="{FF2B5EF4-FFF2-40B4-BE49-F238E27FC236}">
              <a16:creationId xmlns="" xmlns:a16="http://schemas.microsoft.com/office/drawing/2014/main" id="{00000000-0008-0000-11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86010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38</xdr:row>
      <xdr:rowOff>0</xdr:rowOff>
    </xdr:from>
    <xdr:to>
      <xdr:col>136</xdr:col>
      <xdr:colOff>0</xdr:colOff>
      <xdr:row>38</xdr:row>
      <xdr:rowOff>0</xdr:rowOff>
    </xdr:to>
    <xdr:pic>
      <xdr:nvPicPr>
        <xdr:cNvPr id="31" name="Picture 219">
          <a:extLst>
            <a:ext uri="{FF2B5EF4-FFF2-40B4-BE49-F238E27FC236}">
              <a16:creationId xmlns="" xmlns:a16="http://schemas.microsoft.com/office/drawing/2014/main" id="{00000000-0008-0000-11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88011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39</xdr:row>
      <xdr:rowOff>0</xdr:rowOff>
    </xdr:from>
    <xdr:to>
      <xdr:col>136</xdr:col>
      <xdr:colOff>0</xdr:colOff>
      <xdr:row>39</xdr:row>
      <xdr:rowOff>0</xdr:rowOff>
    </xdr:to>
    <xdr:pic>
      <xdr:nvPicPr>
        <xdr:cNvPr id="32" name="Picture 218">
          <a:extLst>
            <a:ext uri="{FF2B5EF4-FFF2-40B4-BE49-F238E27FC236}">
              <a16:creationId xmlns="" xmlns:a16="http://schemas.microsoft.com/office/drawing/2014/main" id="{00000000-0008-0000-11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90011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40</xdr:row>
      <xdr:rowOff>0</xdr:rowOff>
    </xdr:from>
    <xdr:to>
      <xdr:col>136</xdr:col>
      <xdr:colOff>0</xdr:colOff>
      <xdr:row>40</xdr:row>
      <xdr:rowOff>0</xdr:rowOff>
    </xdr:to>
    <xdr:pic>
      <xdr:nvPicPr>
        <xdr:cNvPr id="33" name="Picture 217">
          <a:extLst>
            <a:ext uri="{FF2B5EF4-FFF2-40B4-BE49-F238E27FC236}">
              <a16:creationId xmlns="" xmlns:a16="http://schemas.microsoft.com/office/drawing/2014/main" id="{00000000-0008-0000-11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92011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41</xdr:row>
      <xdr:rowOff>0</xdr:rowOff>
    </xdr:from>
    <xdr:to>
      <xdr:col>136</xdr:col>
      <xdr:colOff>0</xdr:colOff>
      <xdr:row>41</xdr:row>
      <xdr:rowOff>0</xdr:rowOff>
    </xdr:to>
    <xdr:pic>
      <xdr:nvPicPr>
        <xdr:cNvPr id="34" name="Picture 216">
          <a:extLst>
            <a:ext uri="{FF2B5EF4-FFF2-40B4-BE49-F238E27FC236}">
              <a16:creationId xmlns="" xmlns:a16="http://schemas.microsoft.com/office/drawing/2014/main" id="{00000000-0008-0000-11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94011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42</xdr:row>
      <xdr:rowOff>0</xdr:rowOff>
    </xdr:from>
    <xdr:to>
      <xdr:col>136</xdr:col>
      <xdr:colOff>0</xdr:colOff>
      <xdr:row>42</xdr:row>
      <xdr:rowOff>0</xdr:rowOff>
    </xdr:to>
    <xdr:pic>
      <xdr:nvPicPr>
        <xdr:cNvPr id="35" name="Picture 215">
          <a:extLst>
            <a:ext uri="{FF2B5EF4-FFF2-40B4-BE49-F238E27FC236}">
              <a16:creationId xmlns="" xmlns:a16="http://schemas.microsoft.com/office/drawing/2014/main" id="{00000000-0008-0000-11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96012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43</xdr:row>
      <xdr:rowOff>0</xdr:rowOff>
    </xdr:from>
    <xdr:to>
      <xdr:col>136</xdr:col>
      <xdr:colOff>0</xdr:colOff>
      <xdr:row>43</xdr:row>
      <xdr:rowOff>0</xdr:rowOff>
    </xdr:to>
    <xdr:pic>
      <xdr:nvPicPr>
        <xdr:cNvPr id="36" name="Picture 214">
          <a:extLst>
            <a:ext uri="{FF2B5EF4-FFF2-40B4-BE49-F238E27FC236}">
              <a16:creationId xmlns="" xmlns:a16="http://schemas.microsoft.com/office/drawing/2014/main" id="{00000000-0008-0000-11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98012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44</xdr:row>
      <xdr:rowOff>0</xdr:rowOff>
    </xdr:from>
    <xdr:to>
      <xdr:col>136</xdr:col>
      <xdr:colOff>0</xdr:colOff>
      <xdr:row>44</xdr:row>
      <xdr:rowOff>0</xdr:rowOff>
    </xdr:to>
    <xdr:pic>
      <xdr:nvPicPr>
        <xdr:cNvPr id="37" name="Picture 213">
          <a:extLst>
            <a:ext uri="{FF2B5EF4-FFF2-40B4-BE49-F238E27FC236}">
              <a16:creationId xmlns="" xmlns:a16="http://schemas.microsoft.com/office/drawing/2014/main" id="{00000000-0008-0000-11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100012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45</xdr:row>
      <xdr:rowOff>0</xdr:rowOff>
    </xdr:from>
    <xdr:to>
      <xdr:col>136</xdr:col>
      <xdr:colOff>0</xdr:colOff>
      <xdr:row>45</xdr:row>
      <xdr:rowOff>0</xdr:rowOff>
    </xdr:to>
    <xdr:pic>
      <xdr:nvPicPr>
        <xdr:cNvPr id="38" name="Picture 212">
          <a:extLst>
            <a:ext uri="{FF2B5EF4-FFF2-40B4-BE49-F238E27FC236}">
              <a16:creationId xmlns="" xmlns:a16="http://schemas.microsoft.com/office/drawing/2014/main" id="{00000000-0008-0000-11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102012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46</xdr:row>
      <xdr:rowOff>0</xdr:rowOff>
    </xdr:from>
    <xdr:to>
      <xdr:col>136</xdr:col>
      <xdr:colOff>0</xdr:colOff>
      <xdr:row>46</xdr:row>
      <xdr:rowOff>0</xdr:rowOff>
    </xdr:to>
    <xdr:pic>
      <xdr:nvPicPr>
        <xdr:cNvPr id="39" name="Picture 211">
          <a:extLst>
            <a:ext uri="{FF2B5EF4-FFF2-40B4-BE49-F238E27FC236}">
              <a16:creationId xmlns="" xmlns:a16="http://schemas.microsoft.com/office/drawing/2014/main" id="{00000000-0008-0000-11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104013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47</xdr:row>
      <xdr:rowOff>0</xdr:rowOff>
    </xdr:from>
    <xdr:to>
      <xdr:col>136</xdr:col>
      <xdr:colOff>0</xdr:colOff>
      <xdr:row>47</xdr:row>
      <xdr:rowOff>0</xdr:rowOff>
    </xdr:to>
    <xdr:pic>
      <xdr:nvPicPr>
        <xdr:cNvPr id="40" name="Picture 210">
          <a:extLst>
            <a:ext uri="{FF2B5EF4-FFF2-40B4-BE49-F238E27FC236}">
              <a16:creationId xmlns="" xmlns:a16="http://schemas.microsoft.com/office/drawing/2014/main" id="{00000000-0008-0000-11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106013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48</xdr:row>
      <xdr:rowOff>0</xdr:rowOff>
    </xdr:from>
    <xdr:to>
      <xdr:col>136</xdr:col>
      <xdr:colOff>0</xdr:colOff>
      <xdr:row>48</xdr:row>
      <xdr:rowOff>0</xdr:rowOff>
    </xdr:to>
    <xdr:pic>
      <xdr:nvPicPr>
        <xdr:cNvPr id="41" name="Picture 209">
          <a:extLst>
            <a:ext uri="{FF2B5EF4-FFF2-40B4-BE49-F238E27FC236}">
              <a16:creationId xmlns="" xmlns:a16="http://schemas.microsoft.com/office/drawing/2014/main" id="{00000000-0008-0000-11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108013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49</xdr:row>
      <xdr:rowOff>0</xdr:rowOff>
    </xdr:from>
    <xdr:to>
      <xdr:col>136</xdr:col>
      <xdr:colOff>0</xdr:colOff>
      <xdr:row>49</xdr:row>
      <xdr:rowOff>0</xdr:rowOff>
    </xdr:to>
    <xdr:pic>
      <xdr:nvPicPr>
        <xdr:cNvPr id="42" name="Picture 208">
          <a:extLst>
            <a:ext uri="{FF2B5EF4-FFF2-40B4-BE49-F238E27FC236}">
              <a16:creationId xmlns="" xmlns:a16="http://schemas.microsoft.com/office/drawing/2014/main" id="{00000000-0008-0000-11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110013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50</xdr:row>
      <xdr:rowOff>0</xdr:rowOff>
    </xdr:from>
    <xdr:to>
      <xdr:col>136</xdr:col>
      <xdr:colOff>0</xdr:colOff>
      <xdr:row>50</xdr:row>
      <xdr:rowOff>0</xdr:rowOff>
    </xdr:to>
    <xdr:pic>
      <xdr:nvPicPr>
        <xdr:cNvPr id="43" name="Picture 207">
          <a:extLst>
            <a:ext uri="{FF2B5EF4-FFF2-40B4-BE49-F238E27FC236}">
              <a16:creationId xmlns="" xmlns:a16="http://schemas.microsoft.com/office/drawing/2014/main" id="{00000000-0008-0000-11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112014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51</xdr:row>
      <xdr:rowOff>0</xdr:rowOff>
    </xdr:from>
    <xdr:to>
      <xdr:col>136</xdr:col>
      <xdr:colOff>0</xdr:colOff>
      <xdr:row>51</xdr:row>
      <xdr:rowOff>0</xdr:rowOff>
    </xdr:to>
    <xdr:pic>
      <xdr:nvPicPr>
        <xdr:cNvPr id="44" name="Picture 206">
          <a:extLst>
            <a:ext uri="{FF2B5EF4-FFF2-40B4-BE49-F238E27FC236}">
              <a16:creationId xmlns="" xmlns:a16="http://schemas.microsoft.com/office/drawing/2014/main" id="{00000000-0008-0000-11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114014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52</xdr:row>
      <xdr:rowOff>0</xdr:rowOff>
    </xdr:from>
    <xdr:to>
      <xdr:col>136</xdr:col>
      <xdr:colOff>0</xdr:colOff>
      <xdr:row>52</xdr:row>
      <xdr:rowOff>0</xdr:rowOff>
    </xdr:to>
    <xdr:pic>
      <xdr:nvPicPr>
        <xdr:cNvPr id="45" name="Picture 205">
          <a:extLst>
            <a:ext uri="{FF2B5EF4-FFF2-40B4-BE49-F238E27FC236}">
              <a16:creationId xmlns="" xmlns:a16="http://schemas.microsoft.com/office/drawing/2014/main" id="{00000000-0008-0000-11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116014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53</xdr:row>
      <xdr:rowOff>0</xdr:rowOff>
    </xdr:from>
    <xdr:to>
      <xdr:col>136</xdr:col>
      <xdr:colOff>0</xdr:colOff>
      <xdr:row>53</xdr:row>
      <xdr:rowOff>0</xdr:rowOff>
    </xdr:to>
    <xdr:pic>
      <xdr:nvPicPr>
        <xdr:cNvPr id="46" name="Picture 204">
          <a:extLst>
            <a:ext uri="{FF2B5EF4-FFF2-40B4-BE49-F238E27FC236}">
              <a16:creationId xmlns="" xmlns:a16="http://schemas.microsoft.com/office/drawing/2014/main" id="{00000000-0008-0000-11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118014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54</xdr:row>
      <xdr:rowOff>0</xdr:rowOff>
    </xdr:from>
    <xdr:to>
      <xdr:col>136</xdr:col>
      <xdr:colOff>0</xdr:colOff>
      <xdr:row>54</xdr:row>
      <xdr:rowOff>0</xdr:rowOff>
    </xdr:to>
    <xdr:pic>
      <xdr:nvPicPr>
        <xdr:cNvPr id="47" name="Picture 203">
          <a:extLst>
            <a:ext uri="{FF2B5EF4-FFF2-40B4-BE49-F238E27FC236}">
              <a16:creationId xmlns="" xmlns:a16="http://schemas.microsoft.com/office/drawing/2014/main" id="{00000000-0008-0000-11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120015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55</xdr:row>
      <xdr:rowOff>0</xdr:rowOff>
    </xdr:from>
    <xdr:to>
      <xdr:col>136</xdr:col>
      <xdr:colOff>0</xdr:colOff>
      <xdr:row>55</xdr:row>
      <xdr:rowOff>0</xdr:rowOff>
    </xdr:to>
    <xdr:pic>
      <xdr:nvPicPr>
        <xdr:cNvPr id="48" name="Picture 202">
          <a:extLst>
            <a:ext uri="{FF2B5EF4-FFF2-40B4-BE49-F238E27FC236}">
              <a16:creationId xmlns="" xmlns:a16="http://schemas.microsoft.com/office/drawing/2014/main" id="{00000000-0008-0000-11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122015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56</xdr:row>
      <xdr:rowOff>0</xdr:rowOff>
    </xdr:from>
    <xdr:to>
      <xdr:col>136</xdr:col>
      <xdr:colOff>0</xdr:colOff>
      <xdr:row>56</xdr:row>
      <xdr:rowOff>0</xdr:rowOff>
    </xdr:to>
    <xdr:pic>
      <xdr:nvPicPr>
        <xdr:cNvPr id="49" name="Picture 201">
          <a:extLst>
            <a:ext uri="{FF2B5EF4-FFF2-40B4-BE49-F238E27FC236}">
              <a16:creationId xmlns="" xmlns:a16="http://schemas.microsoft.com/office/drawing/2014/main" id="{00000000-0008-0000-11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124015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57</xdr:row>
      <xdr:rowOff>0</xdr:rowOff>
    </xdr:from>
    <xdr:to>
      <xdr:col>136</xdr:col>
      <xdr:colOff>0</xdr:colOff>
      <xdr:row>57</xdr:row>
      <xdr:rowOff>0</xdr:rowOff>
    </xdr:to>
    <xdr:pic>
      <xdr:nvPicPr>
        <xdr:cNvPr id="50" name="Picture 200">
          <a:extLst>
            <a:ext uri="{FF2B5EF4-FFF2-40B4-BE49-F238E27FC236}">
              <a16:creationId xmlns="" xmlns:a16="http://schemas.microsoft.com/office/drawing/2014/main" id="{00000000-0008-0000-11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126015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58</xdr:row>
      <xdr:rowOff>0</xdr:rowOff>
    </xdr:from>
    <xdr:to>
      <xdr:col>136</xdr:col>
      <xdr:colOff>0</xdr:colOff>
      <xdr:row>58</xdr:row>
      <xdr:rowOff>0</xdr:rowOff>
    </xdr:to>
    <xdr:pic>
      <xdr:nvPicPr>
        <xdr:cNvPr id="51" name="Picture 199">
          <a:extLst>
            <a:ext uri="{FF2B5EF4-FFF2-40B4-BE49-F238E27FC236}">
              <a16:creationId xmlns="" xmlns:a16="http://schemas.microsoft.com/office/drawing/2014/main" id="{00000000-0008-0000-11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128016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59</xdr:row>
      <xdr:rowOff>0</xdr:rowOff>
    </xdr:from>
    <xdr:to>
      <xdr:col>136</xdr:col>
      <xdr:colOff>0</xdr:colOff>
      <xdr:row>59</xdr:row>
      <xdr:rowOff>0</xdr:rowOff>
    </xdr:to>
    <xdr:pic>
      <xdr:nvPicPr>
        <xdr:cNvPr id="52" name="Picture 198">
          <a:extLst>
            <a:ext uri="{FF2B5EF4-FFF2-40B4-BE49-F238E27FC236}">
              <a16:creationId xmlns="" xmlns:a16="http://schemas.microsoft.com/office/drawing/2014/main" id="{00000000-0008-0000-11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130016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60</xdr:row>
      <xdr:rowOff>0</xdr:rowOff>
    </xdr:from>
    <xdr:to>
      <xdr:col>136</xdr:col>
      <xdr:colOff>0</xdr:colOff>
      <xdr:row>60</xdr:row>
      <xdr:rowOff>0</xdr:rowOff>
    </xdr:to>
    <xdr:pic>
      <xdr:nvPicPr>
        <xdr:cNvPr id="53" name="Picture 197">
          <a:extLst>
            <a:ext uri="{FF2B5EF4-FFF2-40B4-BE49-F238E27FC236}">
              <a16:creationId xmlns="" xmlns:a16="http://schemas.microsoft.com/office/drawing/2014/main" id="{00000000-0008-0000-11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132016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61</xdr:row>
      <xdr:rowOff>0</xdr:rowOff>
    </xdr:from>
    <xdr:to>
      <xdr:col>136</xdr:col>
      <xdr:colOff>0</xdr:colOff>
      <xdr:row>61</xdr:row>
      <xdr:rowOff>0</xdr:rowOff>
    </xdr:to>
    <xdr:pic>
      <xdr:nvPicPr>
        <xdr:cNvPr id="54" name="Picture 196">
          <a:extLst>
            <a:ext uri="{FF2B5EF4-FFF2-40B4-BE49-F238E27FC236}">
              <a16:creationId xmlns="" xmlns:a16="http://schemas.microsoft.com/office/drawing/2014/main" id="{00000000-0008-0000-11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134016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62</xdr:row>
      <xdr:rowOff>0</xdr:rowOff>
    </xdr:from>
    <xdr:to>
      <xdr:col>136</xdr:col>
      <xdr:colOff>0</xdr:colOff>
      <xdr:row>62</xdr:row>
      <xdr:rowOff>0</xdr:rowOff>
    </xdr:to>
    <xdr:pic>
      <xdr:nvPicPr>
        <xdr:cNvPr id="55" name="Picture 195">
          <a:extLst>
            <a:ext uri="{FF2B5EF4-FFF2-40B4-BE49-F238E27FC236}">
              <a16:creationId xmlns="" xmlns:a16="http://schemas.microsoft.com/office/drawing/2014/main" id="{00000000-0008-0000-11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136017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63</xdr:row>
      <xdr:rowOff>0</xdr:rowOff>
    </xdr:from>
    <xdr:to>
      <xdr:col>136</xdr:col>
      <xdr:colOff>0</xdr:colOff>
      <xdr:row>63</xdr:row>
      <xdr:rowOff>0</xdr:rowOff>
    </xdr:to>
    <xdr:pic>
      <xdr:nvPicPr>
        <xdr:cNvPr id="56" name="Picture 194">
          <a:extLst>
            <a:ext uri="{FF2B5EF4-FFF2-40B4-BE49-F238E27FC236}">
              <a16:creationId xmlns="" xmlns:a16="http://schemas.microsoft.com/office/drawing/2014/main" id="{00000000-0008-0000-11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138017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64</xdr:row>
      <xdr:rowOff>0</xdr:rowOff>
    </xdr:from>
    <xdr:to>
      <xdr:col>136</xdr:col>
      <xdr:colOff>0</xdr:colOff>
      <xdr:row>64</xdr:row>
      <xdr:rowOff>0</xdr:rowOff>
    </xdr:to>
    <xdr:pic>
      <xdr:nvPicPr>
        <xdr:cNvPr id="57" name="Picture 193">
          <a:extLst>
            <a:ext uri="{FF2B5EF4-FFF2-40B4-BE49-F238E27FC236}">
              <a16:creationId xmlns="" xmlns:a16="http://schemas.microsoft.com/office/drawing/2014/main" id="{00000000-0008-0000-11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140017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65</xdr:row>
      <xdr:rowOff>0</xdr:rowOff>
    </xdr:from>
    <xdr:to>
      <xdr:col>136</xdr:col>
      <xdr:colOff>0</xdr:colOff>
      <xdr:row>65</xdr:row>
      <xdr:rowOff>0</xdr:rowOff>
    </xdr:to>
    <xdr:pic>
      <xdr:nvPicPr>
        <xdr:cNvPr id="58" name="Picture 192">
          <a:extLst>
            <a:ext uri="{FF2B5EF4-FFF2-40B4-BE49-F238E27FC236}">
              <a16:creationId xmlns="" xmlns:a16="http://schemas.microsoft.com/office/drawing/2014/main" id="{00000000-0008-0000-11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142017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66</xdr:row>
      <xdr:rowOff>0</xdr:rowOff>
    </xdr:from>
    <xdr:to>
      <xdr:col>136</xdr:col>
      <xdr:colOff>0</xdr:colOff>
      <xdr:row>66</xdr:row>
      <xdr:rowOff>0</xdr:rowOff>
    </xdr:to>
    <xdr:pic>
      <xdr:nvPicPr>
        <xdr:cNvPr id="59" name="Picture 191">
          <a:extLst>
            <a:ext uri="{FF2B5EF4-FFF2-40B4-BE49-F238E27FC236}">
              <a16:creationId xmlns="" xmlns:a16="http://schemas.microsoft.com/office/drawing/2014/main" id="{00000000-0008-0000-11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144018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67</xdr:row>
      <xdr:rowOff>0</xdr:rowOff>
    </xdr:from>
    <xdr:to>
      <xdr:col>136</xdr:col>
      <xdr:colOff>0</xdr:colOff>
      <xdr:row>67</xdr:row>
      <xdr:rowOff>0</xdr:rowOff>
    </xdr:to>
    <xdr:pic>
      <xdr:nvPicPr>
        <xdr:cNvPr id="60" name="Picture 190">
          <a:extLst>
            <a:ext uri="{FF2B5EF4-FFF2-40B4-BE49-F238E27FC236}">
              <a16:creationId xmlns="" xmlns:a16="http://schemas.microsoft.com/office/drawing/2014/main" id="{00000000-0008-0000-11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146018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68</xdr:row>
      <xdr:rowOff>0</xdr:rowOff>
    </xdr:from>
    <xdr:to>
      <xdr:col>136</xdr:col>
      <xdr:colOff>0</xdr:colOff>
      <xdr:row>68</xdr:row>
      <xdr:rowOff>0</xdr:rowOff>
    </xdr:to>
    <xdr:pic>
      <xdr:nvPicPr>
        <xdr:cNvPr id="61" name="Picture 189">
          <a:extLst>
            <a:ext uri="{FF2B5EF4-FFF2-40B4-BE49-F238E27FC236}">
              <a16:creationId xmlns="" xmlns:a16="http://schemas.microsoft.com/office/drawing/2014/main" id="{00000000-0008-0000-11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148018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69</xdr:row>
      <xdr:rowOff>0</xdr:rowOff>
    </xdr:from>
    <xdr:to>
      <xdr:col>136</xdr:col>
      <xdr:colOff>0</xdr:colOff>
      <xdr:row>69</xdr:row>
      <xdr:rowOff>0</xdr:rowOff>
    </xdr:to>
    <xdr:pic>
      <xdr:nvPicPr>
        <xdr:cNvPr id="62" name="Picture 188">
          <a:extLst>
            <a:ext uri="{FF2B5EF4-FFF2-40B4-BE49-F238E27FC236}">
              <a16:creationId xmlns="" xmlns:a16="http://schemas.microsoft.com/office/drawing/2014/main" id="{00000000-0008-0000-11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150018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69</xdr:row>
      <xdr:rowOff>0</xdr:rowOff>
    </xdr:from>
    <xdr:to>
      <xdr:col>136</xdr:col>
      <xdr:colOff>0</xdr:colOff>
      <xdr:row>69</xdr:row>
      <xdr:rowOff>0</xdr:rowOff>
    </xdr:to>
    <xdr:pic>
      <xdr:nvPicPr>
        <xdr:cNvPr id="63" name="Picture 187">
          <a:extLst>
            <a:ext uri="{FF2B5EF4-FFF2-40B4-BE49-F238E27FC236}">
              <a16:creationId xmlns="" xmlns:a16="http://schemas.microsoft.com/office/drawing/2014/main" id="{00000000-0008-0000-11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152019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70</xdr:row>
      <xdr:rowOff>0</xdr:rowOff>
    </xdr:from>
    <xdr:to>
      <xdr:col>136</xdr:col>
      <xdr:colOff>0</xdr:colOff>
      <xdr:row>70</xdr:row>
      <xdr:rowOff>0</xdr:rowOff>
    </xdr:to>
    <xdr:pic>
      <xdr:nvPicPr>
        <xdr:cNvPr id="64" name="Picture 186">
          <a:extLst>
            <a:ext uri="{FF2B5EF4-FFF2-40B4-BE49-F238E27FC236}">
              <a16:creationId xmlns="" xmlns:a16="http://schemas.microsoft.com/office/drawing/2014/main" id="{00000000-0008-0000-11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154019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70</xdr:row>
      <xdr:rowOff>0</xdr:rowOff>
    </xdr:from>
    <xdr:to>
      <xdr:col>136</xdr:col>
      <xdr:colOff>0</xdr:colOff>
      <xdr:row>70</xdr:row>
      <xdr:rowOff>0</xdr:rowOff>
    </xdr:to>
    <xdr:pic>
      <xdr:nvPicPr>
        <xdr:cNvPr id="65" name="Picture 185">
          <a:extLst>
            <a:ext uri="{FF2B5EF4-FFF2-40B4-BE49-F238E27FC236}">
              <a16:creationId xmlns="" xmlns:a16="http://schemas.microsoft.com/office/drawing/2014/main" id="{00000000-0008-0000-11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156019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71</xdr:row>
      <xdr:rowOff>0</xdr:rowOff>
    </xdr:from>
    <xdr:to>
      <xdr:col>136</xdr:col>
      <xdr:colOff>0</xdr:colOff>
      <xdr:row>71</xdr:row>
      <xdr:rowOff>0</xdr:rowOff>
    </xdr:to>
    <xdr:pic>
      <xdr:nvPicPr>
        <xdr:cNvPr id="66" name="Picture 184">
          <a:extLst>
            <a:ext uri="{FF2B5EF4-FFF2-40B4-BE49-F238E27FC236}">
              <a16:creationId xmlns="" xmlns:a16="http://schemas.microsoft.com/office/drawing/2014/main" id="{00000000-0008-0000-11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158019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72</xdr:row>
      <xdr:rowOff>0</xdr:rowOff>
    </xdr:from>
    <xdr:to>
      <xdr:col>136</xdr:col>
      <xdr:colOff>0</xdr:colOff>
      <xdr:row>72</xdr:row>
      <xdr:rowOff>0</xdr:rowOff>
    </xdr:to>
    <xdr:pic>
      <xdr:nvPicPr>
        <xdr:cNvPr id="67" name="Picture 183">
          <a:extLst>
            <a:ext uri="{FF2B5EF4-FFF2-40B4-BE49-F238E27FC236}">
              <a16:creationId xmlns="" xmlns:a16="http://schemas.microsoft.com/office/drawing/2014/main" id="{00000000-0008-0000-11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160020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73</xdr:row>
      <xdr:rowOff>0</xdr:rowOff>
    </xdr:from>
    <xdr:to>
      <xdr:col>136</xdr:col>
      <xdr:colOff>0</xdr:colOff>
      <xdr:row>73</xdr:row>
      <xdr:rowOff>0</xdr:rowOff>
    </xdr:to>
    <xdr:pic>
      <xdr:nvPicPr>
        <xdr:cNvPr id="68" name="Picture 182">
          <a:extLst>
            <a:ext uri="{FF2B5EF4-FFF2-40B4-BE49-F238E27FC236}">
              <a16:creationId xmlns="" xmlns:a16="http://schemas.microsoft.com/office/drawing/2014/main" id="{00000000-0008-0000-11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162020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74</xdr:row>
      <xdr:rowOff>0</xdr:rowOff>
    </xdr:from>
    <xdr:to>
      <xdr:col>136</xdr:col>
      <xdr:colOff>0</xdr:colOff>
      <xdr:row>74</xdr:row>
      <xdr:rowOff>0</xdr:rowOff>
    </xdr:to>
    <xdr:pic>
      <xdr:nvPicPr>
        <xdr:cNvPr id="69" name="Picture 181">
          <a:extLst>
            <a:ext uri="{FF2B5EF4-FFF2-40B4-BE49-F238E27FC236}">
              <a16:creationId xmlns="" xmlns:a16="http://schemas.microsoft.com/office/drawing/2014/main" id="{00000000-0008-0000-11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164020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75</xdr:row>
      <xdr:rowOff>0</xdr:rowOff>
    </xdr:from>
    <xdr:to>
      <xdr:col>136</xdr:col>
      <xdr:colOff>0</xdr:colOff>
      <xdr:row>75</xdr:row>
      <xdr:rowOff>0</xdr:rowOff>
    </xdr:to>
    <xdr:pic>
      <xdr:nvPicPr>
        <xdr:cNvPr id="70" name="Picture 180">
          <a:extLst>
            <a:ext uri="{FF2B5EF4-FFF2-40B4-BE49-F238E27FC236}">
              <a16:creationId xmlns="" xmlns:a16="http://schemas.microsoft.com/office/drawing/2014/main" id="{00000000-0008-0000-11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166020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76</xdr:row>
      <xdr:rowOff>0</xdr:rowOff>
    </xdr:from>
    <xdr:to>
      <xdr:col>136</xdr:col>
      <xdr:colOff>0</xdr:colOff>
      <xdr:row>76</xdr:row>
      <xdr:rowOff>0</xdr:rowOff>
    </xdr:to>
    <xdr:pic>
      <xdr:nvPicPr>
        <xdr:cNvPr id="71" name="Picture 179">
          <a:extLst>
            <a:ext uri="{FF2B5EF4-FFF2-40B4-BE49-F238E27FC236}">
              <a16:creationId xmlns="" xmlns:a16="http://schemas.microsoft.com/office/drawing/2014/main" id="{00000000-0008-0000-11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168021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76</xdr:row>
      <xdr:rowOff>0</xdr:rowOff>
    </xdr:from>
    <xdr:to>
      <xdr:col>136</xdr:col>
      <xdr:colOff>0</xdr:colOff>
      <xdr:row>76</xdr:row>
      <xdr:rowOff>0</xdr:rowOff>
    </xdr:to>
    <xdr:pic>
      <xdr:nvPicPr>
        <xdr:cNvPr id="72" name="Picture 178">
          <a:extLst>
            <a:ext uri="{FF2B5EF4-FFF2-40B4-BE49-F238E27FC236}">
              <a16:creationId xmlns="" xmlns:a16="http://schemas.microsoft.com/office/drawing/2014/main" id="{00000000-0008-0000-11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168021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76</xdr:row>
      <xdr:rowOff>0</xdr:rowOff>
    </xdr:from>
    <xdr:to>
      <xdr:col>136</xdr:col>
      <xdr:colOff>0</xdr:colOff>
      <xdr:row>76</xdr:row>
      <xdr:rowOff>0</xdr:rowOff>
    </xdr:to>
    <xdr:pic>
      <xdr:nvPicPr>
        <xdr:cNvPr id="73" name="Picture 177">
          <a:extLst>
            <a:ext uri="{FF2B5EF4-FFF2-40B4-BE49-F238E27FC236}">
              <a16:creationId xmlns="" xmlns:a16="http://schemas.microsoft.com/office/drawing/2014/main" id="{00000000-0008-0000-11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168021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77</xdr:row>
      <xdr:rowOff>0</xdr:rowOff>
    </xdr:from>
    <xdr:to>
      <xdr:col>136</xdr:col>
      <xdr:colOff>0</xdr:colOff>
      <xdr:row>77</xdr:row>
      <xdr:rowOff>0</xdr:rowOff>
    </xdr:to>
    <xdr:pic>
      <xdr:nvPicPr>
        <xdr:cNvPr id="74" name="Picture 176">
          <a:extLst>
            <a:ext uri="{FF2B5EF4-FFF2-40B4-BE49-F238E27FC236}">
              <a16:creationId xmlns="" xmlns:a16="http://schemas.microsoft.com/office/drawing/2014/main" id="{00000000-0008-0000-11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170021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78</xdr:row>
      <xdr:rowOff>0</xdr:rowOff>
    </xdr:from>
    <xdr:to>
      <xdr:col>136</xdr:col>
      <xdr:colOff>0</xdr:colOff>
      <xdr:row>78</xdr:row>
      <xdr:rowOff>0</xdr:rowOff>
    </xdr:to>
    <xdr:pic>
      <xdr:nvPicPr>
        <xdr:cNvPr id="75" name="Picture 175">
          <a:extLst>
            <a:ext uri="{FF2B5EF4-FFF2-40B4-BE49-F238E27FC236}">
              <a16:creationId xmlns="" xmlns:a16="http://schemas.microsoft.com/office/drawing/2014/main" id="{00000000-0008-0000-11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172021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79</xdr:row>
      <xdr:rowOff>0</xdr:rowOff>
    </xdr:from>
    <xdr:to>
      <xdr:col>136</xdr:col>
      <xdr:colOff>0</xdr:colOff>
      <xdr:row>79</xdr:row>
      <xdr:rowOff>0</xdr:rowOff>
    </xdr:to>
    <xdr:pic>
      <xdr:nvPicPr>
        <xdr:cNvPr id="76" name="Picture 174">
          <a:extLst>
            <a:ext uri="{FF2B5EF4-FFF2-40B4-BE49-F238E27FC236}">
              <a16:creationId xmlns="" xmlns:a16="http://schemas.microsoft.com/office/drawing/2014/main" id="{00000000-0008-0000-11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174021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80</xdr:row>
      <xdr:rowOff>0</xdr:rowOff>
    </xdr:from>
    <xdr:to>
      <xdr:col>136</xdr:col>
      <xdr:colOff>0</xdr:colOff>
      <xdr:row>80</xdr:row>
      <xdr:rowOff>0</xdr:rowOff>
    </xdr:to>
    <xdr:pic>
      <xdr:nvPicPr>
        <xdr:cNvPr id="77" name="Picture 173">
          <a:extLst>
            <a:ext uri="{FF2B5EF4-FFF2-40B4-BE49-F238E27FC236}">
              <a16:creationId xmlns="" xmlns:a16="http://schemas.microsoft.com/office/drawing/2014/main" id="{00000000-0008-0000-11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176022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81</xdr:row>
      <xdr:rowOff>0</xdr:rowOff>
    </xdr:from>
    <xdr:to>
      <xdr:col>136</xdr:col>
      <xdr:colOff>0</xdr:colOff>
      <xdr:row>81</xdr:row>
      <xdr:rowOff>0</xdr:rowOff>
    </xdr:to>
    <xdr:pic>
      <xdr:nvPicPr>
        <xdr:cNvPr id="78" name="Picture 172">
          <a:extLst>
            <a:ext uri="{FF2B5EF4-FFF2-40B4-BE49-F238E27FC236}">
              <a16:creationId xmlns="" xmlns:a16="http://schemas.microsoft.com/office/drawing/2014/main" id="{00000000-0008-0000-11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178022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82</xdr:row>
      <xdr:rowOff>0</xdr:rowOff>
    </xdr:from>
    <xdr:to>
      <xdr:col>136</xdr:col>
      <xdr:colOff>0</xdr:colOff>
      <xdr:row>82</xdr:row>
      <xdr:rowOff>0</xdr:rowOff>
    </xdr:to>
    <xdr:pic>
      <xdr:nvPicPr>
        <xdr:cNvPr id="79" name="Picture 171">
          <a:extLst>
            <a:ext uri="{FF2B5EF4-FFF2-40B4-BE49-F238E27FC236}">
              <a16:creationId xmlns="" xmlns:a16="http://schemas.microsoft.com/office/drawing/2014/main" id="{00000000-0008-0000-11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180022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83</xdr:row>
      <xdr:rowOff>0</xdr:rowOff>
    </xdr:from>
    <xdr:to>
      <xdr:col>136</xdr:col>
      <xdr:colOff>0</xdr:colOff>
      <xdr:row>83</xdr:row>
      <xdr:rowOff>0</xdr:rowOff>
    </xdr:to>
    <xdr:pic>
      <xdr:nvPicPr>
        <xdr:cNvPr id="80" name="Picture 170">
          <a:extLst>
            <a:ext uri="{FF2B5EF4-FFF2-40B4-BE49-F238E27FC236}">
              <a16:creationId xmlns="" xmlns:a16="http://schemas.microsoft.com/office/drawing/2014/main" id="{00000000-0008-0000-11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182022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84</xdr:row>
      <xdr:rowOff>0</xdr:rowOff>
    </xdr:from>
    <xdr:to>
      <xdr:col>136</xdr:col>
      <xdr:colOff>0</xdr:colOff>
      <xdr:row>84</xdr:row>
      <xdr:rowOff>0</xdr:rowOff>
    </xdr:to>
    <xdr:pic>
      <xdr:nvPicPr>
        <xdr:cNvPr id="81" name="Picture 169">
          <a:extLst>
            <a:ext uri="{FF2B5EF4-FFF2-40B4-BE49-F238E27FC236}">
              <a16:creationId xmlns="" xmlns:a16="http://schemas.microsoft.com/office/drawing/2014/main" id="{00000000-0008-0000-11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184023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85</xdr:row>
      <xdr:rowOff>0</xdr:rowOff>
    </xdr:from>
    <xdr:to>
      <xdr:col>136</xdr:col>
      <xdr:colOff>0</xdr:colOff>
      <xdr:row>85</xdr:row>
      <xdr:rowOff>0</xdr:rowOff>
    </xdr:to>
    <xdr:pic>
      <xdr:nvPicPr>
        <xdr:cNvPr id="82" name="Picture 168">
          <a:extLst>
            <a:ext uri="{FF2B5EF4-FFF2-40B4-BE49-F238E27FC236}">
              <a16:creationId xmlns="" xmlns:a16="http://schemas.microsoft.com/office/drawing/2014/main" id="{00000000-0008-0000-11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186023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86</xdr:row>
      <xdr:rowOff>0</xdr:rowOff>
    </xdr:from>
    <xdr:to>
      <xdr:col>136</xdr:col>
      <xdr:colOff>0</xdr:colOff>
      <xdr:row>86</xdr:row>
      <xdr:rowOff>0</xdr:rowOff>
    </xdr:to>
    <xdr:pic>
      <xdr:nvPicPr>
        <xdr:cNvPr id="83" name="Picture 167">
          <a:extLst>
            <a:ext uri="{FF2B5EF4-FFF2-40B4-BE49-F238E27FC236}">
              <a16:creationId xmlns="" xmlns:a16="http://schemas.microsoft.com/office/drawing/2014/main" id="{00000000-0008-0000-11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188023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87</xdr:row>
      <xdr:rowOff>0</xdr:rowOff>
    </xdr:from>
    <xdr:to>
      <xdr:col>136</xdr:col>
      <xdr:colOff>0</xdr:colOff>
      <xdr:row>87</xdr:row>
      <xdr:rowOff>0</xdr:rowOff>
    </xdr:to>
    <xdr:pic>
      <xdr:nvPicPr>
        <xdr:cNvPr id="84" name="Picture 166">
          <a:extLst>
            <a:ext uri="{FF2B5EF4-FFF2-40B4-BE49-F238E27FC236}">
              <a16:creationId xmlns="" xmlns:a16="http://schemas.microsoft.com/office/drawing/2014/main" id="{00000000-0008-0000-11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190023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88</xdr:row>
      <xdr:rowOff>0</xdr:rowOff>
    </xdr:from>
    <xdr:to>
      <xdr:col>136</xdr:col>
      <xdr:colOff>0</xdr:colOff>
      <xdr:row>88</xdr:row>
      <xdr:rowOff>0</xdr:rowOff>
    </xdr:to>
    <xdr:pic>
      <xdr:nvPicPr>
        <xdr:cNvPr id="85" name="Picture 165">
          <a:extLst>
            <a:ext uri="{FF2B5EF4-FFF2-40B4-BE49-F238E27FC236}">
              <a16:creationId xmlns="" xmlns:a16="http://schemas.microsoft.com/office/drawing/2014/main" id="{00000000-0008-0000-11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192024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89</xdr:row>
      <xdr:rowOff>0</xdr:rowOff>
    </xdr:from>
    <xdr:to>
      <xdr:col>136</xdr:col>
      <xdr:colOff>0</xdr:colOff>
      <xdr:row>89</xdr:row>
      <xdr:rowOff>0</xdr:rowOff>
    </xdr:to>
    <xdr:pic>
      <xdr:nvPicPr>
        <xdr:cNvPr id="86" name="Picture 164">
          <a:extLst>
            <a:ext uri="{FF2B5EF4-FFF2-40B4-BE49-F238E27FC236}">
              <a16:creationId xmlns="" xmlns:a16="http://schemas.microsoft.com/office/drawing/2014/main" id="{00000000-0008-0000-11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194024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90</xdr:row>
      <xdr:rowOff>0</xdr:rowOff>
    </xdr:from>
    <xdr:to>
      <xdr:col>136</xdr:col>
      <xdr:colOff>0</xdr:colOff>
      <xdr:row>90</xdr:row>
      <xdr:rowOff>0</xdr:rowOff>
    </xdr:to>
    <xdr:pic>
      <xdr:nvPicPr>
        <xdr:cNvPr id="87" name="Picture 163">
          <a:extLst>
            <a:ext uri="{FF2B5EF4-FFF2-40B4-BE49-F238E27FC236}">
              <a16:creationId xmlns="" xmlns:a16="http://schemas.microsoft.com/office/drawing/2014/main" id="{00000000-0008-0000-11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196024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91</xdr:row>
      <xdr:rowOff>0</xdr:rowOff>
    </xdr:from>
    <xdr:to>
      <xdr:col>136</xdr:col>
      <xdr:colOff>0</xdr:colOff>
      <xdr:row>91</xdr:row>
      <xdr:rowOff>0</xdr:rowOff>
    </xdr:to>
    <xdr:pic>
      <xdr:nvPicPr>
        <xdr:cNvPr id="88" name="Picture 162">
          <a:extLst>
            <a:ext uri="{FF2B5EF4-FFF2-40B4-BE49-F238E27FC236}">
              <a16:creationId xmlns="" xmlns:a16="http://schemas.microsoft.com/office/drawing/2014/main" id="{00000000-0008-0000-11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198024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92</xdr:row>
      <xdr:rowOff>0</xdr:rowOff>
    </xdr:from>
    <xdr:to>
      <xdr:col>136</xdr:col>
      <xdr:colOff>0</xdr:colOff>
      <xdr:row>92</xdr:row>
      <xdr:rowOff>0</xdr:rowOff>
    </xdr:to>
    <xdr:pic>
      <xdr:nvPicPr>
        <xdr:cNvPr id="89" name="Picture 161">
          <a:extLst>
            <a:ext uri="{FF2B5EF4-FFF2-40B4-BE49-F238E27FC236}">
              <a16:creationId xmlns="" xmlns:a16="http://schemas.microsoft.com/office/drawing/2014/main" id="{00000000-0008-0000-11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200025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93</xdr:row>
      <xdr:rowOff>0</xdr:rowOff>
    </xdr:from>
    <xdr:to>
      <xdr:col>136</xdr:col>
      <xdr:colOff>0</xdr:colOff>
      <xdr:row>93</xdr:row>
      <xdr:rowOff>0</xdr:rowOff>
    </xdr:to>
    <xdr:pic>
      <xdr:nvPicPr>
        <xdr:cNvPr id="90" name="Picture 160">
          <a:extLst>
            <a:ext uri="{FF2B5EF4-FFF2-40B4-BE49-F238E27FC236}">
              <a16:creationId xmlns="" xmlns:a16="http://schemas.microsoft.com/office/drawing/2014/main" id="{00000000-0008-0000-11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202025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94</xdr:row>
      <xdr:rowOff>0</xdr:rowOff>
    </xdr:from>
    <xdr:to>
      <xdr:col>136</xdr:col>
      <xdr:colOff>0</xdr:colOff>
      <xdr:row>94</xdr:row>
      <xdr:rowOff>0</xdr:rowOff>
    </xdr:to>
    <xdr:pic>
      <xdr:nvPicPr>
        <xdr:cNvPr id="91" name="Picture 159">
          <a:extLst>
            <a:ext uri="{FF2B5EF4-FFF2-40B4-BE49-F238E27FC236}">
              <a16:creationId xmlns="" xmlns:a16="http://schemas.microsoft.com/office/drawing/2014/main" id="{00000000-0008-0000-11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204025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95</xdr:row>
      <xdr:rowOff>0</xdr:rowOff>
    </xdr:from>
    <xdr:to>
      <xdr:col>136</xdr:col>
      <xdr:colOff>0</xdr:colOff>
      <xdr:row>95</xdr:row>
      <xdr:rowOff>0</xdr:rowOff>
    </xdr:to>
    <xdr:pic>
      <xdr:nvPicPr>
        <xdr:cNvPr id="92" name="Picture 158">
          <a:extLst>
            <a:ext uri="{FF2B5EF4-FFF2-40B4-BE49-F238E27FC236}">
              <a16:creationId xmlns="" xmlns:a16="http://schemas.microsoft.com/office/drawing/2014/main" id="{00000000-0008-0000-11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206025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96</xdr:row>
      <xdr:rowOff>0</xdr:rowOff>
    </xdr:from>
    <xdr:to>
      <xdr:col>136</xdr:col>
      <xdr:colOff>0</xdr:colOff>
      <xdr:row>96</xdr:row>
      <xdr:rowOff>0</xdr:rowOff>
    </xdr:to>
    <xdr:pic>
      <xdr:nvPicPr>
        <xdr:cNvPr id="93" name="Picture 157">
          <a:extLst>
            <a:ext uri="{FF2B5EF4-FFF2-40B4-BE49-F238E27FC236}">
              <a16:creationId xmlns="" xmlns:a16="http://schemas.microsoft.com/office/drawing/2014/main" id="{00000000-0008-0000-11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208026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97</xdr:row>
      <xdr:rowOff>0</xdr:rowOff>
    </xdr:from>
    <xdr:to>
      <xdr:col>136</xdr:col>
      <xdr:colOff>0</xdr:colOff>
      <xdr:row>97</xdr:row>
      <xdr:rowOff>0</xdr:rowOff>
    </xdr:to>
    <xdr:pic>
      <xdr:nvPicPr>
        <xdr:cNvPr id="94" name="Picture 156">
          <a:extLst>
            <a:ext uri="{FF2B5EF4-FFF2-40B4-BE49-F238E27FC236}">
              <a16:creationId xmlns="" xmlns:a16="http://schemas.microsoft.com/office/drawing/2014/main" id="{00000000-0008-0000-11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210026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98</xdr:row>
      <xdr:rowOff>0</xdr:rowOff>
    </xdr:from>
    <xdr:to>
      <xdr:col>136</xdr:col>
      <xdr:colOff>0</xdr:colOff>
      <xdr:row>98</xdr:row>
      <xdr:rowOff>0</xdr:rowOff>
    </xdr:to>
    <xdr:pic>
      <xdr:nvPicPr>
        <xdr:cNvPr id="95" name="Picture 155">
          <a:extLst>
            <a:ext uri="{FF2B5EF4-FFF2-40B4-BE49-F238E27FC236}">
              <a16:creationId xmlns="" xmlns:a16="http://schemas.microsoft.com/office/drawing/2014/main" id="{00000000-0008-0000-11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212026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99</xdr:row>
      <xdr:rowOff>0</xdr:rowOff>
    </xdr:from>
    <xdr:to>
      <xdr:col>136</xdr:col>
      <xdr:colOff>0</xdr:colOff>
      <xdr:row>99</xdr:row>
      <xdr:rowOff>0</xdr:rowOff>
    </xdr:to>
    <xdr:pic>
      <xdr:nvPicPr>
        <xdr:cNvPr id="96" name="Picture 154">
          <a:extLst>
            <a:ext uri="{FF2B5EF4-FFF2-40B4-BE49-F238E27FC236}">
              <a16:creationId xmlns="" xmlns:a16="http://schemas.microsoft.com/office/drawing/2014/main" id="{00000000-0008-0000-11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214026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100</xdr:row>
      <xdr:rowOff>0</xdr:rowOff>
    </xdr:from>
    <xdr:to>
      <xdr:col>136</xdr:col>
      <xdr:colOff>0</xdr:colOff>
      <xdr:row>100</xdr:row>
      <xdr:rowOff>0</xdr:rowOff>
    </xdr:to>
    <xdr:pic>
      <xdr:nvPicPr>
        <xdr:cNvPr id="97" name="Picture 153">
          <a:extLst>
            <a:ext uri="{FF2B5EF4-FFF2-40B4-BE49-F238E27FC236}">
              <a16:creationId xmlns="" xmlns:a16="http://schemas.microsoft.com/office/drawing/2014/main" id="{00000000-0008-0000-11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216027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101</xdr:row>
      <xdr:rowOff>0</xdr:rowOff>
    </xdr:from>
    <xdr:to>
      <xdr:col>136</xdr:col>
      <xdr:colOff>0</xdr:colOff>
      <xdr:row>101</xdr:row>
      <xdr:rowOff>0</xdr:rowOff>
    </xdr:to>
    <xdr:pic>
      <xdr:nvPicPr>
        <xdr:cNvPr id="98" name="Picture 152">
          <a:extLst>
            <a:ext uri="{FF2B5EF4-FFF2-40B4-BE49-F238E27FC236}">
              <a16:creationId xmlns="" xmlns:a16="http://schemas.microsoft.com/office/drawing/2014/main" id="{00000000-0008-0000-11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218027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102</xdr:row>
      <xdr:rowOff>0</xdr:rowOff>
    </xdr:from>
    <xdr:to>
      <xdr:col>136</xdr:col>
      <xdr:colOff>0</xdr:colOff>
      <xdr:row>102</xdr:row>
      <xdr:rowOff>0</xdr:rowOff>
    </xdr:to>
    <xdr:pic>
      <xdr:nvPicPr>
        <xdr:cNvPr id="99" name="Picture 151">
          <a:extLst>
            <a:ext uri="{FF2B5EF4-FFF2-40B4-BE49-F238E27FC236}">
              <a16:creationId xmlns="" xmlns:a16="http://schemas.microsoft.com/office/drawing/2014/main" id="{00000000-0008-0000-11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220027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103</xdr:row>
      <xdr:rowOff>0</xdr:rowOff>
    </xdr:from>
    <xdr:to>
      <xdr:col>136</xdr:col>
      <xdr:colOff>0</xdr:colOff>
      <xdr:row>103</xdr:row>
      <xdr:rowOff>0</xdr:rowOff>
    </xdr:to>
    <xdr:pic>
      <xdr:nvPicPr>
        <xdr:cNvPr id="100" name="Picture 150">
          <a:extLst>
            <a:ext uri="{FF2B5EF4-FFF2-40B4-BE49-F238E27FC236}">
              <a16:creationId xmlns="" xmlns:a16="http://schemas.microsoft.com/office/drawing/2014/main" id="{00000000-0008-0000-11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222027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104</xdr:row>
      <xdr:rowOff>0</xdr:rowOff>
    </xdr:from>
    <xdr:to>
      <xdr:col>136</xdr:col>
      <xdr:colOff>0</xdr:colOff>
      <xdr:row>104</xdr:row>
      <xdr:rowOff>0</xdr:rowOff>
    </xdr:to>
    <xdr:pic>
      <xdr:nvPicPr>
        <xdr:cNvPr id="101" name="Picture 149">
          <a:extLst>
            <a:ext uri="{FF2B5EF4-FFF2-40B4-BE49-F238E27FC236}">
              <a16:creationId xmlns="" xmlns:a16="http://schemas.microsoft.com/office/drawing/2014/main" id="{00000000-0008-0000-11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224028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105</xdr:row>
      <xdr:rowOff>0</xdr:rowOff>
    </xdr:from>
    <xdr:to>
      <xdr:col>136</xdr:col>
      <xdr:colOff>0</xdr:colOff>
      <xdr:row>105</xdr:row>
      <xdr:rowOff>0</xdr:rowOff>
    </xdr:to>
    <xdr:pic>
      <xdr:nvPicPr>
        <xdr:cNvPr id="102" name="Picture 148">
          <a:extLst>
            <a:ext uri="{FF2B5EF4-FFF2-40B4-BE49-F238E27FC236}">
              <a16:creationId xmlns="" xmlns:a16="http://schemas.microsoft.com/office/drawing/2014/main" id="{00000000-0008-0000-11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226028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106</xdr:row>
      <xdr:rowOff>0</xdr:rowOff>
    </xdr:from>
    <xdr:to>
      <xdr:col>136</xdr:col>
      <xdr:colOff>0</xdr:colOff>
      <xdr:row>106</xdr:row>
      <xdr:rowOff>0</xdr:rowOff>
    </xdr:to>
    <xdr:pic>
      <xdr:nvPicPr>
        <xdr:cNvPr id="103" name="Picture 147">
          <a:extLst>
            <a:ext uri="{FF2B5EF4-FFF2-40B4-BE49-F238E27FC236}">
              <a16:creationId xmlns="" xmlns:a16="http://schemas.microsoft.com/office/drawing/2014/main" id="{00000000-0008-0000-11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228028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107</xdr:row>
      <xdr:rowOff>0</xdr:rowOff>
    </xdr:from>
    <xdr:to>
      <xdr:col>136</xdr:col>
      <xdr:colOff>0</xdr:colOff>
      <xdr:row>107</xdr:row>
      <xdr:rowOff>0</xdr:rowOff>
    </xdr:to>
    <xdr:pic>
      <xdr:nvPicPr>
        <xdr:cNvPr id="104" name="Picture 146">
          <a:extLst>
            <a:ext uri="{FF2B5EF4-FFF2-40B4-BE49-F238E27FC236}">
              <a16:creationId xmlns="" xmlns:a16="http://schemas.microsoft.com/office/drawing/2014/main" id="{00000000-0008-0000-11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230028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108</xdr:row>
      <xdr:rowOff>0</xdr:rowOff>
    </xdr:from>
    <xdr:to>
      <xdr:col>136</xdr:col>
      <xdr:colOff>0</xdr:colOff>
      <xdr:row>108</xdr:row>
      <xdr:rowOff>0</xdr:rowOff>
    </xdr:to>
    <xdr:pic>
      <xdr:nvPicPr>
        <xdr:cNvPr id="105" name="Picture 145">
          <a:extLst>
            <a:ext uri="{FF2B5EF4-FFF2-40B4-BE49-F238E27FC236}">
              <a16:creationId xmlns="" xmlns:a16="http://schemas.microsoft.com/office/drawing/2014/main" id="{00000000-0008-0000-11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232029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109</xdr:row>
      <xdr:rowOff>0</xdr:rowOff>
    </xdr:from>
    <xdr:to>
      <xdr:col>136</xdr:col>
      <xdr:colOff>0</xdr:colOff>
      <xdr:row>109</xdr:row>
      <xdr:rowOff>0</xdr:rowOff>
    </xdr:to>
    <xdr:pic>
      <xdr:nvPicPr>
        <xdr:cNvPr id="106" name="Picture 144">
          <a:extLst>
            <a:ext uri="{FF2B5EF4-FFF2-40B4-BE49-F238E27FC236}">
              <a16:creationId xmlns="" xmlns:a16="http://schemas.microsoft.com/office/drawing/2014/main" id="{00000000-0008-0000-11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234029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110</xdr:row>
      <xdr:rowOff>0</xdr:rowOff>
    </xdr:from>
    <xdr:to>
      <xdr:col>136</xdr:col>
      <xdr:colOff>0</xdr:colOff>
      <xdr:row>110</xdr:row>
      <xdr:rowOff>0</xdr:rowOff>
    </xdr:to>
    <xdr:pic>
      <xdr:nvPicPr>
        <xdr:cNvPr id="107" name="Picture 143">
          <a:extLst>
            <a:ext uri="{FF2B5EF4-FFF2-40B4-BE49-F238E27FC236}">
              <a16:creationId xmlns="" xmlns:a16="http://schemas.microsoft.com/office/drawing/2014/main" id="{00000000-0008-0000-11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236029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111</xdr:row>
      <xdr:rowOff>0</xdr:rowOff>
    </xdr:from>
    <xdr:to>
      <xdr:col>136</xdr:col>
      <xdr:colOff>0</xdr:colOff>
      <xdr:row>111</xdr:row>
      <xdr:rowOff>0</xdr:rowOff>
    </xdr:to>
    <xdr:pic>
      <xdr:nvPicPr>
        <xdr:cNvPr id="108" name="Picture 142">
          <a:extLst>
            <a:ext uri="{FF2B5EF4-FFF2-40B4-BE49-F238E27FC236}">
              <a16:creationId xmlns="" xmlns:a16="http://schemas.microsoft.com/office/drawing/2014/main" id="{00000000-0008-0000-11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238029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112</xdr:row>
      <xdr:rowOff>0</xdr:rowOff>
    </xdr:from>
    <xdr:to>
      <xdr:col>136</xdr:col>
      <xdr:colOff>0</xdr:colOff>
      <xdr:row>112</xdr:row>
      <xdr:rowOff>0</xdr:rowOff>
    </xdr:to>
    <xdr:pic>
      <xdr:nvPicPr>
        <xdr:cNvPr id="109" name="Picture 141">
          <a:extLst>
            <a:ext uri="{FF2B5EF4-FFF2-40B4-BE49-F238E27FC236}">
              <a16:creationId xmlns="" xmlns:a16="http://schemas.microsoft.com/office/drawing/2014/main" id="{00000000-0008-0000-11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240030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112</xdr:row>
      <xdr:rowOff>0</xdr:rowOff>
    </xdr:from>
    <xdr:to>
      <xdr:col>136</xdr:col>
      <xdr:colOff>0</xdr:colOff>
      <xdr:row>112</xdr:row>
      <xdr:rowOff>0</xdr:rowOff>
    </xdr:to>
    <xdr:pic>
      <xdr:nvPicPr>
        <xdr:cNvPr id="110" name="Picture 140">
          <a:extLst>
            <a:ext uri="{FF2B5EF4-FFF2-40B4-BE49-F238E27FC236}">
              <a16:creationId xmlns="" xmlns:a16="http://schemas.microsoft.com/office/drawing/2014/main" id="{00000000-0008-0000-11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240030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112</xdr:row>
      <xdr:rowOff>0</xdr:rowOff>
    </xdr:from>
    <xdr:to>
      <xdr:col>136</xdr:col>
      <xdr:colOff>0</xdr:colOff>
      <xdr:row>112</xdr:row>
      <xdr:rowOff>0</xdr:rowOff>
    </xdr:to>
    <xdr:pic>
      <xdr:nvPicPr>
        <xdr:cNvPr id="111" name="Picture 139">
          <a:extLst>
            <a:ext uri="{FF2B5EF4-FFF2-40B4-BE49-F238E27FC236}">
              <a16:creationId xmlns="" xmlns:a16="http://schemas.microsoft.com/office/drawing/2014/main" id="{00000000-0008-0000-11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240030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113</xdr:row>
      <xdr:rowOff>0</xdr:rowOff>
    </xdr:from>
    <xdr:to>
      <xdr:col>136</xdr:col>
      <xdr:colOff>0</xdr:colOff>
      <xdr:row>113</xdr:row>
      <xdr:rowOff>0</xdr:rowOff>
    </xdr:to>
    <xdr:pic>
      <xdr:nvPicPr>
        <xdr:cNvPr id="112" name="Picture 138">
          <a:extLst>
            <a:ext uri="{FF2B5EF4-FFF2-40B4-BE49-F238E27FC236}">
              <a16:creationId xmlns="" xmlns:a16="http://schemas.microsoft.com/office/drawing/2014/main" id="{00000000-0008-0000-11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242030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114</xdr:row>
      <xdr:rowOff>0</xdr:rowOff>
    </xdr:from>
    <xdr:to>
      <xdr:col>136</xdr:col>
      <xdr:colOff>0</xdr:colOff>
      <xdr:row>114</xdr:row>
      <xdr:rowOff>0</xdr:rowOff>
    </xdr:to>
    <xdr:pic>
      <xdr:nvPicPr>
        <xdr:cNvPr id="113" name="Picture 137">
          <a:extLst>
            <a:ext uri="{FF2B5EF4-FFF2-40B4-BE49-F238E27FC236}">
              <a16:creationId xmlns="" xmlns:a16="http://schemas.microsoft.com/office/drawing/2014/main" id="{00000000-0008-0000-11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244030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115</xdr:row>
      <xdr:rowOff>0</xdr:rowOff>
    </xdr:from>
    <xdr:to>
      <xdr:col>136</xdr:col>
      <xdr:colOff>0</xdr:colOff>
      <xdr:row>115</xdr:row>
      <xdr:rowOff>0</xdr:rowOff>
    </xdr:to>
    <xdr:pic>
      <xdr:nvPicPr>
        <xdr:cNvPr id="114" name="Picture 136">
          <a:extLst>
            <a:ext uri="{FF2B5EF4-FFF2-40B4-BE49-F238E27FC236}">
              <a16:creationId xmlns="" xmlns:a16="http://schemas.microsoft.com/office/drawing/2014/main" id="{00000000-0008-0000-11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246030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116</xdr:row>
      <xdr:rowOff>0</xdr:rowOff>
    </xdr:from>
    <xdr:to>
      <xdr:col>136</xdr:col>
      <xdr:colOff>0</xdr:colOff>
      <xdr:row>116</xdr:row>
      <xdr:rowOff>0</xdr:rowOff>
    </xdr:to>
    <xdr:pic>
      <xdr:nvPicPr>
        <xdr:cNvPr id="115" name="Picture 135">
          <a:extLst>
            <a:ext uri="{FF2B5EF4-FFF2-40B4-BE49-F238E27FC236}">
              <a16:creationId xmlns="" xmlns:a16="http://schemas.microsoft.com/office/drawing/2014/main" id="{00000000-0008-0000-11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248031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117</xdr:row>
      <xdr:rowOff>0</xdr:rowOff>
    </xdr:from>
    <xdr:to>
      <xdr:col>136</xdr:col>
      <xdr:colOff>0</xdr:colOff>
      <xdr:row>117</xdr:row>
      <xdr:rowOff>0</xdr:rowOff>
    </xdr:to>
    <xdr:pic>
      <xdr:nvPicPr>
        <xdr:cNvPr id="116" name="Picture 134">
          <a:extLst>
            <a:ext uri="{FF2B5EF4-FFF2-40B4-BE49-F238E27FC236}">
              <a16:creationId xmlns="" xmlns:a16="http://schemas.microsoft.com/office/drawing/2014/main" id="{00000000-0008-0000-11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250031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118</xdr:row>
      <xdr:rowOff>0</xdr:rowOff>
    </xdr:from>
    <xdr:to>
      <xdr:col>136</xdr:col>
      <xdr:colOff>0</xdr:colOff>
      <xdr:row>118</xdr:row>
      <xdr:rowOff>0</xdr:rowOff>
    </xdr:to>
    <xdr:pic>
      <xdr:nvPicPr>
        <xdr:cNvPr id="117" name="Picture 133">
          <a:extLst>
            <a:ext uri="{FF2B5EF4-FFF2-40B4-BE49-F238E27FC236}">
              <a16:creationId xmlns="" xmlns:a16="http://schemas.microsoft.com/office/drawing/2014/main" id="{00000000-0008-0000-11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252031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119</xdr:row>
      <xdr:rowOff>0</xdr:rowOff>
    </xdr:from>
    <xdr:to>
      <xdr:col>136</xdr:col>
      <xdr:colOff>0</xdr:colOff>
      <xdr:row>119</xdr:row>
      <xdr:rowOff>0</xdr:rowOff>
    </xdr:to>
    <xdr:pic>
      <xdr:nvPicPr>
        <xdr:cNvPr id="118" name="Picture 132">
          <a:extLst>
            <a:ext uri="{FF2B5EF4-FFF2-40B4-BE49-F238E27FC236}">
              <a16:creationId xmlns="" xmlns:a16="http://schemas.microsoft.com/office/drawing/2014/main" id="{00000000-0008-0000-11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254031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120</xdr:row>
      <xdr:rowOff>0</xdr:rowOff>
    </xdr:from>
    <xdr:to>
      <xdr:col>136</xdr:col>
      <xdr:colOff>0</xdr:colOff>
      <xdr:row>120</xdr:row>
      <xdr:rowOff>0</xdr:rowOff>
    </xdr:to>
    <xdr:pic>
      <xdr:nvPicPr>
        <xdr:cNvPr id="119" name="Picture 131">
          <a:extLst>
            <a:ext uri="{FF2B5EF4-FFF2-40B4-BE49-F238E27FC236}">
              <a16:creationId xmlns="" xmlns:a16="http://schemas.microsoft.com/office/drawing/2014/main" id="{00000000-0008-0000-11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256032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121</xdr:row>
      <xdr:rowOff>0</xdr:rowOff>
    </xdr:from>
    <xdr:to>
      <xdr:col>136</xdr:col>
      <xdr:colOff>0</xdr:colOff>
      <xdr:row>121</xdr:row>
      <xdr:rowOff>0</xdr:rowOff>
    </xdr:to>
    <xdr:pic>
      <xdr:nvPicPr>
        <xdr:cNvPr id="120" name="Picture 130">
          <a:extLst>
            <a:ext uri="{FF2B5EF4-FFF2-40B4-BE49-F238E27FC236}">
              <a16:creationId xmlns="" xmlns:a16="http://schemas.microsoft.com/office/drawing/2014/main" id="{00000000-0008-0000-11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258032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122</xdr:row>
      <xdr:rowOff>0</xdr:rowOff>
    </xdr:from>
    <xdr:to>
      <xdr:col>136</xdr:col>
      <xdr:colOff>0</xdr:colOff>
      <xdr:row>122</xdr:row>
      <xdr:rowOff>0</xdr:rowOff>
    </xdr:to>
    <xdr:pic>
      <xdr:nvPicPr>
        <xdr:cNvPr id="121" name="Picture 129">
          <a:extLst>
            <a:ext uri="{FF2B5EF4-FFF2-40B4-BE49-F238E27FC236}">
              <a16:creationId xmlns="" xmlns:a16="http://schemas.microsoft.com/office/drawing/2014/main" id="{00000000-0008-0000-11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260032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123</xdr:row>
      <xdr:rowOff>0</xdr:rowOff>
    </xdr:from>
    <xdr:to>
      <xdr:col>136</xdr:col>
      <xdr:colOff>0</xdr:colOff>
      <xdr:row>123</xdr:row>
      <xdr:rowOff>0</xdr:rowOff>
    </xdr:to>
    <xdr:pic>
      <xdr:nvPicPr>
        <xdr:cNvPr id="122" name="Picture 128">
          <a:extLst>
            <a:ext uri="{FF2B5EF4-FFF2-40B4-BE49-F238E27FC236}">
              <a16:creationId xmlns="" xmlns:a16="http://schemas.microsoft.com/office/drawing/2014/main" id="{00000000-0008-0000-11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262032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124</xdr:row>
      <xdr:rowOff>0</xdr:rowOff>
    </xdr:from>
    <xdr:to>
      <xdr:col>136</xdr:col>
      <xdr:colOff>0</xdr:colOff>
      <xdr:row>124</xdr:row>
      <xdr:rowOff>0</xdr:rowOff>
    </xdr:to>
    <xdr:pic>
      <xdr:nvPicPr>
        <xdr:cNvPr id="123" name="Picture 127">
          <a:extLst>
            <a:ext uri="{FF2B5EF4-FFF2-40B4-BE49-F238E27FC236}">
              <a16:creationId xmlns="" xmlns:a16="http://schemas.microsoft.com/office/drawing/2014/main" id="{00000000-0008-0000-11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264033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125</xdr:row>
      <xdr:rowOff>0</xdr:rowOff>
    </xdr:from>
    <xdr:to>
      <xdr:col>136</xdr:col>
      <xdr:colOff>0</xdr:colOff>
      <xdr:row>125</xdr:row>
      <xdr:rowOff>0</xdr:rowOff>
    </xdr:to>
    <xdr:pic>
      <xdr:nvPicPr>
        <xdr:cNvPr id="124" name="Picture 126">
          <a:extLst>
            <a:ext uri="{FF2B5EF4-FFF2-40B4-BE49-F238E27FC236}">
              <a16:creationId xmlns="" xmlns:a16="http://schemas.microsoft.com/office/drawing/2014/main" id="{00000000-0008-0000-11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266033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126</xdr:row>
      <xdr:rowOff>0</xdr:rowOff>
    </xdr:from>
    <xdr:to>
      <xdr:col>136</xdr:col>
      <xdr:colOff>0</xdr:colOff>
      <xdr:row>126</xdr:row>
      <xdr:rowOff>0</xdr:rowOff>
    </xdr:to>
    <xdr:pic>
      <xdr:nvPicPr>
        <xdr:cNvPr id="125" name="Picture 125">
          <a:extLst>
            <a:ext uri="{FF2B5EF4-FFF2-40B4-BE49-F238E27FC236}">
              <a16:creationId xmlns="" xmlns:a16="http://schemas.microsoft.com/office/drawing/2014/main" id="{00000000-0008-0000-11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268033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127</xdr:row>
      <xdr:rowOff>0</xdr:rowOff>
    </xdr:from>
    <xdr:to>
      <xdr:col>136</xdr:col>
      <xdr:colOff>0</xdr:colOff>
      <xdr:row>127</xdr:row>
      <xdr:rowOff>0</xdr:rowOff>
    </xdr:to>
    <xdr:pic>
      <xdr:nvPicPr>
        <xdr:cNvPr id="126" name="Picture 124">
          <a:extLst>
            <a:ext uri="{FF2B5EF4-FFF2-40B4-BE49-F238E27FC236}">
              <a16:creationId xmlns="" xmlns:a16="http://schemas.microsoft.com/office/drawing/2014/main" id="{00000000-0008-0000-11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270033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128</xdr:row>
      <xdr:rowOff>0</xdr:rowOff>
    </xdr:from>
    <xdr:to>
      <xdr:col>136</xdr:col>
      <xdr:colOff>0</xdr:colOff>
      <xdr:row>128</xdr:row>
      <xdr:rowOff>0</xdr:rowOff>
    </xdr:to>
    <xdr:pic>
      <xdr:nvPicPr>
        <xdr:cNvPr id="127" name="Picture 123">
          <a:extLst>
            <a:ext uri="{FF2B5EF4-FFF2-40B4-BE49-F238E27FC236}">
              <a16:creationId xmlns="" xmlns:a16="http://schemas.microsoft.com/office/drawing/2014/main" id="{00000000-0008-0000-11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272034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129</xdr:row>
      <xdr:rowOff>0</xdr:rowOff>
    </xdr:from>
    <xdr:to>
      <xdr:col>136</xdr:col>
      <xdr:colOff>0</xdr:colOff>
      <xdr:row>129</xdr:row>
      <xdr:rowOff>0</xdr:rowOff>
    </xdr:to>
    <xdr:pic>
      <xdr:nvPicPr>
        <xdr:cNvPr id="128" name="Picture 122">
          <a:extLst>
            <a:ext uri="{FF2B5EF4-FFF2-40B4-BE49-F238E27FC236}">
              <a16:creationId xmlns="" xmlns:a16="http://schemas.microsoft.com/office/drawing/2014/main" id="{00000000-0008-0000-11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274034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130</xdr:row>
      <xdr:rowOff>0</xdr:rowOff>
    </xdr:from>
    <xdr:to>
      <xdr:col>136</xdr:col>
      <xdr:colOff>0</xdr:colOff>
      <xdr:row>130</xdr:row>
      <xdr:rowOff>0</xdr:rowOff>
    </xdr:to>
    <xdr:pic>
      <xdr:nvPicPr>
        <xdr:cNvPr id="129" name="Picture 121">
          <a:extLst>
            <a:ext uri="{FF2B5EF4-FFF2-40B4-BE49-F238E27FC236}">
              <a16:creationId xmlns="" xmlns:a16="http://schemas.microsoft.com/office/drawing/2014/main" id="{00000000-0008-0000-11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276034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131</xdr:row>
      <xdr:rowOff>0</xdr:rowOff>
    </xdr:from>
    <xdr:to>
      <xdr:col>136</xdr:col>
      <xdr:colOff>0</xdr:colOff>
      <xdr:row>131</xdr:row>
      <xdr:rowOff>0</xdr:rowOff>
    </xdr:to>
    <xdr:pic>
      <xdr:nvPicPr>
        <xdr:cNvPr id="130" name="Picture 120">
          <a:extLst>
            <a:ext uri="{FF2B5EF4-FFF2-40B4-BE49-F238E27FC236}">
              <a16:creationId xmlns="" xmlns:a16="http://schemas.microsoft.com/office/drawing/2014/main" id="{00000000-0008-0000-11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278034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132</xdr:row>
      <xdr:rowOff>0</xdr:rowOff>
    </xdr:from>
    <xdr:to>
      <xdr:col>136</xdr:col>
      <xdr:colOff>0</xdr:colOff>
      <xdr:row>132</xdr:row>
      <xdr:rowOff>0</xdr:rowOff>
    </xdr:to>
    <xdr:pic>
      <xdr:nvPicPr>
        <xdr:cNvPr id="131" name="Picture 119">
          <a:extLst>
            <a:ext uri="{FF2B5EF4-FFF2-40B4-BE49-F238E27FC236}">
              <a16:creationId xmlns="" xmlns:a16="http://schemas.microsoft.com/office/drawing/2014/main" id="{00000000-0008-0000-11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280035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133</xdr:row>
      <xdr:rowOff>0</xdr:rowOff>
    </xdr:from>
    <xdr:to>
      <xdr:col>136</xdr:col>
      <xdr:colOff>0</xdr:colOff>
      <xdr:row>133</xdr:row>
      <xdr:rowOff>0</xdr:rowOff>
    </xdr:to>
    <xdr:pic>
      <xdr:nvPicPr>
        <xdr:cNvPr id="132" name="Picture 118">
          <a:extLst>
            <a:ext uri="{FF2B5EF4-FFF2-40B4-BE49-F238E27FC236}">
              <a16:creationId xmlns="" xmlns:a16="http://schemas.microsoft.com/office/drawing/2014/main" id="{00000000-0008-0000-11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282035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134</xdr:row>
      <xdr:rowOff>0</xdr:rowOff>
    </xdr:from>
    <xdr:to>
      <xdr:col>136</xdr:col>
      <xdr:colOff>0</xdr:colOff>
      <xdr:row>134</xdr:row>
      <xdr:rowOff>0</xdr:rowOff>
    </xdr:to>
    <xdr:pic>
      <xdr:nvPicPr>
        <xdr:cNvPr id="133" name="Picture 117">
          <a:extLst>
            <a:ext uri="{FF2B5EF4-FFF2-40B4-BE49-F238E27FC236}">
              <a16:creationId xmlns="" xmlns:a16="http://schemas.microsoft.com/office/drawing/2014/main" id="{00000000-0008-0000-11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284035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135</xdr:row>
      <xdr:rowOff>0</xdr:rowOff>
    </xdr:from>
    <xdr:to>
      <xdr:col>136</xdr:col>
      <xdr:colOff>0</xdr:colOff>
      <xdr:row>135</xdr:row>
      <xdr:rowOff>0</xdr:rowOff>
    </xdr:to>
    <xdr:pic>
      <xdr:nvPicPr>
        <xdr:cNvPr id="134" name="Picture 116">
          <a:extLst>
            <a:ext uri="{FF2B5EF4-FFF2-40B4-BE49-F238E27FC236}">
              <a16:creationId xmlns="" xmlns:a16="http://schemas.microsoft.com/office/drawing/2014/main" id="{00000000-0008-0000-11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286035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136</xdr:row>
      <xdr:rowOff>0</xdr:rowOff>
    </xdr:from>
    <xdr:to>
      <xdr:col>136</xdr:col>
      <xdr:colOff>0</xdr:colOff>
      <xdr:row>136</xdr:row>
      <xdr:rowOff>0</xdr:rowOff>
    </xdr:to>
    <xdr:pic>
      <xdr:nvPicPr>
        <xdr:cNvPr id="135" name="Picture 115">
          <a:extLst>
            <a:ext uri="{FF2B5EF4-FFF2-40B4-BE49-F238E27FC236}">
              <a16:creationId xmlns="" xmlns:a16="http://schemas.microsoft.com/office/drawing/2014/main" id="{00000000-0008-0000-11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288036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137</xdr:row>
      <xdr:rowOff>0</xdr:rowOff>
    </xdr:from>
    <xdr:to>
      <xdr:col>136</xdr:col>
      <xdr:colOff>0</xdr:colOff>
      <xdr:row>137</xdr:row>
      <xdr:rowOff>0</xdr:rowOff>
    </xdr:to>
    <xdr:pic>
      <xdr:nvPicPr>
        <xdr:cNvPr id="136" name="Picture 114">
          <a:extLst>
            <a:ext uri="{FF2B5EF4-FFF2-40B4-BE49-F238E27FC236}">
              <a16:creationId xmlns="" xmlns:a16="http://schemas.microsoft.com/office/drawing/2014/main" id="{00000000-0008-0000-11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290036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138</xdr:row>
      <xdr:rowOff>0</xdr:rowOff>
    </xdr:from>
    <xdr:to>
      <xdr:col>136</xdr:col>
      <xdr:colOff>0</xdr:colOff>
      <xdr:row>138</xdr:row>
      <xdr:rowOff>0</xdr:rowOff>
    </xdr:to>
    <xdr:pic>
      <xdr:nvPicPr>
        <xdr:cNvPr id="137" name="Picture 113">
          <a:extLst>
            <a:ext uri="{FF2B5EF4-FFF2-40B4-BE49-F238E27FC236}">
              <a16:creationId xmlns="" xmlns:a16="http://schemas.microsoft.com/office/drawing/2014/main" id="{00000000-0008-0000-11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292036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139</xdr:row>
      <xdr:rowOff>0</xdr:rowOff>
    </xdr:from>
    <xdr:to>
      <xdr:col>136</xdr:col>
      <xdr:colOff>0</xdr:colOff>
      <xdr:row>139</xdr:row>
      <xdr:rowOff>0</xdr:rowOff>
    </xdr:to>
    <xdr:pic>
      <xdr:nvPicPr>
        <xdr:cNvPr id="138" name="Picture 112">
          <a:extLst>
            <a:ext uri="{FF2B5EF4-FFF2-40B4-BE49-F238E27FC236}">
              <a16:creationId xmlns="" xmlns:a16="http://schemas.microsoft.com/office/drawing/2014/main" id="{00000000-0008-0000-11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294036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140</xdr:row>
      <xdr:rowOff>0</xdr:rowOff>
    </xdr:from>
    <xdr:to>
      <xdr:col>136</xdr:col>
      <xdr:colOff>0</xdr:colOff>
      <xdr:row>140</xdr:row>
      <xdr:rowOff>0</xdr:rowOff>
    </xdr:to>
    <xdr:pic>
      <xdr:nvPicPr>
        <xdr:cNvPr id="139" name="Picture 111">
          <a:extLst>
            <a:ext uri="{FF2B5EF4-FFF2-40B4-BE49-F238E27FC236}">
              <a16:creationId xmlns="" xmlns:a16="http://schemas.microsoft.com/office/drawing/2014/main" id="{00000000-0008-0000-11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296037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141</xdr:row>
      <xdr:rowOff>0</xdr:rowOff>
    </xdr:from>
    <xdr:to>
      <xdr:col>136</xdr:col>
      <xdr:colOff>0</xdr:colOff>
      <xdr:row>141</xdr:row>
      <xdr:rowOff>0</xdr:rowOff>
    </xdr:to>
    <xdr:pic>
      <xdr:nvPicPr>
        <xdr:cNvPr id="140" name="Picture 110">
          <a:extLst>
            <a:ext uri="{FF2B5EF4-FFF2-40B4-BE49-F238E27FC236}">
              <a16:creationId xmlns="" xmlns:a16="http://schemas.microsoft.com/office/drawing/2014/main" id="{00000000-0008-0000-11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298037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142</xdr:row>
      <xdr:rowOff>0</xdr:rowOff>
    </xdr:from>
    <xdr:to>
      <xdr:col>136</xdr:col>
      <xdr:colOff>0</xdr:colOff>
      <xdr:row>142</xdr:row>
      <xdr:rowOff>0</xdr:rowOff>
    </xdr:to>
    <xdr:pic>
      <xdr:nvPicPr>
        <xdr:cNvPr id="141" name="Picture 109">
          <a:extLst>
            <a:ext uri="{FF2B5EF4-FFF2-40B4-BE49-F238E27FC236}">
              <a16:creationId xmlns="" xmlns:a16="http://schemas.microsoft.com/office/drawing/2014/main" id="{00000000-0008-0000-11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300037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143</xdr:row>
      <xdr:rowOff>0</xdr:rowOff>
    </xdr:from>
    <xdr:to>
      <xdr:col>136</xdr:col>
      <xdr:colOff>0</xdr:colOff>
      <xdr:row>143</xdr:row>
      <xdr:rowOff>0</xdr:rowOff>
    </xdr:to>
    <xdr:pic>
      <xdr:nvPicPr>
        <xdr:cNvPr id="142" name="Picture 108">
          <a:extLst>
            <a:ext uri="{FF2B5EF4-FFF2-40B4-BE49-F238E27FC236}">
              <a16:creationId xmlns="" xmlns:a16="http://schemas.microsoft.com/office/drawing/2014/main" id="{00000000-0008-0000-11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302037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144</xdr:row>
      <xdr:rowOff>0</xdr:rowOff>
    </xdr:from>
    <xdr:to>
      <xdr:col>136</xdr:col>
      <xdr:colOff>0</xdr:colOff>
      <xdr:row>144</xdr:row>
      <xdr:rowOff>0</xdr:rowOff>
    </xdr:to>
    <xdr:pic>
      <xdr:nvPicPr>
        <xdr:cNvPr id="143" name="Picture 107">
          <a:extLst>
            <a:ext uri="{FF2B5EF4-FFF2-40B4-BE49-F238E27FC236}">
              <a16:creationId xmlns="" xmlns:a16="http://schemas.microsoft.com/office/drawing/2014/main" id="{00000000-0008-0000-11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304038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145</xdr:row>
      <xdr:rowOff>0</xdr:rowOff>
    </xdr:from>
    <xdr:to>
      <xdr:col>136</xdr:col>
      <xdr:colOff>0</xdr:colOff>
      <xdr:row>145</xdr:row>
      <xdr:rowOff>0</xdr:rowOff>
    </xdr:to>
    <xdr:pic>
      <xdr:nvPicPr>
        <xdr:cNvPr id="144" name="Picture 106">
          <a:extLst>
            <a:ext uri="{FF2B5EF4-FFF2-40B4-BE49-F238E27FC236}">
              <a16:creationId xmlns="" xmlns:a16="http://schemas.microsoft.com/office/drawing/2014/main" id="{00000000-0008-0000-11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306038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146</xdr:row>
      <xdr:rowOff>0</xdr:rowOff>
    </xdr:from>
    <xdr:to>
      <xdr:col>136</xdr:col>
      <xdr:colOff>0</xdr:colOff>
      <xdr:row>146</xdr:row>
      <xdr:rowOff>0</xdr:rowOff>
    </xdr:to>
    <xdr:pic>
      <xdr:nvPicPr>
        <xdr:cNvPr id="145" name="Picture 105">
          <a:extLst>
            <a:ext uri="{FF2B5EF4-FFF2-40B4-BE49-F238E27FC236}">
              <a16:creationId xmlns="" xmlns:a16="http://schemas.microsoft.com/office/drawing/2014/main" id="{00000000-0008-0000-11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308038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147</xdr:row>
      <xdr:rowOff>0</xdr:rowOff>
    </xdr:from>
    <xdr:to>
      <xdr:col>136</xdr:col>
      <xdr:colOff>0</xdr:colOff>
      <xdr:row>147</xdr:row>
      <xdr:rowOff>0</xdr:rowOff>
    </xdr:to>
    <xdr:pic>
      <xdr:nvPicPr>
        <xdr:cNvPr id="146" name="Picture 104">
          <a:extLst>
            <a:ext uri="{FF2B5EF4-FFF2-40B4-BE49-F238E27FC236}">
              <a16:creationId xmlns="" xmlns:a16="http://schemas.microsoft.com/office/drawing/2014/main" id="{00000000-0008-0000-11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310038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148</xdr:row>
      <xdr:rowOff>0</xdr:rowOff>
    </xdr:from>
    <xdr:to>
      <xdr:col>136</xdr:col>
      <xdr:colOff>0</xdr:colOff>
      <xdr:row>148</xdr:row>
      <xdr:rowOff>0</xdr:rowOff>
    </xdr:to>
    <xdr:pic>
      <xdr:nvPicPr>
        <xdr:cNvPr id="147" name="Picture 103">
          <a:extLst>
            <a:ext uri="{FF2B5EF4-FFF2-40B4-BE49-F238E27FC236}">
              <a16:creationId xmlns="" xmlns:a16="http://schemas.microsoft.com/office/drawing/2014/main" id="{00000000-0008-0000-11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312039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149</xdr:row>
      <xdr:rowOff>0</xdr:rowOff>
    </xdr:from>
    <xdr:to>
      <xdr:col>136</xdr:col>
      <xdr:colOff>0</xdr:colOff>
      <xdr:row>149</xdr:row>
      <xdr:rowOff>0</xdr:rowOff>
    </xdr:to>
    <xdr:pic>
      <xdr:nvPicPr>
        <xdr:cNvPr id="148" name="Picture 102">
          <a:extLst>
            <a:ext uri="{FF2B5EF4-FFF2-40B4-BE49-F238E27FC236}">
              <a16:creationId xmlns="" xmlns:a16="http://schemas.microsoft.com/office/drawing/2014/main" id="{00000000-0008-0000-11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314039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150</xdr:row>
      <xdr:rowOff>0</xdr:rowOff>
    </xdr:from>
    <xdr:to>
      <xdr:col>136</xdr:col>
      <xdr:colOff>0</xdr:colOff>
      <xdr:row>150</xdr:row>
      <xdr:rowOff>0</xdr:rowOff>
    </xdr:to>
    <xdr:pic>
      <xdr:nvPicPr>
        <xdr:cNvPr id="149" name="Picture 101">
          <a:extLst>
            <a:ext uri="{FF2B5EF4-FFF2-40B4-BE49-F238E27FC236}">
              <a16:creationId xmlns="" xmlns:a16="http://schemas.microsoft.com/office/drawing/2014/main" id="{00000000-0008-0000-11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316039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151</xdr:row>
      <xdr:rowOff>0</xdr:rowOff>
    </xdr:from>
    <xdr:to>
      <xdr:col>136</xdr:col>
      <xdr:colOff>0</xdr:colOff>
      <xdr:row>151</xdr:row>
      <xdr:rowOff>0</xdr:rowOff>
    </xdr:to>
    <xdr:pic>
      <xdr:nvPicPr>
        <xdr:cNvPr id="150" name="Picture 100">
          <a:extLst>
            <a:ext uri="{FF2B5EF4-FFF2-40B4-BE49-F238E27FC236}">
              <a16:creationId xmlns="" xmlns:a16="http://schemas.microsoft.com/office/drawing/2014/main" id="{00000000-0008-0000-11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318039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152</xdr:row>
      <xdr:rowOff>0</xdr:rowOff>
    </xdr:from>
    <xdr:to>
      <xdr:col>136</xdr:col>
      <xdr:colOff>0</xdr:colOff>
      <xdr:row>152</xdr:row>
      <xdr:rowOff>0</xdr:rowOff>
    </xdr:to>
    <xdr:pic>
      <xdr:nvPicPr>
        <xdr:cNvPr id="151" name="Picture 99">
          <a:extLst>
            <a:ext uri="{FF2B5EF4-FFF2-40B4-BE49-F238E27FC236}">
              <a16:creationId xmlns="" xmlns:a16="http://schemas.microsoft.com/office/drawing/2014/main" id="{00000000-0008-0000-11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320040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152</xdr:row>
      <xdr:rowOff>0</xdr:rowOff>
    </xdr:from>
    <xdr:to>
      <xdr:col>136</xdr:col>
      <xdr:colOff>0</xdr:colOff>
      <xdr:row>152</xdr:row>
      <xdr:rowOff>0</xdr:rowOff>
    </xdr:to>
    <xdr:pic>
      <xdr:nvPicPr>
        <xdr:cNvPr id="152" name="Picture 98">
          <a:extLst>
            <a:ext uri="{FF2B5EF4-FFF2-40B4-BE49-F238E27FC236}">
              <a16:creationId xmlns="" xmlns:a16="http://schemas.microsoft.com/office/drawing/2014/main" id="{00000000-0008-0000-11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320040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153</xdr:row>
      <xdr:rowOff>0</xdr:rowOff>
    </xdr:from>
    <xdr:to>
      <xdr:col>136</xdr:col>
      <xdr:colOff>0</xdr:colOff>
      <xdr:row>153</xdr:row>
      <xdr:rowOff>0</xdr:rowOff>
    </xdr:to>
    <xdr:pic>
      <xdr:nvPicPr>
        <xdr:cNvPr id="153" name="Picture 97">
          <a:extLst>
            <a:ext uri="{FF2B5EF4-FFF2-40B4-BE49-F238E27FC236}">
              <a16:creationId xmlns="" xmlns:a16="http://schemas.microsoft.com/office/drawing/2014/main" id="{00000000-0008-0000-11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322040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153</xdr:row>
      <xdr:rowOff>0</xdr:rowOff>
    </xdr:from>
    <xdr:to>
      <xdr:col>136</xdr:col>
      <xdr:colOff>0</xdr:colOff>
      <xdr:row>153</xdr:row>
      <xdr:rowOff>0</xdr:rowOff>
    </xdr:to>
    <xdr:pic>
      <xdr:nvPicPr>
        <xdr:cNvPr id="154" name="Picture 95">
          <a:extLst>
            <a:ext uri="{FF2B5EF4-FFF2-40B4-BE49-F238E27FC236}">
              <a16:creationId xmlns="" xmlns:a16="http://schemas.microsoft.com/office/drawing/2014/main" id="{00000000-0008-0000-11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322040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154</xdr:row>
      <xdr:rowOff>0</xdr:rowOff>
    </xdr:from>
    <xdr:to>
      <xdr:col>136</xdr:col>
      <xdr:colOff>0</xdr:colOff>
      <xdr:row>154</xdr:row>
      <xdr:rowOff>0</xdr:rowOff>
    </xdr:to>
    <xdr:pic>
      <xdr:nvPicPr>
        <xdr:cNvPr id="155" name="Picture 94">
          <a:extLst>
            <a:ext uri="{FF2B5EF4-FFF2-40B4-BE49-F238E27FC236}">
              <a16:creationId xmlns="" xmlns:a16="http://schemas.microsoft.com/office/drawing/2014/main" id="{00000000-0008-0000-11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324040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154</xdr:row>
      <xdr:rowOff>0</xdr:rowOff>
    </xdr:from>
    <xdr:to>
      <xdr:col>136</xdr:col>
      <xdr:colOff>0</xdr:colOff>
      <xdr:row>154</xdr:row>
      <xdr:rowOff>0</xdr:rowOff>
    </xdr:to>
    <xdr:pic>
      <xdr:nvPicPr>
        <xdr:cNvPr id="156" name="Picture 92">
          <a:extLst>
            <a:ext uri="{FF2B5EF4-FFF2-40B4-BE49-F238E27FC236}">
              <a16:creationId xmlns="" xmlns:a16="http://schemas.microsoft.com/office/drawing/2014/main" id="{00000000-0008-0000-11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324040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155</xdr:row>
      <xdr:rowOff>0</xdr:rowOff>
    </xdr:from>
    <xdr:to>
      <xdr:col>136</xdr:col>
      <xdr:colOff>0</xdr:colOff>
      <xdr:row>155</xdr:row>
      <xdr:rowOff>0</xdr:rowOff>
    </xdr:to>
    <xdr:pic>
      <xdr:nvPicPr>
        <xdr:cNvPr id="157" name="Picture 91">
          <a:extLst>
            <a:ext uri="{FF2B5EF4-FFF2-40B4-BE49-F238E27FC236}">
              <a16:creationId xmlns="" xmlns:a16="http://schemas.microsoft.com/office/drawing/2014/main" id="{00000000-0008-0000-11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326040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156</xdr:row>
      <xdr:rowOff>0</xdr:rowOff>
    </xdr:from>
    <xdr:to>
      <xdr:col>136</xdr:col>
      <xdr:colOff>0</xdr:colOff>
      <xdr:row>156</xdr:row>
      <xdr:rowOff>0</xdr:rowOff>
    </xdr:to>
    <xdr:pic>
      <xdr:nvPicPr>
        <xdr:cNvPr id="158" name="Picture 90">
          <a:extLst>
            <a:ext uri="{FF2B5EF4-FFF2-40B4-BE49-F238E27FC236}">
              <a16:creationId xmlns="" xmlns:a16="http://schemas.microsoft.com/office/drawing/2014/main" id="{00000000-0008-0000-1100-00008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328041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157</xdr:row>
      <xdr:rowOff>0</xdr:rowOff>
    </xdr:from>
    <xdr:to>
      <xdr:col>136</xdr:col>
      <xdr:colOff>0</xdr:colOff>
      <xdr:row>157</xdr:row>
      <xdr:rowOff>0</xdr:rowOff>
    </xdr:to>
    <xdr:pic>
      <xdr:nvPicPr>
        <xdr:cNvPr id="159" name="Picture 89">
          <a:extLst>
            <a:ext uri="{FF2B5EF4-FFF2-40B4-BE49-F238E27FC236}">
              <a16:creationId xmlns="" xmlns:a16="http://schemas.microsoft.com/office/drawing/2014/main" id="{00000000-0008-0000-11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330041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158</xdr:row>
      <xdr:rowOff>0</xdr:rowOff>
    </xdr:from>
    <xdr:to>
      <xdr:col>136</xdr:col>
      <xdr:colOff>0</xdr:colOff>
      <xdr:row>158</xdr:row>
      <xdr:rowOff>0</xdr:rowOff>
    </xdr:to>
    <xdr:pic>
      <xdr:nvPicPr>
        <xdr:cNvPr id="160" name="Picture 88">
          <a:extLst>
            <a:ext uri="{FF2B5EF4-FFF2-40B4-BE49-F238E27FC236}">
              <a16:creationId xmlns="" xmlns:a16="http://schemas.microsoft.com/office/drawing/2014/main" id="{00000000-0008-0000-11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332041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159</xdr:row>
      <xdr:rowOff>0</xdr:rowOff>
    </xdr:from>
    <xdr:to>
      <xdr:col>136</xdr:col>
      <xdr:colOff>0</xdr:colOff>
      <xdr:row>159</xdr:row>
      <xdr:rowOff>0</xdr:rowOff>
    </xdr:to>
    <xdr:pic>
      <xdr:nvPicPr>
        <xdr:cNvPr id="161" name="Picture 87">
          <a:extLst>
            <a:ext uri="{FF2B5EF4-FFF2-40B4-BE49-F238E27FC236}">
              <a16:creationId xmlns="" xmlns:a16="http://schemas.microsoft.com/office/drawing/2014/main" id="{00000000-0008-0000-1100-00008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334041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160</xdr:row>
      <xdr:rowOff>0</xdr:rowOff>
    </xdr:from>
    <xdr:to>
      <xdr:col>136</xdr:col>
      <xdr:colOff>0</xdr:colOff>
      <xdr:row>160</xdr:row>
      <xdr:rowOff>0</xdr:rowOff>
    </xdr:to>
    <xdr:pic>
      <xdr:nvPicPr>
        <xdr:cNvPr id="162" name="Picture 86">
          <a:extLst>
            <a:ext uri="{FF2B5EF4-FFF2-40B4-BE49-F238E27FC236}">
              <a16:creationId xmlns="" xmlns:a16="http://schemas.microsoft.com/office/drawing/2014/main" id="{00000000-0008-0000-1100-00009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336042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161</xdr:row>
      <xdr:rowOff>0</xdr:rowOff>
    </xdr:from>
    <xdr:to>
      <xdr:col>136</xdr:col>
      <xdr:colOff>0</xdr:colOff>
      <xdr:row>161</xdr:row>
      <xdr:rowOff>0</xdr:rowOff>
    </xdr:to>
    <xdr:pic>
      <xdr:nvPicPr>
        <xdr:cNvPr id="163" name="Picture 85">
          <a:extLst>
            <a:ext uri="{FF2B5EF4-FFF2-40B4-BE49-F238E27FC236}">
              <a16:creationId xmlns="" xmlns:a16="http://schemas.microsoft.com/office/drawing/2014/main" id="{00000000-0008-0000-11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338042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162</xdr:row>
      <xdr:rowOff>0</xdr:rowOff>
    </xdr:from>
    <xdr:to>
      <xdr:col>136</xdr:col>
      <xdr:colOff>0</xdr:colOff>
      <xdr:row>162</xdr:row>
      <xdr:rowOff>0</xdr:rowOff>
    </xdr:to>
    <xdr:pic>
      <xdr:nvPicPr>
        <xdr:cNvPr id="164" name="Picture 84">
          <a:extLst>
            <a:ext uri="{FF2B5EF4-FFF2-40B4-BE49-F238E27FC236}">
              <a16:creationId xmlns="" xmlns:a16="http://schemas.microsoft.com/office/drawing/2014/main" id="{00000000-0008-0000-11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340042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163</xdr:row>
      <xdr:rowOff>0</xdr:rowOff>
    </xdr:from>
    <xdr:to>
      <xdr:col>136</xdr:col>
      <xdr:colOff>0</xdr:colOff>
      <xdr:row>163</xdr:row>
      <xdr:rowOff>0</xdr:rowOff>
    </xdr:to>
    <xdr:pic>
      <xdr:nvPicPr>
        <xdr:cNvPr id="165" name="Picture 83">
          <a:extLst>
            <a:ext uri="{FF2B5EF4-FFF2-40B4-BE49-F238E27FC236}">
              <a16:creationId xmlns="" xmlns:a16="http://schemas.microsoft.com/office/drawing/2014/main" id="{00000000-0008-0000-1100-00009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342042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164</xdr:row>
      <xdr:rowOff>0</xdr:rowOff>
    </xdr:from>
    <xdr:to>
      <xdr:col>136</xdr:col>
      <xdr:colOff>0</xdr:colOff>
      <xdr:row>164</xdr:row>
      <xdr:rowOff>0</xdr:rowOff>
    </xdr:to>
    <xdr:pic>
      <xdr:nvPicPr>
        <xdr:cNvPr id="166" name="Picture 82">
          <a:extLst>
            <a:ext uri="{FF2B5EF4-FFF2-40B4-BE49-F238E27FC236}">
              <a16:creationId xmlns="" xmlns:a16="http://schemas.microsoft.com/office/drawing/2014/main" id="{00000000-0008-0000-11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344043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165</xdr:row>
      <xdr:rowOff>0</xdr:rowOff>
    </xdr:from>
    <xdr:to>
      <xdr:col>136</xdr:col>
      <xdr:colOff>0</xdr:colOff>
      <xdr:row>165</xdr:row>
      <xdr:rowOff>0</xdr:rowOff>
    </xdr:to>
    <xdr:pic>
      <xdr:nvPicPr>
        <xdr:cNvPr id="167" name="Picture 81">
          <a:extLst>
            <a:ext uri="{FF2B5EF4-FFF2-40B4-BE49-F238E27FC236}">
              <a16:creationId xmlns="" xmlns:a16="http://schemas.microsoft.com/office/drawing/2014/main" id="{00000000-0008-0000-11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346043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166</xdr:row>
      <xdr:rowOff>0</xdr:rowOff>
    </xdr:from>
    <xdr:to>
      <xdr:col>136</xdr:col>
      <xdr:colOff>0</xdr:colOff>
      <xdr:row>166</xdr:row>
      <xdr:rowOff>0</xdr:rowOff>
    </xdr:to>
    <xdr:pic>
      <xdr:nvPicPr>
        <xdr:cNvPr id="168" name="Picture 80">
          <a:extLst>
            <a:ext uri="{FF2B5EF4-FFF2-40B4-BE49-F238E27FC236}">
              <a16:creationId xmlns="" xmlns:a16="http://schemas.microsoft.com/office/drawing/2014/main" id="{00000000-0008-0000-11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348043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167</xdr:row>
      <xdr:rowOff>0</xdr:rowOff>
    </xdr:from>
    <xdr:to>
      <xdr:col>136</xdr:col>
      <xdr:colOff>0</xdr:colOff>
      <xdr:row>167</xdr:row>
      <xdr:rowOff>0</xdr:rowOff>
    </xdr:to>
    <xdr:pic>
      <xdr:nvPicPr>
        <xdr:cNvPr id="169" name="Picture 79">
          <a:extLst>
            <a:ext uri="{FF2B5EF4-FFF2-40B4-BE49-F238E27FC236}">
              <a16:creationId xmlns="" xmlns:a16="http://schemas.microsoft.com/office/drawing/2014/main" id="{00000000-0008-0000-1100-00009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350043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168</xdr:row>
      <xdr:rowOff>0</xdr:rowOff>
    </xdr:from>
    <xdr:to>
      <xdr:col>136</xdr:col>
      <xdr:colOff>0</xdr:colOff>
      <xdr:row>168</xdr:row>
      <xdr:rowOff>0</xdr:rowOff>
    </xdr:to>
    <xdr:pic>
      <xdr:nvPicPr>
        <xdr:cNvPr id="170" name="Picture 78">
          <a:extLst>
            <a:ext uri="{FF2B5EF4-FFF2-40B4-BE49-F238E27FC236}">
              <a16:creationId xmlns="" xmlns:a16="http://schemas.microsoft.com/office/drawing/2014/main" id="{00000000-0008-0000-1100-00009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352044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169</xdr:row>
      <xdr:rowOff>0</xdr:rowOff>
    </xdr:from>
    <xdr:to>
      <xdr:col>136</xdr:col>
      <xdr:colOff>0</xdr:colOff>
      <xdr:row>169</xdr:row>
      <xdr:rowOff>0</xdr:rowOff>
    </xdr:to>
    <xdr:pic>
      <xdr:nvPicPr>
        <xdr:cNvPr id="171" name="Picture 77">
          <a:extLst>
            <a:ext uri="{FF2B5EF4-FFF2-40B4-BE49-F238E27FC236}">
              <a16:creationId xmlns="" xmlns:a16="http://schemas.microsoft.com/office/drawing/2014/main" id="{00000000-0008-0000-1100-00009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354044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171</xdr:row>
      <xdr:rowOff>0</xdr:rowOff>
    </xdr:from>
    <xdr:to>
      <xdr:col>136</xdr:col>
      <xdr:colOff>0</xdr:colOff>
      <xdr:row>171</xdr:row>
      <xdr:rowOff>0</xdr:rowOff>
    </xdr:to>
    <xdr:pic>
      <xdr:nvPicPr>
        <xdr:cNvPr id="172" name="Picture 76">
          <a:extLst>
            <a:ext uri="{FF2B5EF4-FFF2-40B4-BE49-F238E27FC236}">
              <a16:creationId xmlns="" xmlns:a16="http://schemas.microsoft.com/office/drawing/2014/main" id="{00000000-0008-0000-11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358044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172</xdr:row>
      <xdr:rowOff>0</xdr:rowOff>
    </xdr:from>
    <xdr:to>
      <xdr:col>136</xdr:col>
      <xdr:colOff>0</xdr:colOff>
      <xdr:row>172</xdr:row>
      <xdr:rowOff>0</xdr:rowOff>
    </xdr:to>
    <xdr:pic>
      <xdr:nvPicPr>
        <xdr:cNvPr id="173" name="Picture 75">
          <a:extLst>
            <a:ext uri="{FF2B5EF4-FFF2-40B4-BE49-F238E27FC236}">
              <a16:creationId xmlns="" xmlns:a16="http://schemas.microsoft.com/office/drawing/2014/main" id="{00000000-0008-0000-1100-00009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360045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173</xdr:row>
      <xdr:rowOff>0</xdr:rowOff>
    </xdr:from>
    <xdr:to>
      <xdr:col>136</xdr:col>
      <xdr:colOff>0</xdr:colOff>
      <xdr:row>173</xdr:row>
      <xdr:rowOff>0</xdr:rowOff>
    </xdr:to>
    <xdr:pic>
      <xdr:nvPicPr>
        <xdr:cNvPr id="174" name="Picture 74">
          <a:extLst>
            <a:ext uri="{FF2B5EF4-FFF2-40B4-BE49-F238E27FC236}">
              <a16:creationId xmlns="" xmlns:a16="http://schemas.microsoft.com/office/drawing/2014/main" id="{00000000-0008-0000-1100-00009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362045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174</xdr:row>
      <xdr:rowOff>0</xdr:rowOff>
    </xdr:from>
    <xdr:to>
      <xdr:col>136</xdr:col>
      <xdr:colOff>0</xdr:colOff>
      <xdr:row>174</xdr:row>
      <xdr:rowOff>0</xdr:rowOff>
    </xdr:to>
    <xdr:pic>
      <xdr:nvPicPr>
        <xdr:cNvPr id="175" name="Picture 73">
          <a:extLst>
            <a:ext uri="{FF2B5EF4-FFF2-40B4-BE49-F238E27FC236}">
              <a16:creationId xmlns="" xmlns:a16="http://schemas.microsoft.com/office/drawing/2014/main" id="{00000000-0008-0000-1100-00009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364045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175</xdr:row>
      <xdr:rowOff>0</xdr:rowOff>
    </xdr:from>
    <xdr:to>
      <xdr:col>136</xdr:col>
      <xdr:colOff>0</xdr:colOff>
      <xdr:row>175</xdr:row>
      <xdr:rowOff>0</xdr:rowOff>
    </xdr:to>
    <xdr:pic>
      <xdr:nvPicPr>
        <xdr:cNvPr id="176" name="Picture 72">
          <a:extLst>
            <a:ext uri="{FF2B5EF4-FFF2-40B4-BE49-F238E27FC236}">
              <a16:creationId xmlns="" xmlns:a16="http://schemas.microsoft.com/office/drawing/2014/main" id="{00000000-0008-0000-11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366045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176</xdr:row>
      <xdr:rowOff>0</xdr:rowOff>
    </xdr:from>
    <xdr:to>
      <xdr:col>136</xdr:col>
      <xdr:colOff>0</xdr:colOff>
      <xdr:row>176</xdr:row>
      <xdr:rowOff>0</xdr:rowOff>
    </xdr:to>
    <xdr:pic>
      <xdr:nvPicPr>
        <xdr:cNvPr id="177" name="Picture 71">
          <a:extLst>
            <a:ext uri="{FF2B5EF4-FFF2-40B4-BE49-F238E27FC236}">
              <a16:creationId xmlns="" xmlns:a16="http://schemas.microsoft.com/office/drawing/2014/main" id="{00000000-0008-0000-11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368046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177</xdr:row>
      <xdr:rowOff>0</xdr:rowOff>
    </xdr:from>
    <xdr:to>
      <xdr:col>136</xdr:col>
      <xdr:colOff>0</xdr:colOff>
      <xdr:row>177</xdr:row>
      <xdr:rowOff>0</xdr:rowOff>
    </xdr:to>
    <xdr:pic>
      <xdr:nvPicPr>
        <xdr:cNvPr id="178" name="Picture 70">
          <a:extLst>
            <a:ext uri="{FF2B5EF4-FFF2-40B4-BE49-F238E27FC236}">
              <a16:creationId xmlns="" xmlns:a16="http://schemas.microsoft.com/office/drawing/2014/main" id="{00000000-0008-0000-11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370046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178</xdr:row>
      <xdr:rowOff>0</xdr:rowOff>
    </xdr:from>
    <xdr:to>
      <xdr:col>136</xdr:col>
      <xdr:colOff>0</xdr:colOff>
      <xdr:row>178</xdr:row>
      <xdr:rowOff>0</xdr:rowOff>
    </xdr:to>
    <xdr:pic>
      <xdr:nvPicPr>
        <xdr:cNvPr id="179" name="Picture 69">
          <a:extLst>
            <a:ext uri="{FF2B5EF4-FFF2-40B4-BE49-F238E27FC236}">
              <a16:creationId xmlns="" xmlns:a16="http://schemas.microsoft.com/office/drawing/2014/main" id="{00000000-0008-0000-1100-0000A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372046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179</xdr:row>
      <xdr:rowOff>0</xdr:rowOff>
    </xdr:from>
    <xdr:to>
      <xdr:col>136</xdr:col>
      <xdr:colOff>0</xdr:colOff>
      <xdr:row>179</xdr:row>
      <xdr:rowOff>0</xdr:rowOff>
    </xdr:to>
    <xdr:pic>
      <xdr:nvPicPr>
        <xdr:cNvPr id="180" name="Picture 68">
          <a:extLst>
            <a:ext uri="{FF2B5EF4-FFF2-40B4-BE49-F238E27FC236}">
              <a16:creationId xmlns="" xmlns:a16="http://schemas.microsoft.com/office/drawing/2014/main" id="{00000000-0008-0000-11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374046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180</xdr:row>
      <xdr:rowOff>0</xdr:rowOff>
    </xdr:from>
    <xdr:to>
      <xdr:col>136</xdr:col>
      <xdr:colOff>0</xdr:colOff>
      <xdr:row>180</xdr:row>
      <xdr:rowOff>0</xdr:rowOff>
    </xdr:to>
    <xdr:pic>
      <xdr:nvPicPr>
        <xdr:cNvPr id="181" name="Picture 67">
          <a:extLst>
            <a:ext uri="{FF2B5EF4-FFF2-40B4-BE49-F238E27FC236}">
              <a16:creationId xmlns="" xmlns:a16="http://schemas.microsoft.com/office/drawing/2014/main" id="{00000000-0008-0000-11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376047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181</xdr:row>
      <xdr:rowOff>0</xdr:rowOff>
    </xdr:from>
    <xdr:to>
      <xdr:col>136</xdr:col>
      <xdr:colOff>0</xdr:colOff>
      <xdr:row>181</xdr:row>
      <xdr:rowOff>0</xdr:rowOff>
    </xdr:to>
    <xdr:pic>
      <xdr:nvPicPr>
        <xdr:cNvPr id="182" name="Picture 66">
          <a:extLst>
            <a:ext uri="{FF2B5EF4-FFF2-40B4-BE49-F238E27FC236}">
              <a16:creationId xmlns="" xmlns:a16="http://schemas.microsoft.com/office/drawing/2014/main" id="{00000000-0008-0000-1100-0000A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378047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182</xdr:row>
      <xdr:rowOff>0</xdr:rowOff>
    </xdr:from>
    <xdr:to>
      <xdr:col>136</xdr:col>
      <xdr:colOff>0</xdr:colOff>
      <xdr:row>182</xdr:row>
      <xdr:rowOff>0</xdr:rowOff>
    </xdr:to>
    <xdr:pic>
      <xdr:nvPicPr>
        <xdr:cNvPr id="183" name="Picture 65">
          <a:extLst>
            <a:ext uri="{FF2B5EF4-FFF2-40B4-BE49-F238E27FC236}">
              <a16:creationId xmlns="" xmlns:a16="http://schemas.microsoft.com/office/drawing/2014/main" id="{00000000-0008-0000-11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380047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183</xdr:row>
      <xdr:rowOff>0</xdr:rowOff>
    </xdr:from>
    <xdr:to>
      <xdr:col>136</xdr:col>
      <xdr:colOff>0</xdr:colOff>
      <xdr:row>183</xdr:row>
      <xdr:rowOff>0</xdr:rowOff>
    </xdr:to>
    <xdr:pic>
      <xdr:nvPicPr>
        <xdr:cNvPr id="184" name="Picture 64">
          <a:extLst>
            <a:ext uri="{FF2B5EF4-FFF2-40B4-BE49-F238E27FC236}">
              <a16:creationId xmlns="" xmlns:a16="http://schemas.microsoft.com/office/drawing/2014/main" id="{00000000-0008-0000-11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382047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184</xdr:row>
      <xdr:rowOff>0</xdr:rowOff>
    </xdr:from>
    <xdr:to>
      <xdr:col>136</xdr:col>
      <xdr:colOff>0</xdr:colOff>
      <xdr:row>184</xdr:row>
      <xdr:rowOff>0</xdr:rowOff>
    </xdr:to>
    <xdr:pic>
      <xdr:nvPicPr>
        <xdr:cNvPr id="185" name="Picture 63">
          <a:extLst>
            <a:ext uri="{FF2B5EF4-FFF2-40B4-BE49-F238E27FC236}">
              <a16:creationId xmlns="" xmlns:a16="http://schemas.microsoft.com/office/drawing/2014/main" id="{00000000-0008-0000-1100-0000A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384048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185</xdr:row>
      <xdr:rowOff>0</xdr:rowOff>
    </xdr:from>
    <xdr:to>
      <xdr:col>136</xdr:col>
      <xdr:colOff>0</xdr:colOff>
      <xdr:row>185</xdr:row>
      <xdr:rowOff>0</xdr:rowOff>
    </xdr:to>
    <xdr:pic>
      <xdr:nvPicPr>
        <xdr:cNvPr id="186" name="Picture 62">
          <a:extLst>
            <a:ext uri="{FF2B5EF4-FFF2-40B4-BE49-F238E27FC236}">
              <a16:creationId xmlns="" xmlns:a16="http://schemas.microsoft.com/office/drawing/2014/main" id="{00000000-0008-0000-1100-0000A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386048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186</xdr:row>
      <xdr:rowOff>0</xdr:rowOff>
    </xdr:from>
    <xdr:to>
      <xdr:col>136</xdr:col>
      <xdr:colOff>0</xdr:colOff>
      <xdr:row>186</xdr:row>
      <xdr:rowOff>0</xdr:rowOff>
    </xdr:to>
    <xdr:pic>
      <xdr:nvPicPr>
        <xdr:cNvPr id="187" name="Picture 61">
          <a:extLst>
            <a:ext uri="{FF2B5EF4-FFF2-40B4-BE49-F238E27FC236}">
              <a16:creationId xmlns="" xmlns:a16="http://schemas.microsoft.com/office/drawing/2014/main" id="{00000000-0008-0000-1100-0000A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388048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187</xdr:row>
      <xdr:rowOff>0</xdr:rowOff>
    </xdr:from>
    <xdr:to>
      <xdr:col>136</xdr:col>
      <xdr:colOff>0</xdr:colOff>
      <xdr:row>187</xdr:row>
      <xdr:rowOff>0</xdr:rowOff>
    </xdr:to>
    <xdr:pic>
      <xdr:nvPicPr>
        <xdr:cNvPr id="188" name="Picture 60">
          <a:extLst>
            <a:ext uri="{FF2B5EF4-FFF2-40B4-BE49-F238E27FC236}">
              <a16:creationId xmlns="" xmlns:a16="http://schemas.microsoft.com/office/drawing/2014/main" id="{00000000-0008-0000-11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390048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188</xdr:row>
      <xdr:rowOff>0</xdr:rowOff>
    </xdr:from>
    <xdr:to>
      <xdr:col>136</xdr:col>
      <xdr:colOff>0</xdr:colOff>
      <xdr:row>188</xdr:row>
      <xdr:rowOff>0</xdr:rowOff>
    </xdr:to>
    <xdr:pic>
      <xdr:nvPicPr>
        <xdr:cNvPr id="189" name="Picture 59">
          <a:extLst>
            <a:ext uri="{FF2B5EF4-FFF2-40B4-BE49-F238E27FC236}">
              <a16:creationId xmlns="" xmlns:a16="http://schemas.microsoft.com/office/drawing/2014/main" id="{00000000-0008-0000-1100-0000A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392049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189</xdr:row>
      <xdr:rowOff>0</xdr:rowOff>
    </xdr:from>
    <xdr:to>
      <xdr:col>136</xdr:col>
      <xdr:colOff>0</xdr:colOff>
      <xdr:row>189</xdr:row>
      <xdr:rowOff>0</xdr:rowOff>
    </xdr:to>
    <xdr:pic>
      <xdr:nvPicPr>
        <xdr:cNvPr id="190" name="Picture 58">
          <a:extLst>
            <a:ext uri="{FF2B5EF4-FFF2-40B4-BE49-F238E27FC236}">
              <a16:creationId xmlns="" xmlns:a16="http://schemas.microsoft.com/office/drawing/2014/main" id="{00000000-0008-0000-1100-0000A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394049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190</xdr:row>
      <xdr:rowOff>0</xdr:rowOff>
    </xdr:from>
    <xdr:to>
      <xdr:col>136</xdr:col>
      <xdr:colOff>0</xdr:colOff>
      <xdr:row>190</xdr:row>
      <xdr:rowOff>0</xdr:rowOff>
    </xdr:to>
    <xdr:pic>
      <xdr:nvPicPr>
        <xdr:cNvPr id="191" name="Picture 57">
          <a:extLst>
            <a:ext uri="{FF2B5EF4-FFF2-40B4-BE49-F238E27FC236}">
              <a16:creationId xmlns="" xmlns:a16="http://schemas.microsoft.com/office/drawing/2014/main" id="{00000000-0008-0000-1100-0000A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396049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191</xdr:row>
      <xdr:rowOff>0</xdr:rowOff>
    </xdr:from>
    <xdr:to>
      <xdr:col>136</xdr:col>
      <xdr:colOff>0</xdr:colOff>
      <xdr:row>191</xdr:row>
      <xdr:rowOff>0</xdr:rowOff>
    </xdr:to>
    <xdr:pic>
      <xdr:nvPicPr>
        <xdr:cNvPr id="192" name="Picture 56">
          <a:extLst>
            <a:ext uri="{FF2B5EF4-FFF2-40B4-BE49-F238E27FC236}">
              <a16:creationId xmlns="" xmlns:a16="http://schemas.microsoft.com/office/drawing/2014/main" id="{00000000-0008-0000-11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398049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192</xdr:row>
      <xdr:rowOff>0</xdr:rowOff>
    </xdr:from>
    <xdr:to>
      <xdr:col>136</xdr:col>
      <xdr:colOff>0</xdr:colOff>
      <xdr:row>192</xdr:row>
      <xdr:rowOff>0</xdr:rowOff>
    </xdr:to>
    <xdr:pic>
      <xdr:nvPicPr>
        <xdr:cNvPr id="193" name="Picture 55">
          <a:extLst>
            <a:ext uri="{FF2B5EF4-FFF2-40B4-BE49-F238E27FC236}">
              <a16:creationId xmlns="" xmlns:a16="http://schemas.microsoft.com/office/drawing/2014/main" id="{00000000-0008-0000-1100-0000A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00050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192</xdr:row>
      <xdr:rowOff>0</xdr:rowOff>
    </xdr:from>
    <xdr:to>
      <xdr:col>136</xdr:col>
      <xdr:colOff>0</xdr:colOff>
      <xdr:row>192</xdr:row>
      <xdr:rowOff>0</xdr:rowOff>
    </xdr:to>
    <xdr:pic>
      <xdr:nvPicPr>
        <xdr:cNvPr id="194" name="Picture 54">
          <a:extLst>
            <a:ext uri="{FF2B5EF4-FFF2-40B4-BE49-F238E27FC236}">
              <a16:creationId xmlns="" xmlns:a16="http://schemas.microsoft.com/office/drawing/2014/main" id="{00000000-0008-0000-1100-0000B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00050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193</xdr:row>
      <xdr:rowOff>0</xdr:rowOff>
    </xdr:from>
    <xdr:to>
      <xdr:col>136</xdr:col>
      <xdr:colOff>0</xdr:colOff>
      <xdr:row>193</xdr:row>
      <xdr:rowOff>0</xdr:rowOff>
    </xdr:to>
    <xdr:pic>
      <xdr:nvPicPr>
        <xdr:cNvPr id="195" name="Picture 53">
          <a:extLst>
            <a:ext uri="{FF2B5EF4-FFF2-40B4-BE49-F238E27FC236}">
              <a16:creationId xmlns="" xmlns:a16="http://schemas.microsoft.com/office/drawing/2014/main" id="{00000000-0008-0000-1100-0000B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02050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194</xdr:row>
      <xdr:rowOff>0</xdr:rowOff>
    </xdr:from>
    <xdr:to>
      <xdr:col>136</xdr:col>
      <xdr:colOff>0</xdr:colOff>
      <xdr:row>194</xdr:row>
      <xdr:rowOff>0</xdr:rowOff>
    </xdr:to>
    <xdr:pic>
      <xdr:nvPicPr>
        <xdr:cNvPr id="196" name="Picture 52">
          <a:extLst>
            <a:ext uri="{FF2B5EF4-FFF2-40B4-BE49-F238E27FC236}">
              <a16:creationId xmlns="" xmlns:a16="http://schemas.microsoft.com/office/drawing/2014/main" id="{00000000-0008-0000-11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04050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195</xdr:row>
      <xdr:rowOff>0</xdr:rowOff>
    </xdr:from>
    <xdr:to>
      <xdr:col>136</xdr:col>
      <xdr:colOff>0</xdr:colOff>
      <xdr:row>195</xdr:row>
      <xdr:rowOff>0</xdr:rowOff>
    </xdr:to>
    <xdr:pic>
      <xdr:nvPicPr>
        <xdr:cNvPr id="197" name="Picture 51">
          <a:extLst>
            <a:ext uri="{FF2B5EF4-FFF2-40B4-BE49-F238E27FC236}">
              <a16:creationId xmlns="" xmlns:a16="http://schemas.microsoft.com/office/drawing/2014/main" id="{00000000-0008-0000-11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06050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196</xdr:row>
      <xdr:rowOff>0</xdr:rowOff>
    </xdr:from>
    <xdr:to>
      <xdr:col>136</xdr:col>
      <xdr:colOff>0</xdr:colOff>
      <xdr:row>196</xdr:row>
      <xdr:rowOff>0</xdr:rowOff>
    </xdr:to>
    <xdr:pic>
      <xdr:nvPicPr>
        <xdr:cNvPr id="198" name="Picture 50">
          <a:extLst>
            <a:ext uri="{FF2B5EF4-FFF2-40B4-BE49-F238E27FC236}">
              <a16:creationId xmlns="" xmlns:a16="http://schemas.microsoft.com/office/drawing/2014/main" id="{00000000-0008-0000-11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08051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197</xdr:row>
      <xdr:rowOff>0</xdr:rowOff>
    </xdr:from>
    <xdr:to>
      <xdr:col>136</xdr:col>
      <xdr:colOff>0</xdr:colOff>
      <xdr:row>197</xdr:row>
      <xdr:rowOff>0</xdr:rowOff>
    </xdr:to>
    <xdr:pic>
      <xdr:nvPicPr>
        <xdr:cNvPr id="199" name="Picture 49">
          <a:extLst>
            <a:ext uri="{FF2B5EF4-FFF2-40B4-BE49-F238E27FC236}">
              <a16:creationId xmlns="" xmlns:a16="http://schemas.microsoft.com/office/drawing/2014/main" id="{00000000-0008-0000-11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10051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198</xdr:row>
      <xdr:rowOff>0</xdr:rowOff>
    </xdr:from>
    <xdr:to>
      <xdr:col>136</xdr:col>
      <xdr:colOff>0</xdr:colOff>
      <xdr:row>198</xdr:row>
      <xdr:rowOff>0</xdr:rowOff>
    </xdr:to>
    <xdr:pic>
      <xdr:nvPicPr>
        <xdr:cNvPr id="200" name="Picture 48">
          <a:extLst>
            <a:ext uri="{FF2B5EF4-FFF2-40B4-BE49-F238E27FC236}">
              <a16:creationId xmlns="" xmlns:a16="http://schemas.microsoft.com/office/drawing/2014/main" id="{00000000-0008-0000-11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12051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199</xdr:row>
      <xdr:rowOff>0</xdr:rowOff>
    </xdr:from>
    <xdr:to>
      <xdr:col>136</xdr:col>
      <xdr:colOff>0</xdr:colOff>
      <xdr:row>199</xdr:row>
      <xdr:rowOff>0</xdr:rowOff>
    </xdr:to>
    <xdr:pic>
      <xdr:nvPicPr>
        <xdr:cNvPr id="201" name="Picture 47">
          <a:extLst>
            <a:ext uri="{FF2B5EF4-FFF2-40B4-BE49-F238E27FC236}">
              <a16:creationId xmlns="" xmlns:a16="http://schemas.microsoft.com/office/drawing/2014/main" id="{00000000-0008-0000-1100-0000B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14051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200</xdr:row>
      <xdr:rowOff>0</xdr:rowOff>
    </xdr:from>
    <xdr:to>
      <xdr:col>136</xdr:col>
      <xdr:colOff>0</xdr:colOff>
      <xdr:row>200</xdr:row>
      <xdr:rowOff>0</xdr:rowOff>
    </xdr:to>
    <xdr:pic>
      <xdr:nvPicPr>
        <xdr:cNvPr id="202" name="Picture 46">
          <a:extLst>
            <a:ext uri="{FF2B5EF4-FFF2-40B4-BE49-F238E27FC236}">
              <a16:creationId xmlns="" xmlns:a16="http://schemas.microsoft.com/office/drawing/2014/main" id="{00000000-0008-0000-11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16052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201</xdr:row>
      <xdr:rowOff>0</xdr:rowOff>
    </xdr:from>
    <xdr:to>
      <xdr:col>136</xdr:col>
      <xdr:colOff>0</xdr:colOff>
      <xdr:row>201</xdr:row>
      <xdr:rowOff>0</xdr:rowOff>
    </xdr:to>
    <xdr:pic>
      <xdr:nvPicPr>
        <xdr:cNvPr id="203" name="Picture 45">
          <a:extLst>
            <a:ext uri="{FF2B5EF4-FFF2-40B4-BE49-F238E27FC236}">
              <a16:creationId xmlns="" xmlns:a16="http://schemas.microsoft.com/office/drawing/2014/main" id="{00000000-0008-0000-1100-0000B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18052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201</xdr:row>
      <xdr:rowOff>0</xdr:rowOff>
    </xdr:from>
    <xdr:to>
      <xdr:col>136</xdr:col>
      <xdr:colOff>0</xdr:colOff>
      <xdr:row>201</xdr:row>
      <xdr:rowOff>0</xdr:rowOff>
    </xdr:to>
    <xdr:pic>
      <xdr:nvPicPr>
        <xdr:cNvPr id="204" name="Picture 44">
          <a:extLst>
            <a:ext uri="{FF2B5EF4-FFF2-40B4-BE49-F238E27FC236}">
              <a16:creationId xmlns="" xmlns:a16="http://schemas.microsoft.com/office/drawing/2014/main" id="{00000000-0008-0000-11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18052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202</xdr:row>
      <xdr:rowOff>0</xdr:rowOff>
    </xdr:from>
    <xdr:to>
      <xdr:col>136</xdr:col>
      <xdr:colOff>0</xdr:colOff>
      <xdr:row>202</xdr:row>
      <xdr:rowOff>0</xdr:rowOff>
    </xdr:to>
    <xdr:pic>
      <xdr:nvPicPr>
        <xdr:cNvPr id="205" name="Picture 43">
          <a:extLst>
            <a:ext uri="{FF2B5EF4-FFF2-40B4-BE49-F238E27FC236}">
              <a16:creationId xmlns="" xmlns:a16="http://schemas.microsoft.com/office/drawing/2014/main" id="{00000000-0008-0000-11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20052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203</xdr:row>
      <xdr:rowOff>0</xdr:rowOff>
    </xdr:from>
    <xdr:to>
      <xdr:col>136</xdr:col>
      <xdr:colOff>0</xdr:colOff>
      <xdr:row>203</xdr:row>
      <xdr:rowOff>0</xdr:rowOff>
    </xdr:to>
    <xdr:pic>
      <xdr:nvPicPr>
        <xdr:cNvPr id="206" name="Picture 42">
          <a:extLst>
            <a:ext uri="{FF2B5EF4-FFF2-40B4-BE49-F238E27FC236}">
              <a16:creationId xmlns="" xmlns:a16="http://schemas.microsoft.com/office/drawing/2014/main" id="{00000000-0008-0000-11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22052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205</xdr:row>
      <xdr:rowOff>0</xdr:rowOff>
    </xdr:from>
    <xdr:to>
      <xdr:col>136</xdr:col>
      <xdr:colOff>0</xdr:colOff>
      <xdr:row>205</xdr:row>
      <xdr:rowOff>0</xdr:rowOff>
    </xdr:to>
    <xdr:pic>
      <xdr:nvPicPr>
        <xdr:cNvPr id="207" name="Picture 41">
          <a:extLst>
            <a:ext uri="{FF2B5EF4-FFF2-40B4-BE49-F238E27FC236}">
              <a16:creationId xmlns="" xmlns:a16="http://schemas.microsoft.com/office/drawing/2014/main" id="{00000000-0008-0000-11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26053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206</xdr:row>
      <xdr:rowOff>0</xdr:rowOff>
    </xdr:from>
    <xdr:to>
      <xdr:col>136</xdr:col>
      <xdr:colOff>0</xdr:colOff>
      <xdr:row>206</xdr:row>
      <xdr:rowOff>0</xdr:rowOff>
    </xdr:to>
    <xdr:pic>
      <xdr:nvPicPr>
        <xdr:cNvPr id="208" name="Picture 40">
          <a:extLst>
            <a:ext uri="{FF2B5EF4-FFF2-40B4-BE49-F238E27FC236}">
              <a16:creationId xmlns="" xmlns:a16="http://schemas.microsoft.com/office/drawing/2014/main" id="{00000000-0008-0000-11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28053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207</xdr:row>
      <xdr:rowOff>0</xdr:rowOff>
    </xdr:from>
    <xdr:to>
      <xdr:col>136</xdr:col>
      <xdr:colOff>0</xdr:colOff>
      <xdr:row>207</xdr:row>
      <xdr:rowOff>0</xdr:rowOff>
    </xdr:to>
    <xdr:pic>
      <xdr:nvPicPr>
        <xdr:cNvPr id="209" name="Picture 39">
          <a:extLst>
            <a:ext uri="{FF2B5EF4-FFF2-40B4-BE49-F238E27FC236}">
              <a16:creationId xmlns="" xmlns:a16="http://schemas.microsoft.com/office/drawing/2014/main" id="{00000000-0008-0000-11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30053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208</xdr:row>
      <xdr:rowOff>0</xdr:rowOff>
    </xdr:from>
    <xdr:to>
      <xdr:col>136</xdr:col>
      <xdr:colOff>0</xdr:colOff>
      <xdr:row>208</xdr:row>
      <xdr:rowOff>0</xdr:rowOff>
    </xdr:to>
    <xdr:pic>
      <xdr:nvPicPr>
        <xdr:cNvPr id="210" name="Picture 38">
          <a:extLst>
            <a:ext uri="{FF2B5EF4-FFF2-40B4-BE49-F238E27FC236}">
              <a16:creationId xmlns="" xmlns:a16="http://schemas.microsoft.com/office/drawing/2014/main" id="{00000000-0008-0000-1100-0000C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32054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208</xdr:row>
      <xdr:rowOff>0</xdr:rowOff>
    </xdr:from>
    <xdr:to>
      <xdr:col>136</xdr:col>
      <xdr:colOff>0</xdr:colOff>
      <xdr:row>208</xdr:row>
      <xdr:rowOff>0</xdr:rowOff>
    </xdr:to>
    <xdr:pic>
      <xdr:nvPicPr>
        <xdr:cNvPr id="211" name="Picture 37">
          <a:extLst>
            <a:ext uri="{FF2B5EF4-FFF2-40B4-BE49-F238E27FC236}">
              <a16:creationId xmlns="" xmlns:a16="http://schemas.microsoft.com/office/drawing/2014/main" id="{00000000-0008-0000-11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32054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209</xdr:row>
      <xdr:rowOff>0</xdr:rowOff>
    </xdr:from>
    <xdr:to>
      <xdr:col>136</xdr:col>
      <xdr:colOff>0</xdr:colOff>
      <xdr:row>209</xdr:row>
      <xdr:rowOff>0</xdr:rowOff>
    </xdr:to>
    <xdr:pic>
      <xdr:nvPicPr>
        <xdr:cNvPr id="212" name="Picture 36">
          <a:extLst>
            <a:ext uri="{FF2B5EF4-FFF2-40B4-BE49-F238E27FC236}">
              <a16:creationId xmlns="" xmlns:a16="http://schemas.microsoft.com/office/drawing/2014/main" id="{00000000-0008-0000-11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34054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210</xdr:row>
      <xdr:rowOff>0</xdr:rowOff>
    </xdr:from>
    <xdr:to>
      <xdr:col>136</xdr:col>
      <xdr:colOff>0</xdr:colOff>
      <xdr:row>210</xdr:row>
      <xdr:rowOff>0</xdr:rowOff>
    </xdr:to>
    <xdr:pic>
      <xdr:nvPicPr>
        <xdr:cNvPr id="213" name="Picture 35">
          <a:extLst>
            <a:ext uri="{FF2B5EF4-FFF2-40B4-BE49-F238E27FC236}">
              <a16:creationId xmlns="" xmlns:a16="http://schemas.microsoft.com/office/drawing/2014/main" id="{00000000-0008-0000-11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36054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212</xdr:row>
      <xdr:rowOff>0</xdr:rowOff>
    </xdr:from>
    <xdr:to>
      <xdr:col>136</xdr:col>
      <xdr:colOff>0</xdr:colOff>
      <xdr:row>212</xdr:row>
      <xdr:rowOff>0</xdr:rowOff>
    </xdr:to>
    <xdr:pic>
      <xdr:nvPicPr>
        <xdr:cNvPr id="214" name="Picture 34">
          <a:extLst>
            <a:ext uri="{FF2B5EF4-FFF2-40B4-BE49-F238E27FC236}">
              <a16:creationId xmlns="" xmlns:a16="http://schemas.microsoft.com/office/drawing/2014/main" id="{00000000-0008-0000-1100-0000C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40055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212</xdr:row>
      <xdr:rowOff>0</xdr:rowOff>
    </xdr:from>
    <xdr:to>
      <xdr:col>136</xdr:col>
      <xdr:colOff>0</xdr:colOff>
      <xdr:row>212</xdr:row>
      <xdr:rowOff>0</xdr:rowOff>
    </xdr:to>
    <xdr:pic>
      <xdr:nvPicPr>
        <xdr:cNvPr id="215" name="Picture 33">
          <a:extLst>
            <a:ext uri="{FF2B5EF4-FFF2-40B4-BE49-F238E27FC236}">
              <a16:creationId xmlns="" xmlns:a16="http://schemas.microsoft.com/office/drawing/2014/main" id="{00000000-0008-0000-11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40055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213</xdr:row>
      <xdr:rowOff>0</xdr:rowOff>
    </xdr:from>
    <xdr:to>
      <xdr:col>136</xdr:col>
      <xdr:colOff>0</xdr:colOff>
      <xdr:row>213</xdr:row>
      <xdr:rowOff>0</xdr:rowOff>
    </xdr:to>
    <xdr:pic>
      <xdr:nvPicPr>
        <xdr:cNvPr id="216" name="Picture 32">
          <a:extLst>
            <a:ext uri="{FF2B5EF4-FFF2-40B4-BE49-F238E27FC236}">
              <a16:creationId xmlns="" xmlns:a16="http://schemas.microsoft.com/office/drawing/2014/main" id="{00000000-0008-0000-11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42055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214</xdr:row>
      <xdr:rowOff>0</xdr:rowOff>
    </xdr:from>
    <xdr:to>
      <xdr:col>136</xdr:col>
      <xdr:colOff>0</xdr:colOff>
      <xdr:row>214</xdr:row>
      <xdr:rowOff>0</xdr:rowOff>
    </xdr:to>
    <xdr:pic>
      <xdr:nvPicPr>
        <xdr:cNvPr id="217" name="Picture 31">
          <a:extLst>
            <a:ext uri="{FF2B5EF4-FFF2-40B4-BE49-F238E27FC236}">
              <a16:creationId xmlns="" xmlns:a16="http://schemas.microsoft.com/office/drawing/2014/main" id="{00000000-0008-0000-11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44055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215</xdr:row>
      <xdr:rowOff>0</xdr:rowOff>
    </xdr:from>
    <xdr:to>
      <xdr:col>136</xdr:col>
      <xdr:colOff>0</xdr:colOff>
      <xdr:row>215</xdr:row>
      <xdr:rowOff>0</xdr:rowOff>
    </xdr:to>
    <xdr:pic>
      <xdr:nvPicPr>
        <xdr:cNvPr id="218" name="Picture 30">
          <a:extLst>
            <a:ext uri="{FF2B5EF4-FFF2-40B4-BE49-F238E27FC236}">
              <a16:creationId xmlns="" xmlns:a16="http://schemas.microsoft.com/office/drawing/2014/main" id="{00000000-0008-0000-11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46055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216</xdr:row>
      <xdr:rowOff>0</xdr:rowOff>
    </xdr:from>
    <xdr:to>
      <xdr:col>136</xdr:col>
      <xdr:colOff>0</xdr:colOff>
      <xdr:row>216</xdr:row>
      <xdr:rowOff>0</xdr:rowOff>
    </xdr:to>
    <xdr:pic>
      <xdr:nvPicPr>
        <xdr:cNvPr id="219" name="Picture 29">
          <a:extLst>
            <a:ext uri="{FF2B5EF4-FFF2-40B4-BE49-F238E27FC236}">
              <a16:creationId xmlns="" xmlns:a16="http://schemas.microsoft.com/office/drawing/2014/main" id="{00000000-0008-0000-11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48056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217</xdr:row>
      <xdr:rowOff>0</xdr:rowOff>
    </xdr:from>
    <xdr:to>
      <xdr:col>136</xdr:col>
      <xdr:colOff>0</xdr:colOff>
      <xdr:row>217</xdr:row>
      <xdr:rowOff>0</xdr:rowOff>
    </xdr:to>
    <xdr:pic>
      <xdr:nvPicPr>
        <xdr:cNvPr id="220" name="Picture 28">
          <a:extLst>
            <a:ext uri="{FF2B5EF4-FFF2-40B4-BE49-F238E27FC236}">
              <a16:creationId xmlns="" xmlns:a16="http://schemas.microsoft.com/office/drawing/2014/main" id="{00000000-0008-0000-11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50056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218</xdr:row>
      <xdr:rowOff>0</xdr:rowOff>
    </xdr:from>
    <xdr:to>
      <xdr:col>136</xdr:col>
      <xdr:colOff>0</xdr:colOff>
      <xdr:row>218</xdr:row>
      <xdr:rowOff>0</xdr:rowOff>
    </xdr:to>
    <xdr:pic>
      <xdr:nvPicPr>
        <xdr:cNvPr id="221" name="Picture 27">
          <a:extLst>
            <a:ext uri="{FF2B5EF4-FFF2-40B4-BE49-F238E27FC236}">
              <a16:creationId xmlns="" xmlns:a16="http://schemas.microsoft.com/office/drawing/2014/main" id="{00000000-0008-0000-1100-0000C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52056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219</xdr:row>
      <xdr:rowOff>0</xdr:rowOff>
    </xdr:from>
    <xdr:to>
      <xdr:col>136</xdr:col>
      <xdr:colOff>0</xdr:colOff>
      <xdr:row>219</xdr:row>
      <xdr:rowOff>0</xdr:rowOff>
    </xdr:to>
    <xdr:pic>
      <xdr:nvPicPr>
        <xdr:cNvPr id="222" name="Picture 26">
          <a:extLst>
            <a:ext uri="{FF2B5EF4-FFF2-40B4-BE49-F238E27FC236}">
              <a16:creationId xmlns="" xmlns:a16="http://schemas.microsoft.com/office/drawing/2014/main" id="{00000000-0008-0000-11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54056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220</xdr:row>
      <xdr:rowOff>0</xdr:rowOff>
    </xdr:from>
    <xdr:to>
      <xdr:col>136</xdr:col>
      <xdr:colOff>0</xdr:colOff>
      <xdr:row>220</xdr:row>
      <xdr:rowOff>0</xdr:rowOff>
    </xdr:to>
    <xdr:pic>
      <xdr:nvPicPr>
        <xdr:cNvPr id="223" name="Picture 25">
          <a:extLst>
            <a:ext uri="{FF2B5EF4-FFF2-40B4-BE49-F238E27FC236}">
              <a16:creationId xmlns="" xmlns:a16="http://schemas.microsoft.com/office/drawing/2014/main" id="{00000000-0008-0000-11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56057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221</xdr:row>
      <xdr:rowOff>0</xdr:rowOff>
    </xdr:from>
    <xdr:to>
      <xdr:col>136</xdr:col>
      <xdr:colOff>0</xdr:colOff>
      <xdr:row>221</xdr:row>
      <xdr:rowOff>0</xdr:rowOff>
    </xdr:to>
    <xdr:pic>
      <xdr:nvPicPr>
        <xdr:cNvPr id="224" name="Picture 24">
          <a:extLst>
            <a:ext uri="{FF2B5EF4-FFF2-40B4-BE49-F238E27FC236}">
              <a16:creationId xmlns="" xmlns:a16="http://schemas.microsoft.com/office/drawing/2014/main" id="{00000000-0008-0000-11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58057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222</xdr:row>
      <xdr:rowOff>0</xdr:rowOff>
    </xdr:from>
    <xdr:to>
      <xdr:col>136</xdr:col>
      <xdr:colOff>0</xdr:colOff>
      <xdr:row>222</xdr:row>
      <xdr:rowOff>0</xdr:rowOff>
    </xdr:to>
    <xdr:pic>
      <xdr:nvPicPr>
        <xdr:cNvPr id="225" name="Picture 23">
          <a:extLst>
            <a:ext uri="{FF2B5EF4-FFF2-40B4-BE49-F238E27FC236}">
              <a16:creationId xmlns="" xmlns:a16="http://schemas.microsoft.com/office/drawing/2014/main" id="{00000000-0008-0000-1100-0000C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60057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224</xdr:row>
      <xdr:rowOff>0</xdr:rowOff>
    </xdr:from>
    <xdr:to>
      <xdr:col>136</xdr:col>
      <xdr:colOff>0</xdr:colOff>
      <xdr:row>224</xdr:row>
      <xdr:rowOff>0</xdr:rowOff>
    </xdr:to>
    <xdr:pic>
      <xdr:nvPicPr>
        <xdr:cNvPr id="226" name="Picture 22">
          <a:extLst>
            <a:ext uri="{FF2B5EF4-FFF2-40B4-BE49-F238E27FC236}">
              <a16:creationId xmlns="" xmlns:a16="http://schemas.microsoft.com/office/drawing/2014/main" id="{00000000-0008-0000-11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64058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224</xdr:row>
      <xdr:rowOff>0</xdr:rowOff>
    </xdr:from>
    <xdr:to>
      <xdr:col>136</xdr:col>
      <xdr:colOff>0</xdr:colOff>
      <xdr:row>224</xdr:row>
      <xdr:rowOff>0</xdr:rowOff>
    </xdr:to>
    <xdr:pic>
      <xdr:nvPicPr>
        <xdr:cNvPr id="227" name="Picture 21">
          <a:extLst>
            <a:ext uri="{FF2B5EF4-FFF2-40B4-BE49-F238E27FC236}">
              <a16:creationId xmlns="" xmlns:a16="http://schemas.microsoft.com/office/drawing/2014/main" id="{00000000-0008-0000-1100-0000D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64058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225</xdr:row>
      <xdr:rowOff>0</xdr:rowOff>
    </xdr:from>
    <xdr:to>
      <xdr:col>136</xdr:col>
      <xdr:colOff>0</xdr:colOff>
      <xdr:row>225</xdr:row>
      <xdr:rowOff>0</xdr:rowOff>
    </xdr:to>
    <xdr:pic>
      <xdr:nvPicPr>
        <xdr:cNvPr id="228" name="Picture 20">
          <a:extLst>
            <a:ext uri="{FF2B5EF4-FFF2-40B4-BE49-F238E27FC236}">
              <a16:creationId xmlns="" xmlns:a16="http://schemas.microsoft.com/office/drawing/2014/main" id="{00000000-0008-0000-11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66058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226</xdr:row>
      <xdr:rowOff>0</xdr:rowOff>
    </xdr:from>
    <xdr:to>
      <xdr:col>136</xdr:col>
      <xdr:colOff>0</xdr:colOff>
      <xdr:row>226</xdr:row>
      <xdr:rowOff>0</xdr:rowOff>
    </xdr:to>
    <xdr:pic>
      <xdr:nvPicPr>
        <xdr:cNvPr id="229" name="Picture 19">
          <a:extLst>
            <a:ext uri="{FF2B5EF4-FFF2-40B4-BE49-F238E27FC236}">
              <a16:creationId xmlns="" xmlns:a16="http://schemas.microsoft.com/office/drawing/2014/main" id="{00000000-0008-0000-1100-0000D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68058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227</xdr:row>
      <xdr:rowOff>0</xdr:rowOff>
    </xdr:from>
    <xdr:to>
      <xdr:col>136</xdr:col>
      <xdr:colOff>0</xdr:colOff>
      <xdr:row>227</xdr:row>
      <xdr:rowOff>0</xdr:rowOff>
    </xdr:to>
    <xdr:pic>
      <xdr:nvPicPr>
        <xdr:cNvPr id="230" name="Picture 18">
          <a:extLst>
            <a:ext uri="{FF2B5EF4-FFF2-40B4-BE49-F238E27FC236}">
              <a16:creationId xmlns="" xmlns:a16="http://schemas.microsoft.com/office/drawing/2014/main" id="{00000000-0008-0000-1100-0000D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70058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228</xdr:row>
      <xdr:rowOff>0</xdr:rowOff>
    </xdr:from>
    <xdr:to>
      <xdr:col>136</xdr:col>
      <xdr:colOff>0</xdr:colOff>
      <xdr:row>228</xdr:row>
      <xdr:rowOff>0</xdr:rowOff>
    </xdr:to>
    <xdr:pic>
      <xdr:nvPicPr>
        <xdr:cNvPr id="231" name="Picture 17">
          <a:extLst>
            <a:ext uri="{FF2B5EF4-FFF2-40B4-BE49-F238E27FC236}">
              <a16:creationId xmlns="" xmlns:a16="http://schemas.microsoft.com/office/drawing/2014/main" id="{00000000-0008-0000-1100-0000D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72059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229</xdr:row>
      <xdr:rowOff>0</xdr:rowOff>
    </xdr:from>
    <xdr:to>
      <xdr:col>136</xdr:col>
      <xdr:colOff>0</xdr:colOff>
      <xdr:row>229</xdr:row>
      <xdr:rowOff>0</xdr:rowOff>
    </xdr:to>
    <xdr:pic>
      <xdr:nvPicPr>
        <xdr:cNvPr id="232" name="Picture 16">
          <a:extLst>
            <a:ext uri="{FF2B5EF4-FFF2-40B4-BE49-F238E27FC236}">
              <a16:creationId xmlns="" xmlns:a16="http://schemas.microsoft.com/office/drawing/2014/main" id="{00000000-0008-0000-11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74059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230</xdr:row>
      <xdr:rowOff>0</xdr:rowOff>
    </xdr:from>
    <xdr:to>
      <xdr:col>136</xdr:col>
      <xdr:colOff>0</xdr:colOff>
      <xdr:row>230</xdr:row>
      <xdr:rowOff>0</xdr:rowOff>
    </xdr:to>
    <xdr:pic>
      <xdr:nvPicPr>
        <xdr:cNvPr id="233" name="Picture 15">
          <a:extLst>
            <a:ext uri="{FF2B5EF4-FFF2-40B4-BE49-F238E27FC236}">
              <a16:creationId xmlns="" xmlns:a16="http://schemas.microsoft.com/office/drawing/2014/main" id="{00000000-0008-0000-11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76059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231</xdr:row>
      <xdr:rowOff>0</xdr:rowOff>
    </xdr:from>
    <xdr:to>
      <xdr:col>136</xdr:col>
      <xdr:colOff>0</xdr:colOff>
      <xdr:row>231</xdr:row>
      <xdr:rowOff>0</xdr:rowOff>
    </xdr:to>
    <xdr:pic>
      <xdr:nvPicPr>
        <xdr:cNvPr id="234" name="Picture 14">
          <a:extLst>
            <a:ext uri="{FF2B5EF4-FFF2-40B4-BE49-F238E27FC236}">
              <a16:creationId xmlns="" xmlns:a16="http://schemas.microsoft.com/office/drawing/2014/main" id="{00000000-0008-0000-11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78059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232</xdr:row>
      <xdr:rowOff>0</xdr:rowOff>
    </xdr:from>
    <xdr:to>
      <xdr:col>136</xdr:col>
      <xdr:colOff>0</xdr:colOff>
      <xdr:row>232</xdr:row>
      <xdr:rowOff>0</xdr:rowOff>
    </xdr:to>
    <xdr:pic>
      <xdr:nvPicPr>
        <xdr:cNvPr id="235" name="Picture 13">
          <a:extLst>
            <a:ext uri="{FF2B5EF4-FFF2-40B4-BE49-F238E27FC236}">
              <a16:creationId xmlns="" xmlns:a16="http://schemas.microsoft.com/office/drawing/2014/main" id="{00000000-0008-0000-11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80060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233</xdr:row>
      <xdr:rowOff>0</xdr:rowOff>
    </xdr:from>
    <xdr:to>
      <xdr:col>136</xdr:col>
      <xdr:colOff>0</xdr:colOff>
      <xdr:row>233</xdr:row>
      <xdr:rowOff>0</xdr:rowOff>
    </xdr:to>
    <xdr:pic>
      <xdr:nvPicPr>
        <xdr:cNvPr id="236" name="Picture 12">
          <a:extLst>
            <a:ext uri="{FF2B5EF4-FFF2-40B4-BE49-F238E27FC236}">
              <a16:creationId xmlns="" xmlns:a16="http://schemas.microsoft.com/office/drawing/2014/main" id="{00000000-0008-0000-11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82060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235</xdr:row>
      <xdr:rowOff>0</xdr:rowOff>
    </xdr:from>
    <xdr:to>
      <xdr:col>136</xdr:col>
      <xdr:colOff>0</xdr:colOff>
      <xdr:row>235</xdr:row>
      <xdr:rowOff>0</xdr:rowOff>
    </xdr:to>
    <xdr:pic>
      <xdr:nvPicPr>
        <xdr:cNvPr id="237" name="Picture 11">
          <a:extLst>
            <a:ext uri="{FF2B5EF4-FFF2-40B4-BE49-F238E27FC236}">
              <a16:creationId xmlns="" xmlns:a16="http://schemas.microsoft.com/office/drawing/2014/main" id="{00000000-0008-0000-11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86060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235</xdr:row>
      <xdr:rowOff>0</xdr:rowOff>
    </xdr:from>
    <xdr:to>
      <xdr:col>136</xdr:col>
      <xdr:colOff>0</xdr:colOff>
      <xdr:row>235</xdr:row>
      <xdr:rowOff>0</xdr:rowOff>
    </xdr:to>
    <xdr:pic>
      <xdr:nvPicPr>
        <xdr:cNvPr id="238" name="Picture 10">
          <a:extLst>
            <a:ext uri="{FF2B5EF4-FFF2-40B4-BE49-F238E27FC236}">
              <a16:creationId xmlns="" xmlns:a16="http://schemas.microsoft.com/office/drawing/2014/main" id="{00000000-0008-0000-11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860607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236</xdr:row>
      <xdr:rowOff>0</xdr:rowOff>
    </xdr:from>
    <xdr:to>
      <xdr:col>136</xdr:col>
      <xdr:colOff>0</xdr:colOff>
      <xdr:row>236</xdr:row>
      <xdr:rowOff>0</xdr:rowOff>
    </xdr:to>
    <xdr:pic>
      <xdr:nvPicPr>
        <xdr:cNvPr id="239" name="Picture 9">
          <a:extLst>
            <a:ext uri="{FF2B5EF4-FFF2-40B4-BE49-F238E27FC236}">
              <a16:creationId xmlns="" xmlns:a16="http://schemas.microsoft.com/office/drawing/2014/main" id="{00000000-0008-0000-11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880610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237</xdr:row>
      <xdr:rowOff>0</xdr:rowOff>
    </xdr:from>
    <xdr:to>
      <xdr:col>136</xdr:col>
      <xdr:colOff>0</xdr:colOff>
      <xdr:row>237</xdr:row>
      <xdr:rowOff>0</xdr:rowOff>
    </xdr:to>
    <xdr:pic>
      <xdr:nvPicPr>
        <xdr:cNvPr id="240" name="Picture 8">
          <a:extLst>
            <a:ext uri="{FF2B5EF4-FFF2-40B4-BE49-F238E27FC236}">
              <a16:creationId xmlns="" xmlns:a16="http://schemas.microsoft.com/office/drawing/2014/main" id="{00000000-0008-0000-11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90061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237</xdr:row>
      <xdr:rowOff>0</xdr:rowOff>
    </xdr:from>
    <xdr:to>
      <xdr:col>136</xdr:col>
      <xdr:colOff>0</xdr:colOff>
      <xdr:row>237</xdr:row>
      <xdr:rowOff>0</xdr:rowOff>
    </xdr:to>
    <xdr:pic>
      <xdr:nvPicPr>
        <xdr:cNvPr id="241" name="Picture 6">
          <a:extLst>
            <a:ext uri="{FF2B5EF4-FFF2-40B4-BE49-F238E27FC236}">
              <a16:creationId xmlns="" xmlns:a16="http://schemas.microsoft.com/office/drawing/2014/main" id="{00000000-0008-0000-11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9006125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238</xdr:row>
      <xdr:rowOff>0</xdr:rowOff>
    </xdr:from>
    <xdr:to>
      <xdr:col>136</xdr:col>
      <xdr:colOff>0</xdr:colOff>
      <xdr:row>238</xdr:row>
      <xdr:rowOff>0</xdr:rowOff>
    </xdr:to>
    <xdr:pic>
      <xdr:nvPicPr>
        <xdr:cNvPr id="242" name="Picture 5">
          <a:extLst>
            <a:ext uri="{FF2B5EF4-FFF2-40B4-BE49-F238E27FC236}">
              <a16:creationId xmlns="" xmlns:a16="http://schemas.microsoft.com/office/drawing/2014/main" id="{00000000-0008-0000-1100-0000E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92061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135</xdr:col>
      <xdr:colOff>0</xdr:colOff>
      <xdr:row>238</xdr:row>
      <xdr:rowOff>0</xdr:rowOff>
    </xdr:from>
    <xdr:to>
      <xdr:col>136</xdr:col>
      <xdr:colOff>0</xdr:colOff>
      <xdr:row>238</xdr:row>
      <xdr:rowOff>0</xdr:rowOff>
    </xdr:to>
    <xdr:pic>
      <xdr:nvPicPr>
        <xdr:cNvPr id="243" name="Picture 3">
          <a:extLst>
            <a:ext uri="{FF2B5EF4-FFF2-40B4-BE49-F238E27FC236}">
              <a16:creationId xmlns="" xmlns:a16="http://schemas.microsoft.com/office/drawing/2014/main" id="{00000000-0008-0000-11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8375" y="49206150"/>
          <a:ext cx="790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42;&#1030;&#1058;%20&#1055;&#1056;&#1054;%20&#1042;&#1048;&#1050;&#1054;&#1053;&#1040;&#1053;&#1053;&#1071;%20&#1055;&#1054;&#1057;&#1051;&#1059;&#1043;&#1048;%20&#1047;%20&#1059;&#1055;&#1056;&#1040;&#1042;&#1051;&#1030;&#1053;&#1053;&#1071;%20&#1079;&#1072;%20&#1087;&#1077;&#1088;&#1110;&#1086;&#1076;%20&#1079;%20&#1073;&#1077;&#1088;&#1077;&#1079;&#1085;&#1103;%202020&#1088;.%20&#1087;&#1086;%20&#1075;&#1088;&#1091;&#1076;&#1077;&#1085;&#1100;%202020&#1088;.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1%20&#1088;&#1110;&#1082;/&#1055;&#1054;&#1041;&#1059;&#1044;&#1048;&#1053;&#1050;&#1054;&#1042;&#1048;&#1049;%20&#1054;&#1041;&#1051;&#1030;&#1050;/0%20&#1047;&#1042;&#1030;&#1058;&#1048;%202021/2021/&#1053;&#1086;&#1074;&#1072;&#1103;%20&#1087;&#1072;&#1087;&#1082;&#1072;/&#1044;&#1054;&#1044;&#1040;&#1058;&#1054;&#1050;%204%20&#1080;&#1089;&#1087;&#1088;&#1072;&#1074;&#1083;&#1077;&#1085;&#1086;%20&#1046;&#1045;&#1050;-10,2019%20-%20&#1082;&#1086;&#1087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21%20&#1088;&#1110;&#1082;/&#1055;&#1054;&#1041;&#1059;&#1044;&#1048;&#1053;&#1050;&#1054;&#1042;&#1048;&#1049;%20&#1054;&#1041;&#1051;&#1030;&#1050;/0%20&#1047;&#1042;&#1030;&#1058;&#1048;%202021/2021/&#1092;&#1086;&#1088;&#1084;&#1072;%204%20(%20&#1073;&#1077;&#1088;&#1077;&#1079;&#1077;&#1085;&#1100;-&#1075;&#1088;&#1091;&#1076;&#1077;&#1085;&#1100;%202021%20&#1088;)%20&#1046;&#1045;&#1050;-10%20-%20&#1082;&#1086;&#1087;&#1080;&#1103;%20-%20&#1082;&#1086;&#1087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резень 2020"/>
      <sheetName val="квітень 2020 "/>
      <sheetName val="березень-квітень 2020  (2)"/>
      <sheetName val="травень 2020 (2)"/>
      <sheetName val="березень-травень 2020"/>
      <sheetName val="червень 2020 (2)"/>
      <sheetName val="березень-червень 2020"/>
      <sheetName val="липень 2020"/>
      <sheetName val="березень-липень 2020"/>
      <sheetName val="серпень 2020"/>
      <sheetName val="березень-серпень 2020"/>
      <sheetName val="вересень 2020"/>
      <sheetName val="березень-вересень 2020"/>
      <sheetName val="жовтень 2020"/>
      <sheetName val="березень-жовтень 2020"/>
      <sheetName val="листопад 2020"/>
      <sheetName val="березень-листопад 2020"/>
      <sheetName val="Data"/>
      <sheetName val="Rep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8">
          <cell r="A8" t="str">
            <v>1-ГО ТРАВНЯ 155</v>
          </cell>
        </row>
        <row r="9">
          <cell r="A9" t="str">
            <v>1-ГО ТРАВНЯ 157</v>
          </cell>
        </row>
        <row r="10">
          <cell r="A10" t="str">
            <v>1-ГО ТРАВНЯ 159</v>
          </cell>
        </row>
        <row r="11">
          <cell r="A11" t="str">
            <v>1-ГО ТРАВНЯ 161</v>
          </cell>
        </row>
        <row r="12">
          <cell r="A12" t="str">
            <v>1-ГО ТРАВНЯ 161а</v>
          </cell>
        </row>
        <row r="13">
          <cell r="A13" t="str">
            <v>1-ГО ТРАВНЯ 163</v>
          </cell>
        </row>
        <row r="14">
          <cell r="A14" t="str">
            <v>1-ГО ТРАВНЯ 165 к1</v>
          </cell>
        </row>
        <row r="15">
          <cell r="A15" t="str">
            <v>1-ГО ТРАВНЯ 165 к2</v>
          </cell>
        </row>
        <row r="16">
          <cell r="A16" t="str">
            <v>1-ГО ТРАВНЯ 167</v>
          </cell>
        </row>
        <row r="17">
          <cell r="A17" t="str">
            <v>1-ГО ТРАВНЯ 167а</v>
          </cell>
        </row>
        <row r="18">
          <cell r="A18" t="str">
            <v>1-ГО ТРАВНЯ 169 к1</v>
          </cell>
        </row>
        <row r="19">
          <cell r="A19" t="str">
            <v>1-ГО ТРАВНЯ 169 к2</v>
          </cell>
        </row>
        <row r="20">
          <cell r="A20" t="str">
            <v>1-ГО ТРАВНЯ 171</v>
          </cell>
        </row>
        <row r="21">
          <cell r="A21" t="str">
            <v>1-ГО ТРАВНЯ 182</v>
          </cell>
        </row>
        <row r="22">
          <cell r="A22" t="str">
            <v>1-ГО ТРАВНЯ 189</v>
          </cell>
        </row>
        <row r="23">
          <cell r="A23" t="str">
            <v>БОРЩОВА 2</v>
          </cell>
        </row>
        <row r="24">
          <cell r="A24" t="str">
            <v>БОРЩОВА 4</v>
          </cell>
        </row>
        <row r="25">
          <cell r="A25" t="str">
            <v>БОРЩОВА 4а</v>
          </cell>
        </row>
        <row r="26">
          <cell r="A26" t="str">
            <v>БОРЩОВА 5</v>
          </cell>
        </row>
        <row r="27">
          <cell r="A27" t="str">
            <v>БОРЩОВА 6а</v>
          </cell>
        </row>
        <row r="28">
          <cell r="A28" t="str">
            <v>ВЕРЬОВКИ 12</v>
          </cell>
        </row>
        <row r="29">
          <cell r="A29" t="str">
            <v>ВСIХСВЯТСЬКА 10а</v>
          </cell>
        </row>
        <row r="30">
          <cell r="A30" t="str">
            <v>ВСIХСВЯТСЬКА 12</v>
          </cell>
        </row>
        <row r="31">
          <cell r="A31" t="str">
            <v>ВСIХСВЯТСЬКА 12а</v>
          </cell>
        </row>
        <row r="32">
          <cell r="A32" t="str">
            <v>ВСIХСВЯТСЬКА 16</v>
          </cell>
        </row>
        <row r="33">
          <cell r="A33" t="str">
            <v>ВСIХСВЯТСЬКА 16а</v>
          </cell>
        </row>
        <row r="34">
          <cell r="A34" t="str">
            <v>ВСIХСВЯТСЬКА 18</v>
          </cell>
        </row>
        <row r="35">
          <cell r="A35" t="str">
            <v>ВСIХСВЯТСЬКА 18а</v>
          </cell>
        </row>
        <row r="36">
          <cell r="A36" t="str">
            <v>ВСIХСВЯТСЬКА 18б</v>
          </cell>
        </row>
        <row r="37">
          <cell r="A37" t="str">
            <v>ВСIХСВЯТСЬКА 6</v>
          </cell>
        </row>
        <row r="38">
          <cell r="A38" t="str">
            <v>ВСIХСВЯТСЬКА 6а</v>
          </cell>
        </row>
        <row r="39">
          <cell r="A39" t="str">
            <v>ВСIХСВЯТСЬКА 8</v>
          </cell>
        </row>
        <row r="40">
          <cell r="A40" t="str">
            <v>ГЕНЕРАЛА БЄЛОВА 10</v>
          </cell>
        </row>
        <row r="41">
          <cell r="A41" t="str">
            <v>ГЕНЕРАЛА БЄЛОВА 12</v>
          </cell>
        </row>
        <row r="42">
          <cell r="A42" t="str">
            <v>ГЕНЕРАЛА БЄЛОВА 12а</v>
          </cell>
        </row>
        <row r="43">
          <cell r="A43" t="str">
            <v>ГЕНЕРАЛА БЄЛОВА 14</v>
          </cell>
        </row>
        <row r="44">
          <cell r="A44" t="str">
            <v>ГЕНЕРАЛА БЄЛОВА 17</v>
          </cell>
        </row>
        <row r="45">
          <cell r="A45" t="str">
            <v>ГЕНЕРАЛА БЄЛОВА 18</v>
          </cell>
        </row>
        <row r="46">
          <cell r="A46" t="str">
            <v>ГЕНЕРАЛА БЄЛОВА 2</v>
          </cell>
        </row>
        <row r="47">
          <cell r="A47" t="str">
            <v>ГЕНЕРАЛА БЄЛОВА 20</v>
          </cell>
        </row>
        <row r="48">
          <cell r="A48" t="str">
            <v>ГЕНЕРАЛА БЄЛОВА 21 к1</v>
          </cell>
        </row>
        <row r="49">
          <cell r="A49" t="str">
            <v>ГЕНЕРАЛА БЄЛОВА 21 к2</v>
          </cell>
        </row>
        <row r="50">
          <cell r="A50" t="str">
            <v>ГЕНЕРАЛА БЄЛОВА 21 к3</v>
          </cell>
        </row>
        <row r="51">
          <cell r="A51" t="str">
            <v>ГЕНЕРАЛА БЄЛОВА 22</v>
          </cell>
        </row>
        <row r="52">
          <cell r="A52" t="str">
            <v>ГЕНЕРАЛА БЄЛОВА 23 к1</v>
          </cell>
        </row>
        <row r="53">
          <cell r="A53" t="str">
            <v>ГЕНЕРАЛА БЄЛОВА 23 к2</v>
          </cell>
        </row>
        <row r="54">
          <cell r="A54" t="str">
            <v>ГЕНЕРАЛА БЄЛОВА 23 к3</v>
          </cell>
        </row>
        <row r="55">
          <cell r="A55" t="str">
            <v>ГЕНЕРАЛА БЄЛОВА 23 к4</v>
          </cell>
        </row>
        <row r="56">
          <cell r="A56" t="str">
            <v>ГЕНЕРАЛА БЄЛОВА 24</v>
          </cell>
        </row>
        <row r="57">
          <cell r="A57" t="str">
            <v>ГЕНЕРАЛА БЄЛОВА 25</v>
          </cell>
        </row>
        <row r="58">
          <cell r="A58" t="str">
            <v>ГЕНЕРАЛА БЄЛОВА 27</v>
          </cell>
        </row>
        <row r="59">
          <cell r="A59" t="str">
            <v>ГЕНЕРАЛА БЄЛОВА 29 п1</v>
          </cell>
        </row>
        <row r="60">
          <cell r="A60" t="str">
            <v>ГЕНЕРАЛА БЄЛОВА 29 п2-3</v>
          </cell>
        </row>
        <row r="61">
          <cell r="A61" t="str">
            <v>ГЕНЕРАЛА БЄЛОВА 30 к1</v>
          </cell>
        </row>
        <row r="62">
          <cell r="A62" t="str">
            <v>ГЕНЕРАЛА БЄЛОВА 30 к2</v>
          </cell>
        </row>
        <row r="63">
          <cell r="A63" t="str">
            <v>ГЕНЕРАЛА БЄЛОВА 30 к3</v>
          </cell>
        </row>
        <row r="64">
          <cell r="A64" t="str">
            <v>ГЕНЕРАЛА БЄЛОВА 37 к1</v>
          </cell>
        </row>
        <row r="65">
          <cell r="A65" t="str">
            <v>ГЕНЕРАЛА БЄЛОВА 37 к2</v>
          </cell>
        </row>
        <row r="66">
          <cell r="A66" t="str">
            <v>ГЕНЕРАЛА БЄЛОВА 37 к3</v>
          </cell>
        </row>
        <row r="67">
          <cell r="A67" t="str">
            <v>ГЕНЕРАЛА БЄЛОВА 37 к4</v>
          </cell>
        </row>
        <row r="68">
          <cell r="A68" t="str">
            <v>ГЕНЕРАЛА БЄЛОВА 37 к5</v>
          </cell>
        </row>
        <row r="69">
          <cell r="A69" t="str">
            <v>ГЕНЕРАЛА БЄЛОВА 6</v>
          </cell>
        </row>
        <row r="70">
          <cell r="A70" t="str">
            <v>ГЕНЕРАЛА БЄЛОВА 8</v>
          </cell>
        </row>
        <row r="71">
          <cell r="A71" t="str">
            <v>ГЕНЕРАЛА ПУХОВА 101</v>
          </cell>
        </row>
        <row r="72">
          <cell r="A72" t="str">
            <v>ГЕНЕРАЛА ПУХОВА 103</v>
          </cell>
        </row>
        <row r="73">
          <cell r="A73" t="str">
            <v>ГЕНЕРАЛА ПУХОВА 105</v>
          </cell>
        </row>
        <row r="74">
          <cell r="A74" t="str">
            <v>ГЕНЕРАЛА ПУХОВА 107</v>
          </cell>
        </row>
        <row r="75">
          <cell r="A75" t="str">
            <v>ГЕНЕРАЛА ПУХОВА 109 к1</v>
          </cell>
        </row>
        <row r="76">
          <cell r="A76" t="str">
            <v>ГЕНЕРАЛА ПУХОВА 109 к2</v>
          </cell>
        </row>
        <row r="77">
          <cell r="A77" t="str">
            <v>ГЕНЕРАЛА ПУХОВА 109 к3</v>
          </cell>
        </row>
        <row r="78">
          <cell r="A78" t="str">
            <v>ГЕНЕРАЛА ПУХОВА 111 к1</v>
          </cell>
        </row>
        <row r="79">
          <cell r="A79" t="str">
            <v>ГЕНЕРАЛА ПУХОВА 111 к2</v>
          </cell>
        </row>
        <row r="80">
          <cell r="A80" t="str">
            <v>ГЕНЕРАЛА ПУХОВА 115а</v>
          </cell>
        </row>
        <row r="81">
          <cell r="A81" t="str">
            <v>ГЕНЕРАЛА ПУХОВА 117</v>
          </cell>
        </row>
        <row r="82">
          <cell r="A82" t="str">
            <v>ГЕНЕРАЛА ПУХОВА 119</v>
          </cell>
        </row>
        <row r="83">
          <cell r="A83" t="str">
            <v>ГЕНЕРАЛА ПУХОВА 121</v>
          </cell>
        </row>
        <row r="84">
          <cell r="A84" t="str">
            <v>ГЕНЕРАЛА ПУХОВА 129 к1</v>
          </cell>
        </row>
        <row r="85">
          <cell r="A85" t="str">
            <v>ГЕНЕРАЛА ПУХОВА 129 к2</v>
          </cell>
        </row>
        <row r="86">
          <cell r="A86" t="str">
            <v>ГЕНЕРАЛА ПУХОВА 129 к3</v>
          </cell>
        </row>
        <row r="87">
          <cell r="A87" t="str">
            <v>ГЕНЕРАЛА ПУХОВА 130</v>
          </cell>
        </row>
        <row r="88">
          <cell r="A88" t="str">
            <v>ГЕНЕРАЛА ПУХОВА 131 к1</v>
          </cell>
        </row>
        <row r="89">
          <cell r="A89" t="str">
            <v>ГЕНЕРАЛА ПУХОВА 131 к2</v>
          </cell>
        </row>
        <row r="90">
          <cell r="A90" t="str">
            <v>ГЕНЕРАЛА ПУХОВА 131 к3</v>
          </cell>
        </row>
        <row r="91">
          <cell r="A91" t="str">
            <v>ГЕНЕРАЛА ПУХОВА 132</v>
          </cell>
        </row>
        <row r="92">
          <cell r="A92" t="str">
            <v>ГЕНЕРАЛА ПУХОВА 133</v>
          </cell>
        </row>
        <row r="93">
          <cell r="A93" t="str">
            <v>ГЕНЕРАЛА ПУХОВА 136</v>
          </cell>
        </row>
        <row r="94">
          <cell r="A94" t="str">
            <v>ГЕНЕРАЛА ПУХОВА 138</v>
          </cell>
        </row>
        <row r="95">
          <cell r="A95" t="str">
            <v>ГЕНЕРАЛА ПУХОВА 140</v>
          </cell>
        </row>
        <row r="96">
          <cell r="A96" t="str">
            <v>ГЕНЕРАЛА ПУХОВА 142</v>
          </cell>
        </row>
        <row r="97">
          <cell r="A97" t="str">
            <v>ГЕНЕРАЛА ПУХОВА 148</v>
          </cell>
        </row>
        <row r="98">
          <cell r="A98" t="str">
            <v>ГЕНЕРАЛА ПУХОВА 150</v>
          </cell>
        </row>
        <row r="99">
          <cell r="A99" t="str">
            <v>ГЕНЕРАЛА ПУХОВА 152</v>
          </cell>
        </row>
        <row r="100">
          <cell r="A100" t="str">
            <v>ГЕНЕРАЛА ПУХОВА 154</v>
          </cell>
        </row>
        <row r="101">
          <cell r="A101" t="str">
            <v>ГЕНЕРАЛА ПУХОВА 45</v>
          </cell>
        </row>
        <row r="102">
          <cell r="A102" t="str">
            <v>ГЕНЕРАЛА ПУХОВА 51</v>
          </cell>
        </row>
        <row r="103">
          <cell r="A103" t="str">
            <v>ДОЦЕНКА 1</v>
          </cell>
        </row>
        <row r="104">
          <cell r="A104" t="str">
            <v>ДОЦЕНКА 10</v>
          </cell>
        </row>
        <row r="105">
          <cell r="A105" t="str">
            <v>ДОЦЕНКА 11</v>
          </cell>
        </row>
        <row r="106">
          <cell r="A106" t="str">
            <v>ДОЦЕНКА 12</v>
          </cell>
        </row>
        <row r="107">
          <cell r="A107" t="str">
            <v>ДОЦЕНКА 14</v>
          </cell>
        </row>
        <row r="108">
          <cell r="A108" t="str">
            <v>ДОЦЕНКА 15</v>
          </cell>
        </row>
        <row r="109">
          <cell r="A109" t="str">
            <v>ДОЦЕНКА 16</v>
          </cell>
        </row>
        <row r="110">
          <cell r="A110" t="str">
            <v>ДОЦЕНКА 17а</v>
          </cell>
        </row>
        <row r="111">
          <cell r="A111" t="str">
            <v>ДОЦЕНКА 17б</v>
          </cell>
        </row>
        <row r="112">
          <cell r="A112" t="str">
            <v>ДОЦЕНКА 17в</v>
          </cell>
        </row>
        <row r="113">
          <cell r="A113" t="str">
            <v>ДОЦЕНКА 17г</v>
          </cell>
        </row>
        <row r="114">
          <cell r="A114" t="str">
            <v>ДОЦЕНКА 2</v>
          </cell>
        </row>
        <row r="115">
          <cell r="A115" t="str">
            <v>ДОЦЕНКА 21</v>
          </cell>
        </row>
        <row r="116">
          <cell r="A116" t="str">
            <v>ДОЦЕНКА 25в</v>
          </cell>
        </row>
        <row r="117">
          <cell r="A117" t="str">
            <v>ДОЦЕНКА 26а</v>
          </cell>
        </row>
        <row r="118">
          <cell r="A118" t="str">
            <v>ДОЦЕНКА 27</v>
          </cell>
        </row>
        <row r="119">
          <cell r="A119" t="str">
            <v>ДОЦЕНКА 3</v>
          </cell>
        </row>
        <row r="120">
          <cell r="A120" t="str">
            <v>ДОЦЕНКА 30</v>
          </cell>
        </row>
        <row r="121">
          <cell r="A121" t="str">
            <v>ДОЦЕНКА 32</v>
          </cell>
        </row>
        <row r="122">
          <cell r="A122" t="str">
            <v>ДОЦЕНКА 3а</v>
          </cell>
        </row>
        <row r="123">
          <cell r="A123" t="str">
            <v>ДОЦЕНКА 4</v>
          </cell>
        </row>
        <row r="124">
          <cell r="A124" t="str">
            <v>ДОЦЕНКА 4а</v>
          </cell>
        </row>
        <row r="125">
          <cell r="A125" t="str">
            <v>ДОЦЕНКА 4б</v>
          </cell>
        </row>
        <row r="126">
          <cell r="A126" t="str">
            <v>ДОЦЕНКА 5</v>
          </cell>
        </row>
        <row r="127">
          <cell r="A127" t="str">
            <v>ДОЦЕНКА 5а</v>
          </cell>
        </row>
        <row r="128">
          <cell r="A128" t="str">
            <v>ДОЦЕНКА 7</v>
          </cell>
        </row>
        <row r="129">
          <cell r="A129" t="str">
            <v>ДОЦЕНКА 7а</v>
          </cell>
        </row>
        <row r="130">
          <cell r="A130" t="str">
            <v>ДОЦЕНКА 7в</v>
          </cell>
        </row>
        <row r="131">
          <cell r="A131" t="str">
            <v>ДОЦЕНКА 8а</v>
          </cell>
        </row>
        <row r="132">
          <cell r="A132" t="str">
            <v>ЗАХИСНИКIВ УКРАЇНИ 1</v>
          </cell>
        </row>
        <row r="133">
          <cell r="A133" t="str">
            <v>ЗАХИСНИКIВ УКРАЇНИ 10</v>
          </cell>
        </row>
        <row r="134">
          <cell r="A134" t="str">
            <v>ЗАХИСНИКIВ УКРАЇНИ 10а</v>
          </cell>
        </row>
        <row r="135">
          <cell r="A135" t="str">
            <v>ЗАХИСНИКIВ УКРАЇНИ 11а</v>
          </cell>
        </row>
        <row r="136">
          <cell r="A136" t="str">
            <v>ЗАХИСНИКIВ УКРАЇНИ 11б</v>
          </cell>
        </row>
        <row r="137">
          <cell r="A137" t="str">
            <v>ЗАХИСНИКIВ УКРАЇНИ 12</v>
          </cell>
        </row>
        <row r="138">
          <cell r="A138" t="str">
            <v>ЗАХИСНИКIВ УКРАЇНИ 12а</v>
          </cell>
        </row>
        <row r="139">
          <cell r="A139" t="str">
            <v>ЗАХИСНИКIВ УКРАЇНИ 12б</v>
          </cell>
        </row>
        <row r="140">
          <cell r="A140" t="str">
            <v>ЗАХИСНИКIВ УКРАЇНИ 13</v>
          </cell>
        </row>
        <row r="141">
          <cell r="A141" t="str">
            <v>ЗАХИСНИКIВ УКРАЇНИ 13а</v>
          </cell>
        </row>
        <row r="142">
          <cell r="A142" t="str">
            <v>ЗАХИСНИКIВ УКРАЇНИ 13б</v>
          </cell>
        </row>
        <row r="143">
          <cell r="A143" t="str">
            <v>ЗАХИСНИКIВ УКРАЇНИ 14</v>
          </cell>
        </row>
        <row r="144">
          <cell r="A144" t="str">
            <v>ЗАХИСНИКIВ УКРАЇНИ 14б</v>
          </cell>
        </row>
        <row r="145">
          <cell r="A145" t="str">
            <v>ЗАХИСНИКIВ УКРАЇНИ 16</v>
          </cell>
        </row>
        <row r="146">
          <cell r="A146" t="str">
            <v>ЗАХИСНИКIВ УКРАЇНИ 17</v>
          </cell>
        </row>
        <row r="147">
          <cell r="A147" t="str">
            <v>ЗАХИСНИКIВ УКРАЇНИ 3</v>
          </cell>
        </row>
        <row r="148">
          <cell r="A148" t="str">
            <v>ЗАХИСНИКIВ УКРАЇНИ 3а</v>
          </cell>
        </row>
        <row r="149">
          <cell r="A149" t="str">
            <v>ЗАХИСНИКIВ УКРАЇНИ 5</v>
          </cell>
        </row>
        <row r="150">
          <cell r="A150" t="str">
            <v>ЗАХИСНИКIВ УКРАЇНИ 6</v>
          </cell>
        </row>
        <row r="151">
          <cell r="A151" t="str">
            <v>ЗАХИСНИКIВ УКРАЇНИ 7</v>
          </cell>
        </row>
        <row r="152">
          <cell r="A152" t="str">
            <v>ЗАХИСНИКIВ УКРАЇНИ 8</v>
          </cell>
        </row>
        <row r="153">
          <cell r="A153" t="str">
            <v>ЗАХИСНИКIВ УКРАЇНИ 9а</v>
          </cell>
        </row>
        <row r="154">
          <cell r="A154" t="str">
            <v>КIЛЬЦЕВА 20</v>
          </cell>
        </row>
        <row r="155">
          <cell r="A155" t="str">
            <v>КЛЕНОВА 12а</v>
          </cell>
        </row>
        <row r="156">
          <cell r="A156" t="str">
            <v>КЛЕНОВА 18</v>
          </cell>
        </row>
        <row r="157">
          <cell r="A157" t="str">
            <v>КЛЕНОВА 32</v>
          </cell>
        </row>
        <row r="158">
          <cell r="A158" t="str">
            <v>КОРОЛЬОВА 10</v>
          </cell>
        </row>
        <row r="159">
          <cell r="A159" t="str">
            <v>КОРОЛЬОВА 10а</v>
          </cell>
        </row>
        <row r="160">
          <cell r="A160" t="str">
            <v>КОРОЛЬОВА 10б</v>
          </cell>
        </row>
        <row r="161">
          <cell r="A161" t="str">
            <v>КОРОЛЬОВА 10в</v>
          </cell>
        </row>
        <row r="162">
          <cell r="A162" t="str">
            <v>КОРОЛЬОВА 11</v>
          </cell>
        </row>
        <row r="163">
          <cell r="A163" t="str">
            <v>КОРОЛЬОВА 12</v>
          </cell>
        </row>
        <row r="164">
          <cell r="A164" t="str">
            <v>КОРОЛЬОВА 13</v>
          </cell>
        </row>
        <row r="165">
          <cell r="A165" t="str">
            <v>КОРОЛЬОВА 14</v>
          </cell>
        </row>
        <row r="166">
          <cell r="A166" t="str">
            <v>КОРОЛЬОВА 14а</v>
          </cell>
        </row>
        <row r="167">
          <cell r="A167" t="str">
            <v>КОРОЛЬОВА 15</v>
          </cell>
        </row>
        <row r="168">
          <cell r="A168" t="str">
            <v>КОРОЛЬОВА 16</v>
          </cell>
        </row>
        <row r="169">
          <cell r="A169" t="str">
            <v>КОРОЛЬОВА 17</v>
          </cell>
        </row>
        <row r="170">
          <cell r="A170" t="str">
            <v>КОРОЛЬОВА 18</v>
          </cell>
        </row>
        <row r="171">
          <cell r="A171" t="str">
            <v>КОРОЛЬОВА 18а</v>
          </cell>
        </row>
        <row r="172">
          <cell r="A172" t="str">
            <v>КОРОЛЬОВА 19</v>
          </cell>
        </row>
        <row r="173">
          <cell r="A173" t="str">
            <v>КОРОЛЬОВА 2</v>
          </cell>
        </row>
        <row r="174">
          <cell r="A174" t="str">
            <v>КОРОЛЬОВА 21</v>
          </cell>
        </row>
        <row r="175">
          <cell r="A175" t="str">
            <v>КОРОЛЬОВА 4</v>
          </cell>
        </row>
        <row r="176">
          <cell r="A176" t="str">
            <v>КОРОЛЬОВА 4а</v>
          </cell>
        </row>
        <row r="177">
          <cell r="A177" t="str">
            <v>КОРОЛЬОВА 8</v>
          </cell>
        </row>
        <row r="178">
          <cell r="A178" t="str">
            <v>КОРОЛЬОВА 9</v>
          </cell>
        </row>
        <row r="179">
          <cell r="A179" t="str">
            <v>КОСМОНАВТIВ 1</v>
          </cell>
        </row>
        <row r="180">
          <cell r="A180" t="str">
            <v>КОСМОНАВТIВ 10</v>
          </cell>
        </row>
        <row r="181">
          <cell r="A181" t="str">
            <v>КОСМОНАВТIВ 10а</v>
          </cell>
        </row>
        <row r="182">
          <cell r="A182" t="str">
            <v>КОСМОНАВТIВ 12</v>
          </cell>
        </row>
        <row r="183">
          <cell r="A183" t="str">
            <v>КОСМОНАВТIВ 1а</v>
          </cell>
        </row>
        <row r="184">
          <cell r="A184" t="str">
            <v>КОСМОНАВТIВ 2</v>
          </cell>
        </row>
        <row r="185">
          <cell r="A185" t="str">
            <v>КОСМОНАВТIВ 20</v>
          </cell>
        </row>
        <row r="186">
          <cell r="A186" t="str">
            <v>КОСМОНАВТIВ 22</v>
          </cell>
        </row>
        <row r="187">
          <cell r="A187" t="str">
            <v>КОСМОНАВТIВ 24</v>
          </cell>
        </row>
        <row r="188">
          <cell r="A188" t="str">
            <v>КОСМОНАВТIВ 26</v>
          </cell>
        </row>
        <row r="189">
          <cell r="A189" t="str">
            <v>КОСМОНАВТIВ 3</v>
          </cell>
        </row>
        <row r="190">
          <cell r="A190" t="str">
            <v>КОСМОНАВТIВ 4</v>
          </cell>
        </row>
        <row r="191">
          <cell r="A191" t="str">
            <v>КОСМОНАВТIВ 4а</v>
          </cell>
        </row>
        <row r="192">
          <cell r="A192" t="str">
            <v>КОСМОНАВТIВ 5</v>
          </cell>
        </row>
        <row r="193">
          <cell r="A193" t="str">
            <v>КОСМОНАВТIВ 5а</v>
          </cell>
        </row>
        <row r="194">
          <cell r="A194" t="str">
            <v>КОСМОНАВТIВ 6</v>
          </cell>
        </row>
        <row r="195">
          <cell r="A195" t="str">
            <v>КОСМОНАВТIВ 8</v>
          </cell>
        </row>
        <row r="196">
          <cell r="A196" t="str">
            <v>МАКСИМА БЕРЕЗОВСЬКОГО 1</v>
          </cell>
        </row>
        <row r="197">
          <cell r="A197" t="str">
            <v>МАКСИМА БЕРЕЗОВСЬКОГО 2</v>
          </cell>
        </row>
        <row r="198">
          <cell r="A198" t="str">
            <v>МАЛИНОВСЬКОГО 38</v>
          </cell>
        </row>
        <row r="199">
          <cell r="A199" t="str">
            <v>МАЛИНОВСЬКОГО 39</v>
          </cell>
        </row>
        <row r="200">
          <cell r="A200" t="str">
            <v>МАЛИНОВСЬКОГО 41</v>
          </cell>
        </row>
        <row r="201">
          <cell r="A201" t="str">
            <v>МАЛИНОВСЬКОГО 55</v>
          </cell>
        </row>
        <row r="202">
          <cell r="A202" t="str">
            <v>МАЛИНОВСЬКОГО 57</v>
          </cell>
        </row>
        <row r="203">
          <cell r="A203" t="str">
            <v>МАРЕСЬЄВА 1</v>
          </cell>
        </row>
        <row r="204">
          <cell r="A204" t="str">
            <v>МАРЕСЬЄВА 4</v>
          </cell>
        </row>
        <row r="205">
          <cell r="A205" t="str">
            <v>ПЕТРА СМОЛIЧЕВА 12</v>
          </cell>
        </row>
        <row r="206">
          <cell r="A206" t="str">
            <v>РОКОССОВСЬКОГО 10</v>
          </cell>
        </row>
        <row r="207">
          <cell r="A207" t="str">
            <v>РОКОССОВСЬКОГО 12а</v>
          </cell>
        </row>
        <row r="208">
          <cell r="A208" t="str">
            <v>РОКОССОВСЬКОГО 12б</v>
          </cell>
        </row>
        <row r="209">
          <cell r="A209" t="str">
            <v>РОКОССОВСЬКОГО 12в</v>
          </cell>
        </row>
        <row r="210">
          <cell r="A210" t="str">
            <v>РОКОССОВСЬКОГО 12к1</v>
          </cell>
        </row>
        <row r="211">
          <cell r="A211" t="str">
            <v>РОКОССОВСЬКОГО 14</v>
          </cell>
        </row>
        <row r="212">
          <cell r="A212" t="str">
            <v>РОКОССОВСЬКОГО 14а</v>
          </cell>
        </row>
        <row r="213">
          <cell r="A213" t="str">
            <v>РОКОССОВСЬКОГО 14б</v>
          </cell>
        </row>
        <row r="214">
          <cell r="A214" t="str">
            <v>РОКОССОВСЬКОГО 14в</v>
          </cell>
        </row>
        <row r="215">
          <cell r="A215" t="str">
            <v>РОКОССОВСЬКОГО 18</v>
          </cell>
        </row>
        <row r="216">
          <cell r="A216" t="str">
            <v>РОКОССОВСЬКОГО 20</v>
          </cell>
        </row>
        <row r="217">
          <cell r="A217" t="str">
            <v>РОКОССОВСЬКОГО 20б</v>
          </cell>
        </row>
        <row r="218">
          <cell r="A218" t="str">
            <v>РОКОССОВСЬКОГО 22</v>
          </cell>
        </row>
        <row r="219">
          <cell r="A219" t="str">
            <v>РОКОССОВСЬКОГО 28</v>
          </cell>
        </row>
        <row r="220">
          <cell r="A220" t="str">
            <v>РОКОССОВСЬКОГО 30</v>
          </cell>
        </row>
        <row r="221">
          <cell r="A221" t="str">
            <v>РОКОССОВСЬКОГО 32</v>
          </cell>
        </row>
        <row r="222">
          <cell r="A222" t="str">
            <v>РОКОССОВСЬКОГО 34</v>
          </cell>
        </row>
        <row r="223">
          <cell r="A223" t="str">
            <v>РОКОССОВСЬКОГО 36</v>
          </cell>
        </row>
        <row r="224">
          <cell r="A224" t="str">
            <v>РОКОССОВСЬКОГО 38</v>
          </cell>
        </row>
        <row r="225">
          <cell r="A225" t="str">
            <v>РОКОССОВСЬКОГО 4</v>
          </cell>
        </row>
        <row r="226">
          <cell r="A226" t="str">
            <v>РОКОССОВСЬКОГО 40</v>
          </cell>
        </row>
        <row r="227">
          <cell r="A227" t="str">
            <v>РОКОССОВСЬКОГО 42</v>
          </cell>
        </row>
        <row r="228">
          <cell r="A228" t="str">
            <v>РОКОССОВСЬКОГО 42а</v>
          </cell>
        </row>
        <row r="229">
          <cell r="A229" t="str">
            <v>РОКОССОВСЬКОГО 44</v>
          </cell>
        </row>
        <row r="230">
          <cell r="A230" t="str">
            <v>РОКОССОВСЬКОГО 46</v>
          </cell>
        </row>
        <row r="231">
          <cell r="A231" t="str">
            <v>РОКОССОВСЬКОГО 48</v>
          </cell>
        </row>
        <row r="232">
          <cell r="A232" t="str">
            <v>РОКОССОВСЬКОГО 50</v>
          </cell>
        </row>
        <row r="233">
          <cell r="A233" t="str">
            <v>РОКОССОВСЬКОГО 54</v>
          </cell>
        </row>
        <row r="234">
          <cell r="A234" t="str">
            <v>РОКОССОВСЬКОГО 54а</v>
          </cell>
        </row>
        <row r="235">
          <cell r="A235" t="str">
            <v>РОКОССОВСЬКОГО 58</v>
          </cell>
        </row>
        <row r="236">
          <cell r="A236" t="str">
            <v>РОКОССОВСЬКОГО 6</v>
          </cell>
        </row>
        <row r="237">
          <cell r="A237" t="str">
            <v>РОКОССОВСЬКОГО 60</v>
          </cell>
        </row>
        <row r="238">
          <cell r="A238" t="str">
            <v>РОКОССОВСЬКОГО 62</v>
          </cell>
        </row>
        <row r="239">
          <cell r="A239" t="str">
            <v>РОКОССОВСЬКОГО 66</v>
          </cell>
        </row>
        <row r="240">
          <cell r="A240" t="str">
            <v>РОКОССОВСЬКОГО 68</v>
          </cell>
        </row>
        <row r="241">
          <cell r="A241" t="str">
            <v>ШЕВЧЕНКА 101</v>
          </cell>
        </row>
        <row r="242">
          <cell r="A242" t="str">
            <v>ШЕВЧЕНКА 248а</v>
          </cell>
        </row>
      </sheetData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ічень-лютий 2019"/>
      <sheetName val="лютий 2019"/>
      <sheetName val="січень 2019"/>
      <sheetName val=" березень  2019 (2)"/>
      <sheetName val="січень- березень  2019"/>
      <sheetName val="квітень  2019"/>
      <sheetName val="січень-квітень  2019"/>
      <sheetName val="травень 2019 "/>
      <sheetName val="січень-травень  2019"/>
      <sheetName val="червень 2019  "/>
      <sheetName val="січень-червень  2019"/>
      <sheetName val="липень 2019"/>
      <sheetName val="січень-липень  2019"/>
      <sheetName val="серпень 2019 "/>
      <sheetName val="січень-серпень  2019 "/>
      <sheetName val="вересень 2019"/>
      <sheetName val="січень-вересень  2019"/>
      <sheetName val="жовтень 2019"/>
      <sheetName val="січень-жовтень 20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6">
          <cell r="CU6" t="str">
            <v>Нараховано згідно тарифу, грн</v>
          </cell>
          <cell r="CV6" t="str">
            <v>Фактично виконано, грн</v>
          </cell>
          <cell r="CW6" t="str">
            <v>Недовиконано, грн</v>
          </cell>
          <cell r="CX6" t="str">
            <v>Перевиконано, грн</v>
          </cell>
          <cell r="CY6" t="str">
            <v>Різниця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резень 2021"/>
      <sheetName val="квітень 2021"/>
      <sheetName val="березень-квітень 2021"/>
      <sheetName val="травень 2021"/>
      <sheetName val="березень-травень 2021"/>
      <sheetName val="червень 2021"/>
      <sheetName val="березень-червень 2021"/>
      <sheetName val="липень 2021"/>
      <sheetName val="березень-липень 2021"/>
      <sheetName val="серпень 2021"/>
      <sheetName val="березень-серпень 2021"/>
      <sheetName val="вересень 2021"/>
      <sheetName val="березень-вересень 2021"/>
      <sheetName val="березень-травень 2021 для сайта"/>
      <sheetName val="березень-вересень 2021 для сайт"/>
    </sheetNames>
    <sheetDataSet>
      <sheetData sheetId="0">
        <row r="8">
          <cell r="F8">
            <v>38078.139999999985</v>
          </cell>
          <cell r="G8">
            <v>-36636.639999999999</v>
          </cell>
        </row>
        <row r="9">
          <cell r="F9">
            <v>48893.090000000018</v>
          </cell>
          <cell r="G9">
            <v>-98735.209999999977</v>
          </cell>
        </row>
        <row r="10">
          <cell r="F10">
            <v>-97151.209999999977</v>
          </cell>
          <cell r="G10">
            <v>-133438.97</v>
          </cell>
        </row>
        <row r="11">
          <cell r="F11">
            <v>3817.8199999999651</v>
          </cell>
          <cell r="G11">
            <v>-23794.839999999989</v>
          </cell>
        </row>
        <row r="12">
          <cell r="F12">
            <v>48016.399999999994</v>
          </cell>
          <cell r="G12">
            <v>46109.85</v>
          </cell>
        </row>
        <row r="13">
          <cell r="F13">
            <v>-29903.499999999989</v>
          </cell>
          <cell r="G13">
            <v>-77906.170000000071</v>
          </cell>
        </row>
        <row r="14">
          <cell r="F14">
            <v>21384.94</v>
          </cell>
          <cell r="G14">
            <v>43306.679999999986</v>
          </cell>
        </row>
        <row r="15">
          <cell r="F15">
            <v>-15631.940000000006</v>
          </cell>
          <cell r="G15">
            <v>-56395.650000000031</v>
          </cell>
        </row>
        <row r="16">
          <cell r="F16">
            <v>-22986.839999999997</v>
          </cell>
          <cell r="G16">
            <v>34810.090000000011</v>
          </cell>
        </row>
        <row r="17">
          <cell r="F17">
            <v>194380.72999999998</v>
          </cell>
          <cell r="G17">
            <v>69905.319999999992</v>
          </cell>
        </row>
        <row r="18">
          <cell r="F18">
            <v>-232515.28999999998</v>
          </cell>
          <cell r="G18">
            <v>-110149.65999999999</v>
          </cell>
        </row>
        <row r="19">
          <cell r="F19">
            <v>-177837.83000000002</v>
          </cell>
          <cell r="G19">
            <v>-73918.029999999984</v>
          </cell>
        </row>
        <row r="20">
          <cell r="F20">
            <v>-554982.69999999995</v>
          </cell>
          <cell r="G20">
            <v>-331585.44999999995</v>
          </cell>
        </row>
        <row r="21">
          <cell r="F21">
            <v>-3079.5799999999995</v>
          </cell>
          <cell r="G21">
            <v>-4177.3700000000017</v>
          </cell>
        </row>
        <row r="22">
          <cell r="F22">
            <v>-29882.84</v>
          </cell>
          <cell r="G22">
            <v>-57708.429999999978</v>
          </cell>
        </row>
        <row r="23">
          <cell r="F23">
            <v>17334.78</v>
          </cell>
          <cell r="G23">
            <v>20011.919999999995</v>
          </cell>
        </row>
        <row r="24">
          <cell r="F24">
            <v>400.25000000000182</v>
          </cell>
          <cell r="G24">
            <v>2906.3600000000019</v>
          </cell>
        </row>
        <row r="25">
          <cell r="F25">
            <v>-56483.93</v>
          </cell>
          <cell r="G25">
            <v>-59062.859999999986</v>
          </cell>
        </row>
        <row r="27">
          <cell r="F27">
            <v>-21283.910000000003</v>
          </cell>
          <cell r="G27">
            <v>-20611.060000000005</v>
          </cell>
        </row>
        <row r="28">
          <cell r="F28">
            <v>3923.66</v>
          </cell>
          <cell r="G28">
            <v>3868.0299999999993</v>
          </cell>
        </row>
        <row r="30">
          <cell r="F30">
            <v>-133049.69999999998</v>
          </cell>
          <cell r="G30">
            <v>-23363.550000000003</v>
          </cell>
        </row>
        <row r="31">
          <cell r="F31">
            <v>-49195.460000000006</v>
          </cell>
          <cell r="G31">
            <v>-40596.370000000024</v>
          </cell>
        </row>
        <row r="32">
          <cell r="F32">
            <v>12444.19</v>
          </cell>
          <cell r="G32">
            <v>23647.259999999991</v>
          </cell>
        </row>
        <row r="33">
          <cell r="F33">
            <v>-99652.400000000009</v>
          </cell>
          <cell r="G33">
            <v>-83964.45</v>
          </cell>
        </row>
        <row r="35">
          <cell r="F35">
            <v>-26922.129999999997</v>
          </cell>
          <cell r="G35">
            <v>-29709.18</v>
          </cell>
        </row>
        <row r="36">
          <cell r="F36">
            <v>102432.20000000003</v>
          </cell>
          <cell r="G36">
            <v>-62876.369999999988</v>
          </cell>
        </row>
        <row r="37">
          <cell r="F37">
            <v>-14654.390000000003</v>
          </cell>
          <cell r="G37">
            <v>5358.6100000000015</v>
          </cell>
        </row>
        <row r="38">
          <cell r="F38">
            <v>-25390</v>
          </cell>
          <cell r="G38">
            <v>-22304.260000000017</v>
          </cell>
        </row>
        <row r="39">
          <cell r="F39">
            <v>-37488.299999999996</v>
          </cell>
          <cell r="G39">
            <v>-63173.080000000016</v>
          </cell>
        </row>
        <row r="40">
          <cell r="F40">
            <v>-90934.569999999992</v>
          </cell>
          <cell r="G40">
            <v>-23105.89</v>
          </cell>
        </row>
        <row r="41">
          <cell r="F41">
            <v>-59127.259999999995</v>
          </cell>
          <cell r="G41">
            <v>-180331.04000000004</v>
          </cell>
        </row>
        <row r="42">
          <cell r="F42">
            <v>30230.17</v>
          </cell>
          <cell r="G42">
            <v>-37500.74</v>
          </cell>
        </row>
        <row r="43">
          <cell r="F43">
            <v>91961.54</v>
          </cell>
          <cell r="G43">
            <v>33671.590000000004</v>
          </cell>
        </row>
        <row r="44">
          <cell r="F44">
            <v>-93957.670000000013</v>
          </cell>
          <cell r="G44">
            <v>-57246.289999999994</v>
          </cell>
        </row>
        <row r="45">
          <cell r="F45">
            <v>51719.150000000023</v>
          </cell>
          <cell r="G45">
            <v>12675.2</v>
          </cell>
        </row>
        <row r="46">
          <cell r="F46">
            <v>-51691.02</v>
          </cell>
          <cell r="G46">
            <v>-59564.84</v>
          </cell>
        </row>
        <row r="47">
          <cell r="F47">
            <v>-13870.439999999988</v>
          </cell>
          <cell r="G47">
            <v>-128741.43</v>
          </cell>
        </row>
        <row r="48">
          <cell r="F48">
            <v>-321696.94999999995</v>
          </cell>
          <cell r="G48">
            <v>-172637.28</v>
          </cell>
        </row>
        <row r="49">
          <cell r="F49">
            <v>22156.579999999987</v>
          </cell>
          <cell r="G49">
            <v>-8475.1700000000037</v>
          </cell>
        </row>
        <row r="50">
          <cell r="F50">
            <v>-28339.400000000005</v>
          </cell>
          <cell r="G50">
            <v>-58791.179999999978</v>
          </cell>
        </row>
        <row r="51">
          <cell r="F51">
            <v>26091.539999999986</v>
          </cell>
          <cell r="G51">
            <v>-68117.519999999975</v>
          </cell>
        </row>
        <row r="52">
          <cell r="F52">
            <v>51806.54</v>
          </cell>
          <cell r="G52">
            <v>-27393.160000000014</v>
          </cell>
        </row>
        <row r="53">
          <cell r="F53">
            <v>-36752.630000000005</v>
          </cell>
          <cell r="G53">
            <v>-33780.200000000004</v>
          </cell>
        </row>
        <row r="54">
          <cell r="F54">
            <v>98060.199999999983</v>
          </cell>
          <cell r="G54">
            <v>57001.229999999996</v>
          </cell>
        </row>
        <row r="55">
          <cell r="F55">
            <v>-237346.99</v>
          </cell>
          <cell r="G55">
            <v>-216998.53999999992</v>
          </cell>
        </row>
        <row r="56">
          <cell r="F56">
            <v>140207.96000000002</v>
          </cell>
          <cell r="G56">
            <v>84494.1</v>
          </cell>
        </row>
        <row r="57">
          <cell r="F57">
            <v>-19096.89</v>
          </cell>
          <cell r="G57">
            <v>-72330.960000000006</v>
          </cell>
        </row>
        <row r="58">
          <cell r="F58">
            <v>-339891.87000000005</v>
          </cell>
          <cell r="G58">
            <v>-327321.21999999991</v>
          </cell>
        </row>
        <row r="59">
          <cell r="F59">
            <v>-181841.78999999998</v>
          </cell>
          <cell r="G59">
            <v>-142158.41000000003</v>
          </cell>
        </row>
        <row r="60">
          <cell r="F60">
            <v>-78239.219999999987</v>
          </cell>
          <cell r="G60">
            <v>-150568.60000000003</v>
          </cell>
        </row>
        <row r="61">
          <cell r="F61">
            <v>84938.45</v>
          </cell>
          <cell r="G61">
            <v>77571.540000000008</v>
          </cell>
        </row>
        <row r="62">
          <cell r="F62">
            <v>-2017.2399999999971</v>
          </cell>
          <cell r="G62">
            <v>-6806.4500000000062</v>
          </cell>
        </row>
        <row r="63">
          <cell r="F63">
            <v>-67411.13</v>
          </cell>
          <cell r="G63">
            <v>18675.210000000006</v>
          </cell>
        </row>
        <row r="64">
          <cell r="F64">
            <v>-203954</v>
          </cell>
          <cell r="G64">
            <v>-21595.269999999975</v>
          </cell>
        </row>
        <row r="65">
          <cell r="F65">
            <v>106509.29</v>
          </cell>
          <cell r="G65">
            <v>58310.060000000012</v>
          </cell>
        </row>
        <row r="66">
          <cell r="F66">
            <v>11478.269999999997</v>
          </cell>
          <cell r="G66">
            <v>24117.590000000007</v>
          </cell>
        </row>
        <row r="67">
          <cell r="F67">
            <v>-30821.65</v>
          </cell>
          <cell r="G67">
            <v>-84811.979999999981</v>
          </cell>
        </row>
        <row r="68">
          <cell r="F68">
            <v>-108025.81999999998</v>
          </cell>
          <cell r="G68">
            <v>-102799.37000000001</v>
          </cell>
        </row>
        <row r="69">
          <cell r="F69">
            <v>-32990.83</v>
          </cell>
          <cell r="G69">
            <v>-37567.350000000013</v>
          </cell>
        </row>
        <row r="70">
          <cell r="F70">
            <v>-196208.58000000002</v>
          </cell>
          <cell r="G70">
            <v>-191421.02</v>
          </cell>
        </row>
        <row r="71">
          <cell r="F71">
            <v>-20237.369999999995</v>
          </cell>
          <cell r="G71">
            <v>-37346.01</v>
          </cell>
        </row>
        <row r="72">
          <cell r="F72">
            <v>-33418.090000000004</v>
          </cell>
          <cell r="G72">
            <v>-58210.649999999987</v>
          </cell>
        </row>
        <row r="73">
          <cell r="F73">
            <v>-2636.0400000000122</v>
          </cell>
          <cell r="G73">
            <v>-35458.070000000022</v>
          </cell>
        </row>
        <row r="75">
          <cell r="F75">
            <v>107995.38</v>
          </cell>
          <cell r="G75">
            <v>18619.569999999989</v>
          </cell>
        </row>
        <row r="76">
          <cell r="F76">
            <v>-24379.820000000011</v>
          </cell>
          <cell r="G76">
            <v>-39636.9</v>
          </cell>
        </row>
        <row r="77">
          <cell r="F77">
            <v>27816.890000000007</v>
          </cell>
          <cell r="G77">
            <v>39458.670000000013</v>
          </cell>
        </row>
        <row r="78">
          <cell r="F78">
            <v>-79026.74000000002</v>
          </cell>
          <cell r="G78">
            <v>-53282.290000000015</v>
          </cell>
        </row>
        <row r="79">
          <cell r="F79">
            <v>-30736.9</v>
          </cell>
          <cell r="G79">
            <v>5776.0600000000086</v>
          </cell>
        </row>
        <row r="80">
          <cell r="F80">
            <v>92330.81</v>
          </cell>
          <cell r="G80">
            <v>45783.69000000001</v>
          </cell>
        </row>
        <row r="81">
          <cell r="F81">
            <v>-130791.70999999999</v>
          </cell>
          <cell r="G81">
            <v>-139173.58000000005</v>
          </cell>
        </row>
        <row r="82">
          <cell r="F82">
            <v>-23020.210000000003</v>
          </cell>
          <cell r="G82">
            <v>-8158.390000000004</v>
          </cell>
        </row>
        <row r="83">
          <cell r="F83">
            <v>-58681.36</v>
          </cell>
          <cell r="G83">
            <v>-413.94000000000256</v>
          </cell>
        </row>
        <row r="84">
          <cell r="F84">
            <v>81427.930000000008</v>
          </cell>
          <cell r="G84">
            <v>31306.89000000001</v>
          </cell>
        </row>
        <row r="85">
          <cell r="F85">
            <v>-175366.37999999998</v>
          </cell>
          <cell r="G85">
            <v>-115349.46999999997</v>
          </cell>
        </row>
        <row r="86">
          <cell r="F86">
            <v>6333.5499999999984</v>
          </cell>
          <cell r="G86">
            <v>-30765.320000000014</v>
          </cell>
        </row>
        <row r="87">
          <cell r="F87">
            <v>14965.670000000006</v>
          </cell>
          <cell r="G87">
            <v>-22012.45</v>
          </cell>
        </row>
        <row r="88">
          <cell r="F88">
            <v>111547.98000000001</v>
          </cell>
          <cell r="G88">
            <v>-3038.7700000000027</v>
          </cell>
        </row>
        <row r="89">
          <cell r="F89">
            <v>102596.51000000001</v>
          </cell>
          <cell r="G89">
            <v>71389</v>
          </cell>
        </row>
        <row r="90">
          <cell r="F90">
            <v>78377.17</v>
          </cell>
          <cell r="G90">
            <v>41491.509999999987</v>
          </cell>
        </row>
        <row r="91">
          <cell r="F91">
            <v>95863.79</v>
          </cell>
          <cell r="G91">
            <v>37769.61</v>
          </cell>
        </row>
        <row r="92">
          <cell r="F92">
            <v>-185038.27999999997</v>
          </cell>
          <cell r="G92">
            <v>-242487.77999999994</v>
          </cell>
        </row>
        <row r="93">
          <cell r="F93">
            <v>-17952.69000000001</v>
          </cell>
          <cell r="G93">
            <v>-109123.75000000001</v>
          </cell>
        </row>
        <row r="94">
          <cell r="F94">
            <v>-422501.54000000004</v>
          </cell>
          <cell r="G94">
            <v>-217057.14</v>
          </cell>
        </row>
        <row r="95">
          <cell r="F95">
            <v>83566.36000000003</v>
          </cell>
          <cell r="G95">
            <v>3763.3899999999908</v>
          </cell>
        </row>
        <row r="96">
          <cell r="F96">
            <v>45609.329999999973</v>
          </cell>
          <cell r="G96">
            <v>39558.65</v>
          </cell>
        </row>
        <row r="97">
          <cell r="F97">
            <v>-141409.68000000002</v>
          </cell>
          <cell r="G97">
            <v>-141314.08999999997</v>
          </cell>
        </row>
        <row r="98">
          <cell r="F98">
            <v>-11689.050000000014</v>
          </cell>
          <cell r="G98">
            <v>9896.0500000000029</v>
          </cell>
        </row>
        <row r="99">
          <cell r="F99">
            <v>-297389.97000000003</v>
          </cell>
          <cell r="G99">
            <v>-300858.23999999987</v>
          </cell>
        </row>
        <row r="100">
          <cell r="F100">
            <v>-44387.389999999992</v>
          </cell>
          <cell r="G100">
            <v>-105654.14999999994</v>
          </cell>
        </row>
        <row r="101">
          <cell r="F101">
            <v>17634.310000000001</v>
          </cell>
          <cell r="G101">
            <v>9169.0499999999975</v>
          </cell>
        </row>
        <row r="102">
          <cell r="F102">
            <v>30106.559999999998</v>
          </cell>
          <cell r="G102">
            <v>33163.609999999993</v>
          </cell>
        </row>
        <row r="103">
          <cell r="F103">
            <v>-238982.33000000002</v>
          </cell>
          <cell r="G103">
            <v>-90325.140000000029</v>
          </cell>
        </row>
        <row r="104">
          <cell r="F104">
            <v>-82777.649999999994</v>
          </cell>
          <cell r="G104">
            <v>-80541.659999999989</v>
          </cell>
        </row>
        <row r="105">
          <cell r="F105">
            <v>-73191.900000000023</v>
          </cell>
          <cell r="G105">
            <v>-64454.190999999984</v>
          </cell>
        </row>
        <row r="106">
          <cell r="F106">
            <v>-157799.76</v>
          </cell>
          <cell r="G106">
            <v>-151395.54000000004</v>
          </cell>
        </row>
        <row r="107">
          <cell r="F107">
            <v>274552.73</v>
          </cell>
          <cell r="G107">
            <v>144958.31999999995</v>
          </cell>
        </row>
        <row r="108">
          <cell r="F108">
            <v>-79667.209999999992</v>
          </cell>
          <cell r="G108">
            <v>-34341.799999999952</v>
          </cell>
        </row>
        <row r="109">
          <cell r="F109">
            <v>11405.770000000002</v>
          </cell>
          <cell r="G109">
            <v>11717.030000000004</v>
          </cell>
        </row>
        <row r="110">
          <cell r="F110">
            <v>155519.97999999998</v>
          </cell>
          <cell r="G110">
            <v>88493.15</v>
          </cell>
        </row>
        <row r="111">
          <cell r="F111">
            <v>82087.429999999993</v>
          </cell>
          <cell r="G111">
            <v>29341.249999999996</v>
          </cell>
        </row>
        <row r="112">
          <cell r="F112">
            <v>13172.750000000002</v>
          </cell>
          <cell r="G112">
            <v>31111.340000000004</v>
          </cell>
        </row>
        <row r="113">
          <cell r="F113">
            <v>5581.8799999999992</v>
          </cell>
          <cell r="G113">
            <v>8502.1800000000076</v>
          </cell>
        </row>
        <row r="114">
          <cell r="F114">
            <v>-6842.7400000000016</v>
          </cell>
          <cell r="G114">
            <v>-36095.899999999987</v>
          </cell>
        </row>
        <row r="115">
          <cell r="F115">
            <v>-52119.09</v>
          </cell>
          <cell r="G115">
            <v>1472.6799999999996</v>
          </cell>
        </row>
        <row r="116">
          <cell r="F116">
            <v>-46379.850000000006</v>
          </cell>
          <cell r="G116">
            <v>-46310.670000000006</v>
          </cell>
        </row>
        <row r="117">
          <cell r="F117">
            <v>-23253.919999999998</v>
          </cell>
          <cell r="G117">
            <v>-50932.790000000015</v>
          </cell>
        </row>
        <row r="118">
          <cell r="F118">
            <v>91436.7</v>
          </cell>
          <cell r="G118">
            <v>77005.73000000001</v>
          </cell>
        </row>
        <row r="119">
          <cell r="F119">
            <v>-21632.560000000001</v>
          </cell>
          <cell r="G119">
            <v>-40010.250000000007</v>
          </cell>
        </row>
        <row r="120">
          <cell r="F120">
            <v>24691.419999999995</v>
          </cell>
          <cell r="G120">
            <v>-12187.599999999999</v>
          </cell>
        </row>
        <row r="121">
          <cell r="F121">
            <v>147667.34</v>
          </cell>
          <cell r="G121">
            <v>66597.120000000024</v>
          </cell>
        </row>
        <row r="122">
          <cell r="F122">
            <v>-83999.24</v>
          </cell>
          <cell r="G122">
            <v>-35449.11</v>
          </cell>
        </row>
        <row r="123">
          <cell r="F123">
            <v>-46323.09</v>
          </cell>
          <cell r="G123">
            <v>-61038.409999999953</v>
          </cell>
        </row>
        <row r="124">
          <cell r="F124">
            <v>168074.08000000002</v>
          </cell>
          <cell r="G124">
            <v>102834.51999999997</v>
          </cell>
        </row>
        <row r="125">
          <cell r="F125">
            <v>-111396.52</v>
          </cell>
          <cell r="G125">
            <v>-61320.469999999987</v>
          </cell>
        </row>
        <row r="126">
          <cell r="F126">
            <v>-10181.559999999985</v>
          </cell>
          <cell r="G126">
            <v>15093.37</v>
          </cell>
        </row>
        <row r="127">
          <cell r="F127">
            <v>8576.93</v>
          </cell>
          <cell r="G127">
            <v>5107.7499999999955</v>
          </cell>
        </row>
        <row r="128">
          <cell r="F128">
            <v>90530.489999999991</v>
          </cell>
          <cell r="G128">
            <v>-1554.8100000000095</v>
          </cell>
        </row>
        <row r="129">
          <cell r="F129">
            <v>119467.25</v>
          </cell>
          <cell r="G129">
            <v>68385.64</v>
          </cell>
        </row>
        <row r="130">
          <cell r="F130">
            <v>-106058.11000000002</v>
          </cell>
          <cell r="G130">
            <v>-59777.499999999993</v>
          </cell>
        </row>
        <row r="131">
          <cell r="F131">
            <v>115786.01999999999</v>
          </cell>
          <cell r="G131">
            <v>86038.689999999988</v>
          </cell>
        </row>
        <row r="132">
          <cell r="F132">
            <v>55725.830000000016</v>
          </cell>
          <cell r="G132">
            <v>20930.720000000005</v>
          </cell>
        </row>
        <row r="133">
          <cell r="F133">
            <v>37649.719999999979</v>
          </cell>
          <cell r="G133">
            <v>-8166.7699999999932</v>
          </cell>
        </row>
        <row r="134">
          <cell r="F134">
            <v>-51619.280000000013</v>
          </cell>
          <cell r="G134">
            <v>24733.899999999998</v>
          </cell>
        </row>
        <row r="135">
          <cell r="F135">
            <v>-198225.49</v>
          </cell>
          <cell r="G135">
            <v>-122562.89999999998</v>
          </cell>
        </row>
        <row r="136">
          <cell r="F136">
            <v>-25757.869999999992</v>
          </cell>
          <cell r="G136">
            <v>-47162.859999999986</v>
          </cell>
        </row>
        <row r="137">
          <cell r="F137">
            <v>-19448.379999999997</v>
          </cell>
          <cell r="G137">
            <v>-25988.299999999992</v>
          </cell>
        </row>
        <row r="138">
          <cell r="F138">
            <v>-177222.05</v>
          </cell>
          <cell r="G138">
            <v>-183186.84999999998</v>
          </cell>
        </row>
        <row r="139">
          <cell r="F139">
            <v>-110935.22</v>
          </cell>
          <cell r="G139">
            <v>-43269.85</v>
          </cell>
        </row>
        <row r="140">
          <cell r="F140">
            <v>-70913.78</v>
          </cell>
          <cell r="G140">
            <v>-48888.340000000011</v>
          </cell>
        </row>
        <row r="141">
          <cell r="F141">
            <v>-143208.99000000002</v>
          </cell>
          <cell r="G141">
            <v>-173288.46</v>
          </cell>
        </row>
        <row r="142">
          <cell r="F142">
            <v>63921.9</v>
          </cell>
          <cell r="G142">
            <v>20020.519999999997</v>
          </cell>
        </row>
        <row r="143">
          <cell r="F143">
            <v>44451.019999999982</v>
          </cell>
          <cell r="G143">
            <v>42639.160000000018</v>
          </cell>
        </row>
        <row r="144">
          <cell r="F144">
            <v>21880.539999999994</v>
          </cell>
          <cell r="G144">
            <v>-28078.999999999985</v>
          </cell>
        </row>
        <row r="145">
          <cell r="F145">
            <v>-292982.03000000003</v>
          </cell>
          <cell r="G145">
            <v>-165240.84000000003</v>
          </cell>
        </row>
        <row r="146">
          <cell r="F146">
            <v>-166731.43</v>
          </cell>
          <cell r="G146">
            <v>-59553.430000000008</v>
          </cell>
        </row>
        <row r="147">
          <cell r="F147">
            <v>59266.169999999969</v>
          </cell>
          <cell r="G147">
            <v>-16649.660000000007</v>
          </cell>
        </row>
        <row r="148">
          <cell r="F148">
            <v>74220.44</v>
          </cell>
          <cell r="G148">
            <v>28483.79</v>
          </cell>
        </row>
        <row r="149">
          <cell r="F149">
            <v>23832.97</v>
          </cell>
          <cell r="G149">
            <v>-1423.4700000000137</v>
          </cell>
        </row>
        <row r="150">
          <cell r="F150">
            <v>347958.41</v>
          </cell>
          <cell r="G150">
            <v>220628.50000000003</v>
          </cell>
        </row>
        <row r="151">
          <cell r="F151">
            <v>-186615.62</v>
          </cell>
          <cell r="G151">
            <v>-221035.28000000003</v>
          </cell>
        </row>
        <row r="152">
          <cell r="F152">
            <v>50142.11</v>
          </cell>
          <cell r="G152">
            <v>51252.670000000006</v>
          </cell>
        </row>
        <row r="153">
          <cell r="F153">
            <v>-133587.73000000001</v>
          </cell>
          <cell r="G153">
            <v>-64227.41</v>
          </cell>
        </row>
        <row r="154">
          <cell r="F154">
            <v>300257.68</v>
          </cell>
          <cell r="G154">
            <v>91194.680000000008</v>
          </cell>
        </row>
        <row r="155">
          <cell r="F155">
            <v>-416415.67</v>
          </cell>
          <cell r="G155">
            <v>-161825.74999999994</v>
          </cell>
        </row>
        <row r="156">
          <cell r="F156">
            <v>15543.65</v>
          </cell>
          <cell r="G156">
            <v>14815.159999999994</v>
          </cell>
        </row>
        <row r="158">
          <cell r="F158">
            <v>-46549.350000000006</v>
          </cell>
          <cell r="G158">
            <v>-14230.320000000003</v>
          </cell>
        </row>
        <row r="161">
          <cell r="F161">
            <v>-547.22</v>
          </cell>
          <cell r="G161">
            <v>1483.9199999999998</v>
          </cell>
        </row>
        <row r="164">
          <cell r="F164">
            <v>30360.59</v>
          </cell>
          <cell r="G164">
            <v>17567.040000000008</v>
          </cell>
        </row>
        <row r="165">
          <cell r="F165">
            <v>-24896.89</v>
          </cell>
          <cell r="G165">
            <v>-15914.859999999999</v>
          </cell>
        </row>
        <row r="166">
          <cell r="F166">
            <v>-7041.6799999999985</v>
          </cell>
          <cell r="G166">
            <v>-29277.639999999992</v>
          </cell>
        </row>
        <row r="167">
          <cell r="F167">
            <v>-9800.7900000000081</v>
          </cell>
          <cell r="G167">
            <v>-32282.189999999995</v>
          </cell>
        </row>
        <row r="168">
          <cell r="F168">
            <v>-1543.889999999999</v>
          </cell>
          <cell r="G168">
            <v>-1693.1499999999985</v>
          </cell>
        </row>
        <row r="169">
          <cell r="F169">
            <v>49752.1</v>
          </cell>
          <cell r="G169">
            <v>36774.310000000012</v>
          </cell>
        </row>
        <row r="170">
          <cell r="F170">
            <v>-101050.95000000001</v>
          </cell>
          <cell r="G170">
            <v>-94326.390000000014</v>
          </cell>
        </row>
        <row r="171">
          <cell r="F171">
            <v>34122.090000000004</v>
          </cell>
          <cell r="G171">
            <v>34822.689999999995</v>
          </cell>
        </row>
        <row r="172">
          <cell r="F172">
            <v>133767.09</v>
          </cell>
          <cell r="G172">
            <v>18421.180000000004</v>
          </cell>
        </row>
        <row r="173">
          <cell r="F173">
            <v>-2256.9399999999991</v>
          </cell>
          <cell r="G173">
            <v>-1513.5399999999993</v>
          </cell>
        </row>
        <row r="174">
          <cell r="F174">
            <v>16109.839999999998</v>
          </cell>
          <cell r="G174">
            <v>23199.200000000001</v>
          </cell>
        </row>
        <row r="175">
          <cell r="F175">
            <v>24530.010000000002</v>
          </cell>
          <cell r="G175">
            <v>17150.339999999997</v>
          </cell>
        </row>
        <row r="176">
          <cell r="F176">
            <v>29222.059999999998</v>
          </cell>
          <cell r="G176">
            <v>6743.9199999999992</v>
          </cell>
        </row>
        <row r="177">
          <cell r="F177">
            <v>-34864.810000000005</v>
          </cell>
          <cell r="G177">
            <v>-34740.710000000014</v>
          </cell>
        </row>
        <row r="178">
          <cell r="F178">
            <v>26811.020000000004</v>
          </cell>
          <cell r="G178">
            <v>25939.439999999999</v>
          </cell>
        </row>
        <row r="179">
          <cell r="F179">
            <v>10747.100000000002</v>
          </cell>
          <cell r="G179">
            <v>-25963.870000000003</v>
          </cell>
        </row>
        <row r="180">
          <cell r="F180">
            <v>-34100.47</v>
          </cell>
          <cell r="G180">
            <v>-29800.100000000002</v>
          </cell>
        </row>
        <row r="181">
          <cell r="F181">
            <v>12937.199999999999</v>
          </cell>
          <cell r="G181">
            <v>13485.810000000003</v>
          </cell>
        </row>
        <row r="182">
          <cell r="F182">
            <v>30820.01</v>
          </cell>
          <cell r="G182">
            <v>15438.210000000005</v>
          </cell>
        </row>
        <row r="183">
          <cell r="F183">
            <v>-8526.44</v>
          </cell>
          <cell r="G183">
            <v>-7507.090000000002</v>
          </cell>
        </row>
        <row r="184">
          <cell r="F184">
            <v>44130.740000000005</v>
          </cell>
          <cell r="G184">
            <v>39225.249999999985</v>
          </cell>
        </row>
        <row r="185">
          <cell r="F185">
            <v>-38642.660000000062</v>
          </cell>
          <cell r="G185">
            <v>-83749.98000000004</v>
          </cell>
        </row>
        <row r="186">
          <cell r="F186">
            <v>55236.680000000008</v>
          </cell>
          <cell r="G186">
            <v>15881.169999999995</v>
          </cell>
        </row>
        <row r="187">
          <cell r="F187">
            <v>-8635.260000000002</v>
          </cell>
          <cell r="G187">
            <v>667.91999999999211</v>
          </cell>
        </row>
        <row r="188">
          <cell r="F188">
            <v>84630.400000000009</v>
          </cell>
          <cell r="G188">
            <v>32714.449999999979</v>
          </cell>
        </row>
        <row r="189">
          <cell r="F189">
            <v>-158851.94</v>
          </cell>
          <cell r="G189">
            <v>-113131.48999999999</v>
          </cell>
        </row>
        <row r="190">
          <cell r="F190">
            <v>36850.580000000009</v>
          </cell>
          <cell r="G190">
            <v>-20817.249999999989</v>
          </cell>
        </row>
        <row r="191">
          <cell r="F191">
            <v>69756.689999999973</v>
          </cell>
          <cell r="G191">
            <v>21971.120000000003</v>
          </cell>
        </row>
        <row r="192">
          <cell r="F192">
            <v>-64553.560000000005</v>
          </cell>
          <cell r="G192">
            <v>-120484.12000000001</v>
          </cell>
        </row>
        <row r="193">
          <cell r="F193">
            <v>-106984.63999999998</v>
          </cell>
          <cell r="G193">
            <v>-171410.79000000004</v>
          </cell>
        </row>
        <row r="194">
          <cell r="F194">
            <v>-38539.219999999994</v>
          </cell>
          <cell r="G194">
            <v>-74880.690000000061</v>
          </cell>
        </row>
        <row r="195">
          <cell r="F195">
            <v>217889.99</v>
          </cell>
          <cell r="G195">
            <v>57857.049999999967</v>
          </cell>
        </row>
        <row r="196">
          <cell r="F196">
            <v>68395.05</v>
          </cell>
          <cell r="G196">
            <v>11713.650000000012</v>
          </cell>
        </row>
        <row r="197">
          <cell r="F197">
            <v>110316.78</v>
          </cell>
          <cell r="G197">
            <v>73876.410000000018</v>
          </cell>
        </row>
        <row r="198">
          <cell r="F198">
            <v>26301.909999999993</v>
          </cell>
          <cell r="G198">
            <v>-10572.670000000002</v>
          </cell>
        </row>
        <row r="199">
          <cell r="F199">
            <v>22290.670000000002</v>
          </cell>
          <cell r="G199">
            <v>-16393.48</v>
          </cell>
        </row>
        <row r="200">
          <cell r="F200">
            <v>-14082.45</v>
          </cell>
          <cell r="G200">
            <v>33941.629999999997</v>
          </cell>
        </row>
        <row r="201">
          <cell r="F201">
            <v>31399.990000000009</v>
          </cell>
          <cell r="G201">
            <v>40023.170000000013</v>
          </cell>
        </row>
        <row r="203">
          <cell r="F203">
            <v>84209.13</v>
          </cell>
          <cell r="G203">
            <v>49502.720000000016</v>
          </cell>
        </row>
        <row r="204">
          <cell r="F204">
            <v>45172.92</v>
          </cell>
          <cell r="G204">
            <v>27119.229999999996</v>
          </cell>
        </row>
        <row r="205">
          <cell r="F205">
            <v>6391.18</v>
          </cell>
          <cell r="G205">
            <v>3711.6000000000004</v>
          </cell>
        </row>
        <row r="206">
          <cell r="F206">
            <v>9417.1300000000047</v>
          </cell>
          <cell r="G206">
            <v>-39359.729999999989</v>
          </cell>
        </row>
        <row r="207">
          <cell r="F207">
            <v>32776.94</v>
          </cell>
          <cell r="G207">
            <v>-1282.9699999999982</v>
          </cell>
        </row>
        <row r="208">
          <cell r="F208">
            <v>33630.21</v>
          </cell>
          <cell r="G208">
            <v>34490.889999999992</v>
          </cell>
        </row>
        <row r="209">
          <cell r="F209">
            <v>15388.68</v>
          </cell>
          <cell r="G209">
            <v>14439.62</v>
          </cell>
        </row>
        <row r="210">
          <cell r="F210">
            <v>-8351</v>
          </cell>
          <cell r="G210">
            <v>-4617.6500000000005</v>
          </cell>
        </row>
        <row r="211">
          <cell r="F211">
            <v>-31923.440000000002</v>
          </cell>
          <cell r="G211">
            <v>-22015.530000000006</v>
          </cell>
        </row>
        <row r="213">
          <cell r="F213">
            <v>-706.34</v>
          </cell>
          <cell r="G213">
            <v>-1139.0400000000002</v>
          </cell>
        </row>
        <row r="214">
          <cell r="F214">
            <v>52082.899999999994</v>
          </cell>
          <cell r="G214">
            <v>11816.519999999995</v>
          </cell>
        </row>
        <row r="215">
          <cell r="F215">
            <v>4442.809999999994</v>
          </cell>
          <cell r="G215">
            <v>19409.670000000006</v>
          </cell>
        </row>
        <row r="216">
          <cell r="F216">
            <v>18452.82</v>
          </cell>
          <cell r="G216">
            <v>21344.780000000002</v>
          </cell>
        </row>
        <row r="217">
          <cell r="F217">
            <v>-34201.93</v>
          </cell>
          <cell r="G217">
            <v>-33897.44999999999</v>
          </cell>
        </row>
        <row r="218">
          <cell r="F218">
            <v>46164.580000000024</v>
          </cell>
          <cell r="G218">
            <v>50615.469999999994</v>
          </cell>
        </row>
        <row r="219">
          <cell r="F219">
            <v>-145432.31</v>
          </cell>
          <cell r="G219">
            <v>-56552.270000000019</v>
          </cell>
        </row>
        <row r="220">
          <cell r="F220">
            <v>20971.129999999997</v>
          </cell>
          <cell r="G220">
            <v>-37092.740000000027</v>
          </cell>
        </row>
        <row r="221">
          <cell r="F221">
            <v>46206.209999999992</v>
          </cell>
          <cell r="G221">
            <v>16364.710000000001</v>
          </cell>
        </row>
        <row r="222">
          <cell r="F222">
            <v>-112656.78</v>
          </cell>
          <cell r="G222">
            <v>-128285.27999999996</v>
          </cell>
        </row>
        <row r="223">
          <cell r="F223">
            <v>-336063.05000000005</v>
          </cell>
          <cell r="G223">
            <v>-49865.929999999986</v>
          </cell>
        </row>
        <row r="224">
          <cell r="F224">
            <v>-2273.1399999999921</v>
          </cell>
          <cell r="G224">
            <v>-90066.310000000056</v>
          </cell>
        </row>
        <row r="225">
          <cell r="F225">
            <v>70162.26999999999</v>
          </cell>
          <cell r="G225">
            <v>47972.589999999982</v>
          </cell>
        </row>
        <row r="226">
          <cell r="F226">
            <v>162163.29</v>
          </cell>
          <cell r="G226">
            <v>95040.249999999971</v>
          </cell>
        </row>
        <row r="227">
          <cell r="F227">
            <v>-163469.01</v>
          </cell>
          <cell r="G227">
            <v>-164724.15</v>
          </cell>
        </row>
        <row r="228">
          <cell r="F228">
            <v>-62909.330000000016</v>
          </cell>
          <cell r="G228">
            <v>-88104.31</v>
          </cell>
        </row>
        <row r="229">
          <cell r="F229">
            <v>101680.95</v>
          </cell>
          <cell r="G229">
            <v>54172.369999999988</v>
          </cell>
        </row>
        <row r="230">
          <cell r="F230">
            <v>15901.830000000005</v>
          </cell>
          <cell r="G230">
            <v>-39343.070000000014</v>
          </cell>
        </row>
        <row r="231">
          <cell r="F231">
            <v>186708.87</v>
          </cell>
          <cell r="G231">
            <v>88615.370000000024</v>
          </cell>
        </row>
        <row r="232">
          <cell r="F232">
            <v>85167.920000000013</v>
          </cell>
          <cell r="G232">
            <v>30843.080000000009</v>
          </cell>
        </row>
        <row r="233">
          <cell r="F233">
            <v>-127474.03000000001</v>
          </cell>
          <cell r="G233">
            <v>-133233.21000000002</v>
          </cell>
        </row>
        <row r="234">
          <cell r="F234">
            <v>47013.72</v>
          </cell>
          <cell r="G234">
            <v>-16685.920000000002</v>
          </cell>
        </row>
        <row r="235">
          <cell r="F235">
            <v>8944.66</v>
          </cell>
          <cell r="G235">
            <v>2187.0899999999933</v>
          </cell>
        </row>
        <row r="236">
          <cell r="F236">
            <v>-4425.659999999998</v>
          </cell>
          <cell r="G236">
            <v>45488.840000000011</v>
          </cell>
        </row>
        <row r="237">
          <cell r="F237">
            <v>90252.3</v>
          </cell>
          <cell r="G237">
            <v>46215.580000000016</v>
          </cell>
        </row>
        <row r="238">
          <cell r="F238">
            <v>-38113.31</v>
          </cell>
          <cell r="G238">
            <v>22945.03999999999</v>
          </cell>
        </row>
        <row r="239">
          <cell r="F239">
            <v>-231183.18</v>
          </cell>
          <cell r="G239">
            <v>-193897.50999999998</v>
          </cell>
        </row>
        <row r="240">
          <cell r="F240">
            <v>-33978.029999999992</v>
          </cell>
          <cell r="G240">
            <v>-33152.359999999993</v>
          </cell>
        </row>
        <row r="241">
          <cell r="F241">
            <v>-51444.779999999984</v>
          </cell>
          <cell r="G241">
            <v>-28700.029999999977</v>
          </cell>
        </row>
        <row r="242">
          <cell r="F242">
            <v>-44071.45</v>
          </cell>
          <cell r="G242">
            <v>-13471.870000000003</v>
          </cell>
        </row>
        <row r="243">
          <cell r="F243">
            <v>-64180.350000000013</v>
          </cell>
          <cell r="G243">
            <v>-112958.46</v>
          </cell>
        </row>
        <row r="244">
          <cell r="F244">
            <v>96366.720000000001</v>
          </cell>
          <cell r="G244">
            <v>7827.9800000000123</v>
          </cell>
        </row>
        <row r="245">
          <cell r="F245">
            <v>-98711.659999999945</v>
          </cell>
          <cell r="G245">
            <v>-105014.07</v>
          </cell>
        </row>
        <row r="246">
          <cell r="F246">
            <v>89003.479999999981</v>
          </cell>
          <cell r="G246">
            <v>-21624.989999999998</v>
          </cell>
        </row>
        <row r="247">
          <cell r="F247">
            <v>92727.43</v>
          </cell>
          <cell r="G247">
            <v>38079.5</v>
          </cell>
        </row>
        <row r="248">
          <cell r="F248">
            <v>8259.9800000000323</v>
          </cell>
          <cell r="G248">
            <v>-18059.649999999994</v>
          </cell>
        </row>
        <row r="251">
          <cell r="F251">
            <v>22314.13</v>
          </cell>
          <cell r="G251">
            <v>24748.13</v>
          </cell>
        </row>
        <row r="254">
          <cell r="F254">
            <v>147971.70000000001</v>
          </cell>
          <cell r="G254">
            <v>96145.47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</sheetPr>
  <dimension ref="A1:FG272"/>
  <sheetViews>
    <sheetView zoomScale="112" zoomScaleNormal="112" workbookViewId="0">
      <pane xSplit="3" ySplit="8" topLeftCell="EM69" activePane="bottomRight" state="frozen"/>
      <selection activeCell="CG262" sqref="CG262"/>
      <selection pane="topRight" activeCell="CG262" sqref="CG262"/>
      <selection pane="bottomLeft" activeCell="CG262" sqref="CG262"/>
      <selection pane="bottomRight" activeCell="EO265" sqref="EO265"/>
    </sheetView>
  </sheetViews>
  <sheetFormatPr defaultColWidth="9.140625" defaultRowHeight="12" x14ac:dyDescent="0.2"/>
  <cols>
    <col min="1" max="1" width="4.28515625" style="281" customWidth="1"/>
    <col min="2" max="2" width="28.140625" style="279" customWidth="1"/>
    <col min="3" max="3" width="5.7109375" style="279" customWidth="1"/>
    <col min="4" max="4" width="4.7109375" style="279" customWidth="1"/>
    <col min="5" max="5" width="10" style="279" customWidth="1"/>
    <col min="6" max="6" width="10.42578125" style="279" customWidth="1"/>
    <col min="7" max="7" width="10.85546875" style="279" customWidth="1"/>
    <col min="8" max="9" width="10.28515625" style="280" customWidth="1"/>
    <col min="10" max="10" width="8.85546875" style="280" customWidth="1"/>
    <col min="11" max="11" width="9.42578125" style="280" customWidth="1"/>
    <col min="12" max="12" width="10.140625" style="280" hidden="1" customWidth="1"/>
    <col min="13" max="13" width="11" style="279" customWidth="1"/>
    <col min="14" max="14" width="10" style="273" customWidth="1"/>
    <col min="15" max="15" width="9.85546875" style="273" customWidth="1"/>
    <col min="16" max="16" width="12.140625" style="273" customWidth="1"/>
    <col min="17" max="17" width="1.42578125" style="281" hidden="1" customWidth="1"/>
    <col min="18" max="18" width="10.140625" style="279" customWidth="1"/>
    <col min="19" max="19" width="9.85546875" style="281" customWidth="1"/>
    <col min="20" max="20" width="8.85546875" style="281" customWidth="1"/>
    <col min="21" max="21" width="8.28515625" style="281" customWidth="1"/>
    <col min="22" max="22" width="9.42578125" style="282" hidden="1" customWidth="1"/>
    <col min="23" max="23" width="8.85546875" style="279" customWidth="1"/>
    <col min="24" max="24" width="8.7109375" style="281" customWidth="1"/>
    <col min="25" max="25" width="8.5703125" style="281" customWidth="1"/>
    <col min="26" max="26" width="7.7109375" style="281" customWidth="1"/>
    <col min="27" max="27" width="8.28515625" style="282" hidden="1" customWidth="1"/>
    <col min="28" max="31" width="10" style="282" customWidth="1"/>
    <col min="32" max="32" width="10" style="282" hidden="1" customWidth="1"/>
    <col min="33" max="36" width="10" style="282" customWidth="1"/>
    <col min="37" max="37" width="10" style="282" hidden="1" customWidth="1"/>
    <col min="38" max="41" width="10" style="282" customWidth="1"/>
    <col min="42" max="42" width="10" style="282" hidden="1" customWidth="1"/>
    <col min="43" max="46" width="10" style="282" customWidth="1"/>
    <col min="47" max="47" width="10" style="282" hidden="1" customWidth="1"/>
    <col min="48" max="51" width="10" style="282" customWidth="1"/>
    <col min="52" max="52" width="10" style="282" hidden="1" customWidth="1"/>
    <col min="53" max="56" width="10" style="282" customWidth="1"/>
    <col min="57" max="57" width="10" style="282" hidden="1" customWidth="1"/>
    <col min="58" max="61" width="10" style="282" customWidth="1"/>
    <col min="62" max="62" width="10" style="282" hidden="1" customWidth="1"/>
    <col min="63" max="66" width="10" style="282" customWidth="1"/>
    <col min="67" max="67" width="10" style="282" hidden="1" customWidth="1"/>
    <col min="68" max="69" width="9.28515625" style="281" customWidth="1"/>
    <col min="70" max="70" width="8.85546875" style="281" customWidth="1"/>
    <col min="71" max="71" width="7" style="281" customWidth="1"/>
    <col min="72" max="72" width="8.5703125" style="282" hidden="1" customWidth="1"/>
    <col min="73" max="73" width="8.7109375" style="281" customWidth="1"/>
    <col min="74" max="74" width="8.28515625" style="281" customWidth="1"/>
    <col min="75" max="75" width="7.7109375" style="281" customWidth="1"/>
    <col min="76" max="76" width="9" style="281" customWidth="1"/>
    <col min="77" max="77" width="8.42578125" style="282" hidden="1" customWidth="1"/>
    <col min="78" max="78" width="9.5703125" style="279" customWidth="1"/>
    <col min="79" max="79" width="9.42578125" style="281" customWidth="1"/>
    <col min="80" max="80" width="8.7109375" style="281" customWidth="1"/>
    <col min="81" max="81" width="10.42578125" style="281" customWidth="1"/>
    <col min="82" max="82" width="9.5703125" style="282" hidden="1" customWidth="1"/>
    <col min="83" max="83" width="10.42578125" style="279" customWidth="1"/>
    <col min="84" max="84" width="10.28515625" style="281" customWidth="1"/>
    <col min="85" max="85" width="10.42578125" style="281" customWidth="1"/>
    <col min="86" max="86" width="11.42578125" style="281" customWidth="1"/>
    <col min="87" max="87" width="11.7109375" style="282" hidden="1" customWidth="1"/>
    <col min="88" max="88" width="10" style="282" customWidth="1"/>
    <col min="89" max="90" width="9.7109375" style="282" customWidth="1"/>
    <col min="91" max="91" width="11.7109375" style="282" customWidth="1"/>
    <col min="92" max="92" width="11.7109375" style="282" hidden="1" customWidth="1"/>
    <col min="93" max="93" width="10.140625" style="282" customWidth="1"/>
    <col min="94" max="94" width="9.7109375" style="282" customWidth="1"/>
    <col min="95" max="95" width="9.85546875" style="282" customWidth="1"/>
    <col min="96" max="96" width="10.140625" style="282" customWidth="1"/>
    <col min="97" max="97" width="9.7109375" style="282" hidden="1" customWidth="1"/>
    <col min="98" max="98" width="10" style="282" customWidth="1"/>
    <col min="99" max="99" width="9" style="282" customWidth="1"/>
    <col min="100" max="100" width="9.7109375" style="282" customWidth="1"/>
    <col min="101" max="101" width="8.5703125" style="282" customWidth="1"/>
    <col min="102" max="102" width="9.5703125" style="282" hidden="1" customWidth="1"/>
    <col min="103" max="103" width="9.85546875" style="282" customWidth="1"/>
    <col min="104" max="104" width="10" style="282" customWidth="1"/>
    <col min="105" max="105" width="9.5703125" style="282" customWidth="1"/>
    <col min="106" max="106" width="9.28515625" style="282" customWidth="1"/>
    <col min="107" max="107" width="9.28515625" style="282" hidden="1" customWidth="1"/>
    <col min="108" max="108" width="9.7109375" style="282" customWidth="1"/>
    <col min="109" max="109" width="9.28515625" style="282" customWidth="1"/>
    <col min="110" max="110" width="10.140625" style="282" customWidth="1"/>
    <col min="111" max="111" width="9.5703125" style="282" customWidth="1"/>
    <col min="112" max="112" width="10.7109375" style="282" hidden="1" customWidth="1"/>
    <col min="113" max="113" width="10.28515625" style="282" customWidth="1"/>
    <col min="114" max="114" width="9.7109375" style="282" customWidth="1"/>
    <col min="115" max="115" width="10.42578125" style="282" customWidth="1"/>
    <col min="116" max="116" width="9.42578125" style="282" customWidth="1"/>
    <col min="117" max="117" width="9.140625" style="282" hidden="1" customWidth="1"/>
    <col min="118" max="118" width="10.28515625" style="282" customWidth="1"/>
    <col min="119" max="119" width="9.7109375" style="282" customWidth="1"/>
    <col min="120" max="120" width="10" style="282" customWidth="1"/>
    <col min="121" max="121" width="9.42578125" style="282" customWidth="1"/>
    <col min="122" max="122" width="9.7109375" style="282" hidden="1" customWidth="1"/>
    <col min="123" max="123" width="11.7109375" style="279" customWidth="1"/>
    <col min="124" max="124" width="10.85546875" style="281" customWidth="1"/>
    <col min="125" max="125" width="10.42578125" style="281" customWidth="1"/>
    <col min="126" max="126" width="10.7109375" style="281" customWidth="1"/>
    <col min="127" max="127" width="10.5703125" style="282" hidden="1" customWidth="1"/>
    <col min="128" max="128" width="10.140625" style="279" customWidth="1"/>
    <col min="129" max="129" width="10.140625" style="281" customWidth="1"/>
    <col min="130" max="130" width="9.7109375" style="281" customWidth="1"/>
    <col min="131" max="131" width="10.85546875" style="281" customWidth="1"/>
    <col min="132" max="132" width="10" style="282" hidden="1" customWidth="1"/>
    <col min="133" max="133" width="8.5703125" style="279" customWidth="1"/>
    <col min="134" max="134" width="10.5703125" style="281" customWidth="1"/>
    <col min="135" max="135" width="9.7109375" style="281" customWidth="1"/>
    <col min="136" max="136" width="10" style="281" customWidth="1"/>
    <col min="137" max="137" width="10" style="282" hidden="1" customWidth="1"/>
    <col min="138" max="138" width="10.7109375" style="282" hidden="1" customWidth="1"/>
    <col min="139" max="142" width="8.28515625" style="282" hidden="1" customWidth="1"/>
    <col min="143" max="144" width="11" style="282" customWidth="1"/>
    <col min="145" max="145" width="12.28515625" style="273" customWidth="1"/>
    <col min="146" max="146" width="11.5703125" style="281" customWidth="1"/>
    <col min="147" max="147" width="10.42578125" style="281" customWidth="1"/>
    <col min="148" max="148" width="12.7109375" style="280" customWidth="1"/>
    <col min="149" max="149" width="12.28515625" style="288" customWidth="1"/>
    <col min="150" max="150" width="1.140625" style="288" customWidth="1"/>
    <col min="151" max="152" width="12.140625" style="286" customWidth="1"/>
    <col min="153" max="153" width="10.5703125" style="281" customWidth="1"/>
    <col min="154" max="16384" width="9.140625" style="281"/>
  </cols>
  <sheetData>
    <row r="1" spans="1:163" s="270" customFormat="1" ht="15.75" customHeight="1" x14ac:dyDescent="0.2">
      <c r="B1" s="271" t="s">
        <v>603</v>
      </c>
      <c r="C1" s="271"/>
      <c r="D1" s="271"/>
      <c r="E1" s="271"/>
      <c r="F1" s="271"/>
      <c r="G1" s="271"/>
      <c r="H1" s="272"/>
      <c r="I1" s="272"/>
      <c r="J1" s="272"/>
      <c r="K1" s="272"/>
      <c r="L1" s="272"/>
      <c r="N1" s="273"/>
      <c r="O1" s="273"/>
      <c r="P1" s="273"/>
      <c r="Q1" s="273"/>
      <c r="S1" s="273"/>
      <c r="T1" s="273"/>
      <c r="U1" s="273"/>
      <c r="V1" s="274"/>
      <c r="X1" s="273"/>
      <c r="Y1" s="273"/>
      <c r="Z1" s="273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  <c r="AL1" s="274"/>
      <c r="AM1" s="274"/>
      <c r="AN1" s="274"/>
      <c r="AO1" s="274"/>
      <c r="AP1" s="274"/>
      <c r="AQ1" s="274"/>
      <c r="AR1" s="274"/>
      <c r="AS1" s="274"/>
      <c r="AT1" s="274"/>
      <c r="AU1" s="274"/>
      <c r="AV1" s="274"/>
      <c r="AW1" s="274"/>
      <c r="AX1" s="274"/>
      <c r="AY1" s="274"/>
      <c r="AZ1" s="274"/>
      <c r="BA1" s="274"/>
      <c r="BB1" s="274"/>
      <c r="BC1" s="274"/>
      <c r="BD1" s="274"/>
      <c r="BE1" s="274"/>
      <c r="BF1" s="274"/>
      <c r="BG1" s="274"/>
      <c r="BH1" s="274"/>
      <c r="BI1" s="274"/>
      <c r="BJ1" s="274"/>
      <c r="BK1" s="274"/>
      <c r="BL1" s="274"/>
      <c r="BM1" s="274"/>
      <c r="BN1" s="274"/>
      <c r="BO1" s="274"/>
      <c r="BP1" s="273"/>
      <c r="BQ1" s="273"/>
      <c r="BR1" s="273"/>
      <c r="BS1" s="273"/>
      <c r="BT1" s="274"/>
      <c r="BU1" s="273"/>
      <c r="BV1" s="273"/>
      <c r="BW1" s="273"/>
      <c r="BX1" s="273"/>
      <c r="BY1" s="274"/>
      <c r="CA1" s="273"/>
      <c r="CB1" s="273"/>
      <c r="CC1" s="273"/>
      <c r="CD1" s="274"/>
      <c r="CF1" s="273"/>
      <c r="CG1" s="273"/>
      <c r="CH1" s="273"/>
      <c r="CI1" s="274"/>
      <c r="CJ1" s="274"/>
      <c r="CK1" s="274"/>
      <c r="CL1" s="274"/>
      <c r="CM1" s="274"/>
      <c r="CN1" s="275"/>
      <c r="CO1" s="275"/>
      <c r="CP1" s="275"/>
      <c r="CQ1" s="275"/>
      <c r="CR1" s="275"/>
      <c r="CS1" s="275"/>
      <c r="CT1" s="275"/>
      <c r="CU1" s="275"/>
      <c r="CV1" s="275"/>
      <c r="CW1" s="275"/>
      <c r="CX1" s="275"/>
      <c r="CY1" s="275"/>
      <c r="CZ1" s="275"/>
      <c r="DA1" s="275"/>
      <c r="DB1" s="275"/>
      <c r="DC1" s="275"/>
      <c r="DD1" s="275"/>
      <c r="DE1" s="275"/>
      <c r="DF1" s="275"/>
      <c r="DG1" s="275"/>
      <c r="DH1" s="275"/>
      <c r="DI1" s="275"/>
      <c r="DJ1" s="275"/>
      <c r="DK1" s="275"/>
      <c r="DL1" s="275"/>
      <c r="DM1" s="275"/>
      <c r="DN1" s="275"/>
      <c r="DO1" s="275"/>
      <c r="DP1" s="275"/>
      <c r="DQ1" s="275"/>
      <c r="DR1" s="275"/>
      <c r="DT1" s="273"/>
      <c r="DU1" s="273"/>
      <c r="DV1" s="273"/>
      <c r="DW1" s="274"/>
      <c r="DY1" s="273"/>
      <c r="DZ1" s="273"/>
      <c r="EA1" s="273"/>
      <c r="EB1" s="274"/>
      <c r="ED1" s="273"/>
      <c r="EE1" s="273"/>
      <c r="EF1" s="273"/>
      <c r="EG1" s="274"/>
      <c r="EH1" s="274"/>
      <c r="EI1" s="274"/>
      <c r="EJ1" s="274"/>
      <c r="EK1" s="274"/>
      <c r="EL1" s="274"/>
      <c r="EM1" s="274"/>
      <c r="EN1" s="274"/>
      <c r="EO1" s="273"/>
      <c r="ER1" s="276"/>
      <c r="ES1" s="277"/>
      <c r="ET1" s="277"/>
      <c r="EU1" s="278"/>
      <c r="EV1" s="278"/>
    </row>
    <row r="2" spans="1:163" s="279" customFormat="1" x14ac:dyDescent="0.2">
      <c r="H2" s="280"/>
      <c r="I2" s="280"/>
      <c r="J2" s="280"/>
      <c r="K2" s="280"/>
      <c r="L2" s="280"/>
      <c r="N2" s="273"/>
      <c r="O2" s="273"/>
      <c r="P2" s="273"/>
      <c r="Q2" s="281"/>
      <c r="S2" s="281"/>
      <c r="T2" s="281"/>
      <c r="U2" s="281"/>
      <c r="V2" s="282"/>
      <c r="X2" s="281"/>
      <c r="Y2" s="281"/>
      <c r="Z2" s="281"/>
      <c r="AA2" s="282"/>
      <c r="AB2" s="282"/>
      <c r="AC2" s="282"/>
      <c r="AD2" s="282"/>
      <c r="AE2" s="282"/>
      <c r="AF2" s="282"/>
      <c r="AG2" s="282"/>
      <c r="AH2" s="282"/>
      <c r="AI2" s="282"/>
      <c r="AJ2" s="282"/>
      <c r="AK2" s="282"/>
      <c r="AL2" s="282"/>
      <c r="AM2" s="282"/>
      <c r="AN2" s="282"/>
      <c r="AO2" s="282"/>
      <c r="AP2" s="282"/>
      <c r="AQ2" s="282"/>
      <c r="AR2" s="282"/>
      <c r="AS2" s="282"/>
      <c r="AT2" s="282"/>
      <c r="AU2" s="282"/>
      <c r="AV2" s="282"/>
      <c r="AW2" s="282"/>
      <c r="AX2" s="282"/>
      <c r="AY2" s="282"/>
      <c r="AZ2" s="282"/>
      <c r="BA2" s="282"/>
      <c r="BB2" s="282"/>
      <c r="BC2" s="282"/>
      <c r="BD2" s="282"/>
      <c r="BE2" s="282"/>
      <c r="BF2" s="282"/>
      <c r="BG2" s="282"/>
      <c r="BH2" s="282"/>
      <c r="BI2" s="282"/>
      <c r="BJ2" s="282"/>
      <c r="BK2" s="282"/>
      <c r="BL2" s="282"/>
      <c r="BM2" s="282"/>
      <c r="BN2" s="282"/>
      <c r="BO2" s="282"/>
      <c r="BP2" s="281"/>
      <c r="BQ2" s="281"/>
      <c r="BR2" s="281"/>
      <c r="BS2" s="281"/>
      <c r="BT2" s="282"/>
      <c r="BU2" s="281"/>
      <c r="BV2" s="281"/>
      <c r="BW2" s="281"/>
      <c r="BX2" s="281"/>
      <c r="BY2" s="282"/>
      <c r="CA2" s="281"/>
      <c r="CB2" s="281"/>
      <c r="CC2" s="281"/>
      <c r="CD2" s="282"/>
      <c r="CE2" s="283"/>
      <c r="CF2" s="281"/>
      <c r="CG2" s="281"/>
      <c r="CH2" s="281"/>
      <c r="CI2" s="282"/>
      <c r="CJ2" s="282"/>
      <c r="CK2" s="282"/>
      <c r="CL2" s="282"/>
      <c r="CM2" s="282"/>
      <c r="CN2" s="275"/>
      <c r="CO2" s="275"/>
      <c r="CP2" s="275"/>
      <c r="CQ2" s="275"/>
      <c r="CR2" s="275"/>
      <c r="CS2" s="275"/>
      <c r="CT2" s="275"/>
      <c r="CU2" s="275"/>
      <c r="CV2" s="275"/>
      <c r="CW2" s="275"/>
      <c r="CX2" s="275"/>
      <c r="CY2" s="275"/>
      <c r="CZ2" s="275"/>
      <c r="DA2" s="275"/>
      <c r="DB2" s="275"/>
      <c r="DC2" s="275"/>
      <c r="DD2" s="275"/>
      <c r="DE2" s="275"/>
      <c r="DF2" s="275"/>
      <c r="DG2" s="275"/>
      <c r="DH2" s="275"/>
      <c r="DI2" s="275"/>
      <c r="DJ2" s="275"/>
      <c r="DK2" s="275"/>
      <c r="DL2" s="275"/>
      <c r="DM2" s="275"/>
      <c r="DN2" s="275"/>
      <c r="DO2" s="275"/>
      <c r="DP2" s="275"/>
      <c r="DQ2" s="275"/>
      <c r="DR2" s="275"/>
      <c r="DT2" s="281"/>
      <c r="DU2" s="281"/>
      <c r="DV2" s="281"/>
      <c r="DW2" s="282"/>
      <c r="DY2" s="281"/>
      <c r="DZ2" s="281"/>
      <c r="EA2" s="281"/>
      <c r="EB2" s="282"/>
      <c r="ED2" s="281"/>
      <c r="EE2" s="281"/>
      <c r="EF2" s="281"/>
      <c r="EG2" s="282"/>
      <c r="EH2" s="282"/>
      <c r="EI2" s="282"/>
      <c r="EJ2" s="282"/>
      <c r="EK2" s="282"/>
      <c r="EL2" s="282"/>
      <c r="EM2" s="282"/>
      <c r="EN2" s="282"/>
      <c r="EO2" s="273"/>
      <c r="ER2" s="284"/>
      <c r="ES2" s="285"/>
      <c r="ET2" s="285"/>
      <c r="EU2" s="286"/>
      <c r="EV2" s="286"/>
    </row>
    <row r="3" spans="1:163" s="279" customFormat="1" x14ac:dyDescent="0.2">
      <c r="B3" s="287" t="s">
        <v>0</v>
      </c>
      <c r="C3" s="287"/>
      <c r="D3" s="287"/>
      <c r="E3" s="287"/>
      <c r="F3" s="287"/>
      <c r="G3" s="287"/>
      <c r="H3" s="280"/>
      <c r="I3" s="280"/>
      <c r="J3" s="280"/>
      <c r="K3" s="280"/>
      <c r="L3" s="280"/>
      <c r="N3" s="273"/>
      <c r="O3" s="273"/>
      <c r="P3" s="273"/>
      <c r="Q3" s="281"/>
      <c r="S3" s="281"/>
      <c r="T3" s="281"/>
      <c r="U3" s="281"/>
      <c r="V3" s="282"/>
      <c r="X3" s="281"/>
      <c r="Y3" s="281"/>
      <c r="Z3" s="281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282"/>
      <c r="AN3" s="282"/>
      <c r="AO3" s="282"/>
      <c r="AP3" s="282"/>
      <c r="AQ3" s="282"/>
      <c r="AR3" s="282"/>
      <c r="AS3" s="282"/>
      <c r="AT3" s="282"/>
      <c r="AU3" s="282"/>
      <c r="AV3" s="282"/>
      <c r="AW3" s="282"/>
      <c r="AX3" s="282"/>
      <c r="AY3" s="282"/>
      <c r="AZ3" s="282"/>
      <c r="BA3" s="282"/>
      <c r="BB3" s="282"/>
      <c r="BC3" s="282"/>
      <c r="BD3" s="282"/>
      <c r="BE3" s="282"/>
      <c r="BF3" s="282"/>
      <c r="BG3" s="282"/>
      <c r="BH3" s="282"/>
      <c r="BI3" s="282"/>
      <c r="BJ3" s="282"/>
      <c r="BK3" s="282"/>
      <c r="BL3" s="282"/>
      <c r="BM3" s="282"/>
      <c r="BN3" s="282"/>
      <c r="BO3" s="282"/>
      <c r="BP3" s="281"/>
      <c r="BQ3" s="281"/>
      <c r="BR3" s="281"/>
      <c r="BS3" s="281"/>
      <c r="BT3" s="282"/>
      <c r="BU3" s="281"/>
      <c r="BV3" s="281"/>
      <c r="BW3" s="281"/>
      <c r="BX3" s="281"/>
      <c r="BY3" s="282"/>
      <c r="CA3" s="281"/>
      <c r="CB3" s="281"/>
      <c r="CC3" s="281"/>
      <c r="CD3" s="282"/>
      <c r="CF3" s="281"/>
      <c r="CG3" s="281"/>
      <c r="CH3" s="281"/>
      <c r="CI3" s="282"/>
      <c r="CJ3" s="282"/>
      <c r="CK3" s="282"/>
      <c r="CL3" s="282"/>
      <c r="CM3" s="282"/>
      <c r="CN3" s="275"/>
      <c r="CO3" s="275"/>
      <c r="CP3" s="275"/>
      <c r="CQ3" s="275"/>
      <c r="CR3" s="275"/>
      <c r="CS3" s="275"/>
      <c r="CT3" s="275"/>
      <c r="CU3" s="275"/>
      <c r="CV3" s="275"/>
      <c r="CW3" s="275"/>
      <c r="CX3" s="275"/>
      <c r="CY3" s="275"/>
      <c r="CZ3" s="275"/>
      <c r="DA3" s="275"/>
      <c r="DB3" s="275"/>
      <c r="DC3" s="275"/>
      <c r="DD3" s="275"/>
      <c r="DE3" s="275"/>
      <c r="DF3" s="275"/>
      <c r="DG3" s="275"/>
      <c r="DH3" s="275"/>
      <c r="DI3" s="275"/>
      <c r="DJ3" s="275"/>
      <c r="DK3" s="275"/>
      <c r="DL3" s="275"/>
      <c r="DM3" s="275"/>
      <c r="DN3" s="275"/>
      <c r="DO3" s="275"/>
      <c r="DP3" s="275"/>
      <c r="DQ3" s="275"/>
      <c r="DR3" s="275"/>
      <c r="DT3" s="281"/>
      <c r="DU3" s="281"/>
      <c r="DV3" s="281"/>
      <c r="DW3" s="282"/>
      <c r="DY3" s="281"/>
      <c r="DZ3" s="281"/>
      <c r="EA3" s="281"/>
      <c r="EB3" s="282"/>
      <c r="ED3" s="281"/>
      <c r="EE3" s="281"/>
      <c r="EF3" s="281"/>
      <c r="EG3" s="282"/>
      <c r="EH3" s="282"/>
      <c r="EI3" s="282"/>
      <c r="EJ3" s="282"/>
      <c r="EK3" s="288"/>
      <c r="EL3" s="282"/>
      <c r="EM3" s="282"/>
      <c r="EN3" s="282"/>
      <c r="EO3" s="273"/>
      <c r="ER3" s="284"/>
      <c r="ES3" s="285"/>
      <c r="ET3" s="285"/>
      <c r="EU3" s="286"/>
      <c r="EV3" s="286"/>
    </row>
    <row r="4" spans="1:163" s="279" customFormat="1" ht="12.75" thickBot="1" x14ac:dyDescent="0.25">
      <c r="H4" s="280"/>
      <c r="I4" s="280"/>
      <c r="J4" s="280"/>
      <c r="K4" s="280"/>
      <c r="L4" s="280"/>
      <c r="N4" s="273"/>
      <c r="O4" s="273"/>
      <c r="P4" s="273"/>
      <c r="Q4" s="281"/>
      <c r="S4" s="281"/>
      <c r="T4" s="281"/>
      <c r="U4" s="281"/>
      <c r="V4" s="282"/>
      <c r="X4" s="281"/>
      <c r="Y4" s="281"/>
      <c r="Z4" s="281"/>
      <c r="AA4" s="282"/>
      <c r="AB4" s="283"/>
      <c r="AC4" s="283"/>
      <c r="AD4" s="282"/>
      <c r="AE4" s="282"/>
      <c r="AF4" s="282"/>
      <c r="AG4" s="282"/>
      <c r="AH4" s="282"/>
      <c r="AI4" s="282"/>
      <c r="AJ4" s="282"/>
      <c r="AK4" s="282"/>
      <c r="AL4" s="282"/>
      <c r="AM4" s="282"/>
      <c r="AN4" s="282"/>
      <c r="AO4" s="282"/>
      <c r="AP4" s="282"/>
      <c r="AQ4" s="282"/>
      <c r="AR4" s="282"/>
      <c r="AS4" s="282"/>
      <c r="AT4" s="282"/>
      <c r="AU4" s="282"/>
      <c r="AV4" s="282"/>
      <c r="AW4" s="282"/>
      <c r="AX4" s="282"/>
      <c r="AY4" s="282"/>
      <c r="AZ4" s="282"/>
      <c r="BA4" s="282"/>
      <c r="BB4" s="282"/>
      <c r="BC4" s="282"/>
      <c r="BD4" s="282"/>
      <c r="BE4" s="282"/>
      <c r="BF4" s="282"/>
      <c r="BG4" s="282"/>
      <c r="BH4" s="282"/>
      <c r="BI4" s="282"/>
      <c r="BJ4" s="282"/>
      <c r="BK4" s="282"/>
      <c r="BL4" s="282"/>
      <c r="BM4" s="282"/>
      <c r="BN4" s="282"/>
      <c r="BO4" s="282"/>
      <c r="BP4" s="281"/>
      <c r="BQ4" s="281"/>
      <c r="BR4" s="281"/>
      <c r="BS4" s="281"/>
      <c r="BT4" s="282"/>
      <c r="BU4" s="281"/>
      <c r="BV4" s="281"/>
      <c r="BW4" s="281"/>
      <c r="BX4" s="281"/>
      <c r="BY4" s="282"/>
      <c r="CA4" s="281"/>
      <c r="CB4" s="281"/>
      <c r="CC4" s="281"/>
      <c r="CD4" s="282"/>
      <c r="CF4" s="281"/>
      <c r="CG4" s="281"/>
      <c r="CH4" s="281"/>
      <c r="CI4" s="282"/>
      <c r="CJ4" s="282"/>
      <c r="CK4" s="283"/>
      <c r="CL4" s="282"/>
      <c r="CM4" s="282"/>
      <c r="CN4" s="282"/>
      <c r="CO4" s="282"/>
      <c r="CP4" s="282"/>
      <c r="CQ4" s="282"/>
      <c r="CR4" s="282"/>
      <c r="CS4" s="282"/>
      <c r="CT4" s="282"/>
      <c r="CU4" s="282"/>
      <c r="CV4" s="282"/>
      <c r="CW4" s="282"/>
      <c r="CX4" s="282"/>
      <c r="CY4" s="282"/>
      <c r="CZ4" s="282"/>
      <c r="DA4" s="282"/>
      <c r="DB4" s="282"/>
      <c r="DC4" s="282"/>
      <c r="DD4" s="282"/>
      <c r="DE4" s="282"/>
      <c r="DF4" s="282"/>
      <c r="DG4" s="282"/>
      <c r="DH4" s="282"/>
      <c r="DI4" s="282"/>
      <c r="DJ4" s="282"/>
      <c r="DK4" s="282"/>
      <c r="DL4" s="282"/>
      <c r="DM4" s="282"/>
      <c r="DN4" s="282"/>
      <c r="DO4" s="282"/>
      <c r="DP4" s="282"/>
      <c r="DQ4" s="282"/>
      <c r="DR4" s="282"/>
      <c r="DT4" s="281"/>
      <c r="DU4" s="281"/>
      <c r="DV4" s="281"/>
      <c r="DW4" s="282"/>
      <c r="DY4" s="281"/>
      <c r="DZ4" s="281"/>
      <c r="EA4" s="281"/>
      <c r="EB4" s="282"/>
      <c r="ED4" s="281"/>
      <c r="EE4" s="281"/>
      <c r="EF4" s="281"/>
      <c r="EG4" s="282"/>
      <c r="EH4" s="282"/>
      <c r="EI4" s="282"/>
      <c r="EJ4" s="282"/>
      <c r="EK4" s="282"/>
      <c r="EL4" s="282"/>
      <c r="EM4" s="288"/>
      <c r="EN4" s="282"/>
      <c r="EO4" s="273"/>
      <c r="ER4" s="284"/>
      <c r="ES4" s="285"/>
      <c r="ET4" s="285"/>
      <c r="EU4" s="286"/>
      <c r="EV4" s="286"/>
    </row>
    <row r="5" spans="1:163" s="292" customFormat="1" ht="64.5" customHeight="1" thickBot="1" x14ac:dyDescent="0.3">
      <c r="A5" s="289"/>
      <c r="B5" s="290" t="s">
        <v>1</v>
      </c>
      <c r="C5" s="422" t="s">
        <v>2</v>
      </c>
      <c r="D5" s="424" t="s">
        <v>3</v>
      </c>
      <c r="E5" s="411" t="s">
        <v>4</v>
      </c>
      <c r="F5" s="426" t="s">
        <v>604</v>
      </c>
      <c r="G5" s="427"/>
      <c r="H5" s="419" t="s">
        <v>605</v>
      </c>
      <c r="I5" s="420"/>
      <c r="J5" s="420"/>
      <c r="K5" s="420"/>
      <c r="L5" s="421"/>
      <c r="M5" s="419" t="s">
        <v>606</v>
      </c>
      <c r="N5" s="420"/>
      <c r="O5" s="420"/>
      <c r="P5" s="420"/>
      <c r="Q5" s="421"/>
      <c r="R5" s="419" t="s">
        <v>607</v>
      </c>
      <c r="S5" s="420"/>
      <c r="T5" s="420"/>
      <c r="U5" s="420"/>
      <c r="V5" s="421"/>
      <c r="W5" s="419" t="s">
        <v>608</v>
      </c>
      <c r="X5" s="420"/>
      <c r="Y5" s="420"/>
      <c r="Z5" s="420"/>
      <c r="AA5" s="420"/>
      <c r="AB5" s="419" t="s">
        <v>609</v>
      </c>
      <c r="AC5" s="420"/>
      <c r="AD5" s="420"/>
      <c r="AE5" s="420"/>
      <c r="AF5" s="421"/>
      <c r="AG5" s="419" t="s">
        <v>610</v>
      </c>
      <c r="AH5" s="420"/>
      <c r="AI5" s="420"/>
      <c r="AJ5" s="420"/>
      <c r="AK5" s="421"/>
      <c r="AL5" s="408" t="s">
        <v>611</v>
      </c>
      <c r="AM5" s="409"/>
      <c r="AN5" s="409"/>
      <c r="AO5" s="409"/>
      <c r="AP5" s="410"/>
      <c r="AQ5" s="408" t="s">
        <v>612</v>
      </c>
      <c r="AR5" s="409"/>
      <c r="AS5" s="409"/>
      <c r="AT5" s="409"/>
      <c r="AU5" s="410"/>
      <c r="AV5" s="408" t="s">
        <v>613</v>
      </c>
      <c r="AW5" s="409"/>
      <c r="AX5" s="409"/>
      <c r="AY5" s="409"/>
      <c r="AZ5" s="410"/>
      <c r="BA5" s="408" t="s">
        <v>614</v>
      </c>
      <c r="BB5" s="409"/>
      <c r="BC5" s="409"/>
      <c r="BD5" s="409"/>
      <c r="BE5" s="410"/>
      <c r="BF5" s="408" t="s">
        <v>615</v>
      </c>
      <c r="BG5" s="409"/>
      <c r="BH5" s="409"/>
      <c r="BI5" s="409"/>
      <c r="BJ5" s="410"/>
      <c r="BK5" s="408" t="s">
        <v>616</v>
      </c>
      <c r="BL5" s="409"/>
      <c r="BM5" s="409"/>
      <c r="BN5" s="409"/>
      <c r="BO5" s="410"/>
      <c r="BP5" s="419" t="s">
        <v>617</v>
      </c>
      <c r="BQ5" s="420"/>
      <c r="BR5" s="420"/>
      <c r="BS5" s="420"/>
      <c r="BT5" s="421"/>
      <c r="BU5" s="419" t="s">
        <v>618</v>
      </c>
      <c r="BV5" s="420"/>
      <c r="BW5" s="420"/>
      <c r="BX5" s="420"/>
      <c r="BY5" s="421"/>
      <c r="BZ5" s="419" t="s">
        <v>619</v>
      </c>
      <c r="CA5" s="420"/>
      <c r="CB5" s="420"/>
      <c r="CC5" s="420"/>
      <c r="CD5" s="421"/>
      <c r="CE5" s="419" t="s">
        <v>620</v>
      </c>
      <c r="CF5" s="420"/>
      <c r="CG5" s="420"/>
      <c r="CH5" s="420"/>
      <c r="CI5" s="421"/>
      <c r="CJ5" s="419" t="s">
        <v>621</v>
      </c>
      <c r="CK5" s="420"/>
      <c r="CL5" s="420"/>
      <c r="CM5" s="420"/>
      <c r="CN5" s="421"/>
      <c r="CO5" s="419" t="s">
        <v>622</v>
      </c>
      <c r="CP5" s="420"/>
      <c r="CQ5" s="420"/>
      <c r="CR5" s="420"/>
      <c r="CS5" s="421"/>
      <c r="CT5" s="419" t="s">
        <v>623</v>
      </c>
      <c r="CU5" s="420"/>
      <c r="CV5" s="420"/>
      <c r="CW5" s="420"/>
      <c r="CX5" s="421"/>
      <c r="CY5" s="419" t="s">
        <v>624</v>
      </c>
      <c r="CZ5" s="420"/>
      <c r="DA5" s="420"/>
      <c r="DB5" s="420"/>
      <c r="DC5" s="421"/>
      <c r="DD5" s="419" t="s">
        <v>625</v>
      </c>
      <c r="DE5" s="420"/>
      <c r="DF5" s="420"/>
      <c r="DG5" s="420"/>
      <c r="DH5" s="421"/>
      <c r="DI5" s="419" t="s">
        <v>626</v>
      </c>
      <c r="DJ5" s="420"/>
      <c r="DK5" s="420"/>
      <c r="DL5" s="420"/>
      <c r="DM5" s="421"/>
      <c r="DN5" s="419" t="s">
        <v>627</v>
      </c>
      <c r="DO5" s="420"/>
      <c r="DP5" s="420"/>
      <c r="DQ5" s="420"/>
      <c r="DR5" s="421"/>
      <c r="DS5" s="419" t="s">
        <v>628</v>
      </c>
      <c r="DT5" s="420"/>
      <c r="DU5" s="420"/>
      <c r="DV5" s="420"/>
      <c r="DW5" s="420"/>
      <c r="DX5" s="419" t="s">
        <v>629</v>
      </c>
      <c r="DY5" s="420"/>
      <c r="DZ5" s="420"/>
      <c r="EA5" s="420"/>
      <c r="EB5" s="421"/>
      <c r="EC5" s="419" t="s">
        <v>630</v>
      </c>
      <c r="ED5" s="420"/>
      <c r="EE5" s="420"/>
      <c r="EF5" s="420"/>
      <c r="EG5" s="420"/>
      <c r="EH5" s="408" t="s">
        <v>631</v>
      </c>
      <c r="EI5" s="409"/>
      <c r="EJ5" s="409"/>
      <c r="EK5" s="409"/>
      <c r="EL5" s="410"/>
      <c r="EM5" s="411" t="s">
        <v>243</v>
      </c>
      <c r="EN5" s="411" t="s">
        <v>244</v>
      </c>
      <c r="EO5" s="413" t="s">
        <v>632</v>
      </c>
      <c r="EP5" s="414"/>
      <c r="EQ5" s="415"/>
      <c r="ER5" s="415"/>
      <c r="ES5" s="416"/>
      <c r="ET5" s="291"/>
      <c r="EU5" s="417" t="s">
        <v>633</v>
      </c>
      <c r="EV5" s="418"/>
    </row>
    <row r="6" spans="1:163" s="279" customFormat="1" ht="61.5" customHeight="1" thickBot="1" x14ac:dyDescent="0.25">
      <c r="A6" s="293" t="s">
        <v>634</v>
      </c>
      <c r="B6" s="294" t="s">
        <v>5</v>
      </c>
      <c r="C6" s="423"/>
      <c r="D6" s="425"/>
      <c r="E6" s="412"/>
      <c r="F6" s="5" t="s">
        <v>240</v>
      </c>
      <c r="G6" s="295" t="s">
        <v>241</v>
      </c>
      <c r="H6" s="296" t="s">
        <v>6</v>
      </c>
      <c r="I6" s="297" t="s">
        <v>7</v>
      </c>
      <c r="J6" s="298" t="s">
        <v>635</v>
      </c>
      <c r="K6" s="298" t="s">
        <v>636</v>
      </c>
      <c r="L6" s="299" t="s">
        <v>637</v>
      </c>
      <c r="M6" s="296" t="s">
        <v>6</v>
      </c>
      <c r="N6" s="297" t="s">
        <v>7</v>
      </c>
      <c r="O6" s="300" t="s">
        <v>635</v>
      </c>
      <c r="P6" s="300" t="s">
        <v>636</v>
      </c>
      <c r="Q6" s="301" t="s">
        <v>637</v>
      </c>
      <c r="R6" s="296" t="s">
        <v>6</v>
      </c>
      <c r="S6" s="297" t="s">
        <v>7</v>
      </c>
      <c r="T6" s="300" t="s">
        <v>635</v>
      </c>
      <c r="U6" s="300" t="s">
        <v>636</v>
      </c>
      <c r="V6" s="301" t="s">
        <v>637</v>
      </c>
      <c r="W6" s="296" t="s">
        <v>6</v>
      </c>
      <c r="X6" s="297" t="s">
        <v>7</v>
      </c>
      <c r="Y6" s="300" t="s">
        <v>635</v>
      </c>
      <c r="Z6" s="300" t="s">
        <v>636</v>
      </c>
      <c r="AA6" s="300" t="s">
        <v>637</v>
      </c>
      <c r="AB6" s="296" t="s">
        <v>6</v>
      </c>
      <c r="AC6" s="297" t="s">
        <v>7</v>
      </c>
      <c r="AD6" s="297" t="s">
        <v>635</v>
      </c>
      <c r="AE6" s="297" t="s">
        <v>636</v>
      </c>
      <c r="AF6" s="301" t="s">
        <v>637</v>
      </c>
      <c r="AG6" s="296" t="s">
        <v>6</v>
      </c>
      <c r="AH6" s="297" t="s">
        <v>7</v>
      </c>
      <c r="AI6" s="297" t="s">
        <v>635</v>
      </c>
      <c r="AJ6" s="297" t="s">
        <v>636</v>
      </c>
      <c r="AK6" s="301" t="s">
        <v>637</v>
      </c>
      <c r="AL6" s="296" t="s">
        <v>6</v>
      </c>
      <c r="AM6" s="297" t="s">
        <v>7</v>
      </c>
      <c r="AN6" s="297" t="s">
        <v>635</v>
      </c>
      <c r="AO6" s="297" t="s">
        <v>636</v>
      </c>
      <c r="AP6" s="301" t="s">
        <v>637</v>
      </c>
      <c r="AQ6" s="296" t="s">
        <v>6</v>
      </c>
      <c r="AR6" s="297" t="s">
        <v>7</v>
      </c>
      <c r="AS6" s="297" t="s">
        <v>635</v>
      </c>
      <c r="AT6" s="297" t="s">
        <v>636</v>
      </c>
      <c r="AU6" s="301" t="s">
        <v>637</v>
      </c>
      <c r="AV6" s="296" t="s">
        <v>6</v>
      </c>
      <c r="AW6" s="297" t="s">
        <v>7</v>
      </c>
      <c r="AX6" s="297" t="s">
        <v>635</v>
      </c>
      <c r="AY6" s="297" t="s">
        <v>636</v>
      </c>
      <c r="AZ6" s="301" t="s">
        <v>637</v>
      </c>
      <c r="BA6" s="296" t="s">
        <v>6</v>
      </c>
      <c r="BB6" s="297" t="s">
        <v>7</v>
      </c>
      <c r="BC6" s="297" t="s">
        <v>635</v>
      </c>
      <c r="BD6" s="297" t="s">
        <v>636</v>
      </c>
      <c r="BE6" s="301" t="s">
        <v>637</v>
      </c>
      <c r="BF6" s="296" t="s">
        <v>6</v>
      </c>
      <c r="BG6" s="297" t="s">
        <v>7</v>
      </c>
      <c r="BH6" s="297" t="s">
        <v>635</v>
      </c>
      <c r="BI6" s="297" t="s">
        <v>636</v>
      </c>
      <c r="BJ6" s="301" t="s">
        <v>637</v>
      </c>
      <c r="BK6" s="296" t="s">
        <v>6</v>
      </c>
      <c r="BL6" s="297" t="s">
        <v>7</v>
      </c>
      <c r="BM6" s="297" t="s">
        <v>635</v>
      </c>
      <c r="BN6" s="297" t="s">
        <v>636</v>
      </c>
      <c r="BO6" s="301" t="s">
        <v>637</v>
      </c>
      <c r="BP6" s="302" t="s">
        <v>6</v>
      </c>
      <c r="BQ6" s="297" t="s">
        <v>7</v>
      </c>
      <c r="BR6" s="300" t="s">
        <v>635</v>
      </c>
      <c r="BS6" s="300" t="s">
        <v>636</v>
      </c>
      <c r="BT6" s="301" t="s">
        <v>637</v>
      </c>
      <c r="BU6" s="296" t="s">
        <v>6</v>
      </c>
      <c r="BV6" s="297" t="s">
        <v>7</v>
      </c>
      <c r="BW6" s="300" t="s">
        <v>635</v>
      </c>
      <c r="BX6" s="300" t="s">
        <v>636</v>
      </c>
      <c r="BY6" s="301" t="s">
        <v>637</v>
      </c>
      <c r="BZ6" s="296" t="s">
        <v>6</v>
      </c>
      <c r="CA6" s="297" t="s">
        <v>7</v>
      </c>
      <c r="CB6" s="300" t="s">
        <v>635</v>
      </c>
      <c r="CC6" s="300" t="s">
        <v>636</v>
      </c>
      <c r="CD6" s="301" t="s">
        <v>637</v>
      </c>
      <c r="CE6" s="296" t="s">
        <v>6</v>
      </c>
      <c r="CF6" s="297" t="s">
        <v>7</v>
      </c>
      <c r="CG6" s="300" t="s">
        <v>635</v>
      </c>
      <c r="CH6" s="300" t="s">
        <v>636</v>
      </c>
      <c r="CI6" s="301" t="s">
        <v>637</v>
      </c>
      <c r="CJ6" s="296" t="s">
        <v>6</v>
      </c>
      <c r="CK6" s="297" t="s">
        <v>7</v>
      </c>
      <c r="CL6" s="300" t="s">
        <v>635</v>
      </c>
      <c r="CM6" s="300" t="s">
        <v>636</v>
      </c>
      <c r="CN6" s="301" t="s">
        <v>637</v>
      </c>
      <c r="CO6" s="296" t="s">
        <v>6</v>
      </c>
      <c r="CP6" s="297" t="s">
        <v>7</v>
      </c>
      <c r="CQ6" s="300" t="s">
        <v>635</v>
      </c>
      <c r="CR6" s="300" t="s">
        <v>636</v>
      </c>
      <c r="CS6" s="301" t="s">
        <v>637</v>
      </c>
      <c r="CT6" s="296" t="s">
        <v>6</v>
      </c>
      <c r="CU6" s="297" t="s">
        <v>7</v>
      </c>
      <c r="CV6" s="300" t="s">
        <v>635</v>
      </c>
      <c r="CW6" s="300" t="s">
        <v>636</v>
      </c>
      <c r="CX6" s="301" t="s">
        <v>637</v>
      </c>
      <c r="CY6" s="296" t="s">
        <v>6</v>
      </c>
      <c r="CZ6" s="297" t="s">
        <v>7</v>
      </c>
      <c r="DA6" s="300" t="s">
        <v>635</v>
      </c>
      <c r="DB6" s="300" t="s">
        <v>636</v>
      </c>
      <c r="DC6" s="301" t="s">
        <v>637</v>
      </c>
      <c r="DD6" s="296" t="s">
        <v>6</v>
      </c>
      <c r="DE6" s="297" t="s">
        <v>7</v>
      </c>
      <c r="DF6" s="300" t="s">
        <v>635</v>
      </c>
      <c r="DG6" s="300" t="s">
        <v>636</v>
      </c>
      <c r="DH6" s="301" t="s">
        <v>637</v>
      </c>
      <c r="DI6" s="296" t="s">
        <v>6</v>
      </c>
      <c r="DJ6" s="297" t="s">
        <v>7</v>
      </c>
      <c r="DK6" s="300" t="s">
        <v>635</v>
      </c>
      <c r="DL6" s="300" t="s">
        <v>636</v>
      </c>
      <c r="DM6" s="301" t="s">
        <v>637</v>
      </c>
      <c r="DN6" s="296" t="s">
        <v>6</v>
      </c>
      <c r="DO6" s="297" t="s">
        <v>7</v>
      </c>
      <c r="DP6" s="300" t="s">
        <v>635</v>
      </c>
      <c r="DQ6" s="300" t="s">
        <v>636</v>
      </c>
      <c r="DR6" s="301" t="s">
        <v>637</v>
      </c>
      <c r="DS6" s="296" t="s">
        <v>6</v>
      </c>
      <c r="DT6" s="297" t="s">
        <v>7</v>
      </c>
      <c r="DU6" s="300" t="s">
        <v>635</v>
      </c>
      <c r="DV6" s="301" t="s">
        <v>636</v>
      </c>
      <c r="DW6" s="290" t="s">
        <v>637</v>
      </c>
      <c r="DX6" s="296" t="s">
        <v>6</v>
      </c>
      <c r="DY6" s="297" t="s">
        <v>7</v>
      </c>
      <c r="DZ6" s="300" t="s">
        <v>635</v>
      </c>
      <c r="EA6" s="300" t="s">
        <v>636</v>
      </c>
      <c r="EB6" s="301" t="s">
        <v>637</v>
      </c>
      <c r="EC6" s="296" t="s">
        <v>6</v>
      </c>
      <c r="ED6" s="297" t="s">
        <v>7</v>
      </c>
      <c r="EE6" s="300" t="s">
        <v>635</v>
      </c>
      <c r="EF6" s="300" t="s">
        <v>636</v>
      </c>
      <c r="EG6" s="300" t="s">
        <v>637</v>
      </c>
      <c r="EH6" s="296" t="str">
        <f>'[2]травень 2019 '!CU6</f>
        <v>Нараховано згідно тарифу, грн</v>
      </c>
      <c r="EI6" s="297" t="str">
        <f>'[2]травень 2019 '!CV6</f>
        <v>Фактично виконано, грн</v>
      </c>
      <c r="EJ6" s="297" t="str">
        <f>'[2]травень 2019 '!CW6</f>
        <v>Недовиконано, грн</v>
      </c>
      <c r="EK6" s="297" t="str">
        <f>'[2]травень 2019 '!CX6</f>
        <v>Перевиконано, грн</v>
      </c>
      <c r="EL6" s="301" t="str">
        <f>'[2]травень 2019 '!CY6</f>
        <v>Різниця</v>
      </c>
      <c r="EM6" s="412"/>
      <c r="EN6" s="412"/>
      <c r="EO6" s="302" t="s">
        <v>6</v>
      </c>
      <c r="EP6" s="297" t="s">
        <v>7</v>
      </c>
      <c r="EQ6" s="300" t="s">
        <v>635</v>
      </c>
      <c r="ER6" s="299" t="s">
        <v>636</v>
      </c>
      <c r="ES6" s="303" t="s">
        <v>638</v>
      </c>
      <c r="ET6" s="304"/>
      <c r="EU6" s="305" t="s">
        <v>240</v>
      </c>
      <c r="EV6" s="306" t="s">
        <v>241</v>
      </c>
      <c r="EW6" s="279" t="s">
        <v>639</v>
      </c>
    </row>
    <row r="7" spans="1:163" s="279" customFormat="1" x14ac:dyDescent="0.2">
      <c r="A7" s="293">
        <v>1</v>
      </c>
      <c r="B7" s="307">
        <v>2</v>
      </c>
      <c r="C7" s="293">
        <v>3</v>
      </c>
      <c r="D7" s="307">
        <v>4</v>
      </c>
      <c r="E7" s="293">
        <v>5</v>
      </c>
      <c r="F7" s="307">
        <v>6</v>
      </c>
      <c r="G7" s="293">
        <v>7</v>
      </c>
      <c r="H7" s="307">
        <v>8</v>
      </c>
      <c r="I7" s="293">
        <v>9</v>
      </c>
      <c r="J7" s="307">
        <v>10</v>
      </c>
      <c r="K7" s="293">
        <v>11</v>
      </c>
      <c r="L7" s="307">
        <v>12</v>
      </c>
      <c r="M7" s="293">
        <v>13</v>
      </c>
      <c r="N7" s="307">
        <v>14</v>
      </c>
      <c r="O7" s="293">
        <v>15</v>
      </c>
      <c r="P7" s="307">
        <v>16</v>
      </c>
      <c r="Q7" s="293">
        <v>17</v>
      </c>
      <c r="R7" s="307">
        <v>18</v>
      </c>
      <c r="S7" s="293">
        <v>19</v>
      </c>
      <c r="T7" s="307">
        <v>20</v>
      </c>
      <c r="U7" s="293">
        <v>21</v>
      </c>
      <c r="V7" s="307">
        <v>22</v>
      </c>
      <c r="W7" s="293">
        <v>23</v>
      </c>
      <c r="X7" s="307">
        <v>24</v>
      </c>
      <c r="Y7" s="293">
        <v>25</v>
      </c>
      <c r="Z7" s="307">
        <v>26</v>
      </c>
      <c r="AA7" s="293">
        <v>27</v>
      </c>
      <c r="AB7" s="307">
        <v>28</v>
      </c>
      <c r="AC7" s="293">
        <v>29</v>
      </c>
      <c r="AD7" s="307">
        <v>30</v>
      </c>
      <c r="AE7" s="293">
        <v>31</v>
      </c>
      <c r="AF7" s="307">
        <v>32</v>
      </c>
      <c r="AG7" s="293">
        <v>33</v>
      </c>
      <c r="AH7" s="307">
        <v>34</v>
      </c>
      <c r="AI7" s="293">
        <v>35</v>
      </c>
      <c r="AJ7" s="307">
        <v>36</v>
      </c>
      <c r="AK7" s="293">
        <v>37</v>
      </c>
      <c r="AL7" s="307">
        <v>38</v>
      </c>
      <c r="AM7" s="293">
        <v>39</v>
      </c>
      <c r="AN7" s="307">
        <v>40</v>
      </c>
      <c r="AO7" s="293">
        <v>41</v>
      </c>
      <c r="AP7" s="307">
        <v>42</v>
      </c>
      <c r="AQ7" s="293">
        <v>43</v>
      </c>
      <c r="AR7" s="307">
        <v>44</v>
      </c>
      <c r="AS7" s="293">
        <v>45</v>
      </c>
      <c r="AT7" s="307">
        <v>46</v>
      </c>
      <c r="AU7" s="293">
        <v>47</v>
      </c>
      <c r="AV7" s="307">
        <v>48</v>
      </c>
      <c r="AW7" s="293">
        <v>49</v>
      </c>
      <c r="AX7" s="307">
        <v>50</v>
      </c>
      <c r="AY7" s="293">
        <v>51</v>
      </c>
      <c r="AZ7" s="307">
        <v>52</v>
      </c>
      <c r="BA7" s="293">
        <v>53</v>
      </c>
      <c r="BB7" s="307">
        <v>54</v>
      </c>
      <c r="BC7" s="293">
        <v>55</v>
      </c>
      <c r="BD7" s="307">
        <v>56</v>
      </c>
      <c r="BE7" s="293">
        <v>57</v>
      </c>
      <c r="BF7" s="307">
        <v>58</v>
      </c>
      <c r="BG7" s="293">
        <v>59</v>
      </c>
      <c r="BH7" s="307">
        <v>60</v>
      </c>
      <c r="BI7" s="293">
        <v>61</v>
      </c>
      <c r="BJ7" s="307">
        <v>62</v>
      </c>
      <c r="BK7" s="293">
        <v>63</v>
      </c>
      <c r="BL7" s="307">
        <v>64</v>
      </c>
      <c r="BM7" s="293">
        <v>65</v>
      </c>
      <c r="BN7" s="307">
        <v>66</v>
      </c>
      <c r="BO7" s="293">
        <v>67</v>
      </c>
      <c r="BP7" s="307">
        <v>68</v>
      </c>
      <c r="BQ7" s="293">
        <v>69</v>
      </c>
      <c r="BR7" s="307">
        <v>70</v>
      </c>
      <c r="BS7" s="293">
        <v>71</v>
      </c>
      <c r="BT7" s="307">
        <v>72</v>
      </c>
      <c r="BU7" s="293">
        <v>73</v>
      </c>
      <c r="BV7" s="307">
        <v>74</v>
      </c>
      <c r="BW7" s="293">
        <v>75</v>
      </c>
      <c r="BX7" s="307">
        <v>76</v>
      </c>
      <c r="BY7" s="293">
        <v>77</v>
      </c>
      <c r="BZ7" s="307">
        <v>78</v>
      </c>
      <c r="CA7" s="293">
        <v>79</v>
      </c>
      <c r="CB7" s="307">
        <v>80</v>
      </c>
      <c r="CC7" s="293">
        <v>81</v>
      </c>
      <c r="CD7" s="307">
        <v>82</v>
      </c>
      <c r="CE7" s="293">
        <v>83</v>
      </c>
      <c r="CF7" s="307">
        <v>84</v>
      </c>
      <c r="CG7" s="293">
        <v>85</v>
      </c>
      <c r="CH7" s="307">
        <v>86</v>
      </c>
      <c r="CI7" s="293">
        <v>87</v>
      </c>
      <c r="CJ7" s="307">
        <v>88</v>
      </c>
      <c r="CK7" s="293">
        <v>89</v>
      </c>
      <c r="CL7" s="307">
        <v>90</v>
      </c>
      <c r="CM7" s="293">
        <v>91</v>
      </c>
      <c r="CN7" s="307">
        <v>92</v>
      </c>
      <c r="CO7" s="293">
        <v>93</v>
      </c>
      <c r="CP7" s="307">
        <v>94</v>
      </c>
      <c r="CQ7" s="293">
        <v>95</v>
      </c>
      <c r="CR7" s="307">
        <v>96</v>
      </c>
      <c r="CS7" s="293">
        <v>97</v>
      </c>
      <c r="CT7" s="307">
        <v>98</v>
      </c>
      <c r="CU7" s="293">
        <v>99</v>
      </c>
      <c r="CV7" s="307">
        <v>100</v>
      </c>
      <c r="CW7" s="293">
        <v>101</v>
      </c>
      <c r="CX7" s="307">
        <v>102</v>
      </c>
      <c r="CY7" s="293">
        <v>103</v>
      </c>
      <c r="CZ7" s="307">
        <v>104</v>
      </c>
      <c r="DA7" s="293">
        <v>105</v>
      </c>
      <c r="DB7" s="307">
        <v>106</v>
      </c>
      <c r="DC7" s="293">
        <v>107</v>
      </c>
      <c r="DD7" s="307">
        <v>108</v>
      </c>
      <c r="DE7" s="293">
        <v>109</v>
      </c>
      <c r="DF7" s="307">
        <v>110</v>
      </c>
      <c r="DG7" s="293">
        <v>111</v>
      </c>
      <c r="DH7" s="307">
        <v>112</v>
      </c>
      <c r="DI7" s="293">
        <v>113</v>
      </c>
      <c r="DJ7" s="307">
        <v>114</v>
      </c>
      <c r="DK7" s="293">
        <v>115</v>
      </c>
      <c r="DL7" s="307">
        <v>116</v>
      </c>
      <c r="DM7" s="293">
        <v>117</v>
      </c>
      <c r="DN7" s="307">
        <v>118</v>
      </c>
      <c r="DO7" s="293">
        <v>119</v>
      </c>
      <c r="DP7" s="307">
        <v>120</v>
      </c>
      <c r="DQ7" s="293">
        <v>121</v>
      </c>
      <c r="DR7" s="307">
        <v>122</v>
      </c>
      <c r="DS7" s="293">
        <v>123</v>
      </c>
      <c r="DT7" s="307">
        <v>124</v>
      </c>
      <c r="DU7" s="293">
        <v>125</v>
      </c>
      <c r="DV7" s="307">
        <v>126</v>
      </c>
      <c r="DW7" s="293">
        <v>127</v>
      </c>
      <c r="DX7" s="307">
        <v>128</v>
      </c>
      <c r="DY7" s="293">
        <v>129</v>
      </c>
      <c r="DZ7" s="307">
        <v>130</v>
      </c>
      <c r="EA7" s="293">
        <v>131</v>
      </c>
      <c r="EB7" s="307">
        <v>132</v>
      </c>
      <c r="EC7" s="293">
        <v>133</v>
      </c>
      <c r="ED7" s="307">
        <v>134</v>
      </c>
      <c r="EE7" s="293">
        <v>135</v>
      </c>
      <c r="EF7" s="307">
        <v>136</v>
      </c>
      <c r="EG7" s="293">
        <v>137</v>
      </c>
      <c r="EH7" s="307">
        <v>138</v>
      </c>
      <c r="EI7" s="293">
        <v>139</v>
      </c>
      <c r="EJ7" s="307">
        <v>140</v>
      </c>
      <c r="EK7" s="293">
        <v>141</v>
      </c>
      <c r="EL7" s="307">
        <v>142</v>
      </c>
      <c r="EM7" s="308">
        <v>143</v>
      </c>
      <c r="EN7" s="309">
        <v>144</v>
      </c>
      <c r="EO7" s="310">
        <v>145</v>
      </c>
      <c r="EP7" s="307">
        <v>146</v>
      </c>
      <c r="EQ7" s="293">
        <v>147</v>
      </c>
      <c r="ER7" s="307">
        <v>148</v>
      </c>
      <c r="ES7" s="293">
        <v>149</v>
      </c>
      <c r="ET7" s="307">
        <v>150</v>
      </c>
      <c r="EU7" s="293">
        <v>151</v>
      </c>
      <c r="EV7" s="307">
        <v>152</v>
      </c>
    </row>
    <row r="8" spans="1:163" s="1" customFormat="1" ht="15" x14ac:dyDescent="0.25">
      <c r="A8" s="311">
        <v>1</v>
      </c>
      <c r="B8" s="312" t="s">
        <v>8</v>
      </c>
      <c r="C8" s="313">
        <v>9</v>
      </c>
      <c r="D8" s="314">
        <v>2</v>
      </c>
      <c r="E8" s="315">
        <v>3812.07</v>
      </c>
      <c r="F8" s="316">
        <f>'[3]березень 2021'!F8</f>
        <v>38078.139999999985</v>
      </c>
      <c r="G8" s="316">
        <f>'[3]березень 2021'!G8</f>
        <v>-36636.639999999999</v>
      </c>
      <c r="H8" s="317">
        <v>20780.310000000001</v>
      </c>
      <c r="I8" s="317">
        <v>21011.86</v>
      </c>
      <c r="J8" s="317">
        <f>IF(L8&gt;0,L8,0)</f>
        <v>0</v>
      </c>
      <c r="K8" s="317">
        <f>IF(L8&gt;0,0,L8)</f>
        <v>-231.54999999999927</v>
      </c>
      <c r="L8" s="317">
        <f t="shared" ref="L8:L70" si="0">H8-I8</f>
        <v>-231.54999999999927</v>
      </c>
      <c r="M8" s="318">
        <v>17202.309999999998</v>
      </c>
      <c r="N8" s="318">
        <v>18860.329999999998</v>
      </c>
      <c r="O8" s="319">
        <f>IF(Q8&gt;0,Q8,0)</f>
        <v>0</v>
      </c>
      <c r="P8" s="319">
        <f t="shared" ref="P8:P70" si="1">IF(Q8&gt;0,0,Q8)</f>
        <v>-1658.0200000000004</v>
      </c>
      <c r="Q8" s="319">
        <f t="shared" ref="Q8:Q70" si="2">M8-N8</f>
        <v>-1658.0200000000004</v>
      </c>
      <c r="R8" s="319">
        <v>36092.17</v>
      </c>
      <c r="S8" s="319">
        <v>34200.92</v>
      </c>
      <c r="T8" s="319">
        <f>IF(V8&gt;0,V8,0)</f>
        <v>1891.25</v>
      </c>
      <c r="U8" s="320">
        <f>IF(V8&gt;0,0,V8)</f>
        <v>0</v>
      </c>
      <c r="V8" s="321">
        <f t="shared" ref="V8:V70" si="3">R8-S8</f>
        <v>1891.25</v>
      </c>
      <c r="W8" s="319">
        <v>0</v>
      </c>
      <c r="X8" s="319">
        <v>0</v>
      </c>
      <c r="Y8" s="319">
        <f t="shared" ref="Y8:Y70" si="4">IF(AA8&gt;0,AA8,0)</f>
        <v>0</v>
      </c>
      <c r="Z8" s="320">
        <f t="shared" ref="Z8:Z70" si="5">IF(AA8&gt;0,0,AA8)</f>
        <v>0</v>
      </c>
      <c r="AA8" s="322">
        <f t="shared" ref="AA8:AA70" si="6">W8-X8</f>
        <v>0</v>
      </c>
      <c r="AB8" s="323">
        <v>5800.82</v>
      </c>
      <c r="AC8" s="323">
        <v>700.78000000000009</v>
      </c>
      <c r="AD8" s="324">
        <f>IF(AF8&gt;0,AF8,0)</f>
        <v>5100.04</v>
      </c>
      <c r="AE8" s="324">
        <f>IF(AF8&gt;0,0,AF8)</f>
        <v>0</v>
      </c>
      <c r="AF8" s="325">
        <f t="shared" ref="AF8:AF25" si="7">AB8-AC8</f>
        <v>5100.04</v>
      </c>
      <c r="AG8" s="323">
        <v>3444.9800000000005</v>
      </c>
      <c r="AH8" s="323">
        <v>497.99999999999994</v>
      </c>
      <c r="AI8" s="324">
        <f>IF(AK8&gt;0,AK8,0)</f>
        <v>2946.9800000000005</v>
      </c>
      <c r="AJ8" s="324">
        <f>IF(AK8&gt;0,0,AK8)</f>
        <v>0</v>
      </c>
      <c r="AK8" s="325">
        <f t="shared" ref="AK8:AK70" si="8">AG8-AH8</f>
        <v>2946.9800000000005</v>
      </c>
      <c r="AL8" s="323">
        <v>4665.1900000000005</v>
      </c>
      <c r="AM8" s="323">
        <v>3666.4799999999996</v>
      </c>
      <c r="AN8" s="324">
        <f>IF(AP8&gt;0,AP8,0)</f>
        <v>998.71000000000095</v>
      </c>
      <c r="AO8" s="324">
        <f>IF(AP8&gt;0,0,AP8)</f>
        <v>0</v>
      </c>
      <c r="AP8" s="325">
        <f t="shared" ref="AP8:AP70" si="9">AL8-AM8</f>
        <v>998.71000000000095</v>
      </c>
      <c r="AQ8" s="326">
        <v>953</v>
      </c>
      <c r="AR8" s="326">
        <v>818.38000000000011</v>
      </c>
      <c r="AS8" s="324">
        <f>IF(AU8&gt;0,AU8,0)</f>
        <v>134.61999999999989</v>
      </c>
      <c r="AT8" s="324">
        <f>IF(AU8&gt;0,0,AU8)</f>
        <v>0</v>
      </c>
      <c r="AU8" s="327">
        <f t="shared" ref="AU8:AU70" si="10">AQ8-AR8</f>
        <v>134.61999999999989</v>
      </c>
      <c r="AV8" s="323">
        <v>258.42999999999995</v>
      </c>
      <c r="AW8" s="323">
        <v>137</v>
      </c>
      <c r="AX8" s="324">
        <f>IF(AZ8&gt;0,AZ8,0)</f>
        <v>121.42999999999995</v>
      </c>
      <c r="AY8" s="324">
        <f>IF(AZ8&gt;0,0,AZ8)</f>
        <v>0</v>
      </c>
      <c r="AZ8" s="325">
        <f t="shared" ref="AZ8:AZ70" si="11">AV8-AW8</f>
        <v>121.42999999999995</v>
      </c>
      <c r="BA8" s="326">
        <v>2592.6</v>
      </c>
      <c r="BB8" s="326">
        <v>2196.9599999999996</v>
      </c>
      <c r="BC8" s="324">
        <f>IF(BE8&gt;0,BE8,0)</f>
        <v>395.64000000000033</v>
      </c>
      <c r="BD8" s="324">
        <f>IF(BE8&gt;0,0,BE8)</f>
        <v>0</v>
      </c>
      <c r="BE8" s="327">
        <f t="shared" ref="BE8:BE70" si="12">BA8-BB8</f>
        <v>395.64000000000033</v>
      </c>
      <c r="BF8" s="324">
        <v>1305.2400000000002</v>
      </c>
      <c r="BG8" s="324">
        <v>0</v>
      </c>
      <c r="BH8" s="324">
        <f>IF(BJ8&gt;0,BJ8,0)</f>
        <v>1305.2400000000002</v>
      </c>
      <c r="BI8" s="324">
        <f>IF(BJ8&gt;0,0,BJ8)</f>
        <v>0</v>
      </c>
      <c r="BJ8" s="327">
        <f t="shared" ref="BJ8:BJ70" si="13">BF8-BG8</f>
        <v>1305.2400000000002</v>
      </c>
      <c r="BK8" s="324">
        <v>7186.12</v>
      </c>
      <c r="BL8" s="324">
        <v>9061.8000000000011</v>
      </c>
      <c r="BM8" s="324">
        <f>IF(BO8&gt;0,BO8,0)</f>
        <v>0</v>
      </c>
      <c r="BN8" s="324">
        <f>IF(BO8&gt;0,0,BO8)</f>
        <v>-1875.6800000000012</v>
      </c>
      <c r="BO8" s="325">
        <f t="shared" ref="BO8:BO70" si="14">BK8-BL8</f>
        <v>-1875.6800000000012</v>
      </c>
      <c r="BP8" s="320">
        <v>643.07999999999993</v>
      </c>
      <c r="BQ8" s="320">
        <v>525.89</v>
      </c>
      <c r="BR8" s="319">
        <f t="shared" ref="BR8:BR70" si="15">IF(BT8&gt;0,BT8,0)</f>
        <v>117.18999999999994</v>
      </c>
      <c r="BS8" s="320">
        <f t="shared" ref="BS8:BS70" si="16">IF(BT8&gt;0,0,BT8)</f>
        <v>0</v>
      </c>
      <c r="BT8" s="321">
        <f t="shared" ref="BT8:BT70" si="17">BP8-BQ8</f>
        <v>117.18999999999994</v>
      </c>
      <c r="BU8" s="319">
        <v>82.71</v>
      </c>
      <c r="BV8" s="319">
        <v>0</v>
      </c>
      <c r="BW8" s="319">
        <f t="shared" ref="BW8:BW70" si="18">IF(BY8&gt;0,BY8,0)</f>
        <v>82.71</v>
      </c>
      <c r="BX8" s="320">
        <f t="shared" ref="BX8:BX70" si="19">IF(BY8&gt;0,0,BY8)</f>
        <v>0</v>
      </c>
      <c r="BY8" s="322">
        <f t="shared" ref="BY8:BY70" si="20">BU8-BV8</f>
        <v>82.71</v>
      </c>
      <c r="BZ8" s="319">
        <v>1995.6299999999999</v>
      </c>
      <c r="CA8" s="319">
        <v>3252.83</v>
      </c>
      <c r="CB8" s="319">
        <f t="shared" ref="CB8:CB70" si="21">IF(CD8&gt;0,CD8,0)</f>
        <v>0</v>
      </c>
      <c r="CC8" s="320">
        <f t="shared" ref="CC8:CC70" si="22">IF(CD8&gt;0,0,CD8)</f>
        <v>-1257.2</v>
      </c>
      <c r="CD8" s="321">
        <f t="shared" ref="CD8:CD70" si="23">BZ8-CA8</f>
        <v>-1257.2</v>
      </c>
      <c r="CE8" s="319">
        <v>36847.030000000006</v>
      </c>
      <c r="CF8" s="319">
        <v>11130.029999999999</v>
      </c>
      <c r="CG8" s="319">
        <f t="shared" ref="CG8:CG70" si="24">IF(CI8&gt;0,CI8,0)</f>
        <v>25717.000000000007</v>
      </c>
      <c r="CH8" s="320">
        <f t="shared" ref="CH8:CH70" si="25">IF(CI8&gt;0,0,CI8)</f>
        <v>0</v>
      </c>
      <c r="CI8" s="322">
        <f t="shared" ref="CI8:CI70" si="26">CE8-CF8</f>
        <v>25717.000000000007</v>
      </c>
      <c r="CJ8" s="319">
        <v>3460.9799999999996</v>
      </c>
      <c r="CK8" s="319">
        <v>0</v>
      </c>
      <c r="CL8" s="319">
        <f t="shared" ref="CL8:CL70" si="27">IF(CN8&gt;0,CN8,0)</f>
        <v>3460.9799999999996</v>
      </c>
      <c r="CM8" s="319">
        <f t="shared" ref="CM8:CM70" si="28">IF(CN8&gt;0,0,CN8)</f>
        <v>0</v>
      </c>
      <c r="CN8" s="328">
        <f t="shared" ref="CN8:CN25" si="29">CJ8-CK8</f>
        <v>3460.9799999999996</v>
      </c>
      <c r="CO8" s="324">
        <v>5914.7800000000007</v>
      </c>
      <c r="CP8" s="324">
        <v>7240.0300000000007</v>
      </c>
      <c r="CQ8" s="324">
        <f t="shared" ref="CQ8:CQ70" si="30">IF(CS8&gt;0,CS8,0)</f>
        <v>0</v>
      </c>
      <c r="CR8" s="324">
        <f t="shared" ref="CR8:CR70" si="31">IF(CS8&gt;0,0,CS8)</f>
        <v>-1325.25</v>
      </c>
      <c r="CS8" s="327">
        <f t="shared" ref="CS8:CS25" si="32">CO8-CP8</f>
        <v>-1325.25</v>
      </c>
      <c r="CT8" s="324">
        <v>599.64</v>
      </c>
      <c r="CU8" s="324">
        <v>0</v>
      </c>
      <c r="CV8" s="324">
        <f t="shared" ref="CV8:CV70" si="33">IF(CX8&gt;0,CX8,0)</f>
        <v>599.64</v>
      </c>
      <c r="CW8" s="324">
        <f t="shared" ref="CW8:CW70" si="34">IF(CX8&gt;0,0,CX8)</f>
        <v>0</v>
      </c>
      <c r="CX8" s="327">
        <f t="shared" ref="CX8:CX25" si="35">CT8-CU8</f>
        <v>599.64</v>
      </c>
      <c r="CY8" s="324">
        <v>1631.5499999999997</v>
      </c>
      <c r="CZ8" s="324">
        <v>0</v>
      </c>
      <c r="DA8" s="324">
        <f t="shared" ref="DA8:DA70" si="36">IF(DC8&gt;0,DC8,0)</f>
        <v>1631.5499999999997</v>
      </c>
      <c r="DB8" s="324">
        <f t="shared" ref="DB8:DB70" si="37">IF(DC8&gt;0,0,DC8)</f>
        <v>0</v>
      </c>
      <c r="DC8" s="327">
        <f t="shared" ref="DC8:DC25" si="38">CY8-CZ8</f>
        <v>1631.5499999999997</v>
      </c>
      <c r="DD8" s="324">
        <v>949.2199999999998</v>
      </c>
      <c r="DE8" s="324">
        <v>0</v>
      </c>
      <c r="DF8" s="324">
        <f t="shared" ref="DF8:DF70" si="39">IF(DH8&gt;0,DH8,0)</f>
        <v>949.2199999999998</v>
      </c>
      <c r="DG8" s="324">
        <f t="shared" ref="DG8:DG70" si="40">IF(DH8&gt;0,0,DH8)</f>
        <v>0</v>
      </c>
      <c r="DH8" s="325">
        <f t="shared" ref="DH8:DH25" si="41">DD8-DE8</f>
        <v>949.2199999999998</v>
      </c>
      <c r="DI8" s="323">
        <v>897.38</v>
      </c>
      <c r="DJ8" s="323">
        <v>730.08</v>
      </c>
      <c r="DK8" s="324">
        <f t="shared" ref="DK8:DK70" si="42">IF(DM8&gt;0,DM8,0)</f>
        <v>167.29999999999995</v>
      </c>
      <c r="DL8" s="324">
        <f t="shared" ref="DL8:DL70" si="43">IF(DM8&gt;0,0,DM8)</f>
        <v>0</v>
      </c>
      <c r="DM8" s="327">
        <f t="shared" ref="DM8:DM25" si="44">DI8-DJ8</f>
        <v>167.29999999999995</v>
      </c>
      <c r="DN8" s="324">
        <v>172.68</v>
      </c>
      <c r="DO8" s="324">
        <v>0</v>
      </c>
      <c r="DP8" s="324">
        <f t="shared" ref="DP8:DP70" si="45">IF(DR8&gt;0,DR8,0)</f>
        <v>172.68</v>
      </c>
      <c r="DQ8" s="324">
        <f t="shared" ref="DQ8:DQ70" si="46">IF(DR8&gt;0,0,DR8)</f>
        <v>0</v>
      </c>
      <c r="DR8" s="325">
        <f t="shared" ref="DR8:DR70" si="47">DN8-DO8</f>
        <v>172.68</v>
      </c>
      <c r="DS8" s="320">
        <v>3877.6299999999997</v>
      </c>
      <c r="DT8" s="320">
        <v>0</v>
      </c>
      <c r="DU8" s="319">
        <f t="shared" ref="DU8:DU70" si="48">IF(DW8&gt;0,DW8,0)</f>
        <v>3877.6299999999997</v>
      </c>
      <c r="DV8" s="320">
        <f t="shared" ref="DV8:DV70" si="49">IF(DW8&gt;0,0,DW8)</f>
        <v>0</v>
      </c>
      <c r="DW8" s="322">
        <f t="shared" ref="DW8:DW25" si="50">DS8-DT8</f>
        <v>3877.6299999999997</v>
      </c>
      <c r="DX8" s="329">
        <v>2327.66</v>
      </c>
      <c r="DY8" s="329">
        <v>1411.56</v>
      </c>
      <c r="DZ8" s="320">
        <f t="shared" ref="DZ8:DZ70" si="51">IF(EB8&gt;0,EB8,0)</f>
        <v>916.09999999999991</v>
      </c>
      <c r="EA8" s="320">
        <f t="shared" ref="EA8:EA70" si="52">IF(EB8&gt;0,0,EB8)</f>
        <v>0</v>
      </c>
      <c r="EB8" s="322">
        <f t="shared" ref="EB8:EB70" si="53">DX8-DY8</f>
        <v>916.09999999999991</v>
      </c>
      <c r="EC8" s="319">
        <v>7234.2199999999993</v>
      </c>
      <c r="ED8" s="319">
        <v>7043.2599999999993</v>
      </c>
      <c r="EE8" s="319">
        <f t="shared" ref="EE8:EE70" si="54">IF(EG8&gt;0,EG8,0)</f>
        <v>190.96000000000004</v>
      </c>
      <c r="EF8" s="320">
        <f t="shared" ref="EF8:EF70" si="55">IF(EG8&gt;0,0,EG8)</f>
        <v>0</v>
      </c>
      <c r="EG8" s="322">
        <f t="shared" ref="EG8:EG70" si="56">EC8-ED8</f>
        <v>190.96000000000004</v>
      </c>
      <c r="EH8" s="324"/>
      <c r="EI8" s="324"/>
      <c r="EJ8" s="319">
        <f t="shared" ref="EJ8:EJ70" si="57">IF(EL8&gt;0,EL8,0)</f>
        <v>0</v>
      </c>
      <c r="EK8" s="319">
        <f t="shared" ref="EK8:EK70" si="58">IF(EL8&gt;0,0,EL8)</f>
        <v>0</v>
      </c>
      <c r="EL8" s="328">
        <f t="shared" ref="EL8:EL70" si="59">EH8-EI8</f>
        <v>0</v>
      </c>
      <c r="EM8" s="330">
        <v>5760.3000000000011</v>
      </c>
      <c r="EN8" s="330">
        <v>4428.17</v>
      </c>
      <c r="EO8" s="331">
        <f t="shared" ref="EO8:EO70" si="60">EC8+DX8+DS8+CE8+BZ8+BU8+BP8+W8+M8+R8+EM8+CJ8+H8+EH8+DN8+DI8+DD8+CY8+CT8+CO8+BK8+BF8+BA8+AV8+AQ8+AL8+AG8+AB8</f>
        <v>172675.66</v>
      </c>
      <c r="EP8" s="331">
        <f t="shared" ref="EP8:EP68" si="61">ED8+DY8+DT8+CF8+CA8+BV8+BQ8+X8+N8+S8+EN8+CK8+I8+EI8+DO8+DJ8+DE8+CZ8+CU8+CP8+BL8+BG8+BB8+AW8+AR8+AM8+AH8+AC8</f>
        <v>126914.36</v>
      </c>
      <c r="EQ8" s="332">
        <f>IF(ES8&gt;0,ES8,0)</f>
        <v>45761.3</v>
      </c>
      <c r="ER8" s="332">
        <f>IF(ES8&gt;0,0,ES8)</f>
        <v>0</v>
      </c>
      <c r="ES8" s="333">
        <f t="shared" ref="ES8:ES70" si="62">EO8-EP8</f>
        <v>45761.3</v>
      </c>
      <c r="ET8" s="334"/>
      <c r="EU8" s="335">
        <f t="shared" ref="EU8:EU70" si="63">ES8+F8</f>
        <v>83839.439999999988</v>
      </c>
      <c r="EV8" s="336">
        <f t="shared" ref="EV8:EV70" si="64">G8+CI8+CN8+CS8+CX8+DC8+DH8+DM8+DR8</f>
        <v>-5263.5199999999923</v>
      </c>
      <c r="EW8" s="337"/>
      <c r="EX8" s="2"/>
      <c r="EY8" s="7"/>
      <c r="EZ8" s="2"/>
      <c r="FA8" s="2"/>
      <c r="FB8" s="2"/>
      <c r="FC8" s="2"/>
      <c r="FD8" s="2"/>
      <c r="FE8" s="2"/>
      <c r="FF8" s="2"/>
      <c r="FG8" s="2"/>
    </row>
    <row r="9" spans="1:163" s="1" customFormat="1" ht="16.5" customHeight="1" x14ac:dyDescent="0.25">
      <c r="A9" s="311">
        <v>2</v>
      </c>
      <c r="B9" s="338" t="s">
        <v>9</v>
      </c>
      <c r="C9" s="339">
        <v>9</v>
      </c>
      <c r="D9" s="340">
        <v>4</v>
      </c>
      <c r="E9" s="315">
        <v>7608.528571428571</v>
      </c>
      <c r="F9" s="316">
        <f>'[3]березень 2021'!F9</f>
        <v>48893.090000000018</v>
      </c>
      <c r="G9" s="316">
        <f>'[3]березень 2021'!G9</f>
        <v>-98735.209999999977</v>
      </c>
      <c r="H9" s="317">
        <v>34531.629999999997</v>
      </c>
      <c r="I9" s="317">
        <v>34162.199999999997</v>
      </c>
      <c r="J9" s="317">
        <f t="shared" ref="J9:J70" si="65">IF(L9&gt;0,L9,0)</f>
        <v>369.43000000000029</v>
      </c>
      <c r="K9" s="317">
        <f t="shared" ref="K9:K70" si="66">IF(L9&gt;0,0,L9)</f>
        <v>0</v>
      </c>
      <c r="L9" s="317">
        <f t="shared" si="0"/>
        <v>369.43000000000029</v>
      </c>
      <c r="M9" s="318">
        <v>40841.75</v>
      </c>
      <c r="N9" s="318">
        <v>42262.380000000005</v>
      </c>
      <c r="O9" s="319">
        <f t="shared" ref="O9:O70" si="67">IF(Q9&gt;0,Q9,0)</f>
        <v>0</v>
      </c>
      <c r="P9" s="319">
        <f t="shared" si="1"/>
        <v>-1420.6300000000047</v>
      </c>
      <c r="Q9" s="319">
        <f t="shared" si="2"/>
        <v>-1420.6300000000047</v>
      </c>
      <c r="R9" s="319">
        <v>66255.179999999993</v>
      </c>
      <c r="S9" s="319">
        <v>67644.240000000005</v>
      </c>
      <c r="T9" s="319">
        <f t="shared" ref="T9:T70" si="68">IF(V9&gt;0,V9,0)</f>
        <v>0</v>
      </c>
      <c r="U9" s="320">
        <f t="shared" ref="U9:U70" si="69">IF(V9&gt;0,0,V9)</f>
        <v>-1389.0600000000122</v>
      </c>
      <c r="V9" s="341">
        <f t="shared" si="3"/>
        <v>-1389.0600000000122</v>
      </c>
      <c r="W9" s="319">
        <v>1415.5500000000002</v>
      </c>
      <c r="X9" s="319">
        <v>1015.65</v>
      </c>
      <c r="Y9" s="319">
        <f t="shared" si="4"/>
        <v>399.9000000000002</v>
      </c>
      <c r="Z9" s="320">
        <f t="shared" si="5"/>
        <v>0</v>
      </c>
      <c r="AA9" s="342">
        <f t="shared" si="6"/>
        <v>399.9000000000002</v>
      </c>
      <c r="AB9" s="323">
        <v>12359.109999999999</v>
      </c>
      <c r="AC9" s="323">
        <v>1027.47</v>
      </c>
      <c r="AD9" s="324">
        <f t="shared" ref="AD9:AD70" si="70">IF(AF9&gt;0,AF9,0)</f>
        <v>11331.64</v>
      </c>
      <c r="AE9" s="324">
        <f t="shared" ref="AE9:AE70" si="71">IF(AF9&gt;0,0,AF9)</f>
        <v>0</v>
      </c>
      <c r="AF9" s="325">
        <f t="shared" si="7"/>
        <v>11331.64</v>
      </c>
      <c r="AG9" s="323">
        <v>6107.4400000000005</v>
      </c>
      <c r="AH9" s="323">
        <v>1177.6299999999999</v>
      </c>
      <c r="AI9" s="324">
        <f t="shared" ref="AI9:AI70" si="72">IF(AK9&gt;0,AK9,0)</f>
        <v>4929.8100000000004</v>
      </c>
      <c r="AJ9" s="324">
        <f t="shared" ref="AJ9:AJ70" si="73">IF(AK9&gt;0,0,AK9)</f>
        <v>0</v>
      </c>
      <c r="AK9" s="325">
        <f t="shared" si="8"/>
        <v>4929.8100000000004</v>
      </c>
      <c r="AL9" s="323">
        <v>10031.32</v>
      </c>
      <c r="AM9" s="323">
        <v>7647.59</v>
      </c>
      <c r="AN9" s="324">
        <f t="shared" ref="AN9:AN70" si="74">IF(AP9&gt;0,AP9,0)</f>
        <v>2383.7299999999996</v>
      </c>
      <c r="AO9" s="324">
        <f t="shared" ref="AO9:AO70" si="75">IF(AP9&gt;0,0,AP9)</f>
        <v>0</v>
      </c>
      <c r="AP9" s="325">
        <f t="shared" si="9"/>
        <v>2383.7299999999996</v>
      </c>
      <c r="AQ9" s="326">
        <v>2049.9800000000005</v>
      </c>
      <c r="AR9" s="326">
        <v>1753.4899999999998</v>
      </c>
      <c r="AS9" s="324">
        <f t="shared" ref="AS9:AS70" si="76">IF(AU9&gt;0,AU9,0)</f>
        <v>296.49000000000069</v>
      </c>
      <c r="AT9" s="324">
        <f t="shared" ref="AT9:AT70" si="77">IF(AU9&gt;0,0,AU9)</f>
        <v>0</v>
      </c>
      <c r="AU9" s="327">
        <f t="shared" si="10"/>
        <v>296.49000000000069</v>
      </c>
      <c r="AV9" s="323">
        <v>514.58999999999992</v>
      </c>
      <c r="AW9" s="323">
        <v>3810.42</v>
      </c>
      <c r="AX9" s="324">
        <f t="shared" ref="AX9:AX70" si="78">IF(AZ9&gt;0,AZ9,0)</f>
        <v>0</v>
      </c>
      <c r="AY9" s="324">
        <f t="shared" ref="AY9:AY70" si="79">IF(AZ9&gt;0,0,AZ9)</f>
        <v>-3295.83</v>
      </c>
      <c r="AZ9" s="325">
        <f t="shared" si="11"/>
        <v>-3295.83</v>
      </c>
      <c r="BA9" s="326">
        <v>7307.3799999999992</v>
      </c>
      <c r="BB9" s="326">
        <v>5830.869999999999</v>
      </c>
      <c r="BC9" s="324">
        <f t="shared" ref="BC9:BC70" si="80">IF(BE9&gt;0,BE9,0)</f>
        <v>1476.5100000000002</v>
      </c>
      <c r="BD9" s="324">
        <f t="shared" ref="BD9:BD70" si="81">IF(BE9&gt;0,0,BE9)</f>
        <v>0</v>
      </c>
      <c r="BE9" s="327">
        <f t="shared" si="12"/>
        <v>1476.5100000000002</v>
      </c>
      <c r="BF9" s="324">
        <v>2598.71</v>
      </c>
      <c r="BG9" s="324">
        <v>0</v>
      </c>
      <c r="BH9" s="324">
        <f t="shared" ref="BH9:BH70" si="82">IF(BJ9&gt;0,BJ9,0)</f>
        <v>2598.71</v>
      </c>
      <c r="BI9" s="324">
        <f t="shared" ref="BI9:BI70" si="83">IF(BJ9&gt;0,0,BJ9)</f>
        <v>0</v>
      </c>
      <c r="BJ9" s="327">
        <f t="shared" si="13"/>
        <v>2598.71</v>
      </c>
      <c r="BK9" s="324">
        <v>14311.920000000002</v>
      </c>
      <c r="BL9" s="324">
        <v>21008.18</v>
      </c>
      <c r="BM9" s="324">
        <f t="shared" ref="BM9:BM70" si="84">IF(BO9&gt;0,BO9,0)</f>
        <v>0</v>
      </c>
      <c r="BN9" s="324">
        <f t="shared" ref="BN9:BN70" si="85">IF(BO9&gt;0,0,BO9)</f>
        <v>-6696.2599999999984</v>
      </c>
      <c r="BO9" s="325">
        <f t="shared" si="14"/>
        <v>-6696.2599999999984</v>
      </c>
      <c r="BP9" s="320">
        <v>1240.1599999999999</v>
      </c>
      <c r="BQ9" s="320">
        <v>1012.7799999999999</v>
      </c>
      <c r="BR9" s="319">
        <f t="shared" si="15"/>
        <v>227.38</v>
      </c>
      <c r="BS9" s="320">
        <f t="shared" si="16"/>
        <v>0</v>
      </c>
      <c r="BT9" s="341">
        <f t="shared" si="17"/>
        <v>227.38</v>
      </c>
      <c r="BU9" s="319">
        <v>161.66</v>
      </c>
      <c r="BV9" s="319">
        <v>0</v>
      </c>
      <c r="BW9" s="319">
        <f t="shared" si="18"/>
        <v>161.66</v>
      </c>
      <c r="BX9" s="320">
        <f t="shared" si="19"/>
        <v>0</v>
      </c>
      <c r="BY9" s="342">
        <f t="shared" si="20"/>
        <v>161.66</v>
      </c>
      <c r="BZ9" s="319">
        <v>3943.6000000000004</v>
      </c>
      <c r="CA9" s="319">
        <v>6415.31</v>
      </c>
      <c r="CB9" s="319">
        <f t="shared" si="21"/>
        <v>0</v>
      </c>
      <c r="CC9" s="320">
        <f t="shared" si="22"/>
        <v>-2471.71</v>
      </c>
      <c r="CD9" s="341">
        <f t="shared" si="23"/>
        <v>-2471.71</v>
      </c>
      <c r="CE9" s="319">
        <v>74801.86</v>
      </c>
      <c r="CF9" s="319">
        <v>33332.83</v>
      </c>
      <c r="CG9" s="319">
        <f t="shared" si="24"/>
        <v>41469.03</v>
      </c>
      <c r="CH9" s="320">
        <f t="shared" si="25"/>
        <v>0</v>
      </c>
      <c r="CI9" s="342">
        <f t="shared" si="26"/>
        <v>41469.03</v>
      </c>
      <c r="CJ9" s="319">
        <v>7527.4699999999993</v>
      </c>
      <c r="CK9" s="319">
        <v>542.77</v>
      </c>
      <c r="CL9" s="324">
        <f t="shared" si="27"/>
        <v>6984.6999999999989</v>
      </c>
      <c r="CM9" s="324">
        <f t="shared" si="28"/>
        <v>0</v>
      </c>
      <c r="CN9" s="327">
        <f t="shared" si="29"/>
        <v>6984.6999999999989</v>
      </c>
      <c r="CO9" s="324">
        <v>10583.09</v>
      </c>
      <c r="CP9" s="324">
        <v>0</v>
      </c>
      <c r="CQ9" s="324">
        <f t="shared" si="30"/>
        <v>10583.09</v>
      </c>
      <c r="CR9" s="324">
        <f t="shared" si="31"/>
        <v>0</v>
      </c>
      <c r="CS9" s="327">
        <f t="shared" si="32"/>
        <v>10583.09</v>
      </c>
      <c r="CT9" s="324">
        <v>2093.9899999999998</v>
      </c>
      <c r="CU9" s="324">
        <v>0</v>
      </c>
      <c r="CV9" s="324">
        <f t="shared" si="33"/>
        <v>2093.9899999999998</v>
      </c>
      <c r="CW9" s="324">
        <f t="shared" si="34"/>
        <v>0</v>
      </c>
      <c r="CX9" s="327">
        <f t="shared" si="35"/>
        <v>2093.9899999999998</v>
      </c>
      <c r="CY9" s="324">
        <v>4014.2000000000007</v>
      </c>
      <c r="CZ9" s="324">
        <v>455.75</v>
      </c>
      <c r="DA9" s="324">
        <f t="shared" si="36"/>
        <v>3558.4500000000007</v>
      </c>
      <c r="DB9" s="324">
        <f t="shared" si="37"/>
        <v>0</v>
      </c>
      <c r="DC9" s="327">
        <f t="shared" si="38"/>
        <v>3558.4500000000007</v>
      </c>
      <c r="DD9" s="324">
        <v>1899.68</v>
      </c>
      <c r="DE9" s="324">
        <v>0</v>
      </c>
      <c r="DF9" s="324">
        <f t="shared" si="39"/>
        <v>1899.68</v>
      </c>
      <c r="DG9" s="324">
        <f t="shared" si="40"/>
        <v>0</v>
      </c>
      <c r="DH9" s="325">
        <f t="shared" si="41"/>
        <v>1899.68</v>
      </c>
      <c r="DI9" s="323">
        <v>2932.6499999999996</v>
      </c>
      <c r="DJ9" s="323">
        <v>940.3900000000001</v>
      </c>
      <c r="DK9" s="324">
        <f t="shared" si="42"/>
        <v>1992.2599999999995</v>
      </c>
      <c r="DL9" s="324">
        <f t="shared" si="43"/>
        <v>0</v>
      </c>
      <c r="DM9" s="327">
        <f t="shared" si="44"/>
        <v>1992.2599999999995</v>
      </c>
      <c r="DN9" s="324">
        <v>378.74</v>
      </c>
      <c r="DO9" s="324">
        <v>0</v>
      </c>
      <c r="DP9" s="324">
        <f t="shared" si="45"/>
        <v>378.74</v>
      </c>
      <c r="DQ9" s="324">
        <f t="shared" si="46"/>
        <v>0</v>
      </c>
      <c r="DR9" s="325">
        <f t="shared" si="47"/>
        <v>378.74</v>
      </c>
      <c r="DS9" s="320">
        <v>6718.42</v>
      </c>
      <c r="DT9" s="320">
        <v>0</v>
      </c>
      <c r="DU9" s="319">
        <f t="shared" si="48"/>
        <v>6718.42</v>
      </c>
      <c r="DV9" s="320">
        <f t="shared" si="49"/>
        <v>0</v>
      </c>
      <c r="DW9" s="342">
        <f t="shared" si="50"/>
        <v>6718.42</v>
      </c>
      <c r="DX9" s="329">
        <v>11822.47</v>
      </c>
      <c r="DY9" s="329">
        <v>8824.65</v>
      </c>
      <c r="DZ9" s="320">
        <f t="shared" si="51"/>
        <v>2997.8199999999997</v>
      </c>
      <c r="EA9" s="320">
        <f t="shared" si="52"/>
        <v>0</v>
      </c>
      <c r="EB9" s="342">
        <f t="shared" si="53"/>
        <v>2997.8199999999997</v>
      </c>
      <c r="EC9" s="319">
        <v>14361.77</v>
      </c>
      <c r="ED9" s="319">
        <v>10783.619999999999</v>
      </c>
      <c r="EE9" s="319">
        <f t="shared" si="54"/>
        <v>3578.1500000000015</v>
      </c>
      <c r="EF9" s="320">
        <f t="shared" si="55"/>
        <v>0</v>
      </c>
      <c r="EG9" s="342">
        <f t="shared" si="56"/>
        <v>3578.1500000000015</v>
      </c>
      <c r="EH9" s="324"/>
      <c r="EI9" s="324"/>
      <c r="EJ9" s="324">
        <f t="shared" si="57"/>
        <v>0</v>
      </c>
      <c r="EK9" s="324">
        <f t="shared" si="58"/>
        <v>0</v>
      </c>
      <c r="EL9" s="327">
        <f t="shared" si="59"/>
        <v>0</v>
      </c>
      <c r="EM9" s="330">
        <v>11792.08</v>
      </c>
      <c r="EN9" s="330">
        <v>8685.6099999999988</v>
      </c>
      <c r="EO9" s="331">
        <f t="shared" si="60"/>
        <v>352596.4</v>
      </c>
      <c r="EP9" s="331">
        <f t="shared" si="61"/>
        <v>258333.83</v>
      </c>
      <c r="EQ9" s="332">
        <f t="shared" ref="EQ9:EQ70" si="86">IF(ES9&gt;0,ES9,0)</f>
        <v>94262.570000000036</v>
      </c>
      <c r="ER9" s="332">
        <f t="shared" ref="ER9:ER70" si="87">IF(ES9&gt;0,0,ES9)</f>
        <v>0</v>
      </c>
      <c r="ES9" s="333">
        <f t="shared" si="62"/>
        <v>94262.570000000036</v>
      </c>
      <c r="ET9" s="343"/>
      <c r="EU9" s="335">
        <f t="shared" si="63"/>
        <v>143155.66000000006</v>
      </c>
      <c r="EV9" s="336">
        <f t="shared" si="64"/>
        <v>-29775.269999999982</v>
      </c>
      <c r="EW9" s="337"/>
      <c r="EX9" s="2"/>
      <c r="EY9" s="7"/>
      <c r="EZ9" s="2"/>
      <c r="FA9" s="2"/>
      <c r="FB9" s="2"/>
      <c r="FC9" s="2"/>
      <c r="FD9" s="2"/>
      <c r="FE9" s="2"/>
      <c r="FF9" s="2"/>
      <c r="FG9" s="2"/>
    </row>
    <row r="10" spans="1:163" s="1" customFormat="1" ht="15.75" customHeight="1" x14ac:dyDescent="0.25">
      <c r="A10" s="311">
        <v>3</v>
      </c>
      <c r="B10" s="338" t="s">
        <v>10</v>
      </c>
      <c r="C10" s="339">
        <v>9</v>
      </c>
      <c r="D10" s="340">
        <v>2</v>
      </c>
      <c r="E10" s="315">
        <v>3774.3699999999994</v>
      </c>
      <c r="F10" s="316">
        <f>'[3]березень 2021'!F10</f>
        <v>-97151.209999999977</v>
      </c>
      <c r="G10" s="316">
        <f>'[3]березень 2021'!G10</f>
        <v>-133438.97</v>
      </c>
      <c r="H10" s="317">
        <v>21020.9</v>
      </c>
      <c r="I10" s="317">
        <v>20442.78</v>
      </c>
      <c r="J10" s="317">
        <f t="shared" si="65"/>
        <v>578.12000000000262</v>
      </c>
      <c r="K10" s="317">
        <f t="shared" si="66"/>
        <v>0</v>
      </c>
      <c r="L10" s="317">
        <f t="shared" si="0"/>
        <v>578.12000000000262</v>
      </c>
      <c r="M10" s="318">
        <v>11966.6</v>
      </c>
      <c r="N10" s="318">
        <v>14165.65</v>
      </c>
      <c r="O10" s="319">
        <f t="shared" si="67"/>
        <v>0</v>
      </c>
      <c r="P10" s="319">
        <f t="shared" si="1"/>
        <v>-2199.0499999999993</v>
      </c>
      <c r="Q10" s="319">
        <f t="shared" si="2"/>
        <v>-2199.0499999999993</v>
      </c>
      <c r="R10" s="319">
        <v>37813.040000000008</v>
      </c>
      <c r="S10" s="319">
        <v>37063.760000000002</v>
      </c>
      <c r="T10" s="319">
        <f t="shared" si="68"/>
        <v>749.28000000000611</v>
      </c>
      <c r="U10" s="320">
        <f t="shared" si="69"/>
        <v>0</v>
      </c>
      <c r="V10" s="341">
        <f t="shared" si="3"/>
        <v>749.28000000000611</v>
      </c>
      <c r="W10" s="319">
        <v>0</v>
      </c>
      <c r="X10" s="319">
        <v>0</v>
      </c>
      <c r="Y10" s="319">
        <f t="shared" si="4"/>
        <v>0</v>
      </c>
      <c r="Z10" s="320">
        <f t="shared" si="5"/>
        <v>0</v>
      </c>
      <c r="AA10" s="342">
        <f t="shared" si="6"/>
        <v>0</v>
      </c>
      <c r="AB10" s="323">
        <v>5787.26</v>
      </c>
      <c r="AC10" s="323">
        <v>700.31000000000006</v>
      </c>
      <c r="AD10" s="324">
        <f t="shared" si="70"/>
        <v>5086.95</v>
      </c>
      <c r="AE10" s="324">
        <f t="shared" si="71"/>
        <v>0</v>
      </c>
      <c r="AF10" s="325">
        <f t="shared" si="7"/>
        <v>5086.95</v>
      </c>
      <c r="AG10" s="323">
        <v>3055.7300000000005</v>
      </c>
      <c r="AH10" s="323">
        <v>496.54</v>
      </c>
      <c r="AI10" s="324">
        <f t="shared" si="72"/>
        <v>2559.1900000000005</v>
      </c>
      <c r="AJ10" s="324">
        <f t="shared" si="73"/>
        <v>0</v>
      </c>
      <c r="AK10" s="325">
        <f t="shared" si="8"/>
        <v>2559.1900000000005</v>
      </c>
      <c r="AL10" s="323">
        <v>4625.4900000000007</v>
      </c>
      <c r="AM10" s="323">
        <v>3633.4800000000005</v>
      </c>
      <c r="AN10" s="324">
        <f t="shared" si="74"/>
        <v>992.01000000000022</v>
      </c>
      <c r="AO10" s="324">
        <f t="shared" si="75"/>
        <v>0</v>
      </c>
      <c r="AP10" s="325">
        <f t="shared" si="9"/>
        <v>992.01000000000022</v>
      </c>
      <c r="AQ10" s="326">
        <v>1105.53</v>
      </c>
      <c r="AR10" s="326">
        <v>947.09999999999991</v>
      </c>
      <c r="AS10" s="324">
        <f t="shared" si="76"/>
        <v>158.43000000000006</v>
      </c>
      <c r="AT10" s="324">
        <f t="shared" si="77"/>
        <v>0</v>
      </c>
      <c r="AU10" s="327">
        <f t="shared" si="10"/>
        <v>158.43000000000006</v>
      </c>
      <c r="AV10" s="323">
        <v>258.54000000000002</v>
      </c>
      <c r="AW10" s="323">
        <v>136.97</v>
      </c>
      <c r="AX10" s="324">
        <f t="shared" si="78"/>
        <v>121.57000000000002</v>
      </c>
      <c r="AY10" s="324">
        <f t="shared" si="79"/>
        <v>0</v>
      </c>
      <c r="AZ10" s="325">
        <f t="shared" si="11"/>
        <v>121.57000000000002</v>
      </c>
      <c r="BA10" s="326">
        <v>2594.8999999999996</v>
      </c>
      <c r="BB10" s="326">
        <v>2059.3699999999994</v>
      </c>
      <c r="BC10" s="324">
        <f t="shared" si="80"/>
        <v>535.5300000000002</v>
      </c>
      <c r="BD10" s="324">
        <f t="shared" si="81"/>
        <v>0</v>
      </c>
      <c r="BE10" s="327">
        <f t="shared" si="12"/>
        <v>535.5300000000002</v>
      </c>
      <c r="BF10" s="324">
        <v>1292.3599999999999</v>
      </c>
      <c r="BG10" s="324">
        <v>0</v>
      </c>
      <c r="BH10" s="324">
        <f t="shared" si="82"/>
        <v>1292.3599999999999</v>
      </c>
      <c r="BI10" s="324">
        <f t="shared" si="83"/>
        <v>0</v>
      </c>
      <c r="BJ10" s="327">
        <f t="shared" si="13"/>
        <v>1292.3599999999999</v>
      </c>
      <c r="BK10" s="324">
        <v>7075.4400000000005</v>
      </c>
      <c r="BL10" s="324">
        <v>11800.51</v>
      </c>
      <c r="BM10" s="324">
        <f t="shared" si="84"/>
        <v>0</v>
      </c>
      <c r="BN10" s="324">
        <f t="shared" si="85"/>
        <v>-4725.07</v>
      </c>
      <c r="BO10" s="325">
        <f t="shared" si="14"/>
        <v>-4725.07</v>
      </c>
      <c r="BP10" s="320">
        <v>628.79999999999995</v>
      </c>
      <c r="BQ10" s="320">
        <v>513.29</v>
      </c>
      <c r="BR10" s="319">
        <f t="shared" si="15"/>
        <v>115.50999999999999</v>
      </c>
      <c r="BS10" s="320">
        <f t="shared" si="16"/>
        <v>0</v>
      </c>
      <c r="BT10" s="341">
        <f t="shared" si="17"/>
        <v>115.50999999999999</v>
      </c>
      <c r="BU10" s="319">
        <v>80.400000000000006</v>
      </c>
      <c r="BV10" s="319">
        <v>341.34</v>
      </c>
      <c r="BW10" s="319">
        <f t="shared" si="18"/>
        <v>0</v>
      </c>
      <c r="BX10" s="320">
        <f t="shared" si="19"/>
        <v>-260.93999999999994</v>
      </c>
      <c r="BY10" s="342">
        <f t="shared" si="20"/>
        <v>-260.93999999999994</v>
      </c>
      <c r="BZ10" s="319">
        <v>1997.7600000000002</v>
      </c>
      <c r="CA10" s="319">
        <v>3342.38</v>
      </c>
      <c r="CB10" s="319">
        <f t="shared" si="21"/>
        <v>0</v>
      </c>
      <c r="CC10" s="320">
        <f t="shared" si="22"/>
        <v>-1344.62</v>
      </c>
      <c r="CD10" s="341">
        <f t="shared" si="23"/>
        <v>-1344.62</v>
      </c>
      <c r="CE10" s="319">
        <v>40411.759999999995</v>
      </c>
      <c r="CF10" s="319">
        <v>13224.45</v>
      </c>
      <c r="CG10" s="319">
        <f t="shared" si="24"/>
        <v>27187.309999999994</v>
      </c>
      <c r="CH10" s="320">
        <f t="shared" si="25"/>
        <v>0</v>
      </c>
      <c r="CI10" s="342">
        <f t="shared" si="26"/>
        <v>27187.309999999994</v>
      </c>
      <c r="CJ10" s="319">
        <v>3458.8399999999997</v>
      </c>
      <c r="CK10" s="319">
        <v>1553.44</v>
      </c>
      <c r="CL10" s="324">
        <f t="shared" si="27"/>
        <v>1905.3999999999996</v>
      </c>
      <c r="CM10" s="324">
        <f t="shared" si="28"/>
        <v>0</v>
      </c>
      <c r="CN10" s="327">
        <f t="shared" si="29"/>
        <v>1905.3999999999996</v>
      </c>
      <c r="CO10" s="324">
        <v>5295.43</v>
      </c>
      <c r="CP10" s="324">
        <v>0</v>
      </c>
      <c r="CQ10" s="324">
        <f t="shared" si="30"/>
        <v>5295.43</v>
      </c>
      <c r="CR10" s="324">
        <f t="shared" si="31"/>
        <v>0</v>
      </c>
      <c r="CS10" s="327">
        <f t="shared" si="32"/>
        <v>5295.43</v>
      </c>
      <c r="CT10" s="324">
        <v>592.59999999999991</v>
      </c>
      <c r="CU10" s="324">
        <v>0</v>
      </c>
      <c r="CV10" s="324">
        <f t="shared" si="33"/>
        <v>592.59999999999991</v>
      </c>
      <c r="CW10" s="324">
        <f t="shared" si="34"/>
        <v>0</v>
      </c>
      <c r="CX10" s="327">
        <f t="shared" si="35"/>
        <v>592.59999999999991</v>
      </c>
      <c r="CY10" s="324">
        <v>2548.4300000000003</v>
      </c>
      <c r="CZ10" s="324">
        <v>0</v>
      </c>
      <c r="DA10" s="324">
        <f t="shared" si="36"/>
        <v>2548.4300000000003</v>
      </c>
      <c r="DB10" s="324">
        <f t="shared" si="37"/>
        <v>0</v>
      </c>
      <c r="DC10" s="327">
        <f t="shared" si="38"/>
        <v>2548.4300000000003</v>
      </c>
      <c r="DD10" s="324">
        <v>949.62000000000012</v>
      </c>
      <c r="DE10" s="324">
        <v>0</v>
      </c>
      <c r="DF10" s="324">
        <f t="shared" si="39"/>
        <v>949.62000000000012</v>
      </c>
      <c r="DG10" s="324">
        <f t="shared" si="40"/>
        <v>0</v>
      </c>
      <c r="DH10" s="325">
        <f t="shared" si="41"/>
        <v>949.62000000000012</v>
      </c>
      <c r="DI10" s="323">
        <v>897.55</v>
      </c>
      <c r="DJ10" s="323">
        <v>513.21</v>
      </c>
      <c r="DK10" s="324">
        <f t="shared" si="42"/>
        <v>384.33999999999992</v>
      </c>
      <c r="DL10" s="324">
        <f t="shared" si="43"/>
        <v>0</v>
      </c>
      <c r="DM10" s="327">
        <f t="shared" si="44"/>
        <v>384.33999999999992</v>
      </c>
      <c r="DN10" s="324">
        <v>172.13</v>
      </c>
      <c r="DO10" s="324">
        <v>0</v>
      </c>
      <c r="DP10" s="324">
        <f t="shared" si="45"/>
        <v>172.13</v>
      </c>
      <c r="DQ10" s="324">
        <f t="shared" si="46"/>
        <v>0</v>
      </c>
      <c r="DR10" s="325">
        <f t="shared" si="47"/>
        <v>172.13</v>
      </c>
      <c r="DS10" s="320">
        <v>4017.71</v>
      </c>
      <c r="DT10" s="320">
        <v>0</v>
      </c>
      <c r="DU10" s="319">
        <f t="shared" si="48"/>
        <v>4017.71</v>
      </c>
      <c r="DV10" s="320">
        <f t="shared" si="49"/>
        <v>0</v>
      </c>
      <c r="DW10" s="342">
        <f t="shared" si="50"/>
        <v>4017.71</v>
      </c>
      <c r="DX10" s="329">
        <v>2945.3700000000008</v>
      </c>
      <c r="DY10" s="329">
        <v>1499.83</v>
      </c>
      <c r="DZ10" s="320">
        <f t="shared" si="51"/>
        <v>1445.5400000000009</v>
      </c>
      <c r="EA10" s="320">
        <f t="shared" si="52"/>
        <v>0</v>
      </c>
      <c r="EB10" s="342">
        <f t="shared" si="53"/>
        <v>1445.5400000000009</v>
      </c>
      <c r="EC10" s="319">
        <v>3323.9100000000003</v>
      </c>
      <c r="ED10" s="319">
        <v>1835.1299999999997</v>
      </c>
      <c r="EE10" s="319">
        <f t="shared" si="54"/>
        <v>1488.7800000000007</v>
      </c>
      <c r="EF10" s="320">
        <f t="shared" si="55"/>
        <v>0</v>
      </c>
      <c r="EG10" s="342">
        <f t="shared" si="56"/>
        <v>1488.7800000000007</v>
      </c>
      <c r="EH10" s="324"/>
      <c r="EI10" s="324"/>
      <c r="EJ10" s="324">
        <f t="shared" si="57"/>
        <v>0</v>
      </c>
      <c r="EK10" s="324">
        <f t="shared" si="58"/>
        <v>0</v>
      </c>
      <c r="EL10" s="327">
        <f t="shared" si="59"/>
        <v>0</v>
      </c>
      <c r="EM10" s="330">
        <v>5668.82</v>
      </c>
      <c r="EN10" s="330">
        <v>4114.32</v>
      </c>
      <c r="EO10" s="331">
        <f t="shared" si="60"/>
        <v>169584.91999999998</v>
      </c>
      <c r="EP10" s="331">
        <f t="shared" si="61"/>
        <v>118383.85999999999</v>
      </c>
      <c r="EQ10" s="332">
        <f t="shared" si="86"/>
        <v>51201.06</v>
      </c>
      <c r="ER10" s="332">
        <f t="shared" si="87"/>
        <v>0</v>
      </c>
      <c r="ES10" s="333">
        <f t="shared" si="62"/>
        <v>51201.06</v>
      </c>
      <c r="ET10" s="343"/>
      <c r="EU10" s="335">
        <f t="shared" si="63"/>
        <v>-45950.14999999998</v>
      </c>
      <c r="EV10" s="336">
        <f t="shared" si="64"/>
        <v>-94403.710000000021</v>
      </c>
      <c r="EW10" s="337"/>
      <c r="EX10" s="2"/>
      <c r="EY10" s="7"/>
      <c r="EZ10" s="2"/>
      <c r="FA10" s="2"/>
      <c r="FB10" s="2"/>
      <c r="FC10" s="2"/>
      <c r="FD10" s="2"/>
      <c r="FE10" s="2"/>
      <c r="FF10" s="2"/>
      <c r="FG10" s="2"/>
    </row>
    <row r="11" spans="1:163" s="1" customFormat="1" ht="15.75" customHeight="1" x14ac:dyDescent="0.25">
      <c r="A11" s="311">
        <v>4</v>
      </c>
      <c r="B11" s="338" t="s">
        <v>11</v>
      </c>
      <c r="C11" s="339">
        <v>9</v>
      </c>
      <c r="D11" s="340">
        <v>4</v>
      </c>
      <c r="E11" s="315">
        <v>7550.7399999999989</v>
      </c>
      <c r="F11" s="316">
        <f>'[3]березень 2021'!F11</f>
        <v>3817.8199999999651</v>
      </c>
      <c r="G11" s="316">
        <f>'[3]березень 2021'!G11</f>
        <v>-23794.839999999989</v>
      </c>
      <c r="H11" s="317">
        <v>43280.819999999992</v>
      </c>
      <c r="I11" s="317">
        <v>36883.11</v>
      </c>
      <c r="J11" s="317">
        <f t="shared" si="65"/>
        <v>6397.7099999999919</v>
      </c>
      <c r="K11" s="317">
        <f t="shared" si="66"/>
        <v>0</v>
      </c>
      <c r="L11" s="317">
        <f t="shared" si="0"/>
        <v>6397.7099999999919</v>
      </c>
      <c r="M11" s="318">
        <v>27782.920000000006</v>
      </c>
      <c r="N11" s="318">
        <v>29578.77</v>
      </c>
      <c r="O11" s="319">
        <f t="shared" si="67"/>
        <v>0</v>
      </c>
      <c r="P11" s="319">
        <f t="shared" si="1"/>
        <v>-1795.8499999999949</v>
      </c>
      <c r="Q11" s="319">
        <f t="shared" si="2"/>
        <v>-1795.8499999999949</v>
      </c>
      <c r="R11" s="319">
        <v>74505.95</v>
      </c>
      <c r="S11" s="319">
        <v>74127.56</v>
      </c>
      <c r="T11" s="319">
        <f t="shared" si="68"/>
        <v>378.38999999999942</v>
      </c>
      <c r="U11" s="320">
        <f t="shared" si="69"/>
        <v>0</v>
      </c>
      <c r="V11" s="341">
        <f t="shared" si="3"/>
        <v>378.38999999999942</v>
      </c>
      <c r="W11" s="319">
        <v>0</v>
      </c>
      <c r="X11" s="319">
        <v>0</v>
      </c>
      <c r="Y11" s="319">
        <f t="shared" si="4"/>
        <v>0</v>
      </c>
      <c r="Z11" s="320">
        <f t="shared" si="5"/>
        <v>0</v>
      </c>
      <c r="AA11" s="342">
        <f t="shared" si="6"/>
        <v>0</v>
      </c>
      <c r="AB11" s="323">
        <v>11548.85</v>
      </c>
      <c r="AC11" s="323">
        <v>1024.73</v>
      </c>
      <c r="AD11" s="324">
        <f t="shared" si="70"/>
        <v>10524.12</v>
      </c>
      <c r="AE11" s="324">
        <f t="shared" si="71"/>
        <v>0</v>
      </c>
      <c r="AF11" s="325">
        <f t="shared" si="7"/>
        <v>10524.12</v>
      </c>
      <c r="AG11" s="323">
        <v>6803.9500000000007</v>
      </c>
      <c r="AH11" s="323">
        <v>978.77</v>
      </c>
      <c r="AI11" s="324">
        <f t="shared" si="72"/>
        <v>5825.18</v>
      </c>
      <c r="AJ11" s="324">
        <f t="shared" si="73"/>
        <v>0</v>
      </c>
      <c r="AK11" s="325">
        <f t="shared" si="8"/>
        <v>5825.18</v>
      </c>
      <c r="AL11" s="323">
        <v>9701.17</v>
      </c>
      <c r="AM11" s="323">
        <v>7423.4000000000005</v>
      </c>
      <c r="AN11" s="324">
        <f t="shared" si="74"/>
        <v>2277.7699999999995</v>
      </c>
      <c r="AO11" s="324">
        <f t="shared" si="75"/>
        <v>0</v>
      </c>
      <c r="AP11" s="325">
        <f t="shared" si="9"/>
        <v>2277.7699999999995</v>
      </c>
      <c r="AQ11" s="326">
        <v>2039.4500000000003</v>
      </c>
      <c r="AR11" s="326">
        <v>1744.69</v>
      </c>
      <c r="AS11" s="324">
        <f t="shared" si="76"/>
        <v>294.76000000000022</v>
      </c>
      <c r="AT11" s="324">
        <f t="shared" si="77"/>
        <v>0</v>
      </c>
      <c r="AU11" s="327">
        <f t="shared" si="10"/>
        <v>294.76000000000022</v>
      </c>
      <c r="AV11" s="323">
        <v>514.19000000000005</v>
      </c>
      <c r="AW11" s="323">
        <v>273.92</v>
      </c>
      <c r="AX11" s="324">
        <f t="shared" si="78"/>
        <v>240.27000000000004</v>
      </c>
      <c r="AY11" s="324">
        <f t="shared" si="79"/>
        <v>0</v>
      </c>
      <c r="AZ11" s="325">
        <f t="shared" si="11"/>
        <v>240.27000000000004</v>
      </c>
      <c r="BA11" s="326">
        <v>6828.1099999999988</v>
      </c>
      <c r="BB11" s="326">
        <v>5508.58</v>
      </c>
      <c r="BC11" s="324">
        <f t="shared" si="80"/>
        <v>1319.5299999999988</v>
      </c>
      <c r="BD11" s="324">
        <f t="shared" si="81"/>
        <v>0</v>
      </c>
      <c r="BE11" s="327">
        <f t="shared" si="12"/>
        <v>1319.5299999999988</v>
      </c>
      <c r="BF11" s="324">
        <v>2585.38</v>
      </c>
      <c r="BG11" s="324">
        <v>3215.87</v>
      </c>
      <c r="BH11" s="324">
        <f t="shared" si="82"/>
        <v>0</v>
      </c>
      <c r="BI11" s="324">
        <f t="shared" si="83"/>
        <v>-630.48999999999978</v>
      </c>
      <c r="BJ11" s="327">
        <f t="shared" si="13"/>
        <v>-630.48999999999978</v>
      </c>
      <c r="BK11" s="324">
        <v>14236.16</v>
      </c>
      <c r="BL11" s="324">
        <v>51899.569999999992</v>
      </c>
      <c r="BM11" s="324">
        <f t="shared" si="84"/>
        <v>0</v>
      </c>
      <c r="BN11" s="324">
        <f t="shared" si="85"/>
        <v>-37663.409999999989</v>
      </c>
      <c r="BO11" s="325">
        <f t="shared" si="14"/>
        <v>-37663.409999999989</v>
      </c>
      <c r="BP11" s="320">
        <v>1260.97</v>
      </c>
      <c r="BQ11" s="320">
        <v>1031.67</v>
      </c>
      <c r="BR11" s="319">
        <f t="shared" si="15"/>
        <v>229.29999999999995</v>
      </c>
      <c r="BS11" s="320">
        <f t="shared" si="16"/>
        <v>0</v>
      </c>
      <c r="BT11" s="341">
        <f t="shared" si="17"/>
        <v>229.29999999999995</v>
      </c>
      <c r="BU11" s="319">
        <v>163.87</v>
      </c>
      <c r="BV11" s="319">
        <v>0</v>
      </c>
      <c r="BW11" s="319">
        <f t="shared" si="18"/>
        <v>163.87</v>
      </c>
      <c r="BX11" s="320">
        <f t="shared" si="19"/>
        <v>0</v>
      </c>
      <c r="BY11" s="342">
        <f t="shared" si="20"/>
        <v>163.87</v>
      </c>
      <c r="BZ11" s="319">
        <v>3991.3399999999997</v>
      </c>
      <c r="CA11" s="319">
        <v>6684.78</v>
      </c>
      <c r="CB11" s="319">
        <f t="shared" si="21"/>
        <v>0</v>
      </c>
      <c r="CC11" s="320">
        <f t="shared" si="22"/>
        <v>-2693.44</v>
      </c>
      <c r="CD11" s="341">
        <f t="shared" si="23"/>
        <v>-2693.44</v>
      </c>
      <c r="CE11" s="319">
        <v>78492.87000000001</v>
      </c>
      <c r="CF11" s="319">
        <v>86883.57</v>
      </c>
      <c r="CG11" s="319">
        <f t="shared" si="24"/>
        <v>0</v>
      </c>
      <c r="CH11" s="320">
        <f t="shared" si="25"/>
        <v>-8390.6999999999971</v>
      </c>
      <c r="CI11" s="342">
        <f t="shared" si="26"/>
        <v>-8390.6999999999971</v>
      </c>
      <c r="CJ11" s="319">
        <v>6873.4499999999989</v>
      </c>
      <c r="CK11" s="319">
        <v>459.66</v>
      </c>
      <c r="CL11" s="324">
        <f t="shared" si="27"/>
        <v>6413.7899999999991</v>
      </c>
      <c r="CM11" s="324">
        <f t="shared" si="28"/>
        <v>0</v>
      </c>
      <c r="CN11" s="327">
        <f t="shared" si="29"/>
        <v>6413.7899999999991</v>
      </c>
      <c r="CO11" s="324">
        <v>11668.15</v>
      </c>
      <c r="CP11" s="324">
        <v>10439.42</v>
      </c>
      <c r="CQ11" s="324">
        <f t="shared" si="30"/>
        <v>1228.7299999999996</v>
      </c>
      <c r="CR11" s="324">
        <f t="shared" si="31"/>
        <v>0</v>
      </c>
      <c r="CS11" s="327">
        <f t="shared" si="32"/>
        <v>1228.7299999999996</v>
      </c>
      <c r="CT11" s="324">
        <v>2042.4800000000005</v>
      </c>
      <c r="CU11" s="324">
        <v>0</v>
      </c>
      <c r="CV11" s="324">
        <f t="shared" si="33"/>
        <v>2042.4800000000005</v>
      </c>
      <c r="CW11" s="324">
        <f t="shared" si="34"/>
        <v>0</v>
      </c>
      <c r="CX11" s="327">
        <f t="shared" si="35"/>
        <v>2042.4800000000005</v>
      </c>
      <c r="CY11" s="324">
        <v>3981.5100000000007</v>
      </c>
      <c r="CZ11" s="324">
        <v>0</v>
      </c>
      <c r="DA11" s="324">
        <f t="shared" si="36"/>
        <v>3981.5100000000007</v>
      </c>
      <c r="DB11" s="324">
        <f t="shared" si="37"/>
        <v>0</v>
      </c>
      <c r="DC11" s="327">
        <f t="shared" si="38"/>
        <v>3981.5100000000007</v>
      </c>
      <c r="DD11" s="324">
        <v>1899.76</v>
      </c>
      <c r="DE11" s="324">
        <v>0</v>
      </c>
      <c r="DF11" s="324">
        <f t="shared" si="39"/>
        <v>1899.76</v>
      </c>
      <c r="DG11" s="324">
        <f t="shared" si="40"/>
        <v>0</v>
      </c>
      <c r="DH11" s="325">
        <f t="shared" si="41"/>
        <v>1899.76</v>
      </c>
      <c r="DI11" s="323">
        <v>2644.2799999999997</v>
      </c>
      <c r="DJ11" s="323">
        <v>2507.58</v>
      </c>
      <c r="DK11" s="324">
        <f t="shared" si="42"/>
        <v>136.69999999999982</v>
      </c>
      <c r="DL11" s="324">
        <f t="shared" si="43"/>
        <v>0</v>
      </c>
      <c r="DM11" s="327">
        <f t="shared" si="44"/>
        <v>136.69999999999982</v>
      </c>
      <c r="DN11" s="324">
        <v>341.3</v>
      </c>
      <c r="DO11" s="324">
        <v>0</v>
      </c>
      <c r="DP11" s="324">
        <f t="shared" si="45"/>
        <v>341.3</v>
      </c>
      <c r="DQ11" s="324">
        <f t="shared" si="46"/>
        <v>0</v>
      </c>
      <c r="DR11" s="325">
        <f t="shared" si="47"/>
        <v>341.3</v>
      </c>
      <c r="DS11" s="320">
        <v>6906.6299999999992</v>
      </c>
      <c r="DT11" s="320">
        <v>0</v>
      </c>
      <c r="DU11" s="319">
        <f t="shared" si="48"/>
        <v>6906.6299999999992</v>
      </c>
      <c r="DV11" s="320">
        <f t="shared" si="49"/>
        <v>0</v>
      </c>
      <c r="DW11" s="342">
        <f t="shared" si="50"/>
        <v>6906.6299999999992</v>
      </c>
      <c r="DX11" s="329">
        <v>3082.98</v>
      </c>
      <c r="DY11" s="329">
        <v>2033.27</v>
      </c>
      <c r="DZ11" s="320">
        <f t="shared" si="51"/>
        <v>1049.71</v>
      </c>
      <c r="EA11" s="320">
        <f t="shared" si="52"/>
        <v>0</v>
      </c>
      <c r="EB11" s="342">
        <f t="shared" si="53"/>
        <v>1049.71</v>
      </c>
      <c r="EC11" s="319">
        <v>12706.469999999998</v>
      </c>
      <c r="ED11" s="319">
        <v>11479.05</v>
      </c>
      <c r="EE11" s="319">
        <f t="shared" si="54"/>
        <v>1227.4199999999983</v>
      </c>
      <c r="EF11" s="320">
        <f t="shared" si="55"/>
        <v>0</v>
      </c>
      <c r="EG11" s="342">
        <f t="shared" si="56"/>
        <v>1227.4199999999983</v>
      </c>
      <c r="EH11" s="324"/>
      <c r="EI11" s="324"/>
      <c r="EJ11" s="324">
        <f t="shared" si="57"/>
        <v>0</v>
      </c>
      <c r="EK11" s="324">
        <f t="shared" si="58"/>
        <v>0</v>
      </c>
      <c r="EL11" s="327">
        <f t="shared" si="59"/>
        <v>0</v>
      </c>
      <c r="EM11" s="330">
        <v>11600.59</v>
      </c>
      <c r="EN11" s="330">
        <v>11330.699999999999</v>
      </c>
      <c r="EO11" s="331">
        <f t="shared" si="60"/>
        <v>347483.6</v>
      </c>
      <c r="EP11" s="331">
        <f t="shared" si="61"/>
        <v>345508.67000000004</v>
      </c>
      <c r="EQ11" s="332">
        <f t="shared" si="86"/>
        <v>1974.9299999999348</v>
      </c>
      <c r="ER11" s="332">
        <f t="shared" si="87"/>
        <v>0</v>
      </c>
      <c r="ES11" s="333">
        <f t="shared" si="62"/>
        <v>1974.9299999999348</v>
      </c>
      <c r="ET11" s="343"/>
      <c r="EU11" s="335">
        <f t="shared" si="63"/>
        <v>5792.7499999999</v>
      </c>
      <c r="EV11" s="336">
        <f t="shared" si="64"/>
        <v>-16141.269999999986</v>
      </c>
      <c r="EW11" s="337"/>
      <c r="EX11" s="2"/>
      <c r="EY11" s="7"/>
      <c r="EZ11" s="2"/>
      <c r="FA11" s="2"/>
      <c r="FB11" s="2"/>
      <c r="FC11" s="2"/>
      <c r="FD11" s="2"/>
      <c r="FE11" s="2"/>
      <c r="FF11" s="2"/>
      <c r="FG11" s="2"/>
    </row>
    <row r="12" spans="1:163" s="1" customFormat="1" ht="15.75" customHeight="1" x14ac:dyDescent="0.25">
      <c r="A12" s="311">
        <v>5</v>
      </c>
      <c r="B12" s="338" t="s">
        <v>12</v>
      </c>
      <c r="C12" s="339">
        <v>10</v>
      </c>
      <c r="D12" s="340">
        <v>1</v>
      </c>
      <c r="E12" s="315">
        <v>2441.5</v>
      </c>
      <c r="F12" s="316">
        <f>'[3]березень 2021'!F12</f>
        <v>48016.399999999994</v>
      </c>
      <c r="G12" s="316">
        <f>'[3]березень 2021'!G12</f>
        <v>46109.85</v>
      </c>
      <c r="H12" s="317">
        <v>11033.660000000002</v>
      </c>
      <c r="I12" s="317">
        <v>11189.02</v>
      </c>
      <c r="J12" s="317">
        <f t="shared" si="65"/>
        <v>0</v>
      </c>
      <c r="K12" s="317">
        <f t="shared" si="66"/>
        <v>-155.35999999999876</v>
      </c>
      <c r="L12" s="317">
        <f t="shared" si="0"/>
        <v>-155.35999999999876</v>
      </c>
      <c r="M12" s="318">
        <v>25712.670000000002</v>
      </c>
      <c r="N12" s="318">
        <v>28508.97</v>
      </c>
      <c r="O12" s="319">
        <f t="shared" si="67"/>
        <v>0</v>
      </c>
      <c r="P12" s="319">
        <f t="shared" si="1"/>
        <v>-2796.2999999999993</v>
      </c>
      <c r="Q12" s="319">
        <f t="shared" si="2"/>
        <v>-2796.2999999999993</v>
      </c>
      <c r="R12" s="319">
        <v>9502.17</v>
      </c>
      <c r="S12" s="319">
        <v>9329.01</v>
      </c>
      <c r="T12" s="319">
        <f t="shared" si="68"/>
        <v>173.15999999999985</v>
      </c>
      <c r="U12" s="320">
        <f t="shared" si="69"/>
        <v>0</v>
      </c>
      <c r="V12" s="341">
        <f t="shared" si="3"/>
        <v>173.15999999999985</v>
      </c>
      <c r="W12" s="319">
        <v>1035.45</v>
      </c>
      <c r="X12" s="319">
        <v>1015.65</v>
      </c>
      <c r="Y12" s="319">
        <f t="shared" si="4"/>
        <v>19.800000000000068</v>
      </c>
      <c r="Z12" s="320">
        <f t="shared" si="5"/>
        <v>0</v>
      </c>
      <c r="AA12" s="342">
        <f t="shared" si="6"/>
        <v>19.800000000000068</v>
      </c>
      <c r="AB12" s="323">
        <v>3288</v>
      </c>
      <c r="AC12" s="323">
        <v>384.01</v>
      </c>
      <c r="AD12" s="324">
        <f t="shared" si="70"/>
        <v>2903.99</v>
      </c>
      <c r="AE12" s="324">
        <f t="shared" si="71"/>
        <v>0</v>
      </c>
      <c r="AF12" s="325">
        <f t="shared" si="7"/>
        <v>2903.99</v>
      </c>
      <c r="AG12" s="323">
        <v>1920.5</v>
      </c>
      <c r="AH12" s="323">
        <v>421.3</v>
      </c>
      <c r="AI12" s="324">
        <f t="shared" si="72"/>
        <v>1499.2</v>
      </c>
      <c r="AJ12" s="324">
        <f t="shared" si="73"/>
        <v>0</v>
      </c>
      <c r="AK12" s="325">
        <f t="shared" si="8"/>
        <v>1499.2</v>
      </c>
      <c r="AL12" s="323">
        <v>3274.0299999999997</v>
      </c>
      <c r="AM12" s="323">
        <v>2502.71</v>
      </c>
      <c r="AN12" s="324">
        <f t="shared" si="74"/>
        <v>771.31999999999971</v>
      </c>
      <c r="AO12" s="324">
        <f t="shared" si="75"/>
        <v>0</v>
      </c>
      <c r="AP12" s="325">
        <f t="shared" si="9"/>
        <v>771.31999999999971</v>
      </c>
      <c r="AQ12" s="326">
        <v>615.01</v>
      </c>
      <c r="AR12" s="326">
        <v>527.29999999999995</v>
      </c>
      <c r="AS12" s="324">
        <f t="shared" si="76"/>
        <v>87.710000000000036</v>
      </c>
      <c r="AT12" s="324">
        <f t="shared" si="77"/>
        <v>0</v>
      </c>
      <c r="AU12" s="327">
        <f t="shared" si="10"/>
        <v>87.710000000000036</v>
      </c>
      <c r="AV12" s="323">
        <v>136.97999999999999</v>
      </c>
      <c r="AW12" s="323">
        <v>136.77000000000001</v>
      </c>
      <c r="AX12" s="324">
        <f t="shared" si="78"/>
        <v>0.20999999999997954</v>
      </c>
      <c r="AY12" s="324">
        <f t="shared" si="79"/>
        <v>0</v>
      </c>
      <c r="AZ12" s="325">
        <f t="shared" si="11"/>
        <v>0.20999999999997954</v>
      </c>
      <c r="BA12" s="326">
        <v>1778.9099999999999</v>
      </c>
      <c r="BB12" s="326">
        <v>1038.3399999999999</v>
      </c>
      <c r="BC12" s="324">
        <f t="shared" si="80"/>
        <v>740.56999999999994</v>
      </c>
      <c r="BD12" s="324">
        <f t="shared" si="81"/>
        <v>0</v>
      </c>
      <c r="BE12" s="327">
        <f t="shared" si="12"/>
        <v>740.56999999999994</v>
      </c>
      <c r="BF12" s="324">
        <v>836</v>
      </c>
      <c r="BG12" s="324">
        <v>0</v>
      </c>
      <c r="BH12" s="324">
        <f t="shared" si="82"/>
        <v>836</v>
      </c>
      <c r="BI12" s="324">
        <f t="shared" si="83"/>
        <v>0</v>
      </c>
      <c r="BJ12" s="327">
        <f t="shared" si="13"/>
        <v>836</v>
      </c>
      <c r="BK12" s="324">
        <v>4603.2099999999991</v>
      </c>
      <c r="BL12" s="324">
        <v>2621.0299999999997</v>
      </c>
      <c r="BM12" s="324">
        <f t="shared" si="84"/>
        <v>1982.1799999999994</v>
      </c>
      <c r="BN12" s="324">
        <f t="shared" si="85"/>
        <v>0</v>
      </c>
      <c r="BO12" s="325">
        <f t="shared" si="14"/>
        <v>1982.1799999999994</v>
      </c>
      <c r="BP12" s="320">
        <v>443.38999999999993</v>
      </c>
      <c r="BQ12" s="320">
        <v>363.6</v>
      </c>
      <c r="BR12" s="319">
        <f t="shared" si="15"/>
        <v>79.789999999999907</v>
      </c>
      <c r="BS12" s="320">
        <f t="shared" si="16"/>
        <v>0</v>
      </c>
      <c r="BT12" s="341">
        <f t="shared" si="17"/>
        <v>79.789999999999907</v>
      </c>
      <c r="BU12" s="319">
        <v>57.379999999999995</v>
      </c>
      <c r="BV12" s="319">
        <v>0</v>
      </c>
      <c r="BW12" s="319">
        <f t="shared" si="18"/>
        <v>57.379999999999995</v>
      </c>
      <c r="BX12" s="320">
        <f t="shared" si="19"/>
        <v>0</v>
      </c>
      <c r="BY12" s="342">
        <f t="shared" si="20"/>
        <v>57.379999999999995</v>
      </c>
      <c r="BZ12" s="319">
        <v>1108.69</v>
      </c>
      <c r="CA12" s="319">
        <v>0</v>
      </c>
      <c r="CB12" s="319">
        <f t="shared" si="21"/>
        <v>1108.69</v>
      </c>
      <c r="CC12" s="320">
        <f t="shared" si="22"/>
        <v>0</v>
      </c>
      <c r="CD12" s="341">
        <f t="shared" si="23"/>
        <v>1108.69</v>
      </c>
      <c r="CE12" s="319">
        <v>18211.649999999998</v>
      </c>
      <c r="CF12" s="319">
        <v>3171.3900000000003</v>
      </c>
      <c r="CG12" s="319">
        <f t="shared" si="24"/>
        <v>15040.259999999998</v>
      </c>
      <c r="CH12" s="320">
        <f t="shared" si="25"/>
        <v>0</v>
      </c>
      <c r="CI12" s="342">
        <f t="shared" si="26"/>
        <v>15040.259999999998</v>
      </c>
      <c r="CJ12" s="319">
        <v>1982.0399999999997</v>
      </c>
      <c r="CK12" s="319">
        <v>0</v>
      </c>
      <c r="CL12" s="324">
        <f t="shared" si="27"/>
        <v>1982.0399999999997</v>
      </c>
      <c r="CM12" s="324">
        <f t="shared" si="28"/>
        <v>0</v>
      </c>
      <c r="CN12" s="327">
        <f t="shared" si="29"/>
        <v>1982.0399999999997</v>
      </c>
      <c r="CO12" s="324">
        <v>3290.66</v>
      </c>
      <c r="CP12" s="324">
        <v>0</v>
      </c>
      <c r="CQ12" s="324">
        <f t="shared" si="30"/>
        <v>3290.66</v>
      </c>
      <c r="CR12" s="324">
        <f t="shared" si="31"/>
        <v>0</v>
      </c>
      <c r="CS12" s="327">
        <f t="shared" si="32"/>
        <v>3290.66</v>
      </c>
      <c r="CT12" s="324">
        <v>650.88999999999987</v>
      </c>
      <c r="CU12" s="324">
        <v>0</v>
      </c>
      <c r="CV12" s="324">
        <f t="shared" si="33"/>
        <v>650.88999999999987</v>
      </c>
      <c r="CW12" s="324">
        <f t="shared" si="34"/>
        <v>0</v>
      </c>
      <c r="CX12" s="327">
        <f t="shared" si="35"/>
        <v>650.88999999999987</v>
      </c>
      <c r="CY12" s="324">
        <v>1163.6000000000001</v>
      </c>
      <c r="CZ12" s="324">
        <v>0</v>
      </c>
      <c r="DA12" s="324">
        <f t="shared" si="36"/>
        <v>1163.6000000000001</v>
      </c>
      <c r="DB12" s="324">
        <f t="shared" si="37"/>
        <v>0</v>
      </c>
      <c r="DC12" s="327">
        <f t="shared" si="38"/>
        <v>1163.6000000000001</v>
      </c>
      <c r="DD12" s="324">
        <v>507.35999999999996</v>
      </c>
      <c r="DE12" s="324">
        <v>0</v>
      </c>
      <c r="DF12" s="324">
        <f t="shared" si="39"/>
        <v>507.35999999999996</v>
      </c>
      <c r="DG12" s="324">
        <f t="shared" si="40"/>
        <v>0</v>
      </c>
      <c r="DH12" s="325">
        <f t="shared" si="41"/>
        <v>507.35999999999996</v>
      </c>
      <c r="DI12" s="323">
        <v>508.0800000000001</v>
      </c>
      <c r="DJ12" s="323">
        <v>0</v>
      </c>
      <c r="DK12" s="324">
        <f t="shared" si="42"/>
        <v>508.0800000000001</v>
      </c>
      <c r="DL12" s="324">
        <f t="shared" si="43"/>
        <v>0</v>
      </c>
      <c r="DM12" s="327">
        <f t="shared" si="44"/>
        <v>508.0800000000001</v>
      </c>
      <c r="DN12" s="324">
        <v>104.47999999999999</v>
      </c>
      <c r="DO12" s="324">
        <v>0</v>
      </c>
      <c r="DP12" s="324">
        <f t="shared" si="45"/>
        <v>104.47999999999999</v>
      </c>
      <c r="DQ12" s="324">
        <f t="shared" si="46"/>
        <v>0</v>
      </c>
      <c r="DR12" s="325">
        <f t="shared" si="47"/>
        <v>104.47999999999999</v>
      </c>
      <c r="DS12" s="320">
        <v>1996.67</v>
      </c>
      <c r="DT12" s="320">
        <v>0</v>
      </c>
      <c r="DU12" s="319">
        <f t="shared" si="48"/>
        <v>1996.67</v>
      </c>
      <c r="DV12" s="320">
        <f t="shared" si="49"/>
        <v>0</v>
      </c>
      <c r="DW12" s="342">
        <f t="shared" si="50"/>
        <v>1996.67</v>
      </c>
      <c r="DX12" s="329">
        <v>4584.920000000001</v>
      </c>
      <c r="DY12" s="329">
        <v>3270.61</v>
      </c>
      <c r="DZ12" s="320">
        <f t="shared" si="51"/>
        <v>1314.3100000000009</v>
      </c>
      <c r="EA12" s="320">
        <f t="shared" si="52"/>
        <v>0</v>
      </c>
      <c r="EB12" s="342">
        <f t="shared" si="53"/>
        <v>1314.3100000000009</v>
      </c>
      <c r="EC12" s="319">
        <v>5676.07</v>
      </c>
      <c r="ED12" s="319">
        <v>3997.3900000000003</v>
      </c>
      <c r="EE12" s="319">
        <f t="shared" si="54"/>
        <v>1678.6799999999994</v>
      </c>
      <c r="EF12" s="320">
        <f t="shared" si="55"/>
        <v>0</v>
      </c>
      <c r="EG12" s="342">
        <f t="shared" si="56"/>
        <v>1678.6799999999994</v>
      </c>
      <c r="EH12" s="324"/>
      <c r="EI12" s="324"/>
      <c r="EJ12" s="324">
        <f t="shared" si="57"/>
        <v>0</v>
      </c>
      <c r="EK12" s="324">
        <f t="shared" si="58"/>
        <v>0</v>
      </c>
      <c r="EL12" s="327">
        <f t="shared" si="59"/>
        <v>0</v>
      </c>
      <c r="EM12" s="330">
        <v>3608.3099999999995</v>
      </c>
      <c r="EN12" s="330">
        <v>2335.23</v>
      </c>
      <c r="EO12" s="331">
        <f t="shared" si="60"/>
        <v>107630.78</v>
      </c>
      <c r="EP12" s="331">
        <f t="shared" si="61"/>
        <v>70812.330000000016</v>
      </c>
      <c r="EQ12" s="332">
        <f t="shared" si="86"/>
        <v>36818.449999999983</v>
      </c>
      <c r="ER12" s="332">
        <f t="shared" si="87"/>
        <v>0</v>
      </c>
      <c r="ES12" s="333">
        <f t="shared" si="62"/>
        <v>36818.449999999983</v>
      </c>
      <c r="ET12" s="343"/>
      <c r="EU12" s="335">
        <f t="shared" si="63"/>
        <v>84834.849999999977</v>
      </c>
      <c r="EV12" s="336">
        <f t="shared" si="64"/>
        <v>69357.22</v>
      </c>
      <c r="EW12" s="337"/>
      <c r="EX12" s="2"/>
      <c r="EY12" s="7"/>
      <c r="EZ12" s="2"/>
      <c r="FA12" s="2"/>
      <c r="FB12" s="2"/>
      <c r="FC12" s="2"/>
      <c r="FD12" s="2"/>
      <c r="FE12" s="2"/>
      <c r="FF12" s="2"/>
      <c r="FG12" s="2"/>
    </row>
    <row r="13" spans="1:163" s="1" customFormat="1" ht="15.75" customHeight="1" x14ac:dyDescent="0.25">
      <c r="A13" s="311">
        <v>6</v>
      </c>
      <c r="B13" s="338" t="s">
        <v>13</v>
      </c>
      <c r="C13" s="339">
        <v>9</v>
      </c>
      <c r="D13" s="340">
        <v>3</v>
      </c>
      <c r="E13" s="315">
        <v>5683.3000000000011</v>
      </c>
      <c r="F13" s="316">
        <f>'[3]березень 2021'!F13</f>
        <v>-29903.499999999989</v>
      </c>
      <c r="G13" s="316">
        <f>'[3]березень 2021'!G13</f>
        <v>-77906.170000000071</v>
      </c>
      <c r="H13" s="317">
        <v>33422.49</v>
      </c>
      <c r="I13" s="317">
        <v>33236.230000000003</v>
      </c>
      <c r="J13" s="317">
        <f t="shared" si="65"/>
        <v>186.25999999999476</v>
      </c>
      <c r="K13" s="317">
        <f t="shared" si="66"/>
        <v>0</v>
      </c>
      <c r="L13" s="317">
        <f t="shared" si="0"/>
        <v>186.25999999999476</v>
      </c>
      <c r="M13" s="318">
        <v>23843.649999999998</v>
      </c>
      <c r="N13" s="318">
        <v>27872.400000000001</v>
      </c>
      <c r="O13" s="319">
        <f t="shared" si="67"/>
        <v>0</v>
      </c>
      <c r="P13" s="319">
        <f t="shared" si="1"/>
        <v>-4028.7500000000036</v>
      </c>
      <c r="Q13" s="319">
        <f t="shared" si="2"/>
        <v>-4028.7500000000036</v>
      </c>
      <c r="R13" s="319">
        <v>50757.86</v>
      </c>
      <c r="S13" s="319">
        <v>55595.659999999996</v>
      </c>
      <c r="T13" s="319">
        <f t="shared" si="68"/>
        <v>0</v>
      </c>
      <c r="U13" s="320">
        <f t="shared" si="69"/>
        <v>-4837.7999999999956</v>
      </c>
      <c r="V13" s="341">
        <f t="shared" si="3"/>
        <v>-4837.7999999999956</v>
      </c>
      <c r="W13" s="319">
        <v>0</v>
      </c>
      <c r="X13" s="319">
        <v>0</v>
      </c>
      <c r="Y13" s="319">
        <f t="shared" si="4"/>
        <v>0</v>
      </c>
      <c r="Z13" s="320">
        <f t="shared" si="5"/>
        <v>0</v>
      </c>
      <c r="AA13" s="342">
        <f t="shared" si="6"/>
        <v>0</v>
      </c>
      <c r="AB13" s="323">
        <v>8511.3000000000011</v>
      </c>
      <c r="AC13" s="323">
        <v>715.1</v>
      </c>
      <c r="AD13" s="324">
        <f t="shared" si="70"/>
        <v>7796.2000000000007</v>
      </c>
      <c r="AE13" s="324">
        <f t="shared" si="71"/>
        <v>0</v>
      </c>
      <c r="AF13" s="325">
        <f t="shared" si="7"/>
        <v>7796.2000000000007</v>
      </c>
      <c r="AG13" s="323">
        <v>4551.75</v>
      </c>
      <c r="AH13" s="323">
        <v>644.16</v>
      </c>
      <c r="AI13" s="324">
        <f t="shared" si="72"/>
        <v>3907.59</v>
      </c>
      <c r="AJ13" s="324">
        <f t="shared" si="73"/>
        <v>0</v>
      </c>
      <c r="AK13" s="325">
        <f t="shared" si="8"/>
        <v>3907.59</v>
      </c>
      <c r="AL13" s="323">
        <v>6790.41</v>
      </c>
      <c r="AM13" s="323">
        <v>5222.01</v>
      </c>
      <c r="AN13" s="324">
        <f t="shared" si="74"/>
        <v>1568.3999999999996</v>
      </c>
      <c r="AO13" s="324">
        <f t="shared" si="75"/>
        <v>0</v>
      </c>
      <c r="AP13" s="325">
        <f t="shared" si="9"/>
        <v>1568.3999999999996</v>
      </c>
      <c r="AQ13" s="326">
        <v>1756.1599999999999</v>
      </c>
      <c r="AR13" s="326">
        <v>1505.34</v>
      </c>
      <c r="AS13" s="324">
        <f t="shared" si="76"/>
        <v>250.81999999999994</v>
      </c>
      <c r="AT13" s="324">
        <f t="shared" si="77"/>
        <v>0</v>
      </c>
      <c r="AU13" s="327">
        <f t="shared" si="10"/>
        <v>250.81999999999994</v>
      </c>
      <c r="AV13" s="323">
        <v>385.32</v>
      </c>
      <c r="AW13" s="323">
        <v>205.46000000000004</v>
      </c>
      <c r="AX13" s="324">
        <f t="shared" si="78"/>
        <v>179.85999999999996</v>
      </c>
      <c r="AY13" s="324">
        <f t="shared" si="79"/>
        <v>0</v>
      </c>
      <c r="AZ13" s="325">
        <f t="shared" si="11"/>
        <v>179.85999999999996</v>
      </c>
      <c r="BA13" s="326">
        <v>4400.79</v>
      </c>
      <c r="BB13" s="326">
        <v>3630.3100000000004</v>
      </c>
      <c r="BC13" s="324">
        <f t="shared" si="80"/>
        <v>770.47999999999956</v>
      </c>
      <c r="BD13" s="324">
        <f t="shared" si="81"/>
        <v>0</v>
      </c>
      <c r="BE13" s="327">
        <f t="shared" si="12"/>
        <v>770.47999999999956</v>
      </c>
      <c r="BF13" s="324">
        <v>1945.9599999999996</v>
      </c>
      <c r="BG13" s="324">
        <v>0</v>
      </c>
      <c r="BH13" s="324">
        <f t="shared" si="82"/>
        <v>1945.9599999999996</v>
      </c>
      <c r="BI13" s="324">
        <f t="shared" si="83"/>
        <v>0</v>
      </c>
      <c r="BJ13" s="327">
        <f t="shared" si="13"/>
        <v>1945.9599999999996</v>
      </c>
      <c r="BK13" s="324">
        <v>10474.870000000001</v>
      </c>
      <c r="BL13" s="324">
        <v>8251.8499999999985</v>
      </c>
      <c r="BM13" s="324">
        <f t="shared" si="84"/>
        <v>2223.0200000000023</v>
      </c>
      <c r="BN13" s="324">
        <f t="shared" si="85"/>
        <v>0</v>
      </c>
      <c r="BO13" s="325">
        <f t="shared" si="14"/>
        <v>2223.0200000000023</v>
      </c>
      <c r="BP13" s="320">
        <v>938.9</v>
      </c>
      <c r="BQ13" s="320">
        <v>767.76</v>
      </c>
      <c r="BR13" s="319">
        <f t="shared" si="15"/>
        <v>171.14</v>
      </c>
      <c r="BS13" s="320">
        <f t="shared" si="16"/>
        <v>0</v>
      </c>
      <c r="BT13" s="341">
        <f t="shared" si="17"/>
        <v>171.14</v>
      </c>
      <c r="BU13" s="319">
        <v>121.05000000000001</v>
      </c>
      <c r="BV13" s="319">
        <v>0</v>
      </c>
      <c r="BW13" s="319">
        <f t="shared" si="18"/>
        <v>121.05000000000001</v>
      </c>
      <c r="BX13" s="320">
        <f t="shared" si="19"/>
        <v>0</v>
      </c>
      <c r="BY13" s="342">
        <f t="shared" si="20"/>
        <v>121.05000000000001</v>
      </c>
      <c r="BZ13" s="319">
        <v>2925.1800000000003</v>
      </c>
      <c r="CA13" s="319">
        <v>0</v>
      </c>
      <c r="CB13" s="319">
        <f t="shared" si="21"/>
        <v>2925.1800000000003</v>
      </c>
      <c r="CC13" s="320">
        <f t="shared" si="22"/>
        <v>0</v>
      </c>
      <c r="CD13" s="341">
        <f t="shared" si="23"/>
        <v>2925.1800000000003</v>
      </c>
      <c r="CE13" s="319">
        <v>44506.439999999995</v>
      </c>
      <c r="CF13" s="319">
        <v>40351.949999999997</v>
      </c>
      <c r="CG13" s="319">
        <f t="shared" si="24"/>
        <v>4154.489999999998</v>
      </c>
      <c r="CH13" s="320">
        <f t="shared" si="25"/>
        <v>0</v>
      </c>
      <c r="CI13" s="342">
        <f t="shared" si="26"/>
        <v>4154.489999999998</v>
      </c>
      <c r="CJ13" s="319">
        <v>5100.16</v>
      </c>
      <c r="CK13" s="319">
        <v>0</v>
      </c>
      <c r="CL13" s="324">
        <f t="shared" si="27"/>
        <v>5100.16</v>
      </c>
      <c r="CM13" s="324">
        <f t="shared" si="28"/>
        <v>0</v>
      </c>
      <c r="CN13" s="327">
        <f t="shared" si="29"/>
        <v>5100.16</v>
      </c>
      <c r="CO13" s="324">
        <v>7888.4199999999992</v>
      </c>
      <c r="CP13" s="324">
        <v>0</v>
      </c>
      <c r="CQ13" s="324">
        <f t="shared" si="30"/>
        <v>7888.4199999999992</v>
      </c>
      <c r="CR13" s="324">
        <f t="shared" si="31"/>
        <v>0</v>
      </c>
      <c r="CS13" s="327">
        <f t="shared" si="32"/>
        <v>7888.4199999999992</v>
      </c>
      <c r="CT13" s="324">
        <v>1471.41</v>
      </c>
      <c r="CU13" s="324">
        <v>0</v>
      </c>
      <c r="CV13" s="324">
        <f t="shared" si="33"/>
        <v>1471.41</v>
      </c>
      <c r="CW13" s="324">
        <f t="shared" si="34"/>
        <v>0</v>
      </c>
      <c r="CX13" s="327">
        <f t="shared" si="35"/>
        <v>1471.41</v>
      </c>
      <c r="CY13" s="324">
        <v>3797.5999999999995</v>
      </c>
      <c r="CZ13" s="324">
        <v>0</v>
      </c>
      <c r="DA13" s="324">
        <f t="shared" si="36"/>
        <v>3797.5999999999995</v>
      </c>
      <c r="DB13" s="324">
        <f t="shared" si="37"/>
        <v>0</v>
      </c>
      <c r="DC13" s="327">
        <f t="shared" si="38"/>
        <v>3797.5999999999995</v>
      </c>
      <c r="DD13" s="324">
        <v>1424.23</v>
      </c>
      <c r="DE13" s="324">
        <v>0</v>
      </c>
      <c r="DF13" s="324">
        <f t="shared" si="39"/>
        <v>1424.23</v>
      </c>
      <c r="DG13" s="324">
        <f t="shared" si="40"/>
        <v>0</v>
      </c>
      <c r="DH13" s="325">
        <f t="shared" si="41"/>
        <v>1424.23</v>
      </c>
      <c r="DI13" s="323">
        <v>1636.67</v>
      </c>
      <c r="DJ13" s="323">
        <v>0</v>
      </c>
      <c r="DK13" s="324">
        <f t="shared" si="42"/>
        <v>1636.67</v>
      </c>
      <c r="DL13" s="324">
        <f t="shared" si="43"/>
        <v>0</v>
      </c>
      <c r="DM13" s="327">
        <f t="shared" si="44"/>
        <v>1636.67</v>
      </c>
      <c r="DN13" s="324">
        <v>254.61000000000004</v>
      </c>
      <c r="DO13" s="324">
        <v>0</v>
      </c>
      <c r="DP13" s="324">
        <f t="shared" si="45"/>
        <v>254.61000000000004</v>
      </c>
      <c r="DQ13" s="324">
        <f t="shared" si="46"/>
        <v>0</v>
      </c>
      <c r="DR13" s="325">
        <f t="shared" si="47"/>
        <v>254.61000000000004</v>
      </c>
      <c r="DS13" s="320">
        <v>4203.7000000000007</v>
      </c>
      <c r="DT13" s="320">
        <v>0</v>
      </c>
      <c r="DU13" s="319">
        <f t="shared" si="48"/>
        <v>4203.7000000000007</v>
      </c>
      <c r="DV13" s="320">
        <f t="shared" si="49"/>
        <v>0</v>
      </c>
      <c r="DW13" s="342">
        <f t="shared" si="50"/>
        <v>4203.7000000000007</v>
      </c>
      <c r="DX13" s="329">
        <v>2502.81</v>
      </c>
      <c r="DY13" s="329">
        <v>2630.6</v>
      </c>
      <c r="DZ13" s="320">
        <f t="shared" si="51"/>
        <v>0</v>
      </c>
      <c r="EA13" s="320">
        <f t="shared" si="52"/>
        <v>-127.78999999999996</v>
      </c>
      <c r="EB13" s="342">
        <f t="shared" si="53"/>
        <v>-127.78999999999996</v>
      </c>
      <c r="EC13" s="319">
        <v>8428.3100000000013</v>
      </c>
      <c r="ED13" s="319">
        <v>8585.81</v>
      </c>
      <c r="EE13" s="319">
        <f t="shared" si="54"/>
        <v>0</v>
      </c>
      <c r="EF13" s="320">
        <f t="shared" si="55"/>
        <v>-157.49999999999818</v>
      </c>
      <c r="EG13" s="342">
        <f t="shared" si="56"/>
        <v>-157.49999999999818</v>
      </c>
      <c r="EH13" s="324"/>
      <c r="EI13" s="324"/>
      <c r="EJ13" s="324">
        <f t="shared" si="57"/>
        <v>0</v>
      </c>
      <c r="EK13" s="324">
        <f t="shared" si="58"/>
        <v>0</v>
      </c>
      <c r="EL13" s="327">
        <f t="shared" si="59"/>
        <v>0</v>
      </c>
      <c r="EM13" s="330">
        <v>8009.0199999999995</v>
      </c>
      <c r="EN13" s="330">
        <v>6609.35</v>
      </c>
      <c r="EO13" s="331">
        <f t="shared" si="60"/>
        <v>240049.07</v>
      </c>
      <c r="EP13" s="331">
        <f t="shared" si="61"/>
        <v>195823.99000000002</v>
      </c>
      <c r="EQ13" s="332">
        <f t="shared" si="86"/>
        <v>44225.079999999987</v>
      </c>
      <c r="ER13" s="332">
        <f t="shared" si="87"/>
        <v>0</v>
      </c>
      <c r="ES13" s="333">
        <f t="shared" si="62"/>
        <v>44225.079999999987</v>
      </c>
      <c r="ET13" s="343"/>
      <c r="EU13" s="335">
        <f t="shared" si="63"/>
        <v>14321.579999999998</v>
      </c>
      <c r="EV13" s="336">
        <f t="shared" si="64"/>
        <v>-52178.580000000075</v>
      </c>
      <c r="EW13" s="337"/>
      <c r="EX13" s="2"/>
      <c r="EY13" s="7"/>
      <c r="EZ13" s="2"/>
      <c r="FA13" s="2"/>
      <c r="FB13" s="2"/>
      <c r="FC13" s="2"/>
      <c r="FD13" s="2"/>
      <c r="FE13" s="2"/>
      <c r="FF13" s="2"/>
      <c r="FG13" s="2"/>
    </row>
    <row r="14" spans="1:163" s="1" customFormat="1" ht="15.75" customHeight="1" x14ac:dyDescent="0.25">
      <c r="A14" s="311">
        <v>7</v>
      </c>
      <c r="B14" s="338" t="s">
        <v>14</v>
      </c>
      <c r="C14" s="339">
        <v>9</v>
      </c>
      <c r="D14" s="340">
        <v>2</v>
      </c>
      <c r="E14" s="315">
        <v>4219.4000000000005</v>
      </c>
      <c r="F14" s="316">
        <f>'[3]березень 2021'!F14</f>
        <v>21384.94</v>
      </c>
      <c r="G14" s="316">
        <f>'[3]березень 2021'!G14</f>
        <v>43306.679999999986</v>
      </c>
      <c r="H14" s="317">
        <v>21486.87</v>
      </c>
      <c r="I14" s="317">
        <v>21427.59</v>
      </c>
      <c r="J14" s="317">
        <f t="shared" si="65"/>
        <v>59.279999999998836</v>
      </c>
      <c r="K14" s="317">
        <f t="shared" si="66"/>
        <v>0</v>
      </c>
      <c r="L14" s="317">
        <f t="shared" si="0"/>
        <v>59.279999999998836</v>
      </c>
      <c r="M14" s="318">
        <v>26205.429999999997</v>
      </c>
      <c r="N14" s="318">
        <v>29999.09</v>
      </c>
      <c r="O14" s="319">
        <f t="shared" si="67"/>
        <v>0</v>
      </c>
      <c r="P14" s="319">
        <f t="shared" si="1"/>
        <v>-3793.6600000000035</v>
      </c>
      <c r="Q14" s="319">
        <f t="shared" si="2"/>
        <v>-3793.6600000000035</v>
      </c>
      <c r="R14" s="319">
        <v>37775.83</v>
      </c>
      <c r="S14" s="319">
        <v>37063.72</v>
      </c>
      <c r="T14" s="319">
        <f t="shared" si="68"/>
        <v>712.11000000000058</v>
      </c>
      <c r="U14" s="320">
        <f t="shared" si="69"/>
        <v>0</v>
      </c>
      <c r="V14" s="341">
        <f t="shared" si="3"/>
        <v>712.11000000000058</v>
      </c>
      <c r="W14" s="319">
        <v>0</v>
      </c>
      <c r="X14" s="319">
        <v>0</v>
      </c>
      <c r="Y14" s="319">
        <f t="shared" si="4"/>
        <v>0</v>
      </c>
      <c r="Z14" s="320">
        <f t="shared" si="5"/>
        <v>0</v>
      </c>
      <c r="AA14" s="342">
        <f t="shared" si="6"/>
        <v>0</v>
      </c>
      <c r="AB14" s="323">
        <v>5906.73</v>
      </c>
      <c r="AC14" s="323">
        <v>653.66999999999996</v>
      </c>
      <c r="AD14" s="324">
        <f t="shared" si="70"/>
        <v>5253.0599999999995</v>
      </c>
      <c r="AE14" s="324">
        <f t="shared" si="71"/>
        <v>0</v>
      </c>
      <c r="AF14" s="325">
        <f t="shared" si="7"/>
        <v>5253.0599999999995</v>
      </c>
      <c r="AG14" s="323">
        <v>3054.0200000000004</v>
      </c>
      <c r="AH14" s="323">
        <v>638.64999999999986</v>
      </c>
      <c r="AI14" s="324">
        <f t="shared" si="72"/>
        <v>2415.3700000000008</v>
      </c>
      <c r="AJ14" s="324">
        <f t="shared" si="73"/>
        <v>0</v>
      </c>
      <c r="AK14" s="325">
        <f t="shared" si="8"/>
        <v>2415.3700000000008</v>
      </c>
      <c r="AL14" s="323">
        <v>4542.6200000000008</v>
      </c>
      <c r="AM14" s="323">
        <v>3546.5000000000005</v>
      </c>
      <c r="AN14" s="324">
        <f t="shared" si="74"/>
        <v>996.12000000000035</v>
      </c>
      <c r="AO14" s="324">
        <f t="shared" si="75"/>
        <v>0</v>
      </c>
      <c r="AP14" s="325">
        <f t="shared" si="9"/>
        <v>996.12000000000035</v>
      </c>
      <c r="AQ14" s="326">
        <v>1141.3499999999999</v>
      </c>
      <c r="AR14" s="326">
        <v>976.33999999999992</v>
      </c>
      <c r="AS14" s="324">
        <f t="shared" si="76"/>
        <v>165.01</v>
      </c>
      <c r="AT14" s="324">
        <f t="shared" si="77"/>
        <v>0</v>
      </c>
      <c r="AU14" s="327">
        <f t="shared" si="10"/>
        <v>165.01</v>
      </c>
      <c r="AV14" s="323">
        <v>256.95</v>
      </c>
      <c r="AW14" s="323">
        <v>136.97</v>
      </c>
      <c r="AX14" s="324">
        <f t="shared" si="78"/>
        <v>119.97999999999999</v>
      </c>
      <c r="AY14" s="324">
        <f t="shared" si="79"/>
        <v>0</v>
      </c>
      <c r="AZ14" s="325">
        <f t="shared" si="11"/>
        <v>119.97999999999999</v>
      </c>
      <c r="BA14" s="326">
        <v>2712.2200000000003</v>
      </c>
      <c r="BB14" s="326">
        <v>2396.6999999999994</v>
      </c>
      <c r="BC14" s="324">
        <f t="shared" si="80"/>
        <v>315.52000000000089</v>
      </c>
      <c r="BD14" s="324">
        <f t="shared" si="81"/>
        <v>0</v>
      </c>
      <c r="BE14" s="327">
        <f t="shared" si="12"/>
        <v>315.52000000000089</v>
      </c>
      <c r="BF14" s="324">
        <v>1444.71</v>
      </c>
      <c r="BG14" s="324">
        <v>0</v>
      </c>
      <c r="BH14" s="324">
        <f t="shared" si="82"/>
        <v>1444.71</v>
      </c>
      <c r="BI14" s="324">
        <f t="shared" si="83"/>
        <v>0</v>
      </c>
      <c r="BJ14" s="327">
        <f t="shared" si="13"/>
        <v>1444.71</v>
      </c>
      <c r="BK14" s="324">
        <v>7954.0099999999993</v>
      </c>
      <c r="BL14" s="324">
        <v>19023.690000000002</v>
      </c>
      <c r="BM14" s="324">
        <f t="shared" si="84"/>
        <v>0</v>
      </c>
      <c r="BN14" s="324">
        <f t="shared" si="85"/>
        <v>-11069.680000000004</v>
      </c>
      <c r="BO14" s="325">
        <f t="shared" si="14"/>
        <v>-11069.680000000004</v>
      </c>
      <c r="BP14" s="320">
        <v>782.26999999999987</v>
      </c>
      <c r="BQ14" s="320">
        <v>639.45000000000005</v>
      </c>
      <c r="BR14" s="319">
        <f t="shared" si="15"/>
        <v>142.81999999999982</v>
      </c>
      <c r="BS14" s="320">
        <f t="shared" si="16"/>
        <v>0</v>
      </c>
      <c r="BT14" s="341">
        <f t="shared" si="17"/>
        <v>142.81999999999982</v>
      </c>
      <c r="BU14" s="319">
        <v>100.85</v>
      </c>
      <c r="BV14" s="319">
        <v>1323.1799999999998</v>
      </c>
      <c r="BW14" s="319">
        <f t="shared" si="18"/>
        <v>0</v>
      </c>
      <c r="BX14" s="320">
        <f t="shared" si="19"/>
        <v>-1222.33</v>
      </c>
      <c r="BY14" s="342">
        <f t="shared" si="20"/>
        <v>-1222.33</v>
      </c>
      <c r="BZ14" s="319">
        <v>2003.3800000000003</v>
      </c>
      <c r="CA14" s="319">
        <v>0</v>
      </c>
      <c r="CB14" s="319">
        <f t="shared" si="21"/>
        <v>2003.3800000000003</v>
      </c>
      <c r="CC14" s="320">
        <f t="shared" si="22"/>
        <v>0</v>
      </c>
      <c r="CD14" s="341">
        <f t="shared" si="23"/>
        <v>2003.3800000000003</v>
      </c>
      <c r="CE14" s="319">
        <v>33829.020000000004</v>
      </c>
      <c r="CF14" s="319">
        <v>2662.2799999999997</v>
      </c>
      <c r="CG14" s="319">
        <f t="shared" si="24"/>
        <v>31166.740000000005</v>
      </c>
      <c r="CH14" s="320">
        <f t="shared" si="25"/>
        <v>0</v>
      </c>
      <c r="CI14" s="342">
        <f t="shared" si="26"/>
        <v>31166.740000000005</v>
      </c>
      <c r="CJ14" s="319">
        <v>3534.18</v>
      </c>
      <c r="CK14" s="319">
        <v>0</v>
      </c>
      <c r="CL14" s="324">
        <f t="shared" si="27"/>
        <v>3534.18</v>
      </c>
      <c r="CM14" s="324">
        <f t="shared" si="28"/>
        <v>0</v>
      </c>
      <c r="CN14" s="327">
        <f t="shared" si="29"/>
        <v>3534.18</v>
      </c>
      <c r="CO14" s="324">
        <v>5290.28</v>
      </c>
      <c r="CP14" s="324">
        <v>0</v>
      </c>
      <c r="CQ14" s="324">
        <f t="shared" si="30"/>
        <v>5290.28</v>
      </c>
      <c r="CR14" s="324">
        <f t="shared" si="31"/>
        <v>0</v>
      </c>
      <c r="CS14" s="327">
        <f t="shared" si="32"/>
        <v>5290.28</v>
      </c>
      <c r="CT14" s="324">
        <v>648.10000000000014</v>
      </c>
      <c r="CU14" s="324">
        <v>0</v>
      </c>
      <c r="CV14" s="324">
        <f t="shared" si="33"/>
        <v>648.10000000000014</v>
      </c>
      <c r="CW14" s="324">
        <f t="shared" si="34"/>
        <v>0</v>
      </c>
      <c r="CX14" s="327">
        <f t="shared" si="35"/>
        <v>648.10000000000014</v>
      </c>
      <c r="CY14" s="324">
        <v>2327.8200000000002</v>
      </c>
      <c r="CZ14" s="324">
        <v>0</v>
      </c>
      <c r="DA14" s="324">
        <f t="shared" si="36"/>
        <v>2327.8200000000002</v>
      </c>
      <c r="DB14" s="324">
        <f t="shared" si="37"/>
        <v>0</v>
      </c>
      <c r="DC14" s="327">
        <f t="shared" si="38"/>
        <v>2327.8200000000002</v>
      </c>
      <c r="DD14" s="324">
        <v>949.34999999999991</v>
      </c>
      <c r="DE14" s="324">
        <v>0</v>
      </c>
      <c r="DF14" s="324">
        <f t="shared" si="39"/>
        <v>949.34999999999991</v>
      </c>
      <c r="DG14" s="324">
        <f t="shared" si="40"/>
        <v>0</v>
      </c>
      <c r="DH14" s="325">
        <f t="shared" si="41"/>
        <v>949.34999999999991</v>
      </c>
      <c r="DI14" s="323">
        <v>970.45999999999992</v>
      </c>
      <c r="DJ14" s="323">
        <v>484.6</v>
      </c>
      <c r="DK14" s="324">
        <f t="shared" si="42"/>
        <v>485.8599999999999</v>
      </c>
      <c r="DL14" s="324">
        <f t="shared" si="43"/>
        <v>0</v>
      </c>
      <c r="DM14" s="327">
        <f t="shared" si="44"/>
        <v>485.8599999999999</v>
      </c>
      <c r="DN14" s="324">
        <v>205.92999999999998</v>
      </c>
      <c r="DO14" s="324">
        <v>0</v>
      </c>
      <c r="DP14" s="324">
        <f t="shared" si="45"/>
        <v>205.92999999999998</v>
      </c>
      <c r="DQ14" s="324">
        <f t="shared" si="46"/>
        <v>0</v>
      </c>
      <c r="DR14" s="325">
        <f t="shared" si="47"/>
        <v>205.92999999999998</v>
      </c>
      <c r="DS14" s="320">
        <v>3926.1299999999997</v>
      </c>
      <c r="DT14" s="320">
        <v>0</v>
      </c>
      <c r="DU14" s="319">
        <f t="shared" si="48"/>
        <v>3926.1299999999997</v>
      </c>
      <c r="DV14" s="320">
        <f t="shared" si="49"/>
        <v>0</v>
      </c>
      <c r="DW14" s="342">
        <f t="shared" si="50"/>
        <v>3926.1299999999997</v>
      </c>
      <c r="DX14" s="329">
        <v>3862.8700000000003</v>
      </c>
      <c r="DY14" s="329">
        <v>2334.27</v>
      </c>
      <c r="DZ14" s="320">
        <f t="shared" si="51"/>
        <v>1528.6000000000004</v>
      </c>
      <c r="EA14" s="320">
        <f t="shared" si="52"/>
        <v>0</v>
      </c>
      <c r="EB14" s="342">
        <f t="shared" si="53"/>
        <v>1528.6000000000004</v>
      </c>
      <c r="EC14" s="319">
        <v>9015.4600000000009</v>
      </c>
      <c r="ED14" s="319">
        <v>7446.24</v>
      </c>
      <c r="EE14" s="319">
        <f t="shared" si="54"/>
        <v>1569.2200000000012</v>
      </c>
      <c r="EF14" s="320">
        <f t="shared" si="55"/>
        <v>0</v>
      </c>
      <c r="EG14" s="342">
        <f t="shared" si="56"/>
        <v>1569.2200000000012</v>
      </c>
      <c r="EH14" s="324"/>
      <c r="EI14" s="324"/>
      <c r="EJ14" s="324">
        <f t="shared" si="57"/>
        <v>0</v>
      </c>
      <c r="EK14" s="324">
        <f t="shared" si="58"/>
        <v>0</v>
      </c>
      <c r="EL14" s="327">
        <f t="shared" si="59"/>
        <v>0</v>
      </c>
      <c r="EM14" s="330">
        <v>6229.48</v>
      </c>
      <c r="EN14" s="330">
        <v>4515.08</v>
      </c>
      <c r="EO14" s="331">
        <f t="shared" si="60"/>
        <v>186156.32</v>
      </c>
      <c r="EP14" s="331">
        <f t="shared" si="61"/>
        <v>135268.02000000002</v>
      </c>
      <c r="EQ14" s="332">
        <f t="shared" si="86"/>
        <v>50888.299999999988</v>
      </c>
      <c r="ER14" s="332">
        <f t="shared" si="87"/>
        <v>0</v>
      </c>
      <c r="ES14" s="333">
        <f t="shared" si="62"/>
        <v>50888.299999999988</v>
      </c>
      <c r="ET14" s="343"/>
      <c r="EU14" s="335">
        <f t="shared" si="63"/>
        <v>72273.239999999991</v>
      </c>
      <c r="EV14" s="336">
        <f t="shared" si="64"/>
        <v>87914.939999999988</v>
      </c>
      <c r="EW14" s="337"/>
      <c r="EX14" s="2"/>
      <c r="EY14" s="7"/>
      <c r="EZ14" s="2"/>
      <c r="FA14" s="2"/>
      <c r="FB14" s="2"/>
      <c r="FC14" s="2"/>
      <c r="FD14" s="2"/>
      <c r="FE14" s="2"/>
      <c r="FF14" s="2"/>
      <c r="FG14" s="2"/>
    </row>
    <row r="15" spans="1:163" s="1" customFormat="1" ht="15.75" customHeight="1" x14ac:dyDescent="0.25">
      <c r="A15" s="311">
        <v>8</v>
      </c>
      <c r="B15" s="338" t="s">
        <v>15</v>
      </c>
      <c r="C15" s="339">
        <v>9</v>
      </c>
      <c r="D15" s="340">
        <v>3</v>
      </c>
      <c r="E15" s="315">
        <v>6161.32</v>
      </c>
      <c r="F15" s="316">
        <f>'[3]березень 2021'!F15</f>
        <v>-15631.940000000006</v>
      </c>
      <c r="G15" s="316">
        <f>'[3]березень 2021'!G15</f>
        <v>-56395.650000000031</v>
      </c>
      <c r="H15" s="317">
        <v>36233.540000000008</v>
      </c>
      <c r="I15" s="317">
        <v>34836.1</v>
      </c>
      <c r="J15" s="317">
        <f t="shared" si="65"/>
        <v>1397.4400000000096</v>
      </c>
      <c r="K15" s="317">
        <f t="shared" si="66"/>
        <v>0</v>
      </c>
      <c r="L15" s="317">
        <f t="shared" si="0"/>
        <v>1397.4400000000096</v>
      </c>
      <c r="M15" s="318">
        <v>27766.000000000004</v>
      </c>
      <c r="N15" s="318">
        <v>32965.379999999997</v>
      </c>
      <c r="O15" s="319">
        <f t="shared" si="67"/>
        <v>0</v>
      </c>
      <c r="P15" s="319">
        <f t="shared" si="1"/>
        <v>-5199.3799999999937</v>
      </c>
      <c r="Q15" s="319">
        <f t="shared" si="2"/>
        <v>-5199.3799999999937</v>
      </c>
      <c r="R15" s="319">
        <v>56673.579999999994</v>
      </c>
      <c r="S15" s="319">
        <v>55595.659999999996</v>
      </c>
      <c r="T15" s="319">
        <f t="shared" si="68"/>
        <v>1077.9199999999983</v>
      </c>
      <c r="U15" s="320">
        <f t="shared" si="69"/>
        <v>0</v>
      </c>
      <c r="V15" s="341">
        <f t="shared" si="3"/>
        <v>1077.9199999999983</v>
      </c>
      <c r="W15" s="319">
        <v>0</v>
      </c>
      <c r="X15" s="319">
        <v>0</v>
      </c>
      <c r="Y15" s="319">
        <f t="shared" si="4"/>
        <v>0</v>
      </c>
      <c r="Z15" s="320">
        <f t="shared" si="5"/>
        <v>0</v>
      </c>
      <c r="AA15" s="342">
        <f t="shared" si="6"/>
        <v>0</v>
      </c>
      <c r="AB15" s="323">
        <v>6830.4699999999993</v>
      </c>
      <c r="AC15" s="323">
        <v>781.02</v>
      </c>
      <c r="AD15" s="324">
        <f t="shared" si="70"/>
        <v>6049.4499999999989</v>
      </c>
      <c r="AE15" s="324">
        <f t="shared" si="71"/>
        <v>0</v>
      </c>
      <c r="AF15" s="325">
        <f t="shared" si="7"/>
        <v>6049.4499999999989</v>
      </c>
      <c r="AG15" s="323">
        <v>4552.6099999999997</v>
      </c>
      <c r="AH15" s="323">
        <v>908.62</v>
      </c>
      <c r="AI15" s="324">
        <f t="shared" si="72"/>
        <v>3643.99</v>
      </c>
      <c r="AJ15" s="324">
        <f t="shared" si="73"/>
        <v>0</v>
      </c>
      <c r="AK15" s="325">
        <f t="shared" si="8"/>
        <v>3643.99</v>
      </c>
      <c r="AL15" s="323">
        <v>7235.85</v>
      </c>
      <c r="AM15" s="323">
        <v>5558.5499999999993</v>
      </c>
      <c r="AN15" s="324">
        <f t="shared" si="74"/>
        <v>1677.3000000000011</v>
      </c>
      <c r="AO15" s="324">
        <f t="shared" si="75"/>
        <v>0</v>
      </c>
      <c r="AP15" s="325">
        <f t="shared" si="9"/>
        <v>1677.3000000000011</v>
      </c>
      <c r="AQ15" s="326">
        <v>1730.1100000000004</v>
      </c>
      <c r="AR15" s="326">
        <v>1481.85</v>
      </c>
      <c r="AS15" s="324">
        <f t="shared" si="76"/>
        <v>248.26000000000045</v>
      </c>
      <c r="AT15" s="324">
        <f t="shared" si="77"/>
        <v>0</v>
      </c>
      <c r="AU15" s="327">
        <f t="shared" si="10"/>
        <v>248.26000000000045</v>
      </c>
      <c r="AV15" s="323">
        <v>292.63999999999993</v>
      </c>
      <c r="AW15" s="323">
        <v>205.29000000000002</v>
      </c>
      <c r="AX15" s="324">
        <f t="shared" si="78"/>
        <v>87.349999999999909</v>
      </c>
      <c r="AY15" s="324">
        <f t="shared" si="79"/>
        <v>0</v>
      </c>
      <c r="AZ15" s="325">
        <f t="shared" si="11"/>
        <v>87.349999999999909</v>
      </c>
      <c r="BA15" s="326">
        <v>4680.74</v>
      </c>
      <c r="BB15" s="326">
        <v>3858.3</v>
      </c>
      <c r="BC15" s="324">
        <f t="shared" si="80"/>
        <v>822.4399999999996</v>
      </c>
      <c r="BD15" s="324">
        <f t="shared" si="81"/>
        <v>0</v>
      </c>
      <c r="BE15" s="327">
        <f t="shared" si="12"/>
        <v>822.4399999999996</v>
      </c>
      <c r="BF15" s="324">
        <v>2109.6500000000005</v>
      </c>
      <c r="BG15" s="324">
        <v>0</v>
      </c>
      <c r="BH15" s="324">
        <f t="shared" si="82"/>
        <v>2109.6500000000005</v>
      </c>
      <c r="BI15" s="324">
        <f t="shared" si="83"/>
        <v>0</v>
      </c>
      <c r="BJ15" s="327">
        <f t="shared" si="13"/>
        <v>2109.6500000000005</v>
      </c>
      <c r="BK15" s="324">
        <v>11612.859999999999</v>
      </c>
      <c r="BL15" s="324">
        <v>21431.510000000002</v>
      </c>
      <c r="BM15" s="324">
        <f t="shared" si="84"/>
        <v>0</v>
      </c>
      <c r="BN15" s="324">
        <f t="shared" si="85"/>
        <v>-9818.6500000000033</v>
      </c>
      <c r="BO15" s="325">
        <f t="shared" si="14"/>
        <v>-9818.6500000000033</v>
      </c>
      <c r="BP15" s="320">
        <v>1125.0700000000002</v>
      </c>
      <c r="BQ15" s="320">
        <v>918.93000000000006</v>
      </c>
      <c r="BR15" s="319">
        <f t="shared" si="15"/>
        <v>206.1400000000001</v>
      </c>
      <c r="BS15" s="320">
        <f t="shared" si="16"/>
        <v>0</v>
      </c>
      <c r="BT15" s="341">
        <f t="shared" si="17"/>
        <v>206.1400000000001</v>
      </c>
      <c r="BU15" s="319">
        <v>144.80000000000001</v>
      </c>
      <c r="BV15" s="319">
        <v>341.34</v>
      </c>
      <c r="BW15" s="319">
        <f t="shared" si="18"/>
        <v>0</v>
      </c>
      <c r="BX15" s="320">
        <f t="shared" si="19"/>
        <v>-196.53999999999996</v>
      </c>
      <c r="BY15" s="342">
        <f t="shared" si="20"/>
        <v>-196.53999999999996</v>
      </c>
      <c r="BZ15" s="319">
        <v>3961.11</v>
      </c>
      <c r="CA15" s="319">
        <v>0</v>
      </c>
      <c r="CB15" s="319">
        <f t="shared" si="21"/>
        <v>3961.11</v>
      </c>
      <c r="CC15" s="320">
        <f t="shared" si="22"/>
        <v>0</v>
      </c>
      <c r="CD15" s="341">
        <f t="shared" si="23"/>
        <v>3961.11</v>
      </c>
      <c r="CE15" s="319">
        <v>48955.4</v>
      </c>
      <c r="CF15" s="319">
        <v>40375.03</v>
      </c>
      <c r="CG15" s="319">
        <f t="shared" si="24"/>
        <v>8580.3700000000026</v>
      </c>
      <c r="CH15" s="320">
        <f t="shared" si="25"/>
        <v>0</v>
      </c>
      <c r="CI15" s="342">
        <f t="shared" si="26"/>
        <v>8580.3700000000026</v>
      </c>
      <c r="CJ15" s="319">
        <v>3927.2200000000003</v>
      </c>
      <c r="CK15" s="319">
        <v>542.77</v>
      </c>
      <c r="CL15" s="324">
        <f t="shared" si="27"/>
        <v>3384.4500000000003</v>
      </c>
      <c r="CM15" s="324">
        <f t="shared" si="28"/>
        <v>0</v>
      </c>
      <c r="CN15" s="327">
        <f t="shared" si="29"/>
        <v>3384.4500000000003</v>
      </c>
      <c r="CO15" s="324">
        <v>7888.95</v>
      </c>
      <c r="CP15" s="324">
        <v>0</v>
      </c>
      <c r="CQ15" s="324">
        <f t="shared" si="30"/>
        <v>7888.95</v>
      </c>
      <c r="CR15" s="324">
        <f t="shared" si="31"/>
        <v>0</v>
      </c>
      <c r="CS15" s="327">
        <f t="shared" si="32"/>
        <v>7888.95</v>
      </c>
      <c r="CT15" s="324">
        <v>1631.55</v>
      </c>
      <c r="CU15" s="324">
        <v>0</v>
      </c>
      <c r="CV15" s="324">
        <f t="shared" si="33"/>
        <v>1631.55</v>
      </c>
      <c r="CW15" s="324">
        <f t="shared" si="34"/>
        <v>0</v>
      </c>
      <c r="CX15" s="327">
        <f t="shared" si="35"/>
        <v>1631.55</v>
      </c>
      <c r="CY15" s="324">
        <v>3545.83</v>
      </c>
      <c r="CZ15" s="324">
        <v>0</v>
      </c>
      <c r="DA15" s="324">
        <f t="shared" si="36"/>
        <v>3545.83</v>
      </c>
      <c r="DB15" s="324">
        <f t="shared" si="37"/>
        <v>0</v>
      </c>
      <c r="DC15" s="327">
        <f t="shared" si="38"/>
        <v>3545.83</v>
      </c>
      <c r="DD15" s="324">
        <v>1080.1100000000001</v>
      </c>
      <c r="DE15" s="324">
        <v>0</v>
      </c>
      <c r="DF15" s="324">
        <f t="shared" si="39"/>
        <v>1080.1100000000001</v>
      </c>
      <c r="DG15" s="324">
        <f t="shared" si="40"/>
        <v>0</v>
      </c>
      <c r="DH15" s="325">
        <f t="shared" si="41"/>
        <v>1080.1100000000001</v>
      </c>
      <c r="DI15" s="323">
        <v>1775.0799999999997</v>
      </c>
      <c r="DJ15" s="323">
        <v>1565.54</v>
      </c>
      <c r="DK15" s="324">
        <f t="shared" si="42"/>
        <v>209.53999999999974</v>
      </c>
      <c r="DL15" s="324">
        <f t="shared" si="43"/>
        <v>0</v>
      </c>
      <c r="DM15" s="327">
        <f t="shared" si="44"/>
        <v>209.53999999999974</v>
      </c>
      <c r="DN15" s="324">
        <v>285.29999999999995</v>
      </c>
      <c r="DO15" s="324">
        <v>0</v>
      </c>
      <c r="DP15" s="324">
        <f t="shared" si="45"/>
        <v>285.29999999999995</v>
      </c>
      <c r="DQ15" s="324">
        <f t="shared" si="46"/>
        <v>0</v>
      </c>
      <c r="DR15" s="325">
        <f t="shared" si="47"/>
        <v>285.29999999999995</v>
      </c>
      <c r="DS15" s="320">
        <v>7328.8700000000008</v>
      </c>
      <c r="DT15" s="320">
        <v>0</v>
      </c>
      <c r="DU15" s="319">
        <f t="shared" si="48"/>
        <v>7328.8700000000008</v>
      </c>
      <c r="DV15" s="320">
        <f t="shared" si="49"/>
        <v>0</v>
      </c>
      <c r="DW15" s="342">
        <f t="shared" si="50"/>
        <v>7328.8700000000008</v>
      </c>
      <c r="DX15" s="329">
        <v>14797.659999999996</v>
      </c>
      <c r="DY15" s="329">
        <v>7628.15</v>
      </c>
      <c r="DZ15" s="320">
        <f t="shared" si="51"/>
        <v>7169.5099999999966</v>
      </c>
      <c r="EA15" s="320">
        <f t="shared" si="52"/>
        <v>0</v>
      </c>
      <c r="EB15" s="342">
        <f t="shared" si="53"/>
        <v>7169.5099999999966</v>
      </c>
      <c r="EC15" s="319">
        <v>9541.82</v>
      </c>
      <c r="ED15" s="319">
        <v>8435.19</v>
      </c>
      <c r="EE15" s="319">
        <f t="shared" si="54"/>
        <v>1106.6299999999992</v>
      </c>
      <c r="EF15" s="320">
        <f t="shared" si="55"/>
        <v>0</v>
      </c>
      <c r="EG15" s="342">
        <f t="shared" si="56"/>
        <v>1106.6299999999992</v>
      </c>
      <c r="EH15" s="324"/>
      <c r="EI15" s="324"/>
      <c r="EJ15" s="324">
        <f t="shared" si="57"/>
        <v>0</v>
      </c>
      <c r="EK15" s="324">
        <f t="shared" si="58"/>
        <v>0</v>
      </c>
      <c r="EL15" s="327">
        <f t="shared" si="59"/>
        <v>0</v>
      </c>
      <c r="EM15" s="330">
        <v>9212.7799999999988</v>
      </c>
      <c r="EN15" s="330">
        <v>7924.2099999999991</v>
      </c>
      <c r="EO15" s="331">
        <f t="shared" si="60"/>
        <v>274919.59999999986</v>
      </c>
      <c r="EP15" s="331">
        <f t="shared" si="61"/>
        <v>225353.43999999997</v>
      </c>
      <c r="EQ15" s="332">
        <f t="shared" si="86"/>
        <v>49566.159999999887</v>
      </c>
      <c r="ER15" s="332">
        <f t="shared" si="87"/>
        <v>0</v>
      </c>
      <c r="ES15" s="333">
        <f t="shared" si="62"/>
        <v>49566.159999999887</v>
      </c>
      <c r="ET15" s="343"/>
      <c r="EU15" s="335">
        <f t="shared" si="63"/>
        <v>33934.219999999885</v>
      </c>
      <c r="EV15" s="336">
        <f t="shared" si="64"/>
        <v>-29789.550000000028</v>
      </c>
      <c r="EW15" s="337"/>
      <c r="EX15" s="2"/>
      <c r="EY15" s="7"/>
      <c r="EZ15" s="2"/>
      <c r="FA15" s="2"/>
      <c r="FB15" s="2"/>
      <c r="FC15" s="2"/>
      <c r="FD15" s="2"/>
      <c r="FE15" s="2"/>
      <c r="FF15" s="2"/>
      <c r="FG15" s="2"/>
    </row>
    <row r="16" spans="1:163" s="1" customFormat="1" ht="15.75" customHeight="1" x14ac:dyDescent="0.25">
      <c r="A16" s="311">
        <v>9</v>
      </c>
      <c r="B16" s="338" t="s">
        <v>16</v>
      </c>
      <c r="C16" s="339">
        <v>2</v>
      </c>
      <c r="D16" s="340">
        <v>2</v>
      </c>
      <c r="E16" s="315">
        <v>635.1</v>
      </c>
      <c r="F16" s="316">
        <f>'[3]березень 2021'!F16</f>
        <v>-22986.839999999997</v>
      </c>
      <c r="G16" s="316">
        <f>'[3]березень 2021'!G16</f>
        <v>34810.090000000011</v>
      </c>
      <c r="H16" s="317">
        <v>2137.86</v>
      </c>
      <c r="I16" s="317">
        <v>2413.46</v>
      </c>
      <c r="J16" s="317">
        <f t="shared" si="65"/>
        <v>0</v>
      </c>
      <c r="K16" s="317">
        <f t="shared" si="66"/>
        <v>-275.59999999999991</v>
      </c>
      <c r="L16" s="317">
        <f t="shared" si="0"/>
        <v>-275.59999999999991</v>
      </c>
      <c r="M16" s="318">
        <v>4425.62</v>
      </c>
      <c r="N16" s="318">
        <v>10799.11</v>
      </c>
      <c r="O16" s="319">
        <f t="shared" si="67"/>
        <v>0</v>
      </c>
      <c r="P16" s="319">
        <f t="shared" si="1"/>
        <v>-6373.4900000000007</v>
      </c>
      <c r="Q16" s="319">
        <f t="shared" si="2"/>
        <v>-6373.4900000000007</v>
      </c>
      <c r="R16" s="319">
        <v>0</v>
      </c>
      <c r="S16" s="319">
        <v>0</v>
      </c>
      <c r="T16" s="319">
        <f t="shared" si="68"/>
        <v>0</v>
      </c>
      <c r="U16" s="320">
        <f t="shared" si="69"/>
        <v>0</v>
      </c>
      <c r="V16" s="341">
        <f t="shared" si="3"/>
        <v>0</v>
      </c>
      <c r="W16" s="319">
        <v>0</v>
      </c>
      <c r="X16" s="319">
        <v>0</v>
      </c>
      <c r="Y16" s="319">
        <f t="shared" si="4"/>
        <v>0</v>
      </c>
      <c r="Z16" s="320">
        <f t="shared" si="5"/>
        <v>0</v>
      </c>
      <c r="AA16" s="342">
        <f t="shared" si="6"/>
        <v>0</v>
      </c>
      <c r="AB16" s="323">
        <v>1318.39</v>
      </c>
      <c r="AC16" s="323">
        <v>429.3</v>
      </c>
      <c r="AD16" s="324">
        <f t="shared" si="70"/>
        <v>889.09000000000015</v>
      </c>
      <c r="AE16" s="324">
        <f t="shared" si="71"/>
        <v>0</v>
      </c>
      <c r="AF16" s="325">
        <f t="shared" si="7"/>
        <v>889.09000000000015</v>
      </c>
      <c r="AG16" s="323">
        <v>867.0100000000001</v>
      </c>
      <c r="AH16" s="323">
        <v>346.39</v>
      </c>
      <c r="AI16" s="324">
        <f t="shared" si="72"/>
        <v>520.62000000000012</v>
      </c>
      <c r="AJ16" s="324">
        <f t="shared" si="73"/>
        <v>0</v>
      </c>
      <c r="AK16" s="325">
        <f t="shared" si="8"/>
        <v>520.62000000000012</v>
      </c>
      <c r="AL16" s="323">
        <v>0</v>
      </c>
      <c r="AM16" s="323">
        <v>0</v>
      </c>
      <c r="AN16" s="324">
        <f t="shared" si="74"/>
        <v>0</v>
      </c>
      <c r="AO16" s="324">
        <f t="shared" si="75"/>
        <v>0</v>
      </c>
      <c r="AP16" s="325">
        <f t="shared" si="9"/>
        <v>0</v>
      </c>
      <c r="AQ16" s="326">
        <v>0</v>
      </c>
      <c r="AR16" s="326">
        <v>0</v>
      </c>
      <c r="AS16" s="324">
        <f t="shared" si="76"/>
        <v>0</v>
      </c>
      <c r="AT16" s="324">
        <f t="shared" si="77"/>
        <v>0</v>
      </c>
      <c r="AU16" s="327">
        <f t="shared" si="10"/>
        <v>0</v>
      </c>
      <c r="AV16" s="323">
        <v>0</v>
      </c>
      <c r="AW16" s="323">
        <v>0</v>
      </c>
      <c r="AX16" s="324">
        <f t="shared" si="78"/>
        <v>0</v>
      </c>
      <c r="AY16" s="324">
        <f t="shared" si="79"/>
        <v>0</v>
      </c>
      <c r="AZ16" s="325">
        <f t="shared" si="11"/>
        <v>0</v>
      </c>
      <c r="BA16" s="326">
        <v>753.11</v>
      </c>
      <c r="BB16" s="326">
        <v>486.28000000000003</v>
      </c>
      <c r="BC16" s="324">
        <f t="shared" si="80"/>
        <v>266.83</v>
      </c>
      <c r="BD16" s="324">
        <f t="shared" si="81"/>
        <v>0</v>
      </c>
      <c r="BE16" s="327">
        <f t="shared" si="12"/>
        <v>266.83</v>
      </c>
      <c r="BF16" s="324">
        <v>217.48000000000002</v>
      </c>
      <c r="BG16" s="324">
        <v>0</v>
      </c>
      <c r="BH16" s="324">
        <f t="shared" si="82"/>
        <v>217.48000000000002</v>
      </c>
      <c r="BI16" s="324">
        <f t="shared" si="83"/>
        <v>0</v>
      </c>
      <c r="BJ16" s="327">
        <f t="shared" si="13"/>
        <v>217.48000000000002</v>
      </c>
      <c r="BK16" s="324">
        <v>920.5</v>
      </c>
      <c r="BL16" s="324">
        <v>5054.7699999999995</v>
      </c>
      <c r="BM16" s="324">
        <f t="shared" si="84"/>
        <v>0</v>
      </c>
      <c r="BN16" s="324">
        <f t="shared" si="85"/>
        <v>-4134.2699999999995</v>
      </c>
      <c r="BO16" s="325">
        <f t="shared" si="14"/>
        <v>-4134.2699999999995</v>
      </c>
      <c r="BP16" s="320">
        <v>0</v>
      </c>
      <c r="BQ16" s="320">
        <v>0</v>
      </c>
      <c r="BR16" s="319">
        <f t="shared" si="15"/>
        <v>0</v>
      </c>
      <c r="BS16" s="320">
        <f t="shared" si="16"/>
        <v>0</v>
      </c>
      <c r="BT16" s="341">
        <f t="shared" si="17"/>
        <v>0</v>
      </c>
      <c r="BU16" s="319">
        <v>0</v>
      </c>
      <c r="BV16" s="319">
        <v>0</v>
      </c>
      <c r="BW16" s="319">
        <f t="shared" si="18"/>
        <v>0</v>
      </c>
      <c r="BX16" s="320">
        <f t="shared" si="19"/>
        <v>0</v>
      </c>
      <c r="BY16" s="342">
        <f t="shared" si="20"/>
        <v>0</v>
      </c>
      <c r="BZ16" s="319">
        <v>1039.79</v>
      </c>
      <c r="CA16" s="319">
        <v>2188.33</v>
      </c>
      <c r="CB16" s="319">
        <f t="shared" si="21"/>
        <v>0</v>
      </c>
      <c r="CC16" s="320">
        <f t="shared" si="22"/>
        <v>-1148.54</v>
      </c>
      <c r="CD16" s="341">
        <f t="shared" si="23"/>
        <v>-1148.54</v>
      </c>
      <c r="CE16" s="319">
        <v>3223.5300000000007</v>
      </c>
      <c r="CF16" s="319">
        <v>2968.5499999999993</v>
      </c>
      <c r="CG16" s="319">
        <f t="shared" si="24"/>
        <v>254.98000000000138</v>
      </c>
      <c r="CH16" s="320">
        <f t="shared" si="25"/>
        <v>0</v>
      </c>
      <c r="CI16" s="342">
        <f t="shared" si="26"/>
        <v>254.98000000000138</v>
      </c>
      <c r="CJ16" s="319">
        <v>824.85000000000014</v>
      </c>
      <c r="CK16" s="319">
        <v>0</v>
      </c>
      <c r="CL16" s="324">
        <f t="shared" si="27"/>
        <v>824.85000000000014</v>
      </c>
      <c r="CM16" s="324">
        <f t="shared" si="28"/>
        <v>0</v>
      </c>
      <c r="CN16" s="327">
        <f t="shared" si="29"/>
        <v>824.85000000000014</v>
      </c>
      <c r="CO16" s="324">
        <v>1477.8999999999999</v>
      </c>
      <c r="CP16" s="324">
        <v>0</v>
      </c>
      <c r="CQ16" s="324">
        <f t="shared" si="30"/>
        <v>1477.8999999999999</v>
      </c>
      <c r="CR16" s="324">
        <f t="shared" si="31"/>
        <v>0</v>
      </c>
      <c r="CS16" s="327">
        <f t="shared" si="32"/>
        <v>1477.8999999999999</v>
      </c>
      <c r="CT16" s="324">
        <v>0</v>
      </c>
      <c r="CU16" s="324">
        <v>0</v>
      </c>
      <c r="CV16" s="324">
        <f t="shared" si="33"/>
        <v>0</v>
      </c>
      <c r="CW16" s="324">
        <f t="shared" si="34"/>
        <v>0</v>
      </c>
      <c r="CX16" s="327">
        <f t="shared" si="35"/>
        <v>0</v>
      </c>
      <c r="CY16" s="324">
        <v>0</v>
      </c>
      <c r="CZ16" s="324">
        <v>0</v>
      </c>
      <c r="DA16" s="324">
        <f t="shared" si="36"/>
        <v>0</v>
      </c>
      <c r="DB16" s="324">
        <f t="shared" si="37"/>
        <v>0</v>
      </c>
      <c r="DC16" s="327">
        <f t="shared" si="38"/>
        <v>0</v>
      </c>
      <c r="DD16" s="324">
        <v>0</v>
      </c>
      <c r="DE16" s="324">
        <v>0</v>
      </c>
      <c r="DF16" s="324">
        <f t="shared" si="39"/>
        <v>0</v>
      </c>
      <c r="DG16" s="324">
        <f t="shared" si="40"/>
        <v>0</v>
      </c>
      <c r="DH16" s="325">
        <f t="shared" si="41"/>
        <v>0</v>
      </c>
      <c r="DI16" s="323">
        <v>171.97</v>
      </c>
      <c r="DJ16" s="323">
        <v>458.18</v>
      </c>
      <c r="DK16" s="324">
        <f t="shared" si="42"/>
        <v>0</v>
      </c>
      <c r="DL16" s="324">
        <f t="shared" si="43"/>
        <v>-286.21000000000004</v>
      </c>
      <c r="DM16" s="327">
        <f t="shared" si="44"/>
        <v>-286.21000000000004</v>
      </c>
      <c r="DN16" s="324">
        <v>47.2</v>
      </c>
      <c r="DO16" s="324">
        <v>0</v>
      </c>
      <c r="DP16" s="324">
        <f t="shared" si="45"/>
        <v>47.2</v>
      </c>
      <c r="DQ16" s="324">
        <f t="shared" si="46"/>
        <v>0</v>
      </c>
      <c r="DR16" s="325">
        <f t="shared" si="47"/>
        <v>47.2</v>
      </c>
      <c r="DS16" s="320">
        <v>901.96999999999991</v>
      </c>
      <c r="DT16" s="320">
        <v>0</v>
      </c>
      <c r="DU16" s="319">
        <f t="shared" si="48"/>
        <v>901.96999999999991</v>
      </c>
      <c r="DV16" s="320">
        <f t="shared" si="49"/>
        <v>0</v>
      </c>
      <c r="DW16" s="342">
        <f t="shared" si="50"/>
        <v>901.96999999999991</v>
      </c>
      <c r="DX16" s="329">
        <v>849.18999999999983</v>
      </c>
      <c r="DY16" s="329">
        <v>434.01000000000005</v>
      </c>
      <c r="DZ16" s="320">
        <f t="shared" si="51"/>
        <v>415.17999999999978</v>
      </c>
      <c r="EA16" s="320">
        <f t="shared" si="52"/>
        <v>0</v>
      </c>
      <c r="EB16" s="342">
        <f t="shared" si="53"/>
        <v>415.17999999999978</v>
      </c>
      <c r="EC16" s="319">
        <v>0</v>
      </c>
      <c r="ED16" s="319">
        <v>0</v>
      </c>
      <c r="EE16" s="319">
        <f t="shared" si="54"/>
        <v>0</v>
      </c>
      <c r="EF16" s="320">
        <f t="shared" si="55"/>
        <v>0</v>
      </c>
      <c r="EG16" s="342">
        <f t="shared" si="56"/>
        <v>0</v>
      </c>
      <c r="EH16" s="324"/>
      <c r="EI16" s="324"/>
      <c r="EJ16" s="324">
        <f t="shared" si="57"/>
        <v>0</v>
      </c>
      <c r="EK16" s="324">
        <f t="shared" si="58"/>
        <v>0</v>
      </c>
      <c r="EL16" s="327">
        <f t="shared" si="59"/>
        <v>0</v>
      </c>
      <c r="EM16" s="330">
        <v>660.43</v>
      </c>
      <c r="EN16" s="330">
        <v>1001.37</v>
      </c>
      <c r="EO16" s="331">
        <f t="shared" si="60"/>
        <v>19836.8</v>
      </c>
      <c r="EP16" s="331">
        <f t="shared" si="61"/>
        <v>26579.749999999996</v>
      </c>
      <c r="EQ16" s="332">
        <f t="shared" si="86"/>
        <v>0</v>
      </c>
      <c r="ER16" s="332">
        <f t="shared" si="87"/>
        <v>-6742.9499999999971</v>
      </c>
      <c r="ES16" s="333">
        <f t="shared" si="62"/>
        <v>-6742.9499999999971</v>
      </c>
      <c r="ET16" s="343"/>
      <c r="EU16" s="335">
        <f t="shared" si="63"/>
        <v>-29729.789999999994</v>
      </c>
      <c r="EV16" s="336">
        <f t="shared" si="64"/>
        <v>37128.810000000012</v>
      </c>
      <c r="EW16" s="337"/>
      <c r="EX16" s="2"/>
      <c r="EY16" s="7"/>
      <c r="EZ16" s="2"/>
      <c r="FA16" s="2"/>
      <c r="FB16" s="2"/>
      <c r="FC16" s="2"/>
      <c r="FD16" s="2"/>
      <c r="FE16" s="2"/>
      <c r="FF16" s="2"/>
      <c r="FG16" s="2"/>
    </row>
    <row r="17" spans="1:163" s="1" customFormat="1" ht="15.75" customHeight="1" x14ac:dyDescent="0.25">
      <c r="A17" s="311">
        <v>10</v>
      </c>
      <c r="B17" s="338" t="s">
        <v>17</v>
      </c>
      <c r="C17" s="339">
        <v>9</v>
      </c>
      <c r="D17" s="340">
        <v>3</v>
      </c>
      <c r="E17" s="315">
        <v>6432.0571428571429</v>
      </c>
      <c r="F17" s="316">
        <f>'[3]березень 2021'!F17</f>
        <v>194380.72999999998</v>
      </c>
      <c r="G17" s="316">
        <f>'[3]березень 2021'!G17</f>
        <v>69905.319999999992</v>
      </c>
      <c r="H17" s="317">
        <v>32759.729999999996</v>
      </c>
      <c r="I17" s="317">
        <v>32258.200000000004</v>
      </c>
      <c r="J17" s="317">
        <f t="shared" si="65"/>
        <v>501.52999999999156</v>
      </c>
      <c r="K17" s="317">
        <f t="shared" si="66"/>
        <v>0</v>
      </c>
      <c r="L17" s="317">
        <f t="shared" si="0"/>
        <v>501.52999999999156</v>
      </c>
      <c r="M17" s="318">
        <v>42440.030000000006</v>
      </c>
      <c r="N17" s="318">
        <v>43275.79</v>
      </c>
      <c r="O17" s="319">
        <f t="shared" si="67"/>
        <v>0</v>
      </c>
      <c r="P17" s="319">
        <f t="shared" si="1"/>
        <v>-835.75999999999476</v>
      </c>
      <c r="Q17" s="319">
        <f t="shared" si="2"/>
        <v>-835.75999999999476</v>
      </c>
      <c r="R17" s="319">
        <v>56672.419999999991</v>
      </c>
      <c r="S17" s="319">
        <v>55595.659999999996</v>
      </c>
      <c r="T17" s="319">
        <f t="shared" si="68"/>
        <v>1076.7599999999948</v>
      </c>
      <c r="U17" s="320">
        <f t="shared" si="69"/>
        <v>0</v>
      </c>
      <c r="V17" s="341">
        <f t="shared" si="3"/>
        <v>1076.7599999999948</v>
      </c>
      <c r="W17" s="319">
        <v>0</v>
      </c>
      <c r="X17" s="319">
        <v>0</v>
      </c>
      <c r="Y17" s="319">
        <f t="shared" si="4"/>
        <v>0</v>
      </c>
      <c r="Z17" s="320">
        <f t="shared" si="5"/>
        <v>0</v>
      </c>
      <c r="AA17" s="342">
        <f t="shared" si="6"/>
        <v>0</v>
      </c>
      <c r="AB17" s="323">
        <v>9657.74</v>
      </c>
      <c r="AC17" s="323">
        <v>724.49</v>
      </c>
      <c r="AD17" s="324">
        <f t="shared" si="70"/>
        <v>8933.25</v>
      </c>
      <c r="AE17" s="324">
        <f t="shared" si="71"/>
        <v>0</v>
      </c>
      <c r="AF17" s="325">
        <f t="shared" si="7"/>
        <v>8933.25</v>
      </c>
      <c r="AG17" s="323">
        <v>4562.88</v>
      </c>
      <c r="AH17" s="323">
        <v>914.46999999999991</v>
      </c>
      <c r="AI17" s="324">
        <f t="shared" si="72"/>
        <v>3648.4100000000003</v>
      </c>
      <c r="AJ17" s="324">
        <f t="shared" si="73"/>
        <v>0</v>
      </c>
      <c r="AK17" s="325">
        <f t="shared" si="8"/>
        <v>3648.4100000000003</v>
      </c>
      <c r="AL17" s="323">
        <v>7524.85</v>
      </c>
      <c r="AM17" s="323">
        <v>5754.21</v>
      </c>
      <c r="AN17" s="324">
        <f t="shared" si="74"/>
        <v>1770.6400000000003</v>
      </c>
      <c r="AO17" s="324">
        <f t="shared" si="75"/>
        <v>0</v>
      </c>
      <c r="AP17" s="325">
        <f t="shared" si="9"/>
        <v>1770.6400000000003</v>
      </c>
      <c r="AQ17" s="326">
        <v>1788.7600000000002</v>
      </c>
      <c r="AR17" s="326">
        <v>1526.86</v>
      </c>
      <c r="AS17" s="324">
        <f t="shared" si="76"/>
        <v>261.90000000000032</v>
      </c>
      <c r="AT17" s="324">
        <f t="shared" si="77"/>
        <v>0</v>
      </c>
      <c r="AU17" s="327">
        <f t="shared" si="10"/>
        <v>261.90000000000032</v>
      </c>
      <c r="AV17" s="323">
        <v>389.15999999999997</v>
      </c>
      <c r="AW17" s="323">
        <v>205.46000000000004</v>
      </c>
      <c r="AX17" s="324">
        <f t="shared" si="78"/>
        <v>183.69999999999993</v>
      </c>
      <c r="AY17" s="324">
        <f t="shared" si="79"/>
        <v>0</v>
      </c>
      <c r="AZ17" s="325">
        <f t="shared" si="11"/>
        <v>183.69999999999993</v>
      </c>
      <c r="BA17" s="326">
        <v>4753.92</v>
      </c>
      <c r="BB17" s="326">
        <v>3798.3099999999995</v>
      </c>
      <c r="BC17" s="324">
        <f t="shared" si="80"/>
        <v>955.61000000000058</v>
      </c>
      <c r="BD17" s="324">
        <f t="shared" si="81"/>
        <v>0</v>
      </c>
      <c r="BE17" s="327">
        <f t="shared" si="12"/>
        <v>955.61000000000058</v>
      </c>
      <c r="BF17" s="324">
        <v>2202.3200000000002</v>
      </c>
      <c r="BG17" s="324">
        <v>0</v>
      </c>
      <c r="BH17" s="324">
        <f t="shared" si="82"/>
        <v>2202.3200000000002</v>
      </c>
      <c r="BI17" s="324">
        <f t="shared" si="83"/>
        <v>0</v>
      </c>
      <c r="BJ17" s="327">
        <f t="shared" si="13"/>
        <v>2202.3200000000002</v>
      </c>
      <c r="BK17" s="324">
        <v>12065.210000000001</v>
      </c>
      <c r="BL17" s="324">
        <v>19213.390000000003</v>
      </c>
      <c r="BM17" s="324">
        <f t="shared" si="84"/>
        <v>0</v>
      </c>
      <c r="BN17" s="324">
        <f t="shared" si="85"/>
        <v>-7148.1800000000021</v>
      </c>
      <c r="BO17" s="325">
        <f t="shared" si="14"/>
        <v>-7148.1800000000021</v>
      </c>
      <c r="BP17" s="320">
        <v>1188.6199999999999</v>
      </c>
      <c r="BQ17" s="320">
        <v>963.59999999999991</v>
      </c>
      <c r="BR17" s="319">
        <f t="shared" si="15"/>
        <v>225.01999999999998</v>
      </c>
      <c r="BS17" s="320">
        <f t="shared" si="16"/>
        <v>0</v>
      </c>
      <c r="BT17" s="341">
        <f t="shared" si="17"/>
        <v>225.01999999999998</v>
      </c>
      <c r="BU17" s="319">
        <v>151.16</v>
      </c>
      <c r="BV17" s="319">
        <v>0</v>
      </c>
      <c r="BW17" s="319">
        <f t="shared" si="18"/>
        <v>151.16</v>
      </c>
      <c r="BX17" s="320">
        <f t="shared" si="19"/>
        <v>0</v>
      </c>
      <c r="BY17" s="342">
        <f t="shared" si="20"/>
        <v>151.16</v>
      </c>
      <c r="BZ17" s="319">
        <v>2966.46</v>
      </c>
      <c r="CA17" s="319">
        <v>0</v>
      </c>
      <c r="CB17" s="319">
        <f t="shared" si="21"/>
        <v>2966.46</v>
      </c>
      <c r="CC17" s="320">
        <f t="shared" si="22"/>
        <v>0</v>
      </c>
      <c r="CD17" s="341">
        <f t="shared" si="23"/>
        <v>2966.46</v>
      </c>
      <c r="CE17" s="319">
        <v>48237.68</v>
      </c>
      <c r="CF17" s="319">
        <v>23590.369999999995</v>
      </c>
      <c r="CG17" s="319">
        <f t="shared" si="24"/>
        <v>24647.310000000005</v>
      </c>
      <c r="CH17" s="320">
        <f t="shared" si="25"/>
        <v>0</v>
      </c>
      <c r="CI17" s="342">
        <f t="shared" si="26"/>
        <v>24647.310000000005</v>
      </c>
      <c r="CJ17" s="319">
        <v>5867.35</v>
      </c>
      <c r="CK17" s="319">
        <v>0</v>
      </c>
      <c r="CL17" s="324">
        <f t="shared" si="27"/>
        <v>5867.35</v>
      </c>
      <c r="CM17" s="324">
        <f t="shared" si="28"/>
        <v>0</v>
      </c>
      <c r="CN17" s="327">
        <f t="shared" si="29"/>
        <v>5867.35</v>
      </c>
      <c r="CO17" s="324">
        <v>7924.91</v>
      </c>
      <c r="CP17" s="324">
        <v>0</v>
      </c>
      <c r="CQ17" s="324">
        <f t="shared" si="30"/>
        <v>7924.91</v>
      </c>
      <c r="CR17" s="324">
        <f t="shared" si="31"/>
        <v>0</v>
      </c>
      <c r="CS17" s="327">
        <f t="shared" si="32"/>
        <v>7924.91</v>
      </c>
      <c r="CT17" s="324">
        <v>1697.3999999999999</v>
      </c>
      <c r="CU17" s="324">
        <v>0</v>
      </c>
      <c r="CV17" s="324">
        <f t="shared" si="33"/>
        <v>1697.3999999999999</v>
      </c>
      <c r="CW17" s="324">
        <f t="shared" si="34"/>
        <v>0</v>
      </c>
      <c r="CX17" s="327">
        <f t="shared" si="35"/>
        <v>1697.3999999999999</v>
      </c>
      <c r="CY17" s="324">
        <v>3627.0400000000004</v>
      </c>
      <c r="CZ17" s="324">
        <v>400.24</v>
      </c>
      <c r="DA17" s="324">
        <f t="shared" si="36"/>
        <v>3226.8</v>
      </c>
      <c r="DB17" s="324">
        <f t="shared" si="37"/>
        <v>0</v>
      </c>
      <c r="DC17" s="327">
        <f t="shared" si="38"/>
        <v>3226.8</v>
      </c>
      <c r="DD17" s="324">
        <v>1435.6499999999999</v>
      </c>
      <c r="DE17" s="324">
        <v>13378.54</v>
      </c>
      <c r="DF17" s="324">
        <f t="shared" si="39"/>
        <v>0</v>
      </c>
      <c r="DG17" s="324">
        <f t="shared" si="40"/>
        <v>-11942.890000000001</v>
      </c>
      <c r="DH17" s="325">
        <f t="shared" si="41"/>
        <v>-11942.890000000001</v>
      </c>
      <c r="DI17" s="323">
        <v>1811.93</v>
      </c>
      <c r="DJ17" s="323">
        <v>1721.5900000000001</v>
      </c>
      <c r="DK17" s="324">
        <f t="shared" si="42"/>
        <v>90.339999999999918</v>
      </c>
      <c r="DL17" s="324">
        <f t="shared" si="43"/>
        <v>0</v>
      </c>
      <c r="DM17" s="327">
        <f t="shared" si="44"/>
        <v>90.339999999999918</v>
      </c>
      <c r="DN17" s="324">
        <v>295.23</v>
      </c>
      <c r="DO17" s="324">
        <v>0</v>
      </c>
      <c r="DP17" s="324">
        <f t="shared" si="45"/>
        <v>295.23</v>
      </c>
      <c r="DQ17" s="324">
        <f t="shared" si="46"/>
        <v>0</v>
      </c>
      <c r="DR17" s="325">
        <f t="shared" si="47"/>
        <v>295.23</v>
      </c>
      <c r="DS17" s="320">
        <v>4766.3</v>
      </c>
      <c r="DT17" s="320">
        <v>0</v>
      </c>
      <c r="DU17" s="319">
        <f t="shared" si="48"/>
        <v>4766.3</v>
      </c>
      <c r="DV17" s="320">
        <f t="shared" si="49"/>
        <v>0</v>
      </c>
      <c r="DW17" s="342">
        <f t="shared" si="50"/>
        <v>4766.3</v>
      </c>
      <c r="DX17" s="329">
        <v>5558.51</v>
      </c>
      <c r="DY17" s="329">
        <v>4116.0300000000007</v>
      </c>
      <c r="DZ17" s="320">
        <f t="shared" si="51"/>
        <v>1442.4799999999996</v>
      </c>
      <c r="EA17" s="320">
        <f t="shared" si="52"/>
        <v>0</v>
      </c>
      <c r="EB17" s="342">
        <f t="shared" si="53"/>
        <v>1442.4799999999996</v>
      </c>
      <c r="EC17" s="319">
        <v>9576.19</v>
      </c>
      <c r="ED17" s="319">
        <v>9037.19</v>
      </c>
      <c r="EE17" s="319">
        <f t="shared" si="54"/>
        <v>539</v>
      </c>
      <c r="EF17" s="320">
        <f t="shared" si="55"/>
        <v>0</v>
      </c>
      <c r="EG17" s="342">
        <f t="shared" si="56"/>
        <v>539</v>
      </c>
      <c r="EH17" s="324"/>
      <c r="EI17" s="324"/>
      <c r="EJ17" s="324">
        <f t="shared" si="57"/>
        <v>0</v>
      </c>
      <c r="EK17" s="324">
        <f t="shared" si="58"/>
        <v>0</v>
      </c>
      <c r="EL17" s="327">
        <f t="shared" si="59"/>
        <v>0</v>
      </c>
      <c r="EM17" s="330">
        <v>9336.4999999999982</v>
      </c>
      <c r="EN17" s="330">
        <v>7483.1500000000005</v>
      </c>
      <c r="EO17" s="331">
        <f t="shared" si="60"/>
        <v>279257.95</v>
      </c>
      <c r="EP17" s="331">
        <f t="shared" si="61"/>
        <v>223957.54999999996</v>
      </c>
      <c r="EQ17" s="332">
        <f t="shared" si="86"/>
        <v>55300.400000000052</v>
      </c>
      <c r="ER17" s="332">
        <f t="shared" si="87"/>
        <v>0</v>
      </c>
      <c r="ES17" s="333">
        <f t="shared" si="62"/>
        <v>55300.400000000052</v>
      </c>
      <c r="ET17" s="343"/>
      <c r="EU17" s="335">
        <f t="shared" si="63"/>
        <v>249681.13000000003</v>
      </c>
      <c r="EV17" s="336">
        <f t="shared" si="64"/>
        <v>101711.77</v>
      </c>
      <c r="EW17" s="337"/>
      <c r="EX17" s="2"/>
      <c r="EY17" s="7"/>
      <c r="EZ17" s="2"/>
      <c r="FA17" s="2"/>
      <c r="FB17" s="2"/>
      <c r="FC17" s="2"/>
      <c r="FD17" s="2"/>
      <c r="FE17" s="2"/>
      <c r="FF17" s="2"/>
      <c r="FG17" s="2"/>
    </row>
    <row r="18" spans="1:163" s="1" customFormat="1" ht="15.75" customHeight="1" x14ac:dyDescent="0.25">
      <c r="A18" s="311">
        <v>11</v>
      </c>
      <c r="B18" s="338" t="s">
        <v>18</v>
      </c>
      <c r="C18" s="339">
        <v>9</v>
      </c>
      <c r="D18" s="340">
        <v>3</v>
      </c>
      <c r="E18" s="315">
        <v>6392.4000000000005</v>
      </c>
      <c r="F18" s="316">
        <f>'[3]березень 2021'!F18</f>
        <v>-232515.28999999998</v>
      </c>
      <c r="G18" s="316">
        <f>'[3]березень 2021'!G18</f>
        <v>-110149.65999999999</v>
      </c>
      <c r="H18" s="317">
        <v>33997.150000000009</v>
      </c>
      <c r="I18" s="317">
        <v>27616</v>
      </c>
      <c r="J18" s="317">
        <f t="shared" si="65"/>
        <v>6381.1500000000087</v>
      </c>
      <c r="K18" s="317">
        <f t="shared" si="66"/>
        <v>0</v>
      </c>
      <c r="L18" s="317">
        <f t="shared" si="0"/>
        <v>6381.1500000000087</v>
      </c>
      <c r="M18" s="318">
        <v>42453.829999999994</v>
      </c>
      <c r="N18" s="318">
        <v>38468.080000000002</v>
      </c>
      <c r="O18" s="319">
        <f t="shared" si="67"/>
        <v>3985.7499999999927</v>
      </c>
      <c r="P18" s="319">
        <f t="shared" si="1"/>
        <v>0</v>
      </c>
      <c r="Q18" s="319">
        <f t="shared" si="2"/>
        <v>3985.7499999999927</v>
      </c>
      <c r="R18" s="319">
        <v>36841.96</v>
      </c>
      <c r="S18" s="319">
        <v>36104.71</v>
      </c>
      <c r="T18" s="319">
        <f t="shared" si="68"/>
        <v>737.25</v>
      </c>
      <c r="U18" s="320">
        <f t="shared" si="69"/>
        <v>0</v>
      </c>
      <c r="V18" s="341">
        <f t="shared" si="3"/>
        <v>737.25</v>
      </c>
      <c r="W18" s="319">
        <v>3106.7299999999996</v>
      </c>
      <c r="X18" s="319">
        <v>3046.89</v>
      </c>
      <c r="Y18" s="319">
        <f t="shared" si="4"/>
        <v>59.839999999999691</v>
      </c>
      <c r="Z18" s="320">
        <f t="shared" si="5"/>
        <v>0</v>
      </c>
      <c r="AA18" s="342">
        <f t="shared" si="6"/>
        <v>59.839999999999691</v>
      </c>
      <c r="AB18" s="323">
        <v>9537.869999999999</v>
      </c>
      <c r="AC18" s="323">
        <v>890.39</v>
      </c>
      <c r="AD18" s="324">
        <f t="shared" si="70"/>
        <v>8647.48</v>
      </c>
      <c r="AE18" s="324">
        <f t="shared" si="71"/>
        <v>0</v>
      </c>
      <c r="AF18" s="325">
        <f t="shared" si="7"/>
        <v>8647.48</v>
      </c>
      <c r="AG18" s="323">
        <v>4552.28</v>
      </c>
      <c r="AH18" s="323">
        <v>1137.82</v>
      </c>
      <c r="AI18" s="324">
        <f t="shared" si="72"/>
        <v>3414.46</v>
      </c>
      <c r="AJ18" s="324">
        <f t="shared" si="73"/>
        <v>0</v>
      </c>
      <c r="AK18" s="325">
        <f t="shared" si="8"/>
        <v>3414.46</v>
      </c>
      <c r="AL18" s="323">
        <v>7545.67</v>
      </c>
      <c r="AM18" s="323">
        <v>5793.2199999999993</v>
      </c>
      <c r="AN18" s="324">
        <f t="shared" si="74"/>
        <v>1752.4500000000007</v>
      </c>
      <c r="AO18" s="324">
        <f t="shared" si="75"/>
        <v>0</v>
      </c>
      <c r="AP18" s="325">
        <f t="shared" si="9"/>
        <v>1752.4500000000007</v>
      </c>
      <c r="AQ18" s="326">
        <v>1790.5299999999997</v>
      </c>
      <c r="AR18" s="326">
        <v>1535.35</v>
      </c>
      <c r="AS18" s="324">
        <f t="shared" si="76"/>
        <v>255.17999999999984</v>
      </c>
      <c r="AT18" s="324">
        <f t="shared" si="77"/>
        <v>0</v>
      </c>
      <c r="AU18" s="327">
        <f t="shared" si="10"/>
        <v>255.17999999999984</v>
      </c>
      <c r="AV18" s="323">
        <v>387.37</v>
      </c>
      <c r="AW18" s="323">
        <v>3319.7</v>
      </c>
      <c r="AX18" s="324">
        <f t="shared" si="78"/>
        <v>0</v>
      </c>
      <c r="AY18" s="324">
        <f t="shared" si="79"/>
        <v>-2932.33</v>
      </c>
      <c r="AZ18" s="325">
        <f t="shared" si="11"/>
        <v>-2932.33</v>
      </c>
      <c r="BA18" s="326">
        <v>4728.4800000000005</v>
      </c>
      <c r="BB18" s="326">
        <v>4114.6799999999994</v>
      </c>
      <c r="BC18" s="324">
        <f t="shared" si="80"/>
        <v>613.80000000000109</v>
      </c>
      <c r="BD18" s="324">
        <f t="shared" si="81"/>
        <v>0</v>
      </c>
      <c r="BE18" s="327">
        <f t="shared" si="12"/>
        <v>613.80000000000109</v>
      </c>
      <c r="BF18" s="324">
        <v>2188.7600000000002</v>
      </c>
      <c r="BG18" s="324">
        <v>0</v>
      </c>
      <c r="BH18" s="324">
        <f t="shared" si="82"/>
        <v>2188.7600000000002</v>
      </c>
      <c r="BI18" s="324">
        <f t="shared" si="83"/>
        <v>0</v>
      </c>
      <c r="BJ18" s="327">
        <f t="shared" si="13"/>
        <v>2188.7600000000002</v>
      </c>
      <c r="BK18" s="324">
        <v>12050.74</v>
      </c>
      <c r="BL18" s="324">
        <v>45015.12</v>
      </c>
      <c r="BM18" s="324">
        <f t="shared" si="84"/>
        <v>0</v>
      </c>
      <c r="BN18" s="324">
        <f t="shared" si="85"/>
        <v>-32964.380000000005</v>
      </c>
      <c r="BO18" s="325">
        <f t="shared" si="14"/>
        <v>-32964.380000000005</v>
      </c>
      <c r="BP18" s="320">
        <v>1134.6500000000001</v>
      </c>
      <c r="BQ18" s="320">
        <v>923.03</v>
      </c>
      <c r="BR18" s="319">
        <f t="shared" si="15"/>
        <v>211.62000000000012</v>
      </c>
      <c r="BS18" s="320">
        <f t="shared" si="16"/>
        <v>0</v>
      </c>
      <c r="BT18" s="341">
        <f t="shared" si="17"/>
        <v>211.62000000000012</v>
      </c>
      <c r="BU18" s="319">
        <v>145.76</v>
      </c>
      <c r="BV18" s="319">
        <v>0</v>
      </c>
      <c r="BW18" s="319">
        <f t="shared" si="18"/>
        <v>145.76</v>
      </c>
      <c r="BX18" s="320">
        <f t="shared" si="19"/>
        <v>0</v>
      </c>
      <c r="BY18" s="342">
        <f t="shared" si="20"/>
        <v>145.76</v>
      </c>
      <c r="BZ18" s="319">
        <v>3008.97</v>
      </c>
      <c r="CA18" s="319">
        <v>4968.28</v>
      </c>
      <c r="CB18" s="319">
        <f t="shared" si="21"/>
        <v>0</v>
      </c>
      <c r="CC18" s="320">
        <f t="shared" si="22"/>
        <v>-1959.31</v>
      </c>
      <c r="CD18" s="341">
        <f t="shared" si="23"/>
        <v>-1959.31</v>
      </c>
      <c r="CE18" s="319">
        <v>47310.25</v>
      </c>
      <c r="CF18" s="319">
        <v>23581.729999999996</v>
      </c>
      <c r="CG18" s="319">
        <f t="shared" si="24"/>
        <v>23728.520000000004</v>
      </c>
      <c r="CH18" s="320">
        <f t="shared" si="25"/>
        <v>0</v>
      </c>
      <c r="CI18" s="342">
        <f t="shared" si="26"/>
        <v>23728.520000000004</v>
      </c>
      <c r="CJ18" s="319">
        <v>5770.96</v>
      </c>
      <c r="CK18" s="319">
        <v>0</v>
      </c>
      <c r="CL18" s="324">
        <f t="shared" si="27"/>
        <v>5770.96</v>
      </c>
      <c r="CM18" s="324">
        <f t="shared" si="28"/>
        <v>0</v>
      </c>
      <c r="CN18" s="327">
        <f t="shared" si="29"/>
        <v>5770.96</v>
      </c>
      <c r="CO18" s="324">
        <v>7891.5199999999995</v>
      </c>
      <c r="CP18" s="324">
        <v>5073.47</v>
      </c>
      <c r="CQ18" s="324">
        <f t="shared" si="30"/>
        <v>2818.0499999999993</v>
      </c>
      <c r="CR18" s="324">
        <f t="shared" si="31"/>
        <v>0</v>
      </c>
      <c r="CS18" s="327">
        <f t="shared" si="32"/>
        <v>2818.0499999999993</v>
      </c>
      <c r="CT18" s="324">
        <v>1700.9899999999998</v>
      </c>
      <c r="CU18" s="324">
        <v>4380.78</v>
      </c>
      <c r="CV18" s="324">
        <f t="shared" si="33"/>
        <v>0</v>
      </c>
      <c r="CW18" s="324">
        <f t="shared" si="34"/>
        <v>-2679.79</v>
      </c>
      <c r="CX18" s="327">
        <f t="shared" si="35"/>
        <v>-2679.79</v>
      </c>
      <c r="CY18" s="324">
        <v>3609.639999999999</v>
      </c>
      <c r="CZ18" s="324">
        <v>2949.46</v>
      </c>
      <c r="DA18" s="324">
        <f t="shared" si="36"/>
        <v>660.17999999999893</v>
      </c>
      <c r="DB18" s="324">
        <f t="shared" si="37"/>
        <v>0</v>
      </c>
      <c r="DC18" s="327">
        <f t="shared" si="38"/>
        <v>660.17999999999893</v>
      </c>
      <c r="DD18" s="324">
        <v>1423.5099999999998</v>
      </c>
      <c r="DE18" s="324">
        <v>0</v>
      </c>
      <c r="DF18" s="324">
        <f t="shared" si="39"/>
        <v>1423.5099999999998</v>
      </c>
      <c r="DG18" s="324">
        <f t="shared" si="40"/>
        <v>0</v>
      </c>
      <c r="DH18" s="325">
        <f t="shared" si="41"/>
        <v>1423.5099999999998</v>
      </c>
      <c r="DI18" s="323">
        <v>1800.0700000000004</v>
      </c>
      <c r="DJ18" s="323">
        <v>503.43</v>
      </c>
      <c r="DK18" s="324">
        <f t="shared" si="42"/>
        <v>1296.6400000000003</v>
      </c>
      <c r="DL18" s="324">
        <f t="shared" si="43"/>
        <v>0</v>
      </c>
      <c r="DM18" s="327">
        <f t="shared" si="44"/>
        <v>1296.6400000000003</v>
      </c>
      <c r="DN18" s="324">
        <v>291.52</v>
      </c>
      <c r="DO18" s="324">
        <v>0</v>
      </c>
      <c r="DP18" s="324">
        <f t="shared" si="45"/>
        <v>291.52</v>
      </c>
      <c r="DQ18" s="324">
        <f t="shared" si="46"/>
        <v>0</v>
      </c>
      <c r="DR18" s="325">
        <f t="shared" si="47"/>
        <v>291.52</v>
      </c>
      <c r="DS18" s="320">
        <v>6546.02</v>
      </c>
      <c r="DT18" s="320">
        <v>0</v>
      </c>
      <c r="DU18" s="319">
        <f t="shared" si="48"/>
        <v>6546.02</v>
      </c>
      <c r="DV18" s="320">
        <f t="shared" si="49"/>
        <v>0</v>
      </c>
      <c r="DW18" s="342">
        <f t="shared" si="50"/>
        <v>6546.02</v>
      </c>
      <c r="DX18" s="329">
        <v>6689.01</v>
      </c>
      <c r="DY18" s="329">
        <v>2466.3300000000004</v>
      </c>
      <c r="DZ18" s="320">
        <f t="shared" si="51"/>
        <v>4222.68</v>
      </c>
      <c r="EA18" s="320">
        <f t="shared" si="52"/>
        <v>0</v>
      </c>
      <c r="EB18" s="342">
        <f t="shared" si="53"/>
        <v>4222.68</v>
      </c>
      <c r="EC18" s="319">
        <v>10826.69</v>
      </c>
      <c r="ED18" s="319">
        <v>7914.5199999999995</v>
      </c>
      <c r="EE18" s="319">
        <f t="shared" si="54"/>
        <v>2912.170000000001</v>
      </c>
      <c r="EF18" s="320">
        <f t="shared" si="55"/>
        <v>0</v>
      </c>
      <c r="EG18" s="342">
        <f t="shared" si="56"/>
        <v>2912.170000000001</v>
      </c>
      <c r="EH18" s="324"/>
      <c r="EI18" s="324"/>
      <c r="EJ18" s="324">
        <f t="shared" si="57"/>
        <v>0</v>
      </c>
      <c r="EK18" s="324">
        <f t="shared" si="58"/>
        <v>0</v>
      </c>
      <c r="EL18" s="327">
        <f t="shared" si="59"/>
        <v>0</v>
      </c>
      <c r="EM18" s="330">
        <v>8891.25</v>
      </c>
      <c r="EN18" s="330">
        <v>7510.31</v>
      </c>
      <c r="EO18" s="331">
        <f t="shared" si="60"/>
        <v>266222.18</v>
      </c>
      <c r="EP18" s="331">
        <f t="shared" si="61"/>
        <v>227313.3</v>
      </c>
      <c r="EQ18" s="332">
        <f t="shared" si="86"/>
        <v>38908.880000000005</v>
      </c>
      <c r="ER18" s="332">
        <f t="shared" si="87"/>
        <v>0</v>
      </c>
      <c r="ES18" s="333">
        <f t="shared" si="62"/>
        <v>38908.880000000005</v>
      </c>
      <c r="ET18" s="343"/>
      <c r="EU18" s="335">
        <f t="shared" si="63"/>
        <v>-193606.40999999997</v>
      </c>
      <c r="EV18" s="336">
        <f t="shared" si="64"/>
        <v>-76840.069999999978</v>
      </c>
      <c r="EW18" s="337"/>
      <c r="EX18" s="2"/>
      <c r="EY18" s="7"/>
      <c r="EZ18" s="2"/>
      <c r="FA18" s="2"/>
      <c r="FB18" s="2"/>
      <c r="FC18" s="2"/>
      <c r="FD18" s="2"/>
      <c r="FE18" s="2"/>
      <c r="FF18" s="2"/>
      <c r="FG18" s="2"/>
    </row>
    <row r="19" spans="1:163" s="1" customFormat="1" ht="15.75" customHeight="1" x14ac:dyDescent="0.25">
      <c r="A19" s="311">
        <v>12</v>
      </c>
      <c r="B19" s="338" t="s">
        <v>19</v>
      </c>
      <c r="C19" s="339">
        <v>9</v>
      </c>
      <c r="D19" s="340">
        <v>3</v>
      </c>
      <c r="E19" s="315">
        <v>6409.9857142857136</v>
      </c>
      <c r="F19" s="316">
        <f>'[3]березень 2021'!F19</f>
        <v>-177837.83000000002</v>
      </c>
      <c r="G19" s="316">
        <f>'[3]березень 2021'!G19</f>
        <v>-73918.029999999984</v>
      </c>
      <c r="H19" s="317">
        <v>33614.000000000007</v>
      </c>
      <c r="I19" s="317">
        <v>33051.96</v>
      </c>
      <c r="J19" s="317">
        <f t="shared" si="65"/>
        <v>562.04000000000815</v>
      </c>
      <c r="K19" s="317">
        <f t="shared" si="66"/>
        <v>0</v>
      </c>
      <c r="L19" s="317">
        <f t="shared" si="0"/>
        <v>562.04000000000815</v>
      </c>
      <c r="M19" s="318">
        <v>30039.710000000003</v>
      </c>
      <c r="N19" s="318">
        <v>33308.58</v>
      </c>
      <c r="O19" s="319">
        <f t="shared" si="67"/>
        <v>0</v>
      </c>
      <c r="P19" s="319">
        <f t="shared" si="1"/>
        <v>-3268.869999999999</v>
      </c>
      <c r="Q19" s="319">
        <f t="shared" si="2"/>
        <v>-3268.869999999999</v>
      </c>
      <c r="R19" s="319">
        <v>56677.57</v>
      </c>
      <c r="S19" s="319">
        <v>55595.659999999996</v>
      </c>
      <c r="T19" s="319">
        <f t="shared" si="68"/>
        <v>1081.9100000000035</v>
      </c>
      <c r="U19" s="320">
        <f t="shared" si="69"/>
        <v>0</v>
      </c>
      <c r="V19" s="341">
        <f t="shared" si="3"/>
        <v>1081.9100000000035</v>
      </c>
      <c r="W19" s="319">
        <v>0</v>
      </c>
      <c r="X19" s="319">
        <v>0</v>
      </c>
      <c r="Y19" s="319">
        <f t="shared" si="4"/>
        <v>0</v>
      </c>
      <c r="Z19" s="320">
        <f t="shared" si="5"/>
        <v>0</v>
      </c>
      <c r="AA19" s="342">
        <f t="shared" si="6"/>
        <v>0</v>
      </c>
      <c r="AB19" s="323">
        <v>8829.09</v>
      </c>
      <c r="AC19" s="323">
        <v>806.57</v>
      </c>
      <c r="AD19" s="324">
        <f t="shared" si="70"/>
        <v>8022.52</v>
      </c>
      <c r="AE19" s="324">
        <f t="shared" si="71"/>
        <v>0</v>
      </c>
      <c r="AF19" s="325">
        <f t="shared" si="7"/>
        <v>8022.52</v>
      </c>
      <c r="AG19" s="323">
        <v>5218.4100000000008</v>
      </c>
      <c r="AH19" s="323">
        <v>1544.69</v>
      </c>
      <c r="AI19" s="324">
        <f t="shared" si="72"/>
        <v>3673.7200000000007</v>
      </c>
      <c r="AJ19" s="324">
        <f t="shared" si="73"/>
        <v>0</v>
      </c>
      <c r="AK19" s="325">
        <f t="shared" si="8"/>
        <v>3673.7200000000007</v>
      </c>
      <c r="AL19" s="323">
        <v>7509.9299999999985</v>
      </c>
      <c r="AM19" s="323">
        <v>5771.99</v>
      </c>
      <c r="AN19" s="324">
        <f t="shared" si="74"/>
        <v>1737.9399999999987</v>
      </c>
      <c r="AO19" s="324">
        <f t="shared" si="75"/>
        <v>0</v>
      </c>
      <c r="AP19" s="325">
        <f t="shared" si="9"/>
        <v>1737.9399999999987</v>
      </c>
      <c r="AQ19" s="326">
        <v>1792.89</v>
      </c>
      <c r="AR19" s="326">
        <v>1537.16</v>
      </c>
      <c r="AS19" s="324">
        <f t="shared" si="76"/>
        <v>255.73000000000002</v>
      </c>
      <c r="AT19" s="324">
        <f t="shared" si="77"/>
        <v>0</v>
      </c>
      <c r="AU19" s="327">
        <f t="shared" si="10"/>
        <v>255.73000000000002</v>
      </c>
      <c r="AV19" s="323">
        <v>385.90000000000003</v>
      </c>
      <c r="AW19" s="323">
        <v>4383.55</v>
      </c>
      <c r="AX19" s="324">
        <f t="shared" si="78"/>
        <v>0</v>
      </c>
      <c r="AY19" s="324">
        <f t="shared" si="79"/>
        <v>-3997.65</v>
      </c>
      <c r="AZ19" s="325">
        <f t="shared" si="11"/>
        <v>-3997.65</v>
      </c>
      <c r="BA19" s="326">
        <v>4727.9900000000007</v>
      </c>
      <c r="BB19" s="326">
        <v>3841.3499999999995</v>
      </c>
      <c r="BC19" s="324">
        <f t="shared" si="80"/>
        <v>886.64000000000124</v>
      </c>
      <c r="BD19" s="324">
        <f t="shared" si="81"/>
        <v>0</v>
      </c>
      <c r="BE19" s="327">
        <f t="shared" si="12"/>
        <v>886.64000000000124</v>
      </c>
      <c r="BF19" s="324">
        <v>2194.7999999999997</v>
      </c>
      <c r="BG19" s="324">
        <v>0</v>
      </c>
      <c r="BH19" s="324">
        <f t="shared" si="82"/>
        <v>2194.7999999999997</v>
      </c>
      <c r="BI19" s="324">
        <f t="shared" si="83"/>
        <v>0</v>
      </c>
      <c r="BJ19" s="327">
        <f t="shared" si="13"/>
        <v>2194.7999999999997</v>
      </c>
      <c r="BK19" s="324">
        <v>12081.580000000002</v>
      </c>
      <c r="BL19" s="324">
        <v>74848.510000000009</v>
      </c>
      <c r="BM19" s="324">
        <f t="shared" si="84"/>
        <v>0</v>
      </c>
      <c r="BN19" s="324">
        <f t="shared" si="85"/>
        <v>-62766.930000000008</v>
      </c>
      <c r="BO19" s="325">
        <f t="shared" si="14"/>
        <v>-62766.930000000008</v>
      </c>
      <c r="BP19" s="320">
        <v>1213.4000000000001</v>
      </c>
      <c r="BQ19" s="320">
        <v>991.11</v>
      </c>
      <c r="BR19" s="319">
        <f t="shared" si="15"/>
        <v>222.29000000000008</v>
      </c>
      <c r="BS19" s="320">
        <f t="shared" si="16"/>
        <v>0</v>
      </c>
      <c r="BT19" s="341">
        <f t="shared" si="17"/>
        <v>222.29000000000008</v>
      </c>
      <c r="BU19" s="319">
        <v>155.13000000000002</v>
      </c>
      <c r="BV19" s="319">
        <v>0</v>
      </c>
      <c r="BW19" s="319">
        <f t="shared" si="18"/>
        <v>155.13000000000002</v>
      </c>
      <c r="BX19" s="320">
        <f t="shared" si="19"/>
        <v>0</v>
      </c>
      <c r="BY19" s="342">
        <f t="shared" si="20"/>
        <v>155.13000000000002</v>
      </c>
      <c r="BZ19" s="319">
        <v>3012.0600000000004</v>
      </c>
      <c r="CA19" s="319">
        <v>4968.28</v>
      </c>
      <c r="CB19" s="319">
        <f t="shared" si="21"/>
        <v>0</v>
      </c>
      <c r="CC19" s="320">
        <f t="shared" si="22"/>
        <v>-1956.2199999999993</v>
      </c>
      <c r="CD19" s="341">
        <f t="shared" si="23"/>
        <v>-1956.2199999999993</v>
      </c>
      <c r="CE19" s="319">
        <v>52246.1</v>
      </c>
      <c r="CF19" s="319">
        <v>39908.619999999995</v>
      </c>
      <c r="CG19" s="319">
        <f t="shared" si="24"/>
        <v>12337.480000000003</v>
      </c>
      <c r="CH19" s="320">
        <f t="shared" si="25"/>
        <v>0</v>
      </c>
      <c r="CI19" s="342">
        <f t="shared" si="26"/>
        <v>12337.480000000003</v>
      </c>
      <c r="CJ19" s="319">
        <v>5297.84</v>
      </c>
      <c r="CK19" s="319">
        <v>459.66</v>
      </c>
      <c r="CL19" s="324">
        <f t="shared" si="27"/>
        <v>4838.18</v>
      </c>
      <c r="CM19" s="324">
        <f t="shared" si="28"/>
        <v>0</v>
      </c>
      <c r="CN19" s="327">
        <f t="shared" si="29"/>
        <v>4838.18</v>
      </c>
      <c r="CO19" s="324">
        <v>9023.36</v>
      </c>
      <c r="CP19" s="324">
        <v>99354.44</v>
      </c>
      <c r="CQ19" s="324">
        <f t="shared" si="30"/>
        <v>0</v>
      </c>
      <c r="CR19" s="324">
        <f t="shared" si="31"/>
        <v>-90331.08</v>
      </c>
      <c r="CS19" s="327">
        <f t="shared" si="32"/>
        <v>-90331.08</v>
      </c>
      <c r="CT19" s="324">
        <v>1717.2099999999998</v>
      </c>
      <c r="CU19" s="324">
        <v>0</v>
      </c>
      <c r="CV19" s="324">
        <f t="shared" si="33"/>
        <v>1717.2099999999998</v>
      </c>
      <c r="CW19" s="324">
        <f t="shared" si="34"/>
        <v>0</v>
      </c>
      <c r="CX19" s="327">
        <f t="shared" si="35"/>
        <v>1717.2099999999998</v>
      </c>
      <c r="CY19" s="324">
        <v>3688.3100000000004</v>
      </c>
      <c r="CZ19" s="324">
        <v>0</v>
      </c>
      <c r="DA19" s="324">
        <f t="shared" si="36"/>
        <v>3688.3100000000004</v>
      </c>
      <c r="DB19" s="324">
        <f t="shared" si="37"/>
        <v>0</v>
      </c>
      <c r="DC19" s="327">
        <f t="shared" si="38"/>
        <v>3688.3100000000004</v>
      </c>
      <c r="DD19" s="324">
        <v>1425.5699999999997</v>
      </c>
      <c r="DE19" s="324">
        <v>2727.05</v>
      </c>
      <c r="DF19" s="324">
        <f t="shared" si="39"/>
        <v>0</v>
      </c>
      <c r="DG19" s="324">
        <f t="shared" si="40"/>
        <v>-1301.4800000000005</v>
      </c>
      <c r="DH19" s="325">
        <f t="shared" si="41"/>
        <v>-1301.4800000000005</v>
      </c>
      <c r="DI19" s="323">
        <v>1798.6599999999996</v>
      </c>
      <c r="DJ19" s="323">
        <v>2490.2999999999997</v>
      </c>
      <c r="DK19" s="324">
        <f t="shared" si="42"/>
        <v>0</v>
      </c>
      <c r="DL19" s="324">
        <f t="shared" si="43"/>
        <v>-691.6400000000001</v>
      </c>
      <c r="DM19" s="327">
        <f t="shared" si="44"/>
        <v>-691.6400000000001</v>
      </c>
      <c r="DN19" s="324">
        <v>290.37999999999994</v>
      </c>
      <c r="DO19" s="324">
        <v>0</v>
      </c>
      <c r="DP19" s="324">
        <f t="shared" si="45"/>
        <v>290.37999999999994</v>
      </c>
      <c r="DQ19" s="324">
        <f t="shared" si="46"/>
        <v>0</v>
      </c>
      <c r="DR19" s="325">
        <f t="shared" si="47"/>
        <v>290.37999999999994</v>
      </c>
      <c r="DS19" s="320">
        <v>5105.55</v>
      </c>
      <c r="DT19" s="320">
        <v>0</v>
      </c>
      <c r="DU19" s="319">
        <f t="shared" si="48"/>
        <v>5105.55</v>
      </c>
      <c r="DV19" s="320">
        <f t="shared" si="49"/>
        <v>0</v>
      </c>
      <c r="DW19" s="342">
        <f t="shared" si="50"/>
        <v>5105.55</v>
      </c>
      <c r="DX19" s="329">
        <v>6079.2100000000009</v>
      </c>
      <c r="DY19" s="329">
        <v>4409.1399999999994</v>
      </c>
      <c r="DZ19" s="320">
        <f t="shared" si="51"/>
        <v>1670.0700000000015</v>
      </c>
      <c r="EA19" s="320">
        <f t="shared" si="52"/>
        <v>0</v>
      </c>
      <c r="EB19" s="342">
        <f t="shared" si="53"/>
        <v>1670.0700000000015</v>
      </c>
      <c r="EC19" s="319">
        <v>9582.5</v>
      </c>
      <c r="ED19" s="319">
        <v>8076.8899999999994</v>
      </c>
      <c r="EE19" s="319">
        <f t="shared" si="54"/>
        <v>1505.6100000000006</v>
      </c>
      <c r="EF19" s="320">
        <f t="shared" si="55"/>
        <v>0</v>
      </c>
      <c r="EG19" s="342">
        <f t="shared" si="56"/>
        <v>1505.6100000000006</v>
      </c>
      <c r="EH19" s="324"/>
      <c r="EI19" s="324"/>
      <c r="EJ19" s="324">
        <f t="shared" si="57"/>
        <v>0</v>
      </c>
      <c r="EK19" s="324">
        <f t="shared" si="58"/>
        <v>0</v>
      </c>
      <c r="EL19" s="327">
        <f t="shared" si="59"/>
        <v>0</v>
      </c>
      <c r="EM19" s="330">
        <v>9130.2099999999991</v>
      </c>
      <c r="EN19" s="330">
        <v>12144.66</v>
      </c>
      <c r="EO19" s="331">
        <f t="shared" si="60"/>
        <v>272837.36000000004</v>
      </c>
      <c r="EP19" s="331">
        <f t="shared" si="61"/>
        <v>390220.16999999993</v>
      </c>
      <c r="EQ19" s="332">
        <f t="shared" si="86"/>
        <v>0</v>
      </c>
      <c r="ER19" s="332">
        <f t="shared" si="87"/>
        <v>-117382.80999999988</v>
      </c>
      <c r="ES19" s="333">
        <f t="shared" si="62"/>
        <v>-117382.80999999988</v>
      </c>
      <c r="ET19" s="343"/>
      <c r="EU19" s="335">
        <f t="shared" si="63"/>
        <v>-295220.6399999999</v>
      </c>
      <c r="EV19" s="336">
        <f t="shared" si="64"/>
        <v>-143370.67000000001</v>
      </c>
      <c r="EW19" s="337"/>
      <c r="EX19" s="2"/>
      <c r="EY19" s="7"/>
      <c r="EZ19" s="2"/>
      <c r="FA19" s="2"/>
      <c r="FB19" s="2"/>
      <c r="FC19" s="2"/>
      <c r="FD19" s="2"/>
      <c r="FE19" s="2"/>
      <c r="FF19" s="2"/>
      <c r="FG19" s="2"/>
    </row>
    <row r="20" spans="1:163" s="1" customFormat="1" ht="15.75" customHeight="1" x14ac:dyDescent="0.25">
      <c r="A20" s="311">
        <v>13</v>
      </c>
      <c r="B20" s="338" t="s">
        <v>20</v>
      </c>
      <c r="C20" s="339">
        <v>9</v>
      </c>
      <c r="D20" s="340">
        <v>1</v>
      </c>
      <c r="E20" s="315">
        <v>6498.75</v>
      </c>
      <c r="F20" s="316">
        <f>'[3]березень 2021'!F20</f>
        <v>-554982.69999999995</v>
      </c>
      <c r="G20" s="316">
        <f>'[3]березень 2021'!G20</f>
        <v>-331585.44999999995</v>
      </c>
      <c r="H20" s="317">
        <v>26075.88</v>
      </c>
      <c r="I20" s="317">
        <v>26091.8</v>
      </c>
      <c r="J20" s="317">
        <f t="shared" si="65"/>
        <v>0</v>
      </c>
      <c r="K20" s="317">
        <f t="shared" si="66"/>
        <v>-15.919999999998254</v>
      </c>
      <c r="L20" s="317">
        <f t="shared" si="0"/>
        <v>-15.919999999998254</v>
      </c>
      <c r="M20" s="318">
        <v>48195.12999999999</v>
      </c>
      <c r="N20" s="318">
        <v>60931.389999999992</v>
      </c>
      <c r="O20" s="319">
        <f t="shared" si="67"/>
        <v>0</v>
      </c>
      <c r="P20" s="319">
        <f t="shared" si="1"/>
        <v>-12736.260000000002</v>
      </c>
      <c r="Q20" s="319">
        <f t="shared" si="2"/>
        <v>-12736.260000000002</v>
      </c>
      <c r="R20" s="319">
        <v>37338.029999999992</v>
      </c>
      <c r="S20" s="319">
        <v>37063.72</v>
      </c>
      <c r="T20" s="319">
        <f t="shared" si="68"/>
        <v>274.3099999999904</v>
      </c>
      <c r="U20" s="320">
        <f t="shared" si="69"/>
        <v>0</v>
      </c>
      <c r="V20" s="341">
        <f t="shared" si="3"/>
        <v>274.3099999999904</v>
      </c>
      <c r="W20" s="319">
        <v>0</v>
      </c>
      <c r="X20" s="319">
        <v>0</v>
      </c>
      <c r="Y20" s="319">
        <f t="shared" si="4"/>
        <v>0</v>
      </c>
      <c r="Z20" s="320">
        <f t="shared" si="5"/>
        <v>0</v>
      </c>
      <c r="AA20" s="342">
        <f t="shared" si="6"/>
        <v>0</v>
      </c>
      <c r="AB20" s="323">
        <v>3942.1699999999996</v>
      </c>
      <c r="AC20" s="323">
        <v>792.03</v>
      </c>
      <c r="AD20" s="324">
        <f t="shared" si="70"/>
        <v>3150.1399999999994</v>
      </c>
      <c r="AE20" s="324">
        <f t="shared" si="71"/>
        <v>0</v>
      </c>
      <c r="AF20" s="325">
        <f t="shared" si="7"/>
        <v>3150.1399999999994</v>
      </c>
      <c r="AG20" s="323">
        <v>2058.8199999999997</v>
      </c>
      <c r="AH20" s="323">
        <v>428.67</v>
      </c>
      <c r="AI20" s="324">
        <f t="shared" si="72"/>
        <v>1630.1499999999996</v>
      </c>
      <c r="AJ20" s="324">
        <f t="shared" si="73"/>
        <v>0</v>
      </c>
      <c r="AK20" s="325">
        <f t="shared" si="8"/>
        <v>1630.1499999999996</v>
      </c>
      <c r="AL20" s="323">
        <v>8148.7900000000009</v>
      </c>
      <c r="AM20" s="323">
        <v>6227.7199999999993</v>
      </c>
      <c r="AN20" s="324">
        <f t="shared" si="74"/>
        <v>1921.0700000000015</v>
      </c>
      <c r="AO20" s="324">
        <f t="shared" si="75"/>
        <v>0</v>
      </c>
      <c r="AP20" s="325">
        <f t="shared" si="9"/>
        <v>1921.0700000000015</v>
      </c>
      <c r="AQ20" s="326">
        <v>1523.9299999999998</v>
      </c>
      <c r="AR20" s="326">
        <v>1306.78</v>
      </c>
      <c r="AS20" s="324">
        <f t="shared" si="76"/>
        <v>217.14999999999986</v>
      </c>
      <c r="AT20" s="324">
        <f t="shared" si="77"/>
        <v>0</v>
      </c>
      <c r="AU20" s="327">
        <f t="shared" si="10"/>
        <v>217.14999999999986</v>
      </c>
      <c r="AV20" s="323">
        <v>420.47999999999996</v>
      </c>
      <c r="AW20" s="323">
        <v>273.76000000000005</v>
      </c>
      <c r="AX20" s="324">
        <f t="shared" si="78"/>
        <v>146.71999999999991</v>
      </c>
      <c r="AY20" s="324">
        <f t="shared" si="79"/>
        <v>0</v>
      </c>
      <c r="AZ20" s="325">
        <f t="shared" si="11"/>
        <v>146.71999999999991</v>
      </c>
      <c r="BA20" s="326">
        <v>3297.4599999999996</v>
      </c>
      <c r="BB20" s="326">
        <v>2280.3399999999997</v>
      </c>
      <c r="BC20" s="324">
        <f t="shared" si="80"/>
        <v>1017.1199999999999</v>
      </c>
      <c r="BD20" s="324">
        <f t="shared" si="81"/>
        <v>0</v>
      </c>
      <c r="BE20" s="327">
        <f t="shared" si="12"/>
        <v>1017.1199999999999</v>
      </c>
      <c r="BF20" s="324">
        <v>0</v>
      </c>
      <c r="BG20" s="324">
        <v>0</v>
      </c>
      <c r="BH20" s="324">
        <f t="shared" si="82"/>
        <v>0</v>
      </c>
      <c r="BI20" s="324">
        <f t="shared" si="83"/>
        <v>0</v>
      </c>
      <c r="BJ20" s="327">
        <f t="shared" si="13"/>
        <v>0</v>
      </c>
      <c r="BK20" s="324">
        <v>13071.560000000001</v>
      </c>
      <c r="BL20" s="324">
        <v>41452.729999999996</v>
      </c>
      <c r="BM20" s="324">
        <f t="shared" si="84"/>
        <v>0</v>
      </c>
      <c r="BN20" s="324">
        <f t="shared" si="85"/>
        <v>-28381.169999999995</v>
      </c>
      <c r="BO20" s="325">
        <f t="shared" si="14"/>
        <v>-28381.169999999995</v>
      </c>
      <c r="BP20" s="320">
        <v>1210.6999999999998</v>
      </c>
      <c r="BQ20" s="320">
        <v>993.94999999999993</v>
      </c>
      <c r="BR20" s="319">
        <f t="shared" si="15"/>
        <v>216.74999999999989</v>
      </c>
      <c r="BS20" s="320">
        <f t="shared" si="16"/>
        <v>0</v>
      </c>
      <c r="BT20" s="341">
        <f t="shared" si="17"/>
        <v>216.74999999999989</v>
      </c>
      <c r="BU20" s="319">
        <v>155.31</v>
      </c>
      <c r="BV20" s="319">
        <v>0</v>
      </c>
      <c r="BW20" s="319">
        <f t="shared" si="18"/>
        <v>155.31</v>
      </c>
      <c r="BX20" s="320">
        <f t="shared" si="19"/>
        <v>0</v>
      </c>
      <c r="BY20" s="342">
        <f t="shared" si="20"/>
        <v>155.31</v>
      </c>
      <c r="BZ20" s="319">
        <v>2631.99</v>
      </c>
      <c r="CA20" s="319">
        <v>0</v>
      </c>
      <c r="CB20" s="319">
        <f t="shared" si="21"/>
        <v>2631.99</v>
      </c>
      <c r="CC20" s="320">
        <f t="shared" si="22"/>
        <v>0</v>
      </c>
      <c r="CD20" s="341">
        <f t="shared" si="23"/>
        <v>2631.99</v>
      </c>
      <c r="CE20" s="319">
        <v>40867.97</v>
      </c>
      <c r="CF20" s="319">
        <v>53350.26</v>
      </c>
      <c r="CG20" s="319">
        <f t="shared" si="24"/>
        <v>0</v>
      </c>
      <c r="CH20" s="320">
        <f t="shared" si="25"/>
        <v>-12482.29</v>
      </c>
      <c r="CI20" s="342">
        <f t="shared" si="26"/>
        <v>-12482.29</v>
      </c>
      <c r="CJ20" s="319">
        <v>2590.4</v>
      </c>
      <c r="CK20" s="319">
        <v>454.54</v>
      </c>
      <c r="CL20" s="324">
        <f t="shared" si="27"/>
        <v>2135.86</v>
      </c>
      <c r="CM20" s="324">
        <f t="shared" si="28"/>
        <v>0</v>
      </c>
      <c r="CN20" s="327">
        <f t="shared" si="29"/>
        <v>2135.86</v>
      </c>
      <c r="CO20" s="324">
        <v>3589.24</v>
      </c>
      <c r="CP20" s="324">
        <v>0</v>
      </c>
      <c r="CQ20" s="324">
        <f t="shared" si="30"/>
        <v>3589.24</v>
      </c>
      <c r="CR20" s="324">
        <f t="shared" si="31"/>
        <v>0</v>
      </c>
      <c r="CS20" s="327">
        <f t="shared" si="32"/>
        <v>3589.24</v>
      </c>
      <c r="CT20" s="324">
        <v>1812.5099999999998</v>
      </c>
      <c r="CU20" s="324">
        <v>0</v>
      </c>
      <c r="CV20" s="324">
        <f t="shared" si="33"/>
        <v>1812.5099999999998</v>
      </c>
      <c r="CW20" s="324">
        <f t="shared" si="34"/>
        <v>0</v>
      </c>
      <c r="CX20" s="327">
        <f t="shared" si="35"/>
        <v>1812.5099999999998</v>
      </c>
      <c r="CY20" s="324">
        <v>2778.85</v>
      </c>
      <c r="CZ20" s="324">
        <v>0</v>
      </c>
      <c r="DA20" s="324">
        <f t="shared" si="36"/>
        <v>2778.85</v>
      </c>
      <c r="DB20" s="324">
        <f t="shared" si="37"/>
        <v>0</v>
      </c>
      <c r="DC20" s="327">
        <f t="shared" si="38"/>
        <v>2778.85</v>
      </c>
      <c r="DD20" s="324">
        <v>1551.2599999999998</v>
      </c>
      <c r="DE20" s="324">
        <v>0</v>
      </c>
      <c r="DF20" s="324">
        <f t="shared" si="39"/>
        <v>1551.2599999999998</v>
      </c>
      <c r="DG20" s="324">
        <f t="shared" si="40"/>
        <v>0</v>
      </c>
      <c r="DH20" s="325">
        <f t="shared" si="41"/>
        <v>1551.2599999999998</v>
      </c>
      <c r="DI20" s="323">
        <v>820.78000000000009</v>
      </c>
      <c r="DJ20" s="323">
        <v>526.64</v>
      </c>
      <c r="DK20" s="324">
        <f t="shared" si="42"/>
        <v>294.1400000000001</v>
      </c>
      <c r="DL20" s="324">
        <f t="shared" si="43"/>
        <v>0</v>
      </c>
      <c r="DM20" s="327">
        <f t="shared" si="44"/>
        <v>294.1400000000001</v>
      </c>
      <c r="DN20" s="324">
        <v>1.9500000000000002</v>
      </c>
      <c r="DO20" s="324">
        <v>0</v>
      </c>
      <c r="DP20" s="324">
        <f t="shared" si="45"/>
        <v>1.9500000000000002</v>
      </c>
      <c r="DQ20" s="324">
        <f t="shared" si="46"/>
        <v>0</v>
      </c>
      <c r="DR20" s="325">
        <f t="shared" si="47"/>
        <v>1.9500000000000002</v>
      </c>
      <c r="DS20" s="320">
        <v>11505.519999999999</v>
      </c>
      <c r="DT20" s="320">
        <v>0</v>
      </c>
      <c r="DU20" s="319">
        <f t="shared" si="48"/>
        <v>11505.519999999999</v>
      </c>
      <c r="DV20" s="320">
        <f t="shared" si="49"/>
        <v>0</v>
      </c>
      <c r="DW20" s="342">
        <f t="shared" si="50"/>
        <v>11505.519999999999</v>
      </c>
      <c r="DX20" s="329">
        <v>1616.43</v>
      </c>
      <c r="DY20" s="329">
        <v>1711.58</v>
      </c>
      <c r="DZ20" s="320">
        <f t="shared" si="51"/>
        <v>0</v>
      </c>
      <c r="EA20" s="320">
        <f t="shared" si="52"/>
        <v>-95.149999999999864</v>
      </c>
      <c r="EB20" s="342">
        <f t="shared" si="53"/>
        <v>-95.149999999999864</v>
      </c>
      <c r="EC20" s="319">
        <v>10981.99</v>
      </c>
      <c r="ED20" s="319">
        <v>9191.35</v>
      </c>
      <c r="EE20" s="319">
        <f t="shared" si="54"/>
        <v>1790.6399999999994</v>
      </c>
      <c r="EF20" s="320">
        <f t="shared" si="55"/>
        <v>0</v>
      </c>
      <c r="EG20" s="342">
        <f t="shared" si="56"/>
        <v>1790.6399999999994</v>
      </c>
      <c r="EH20" s="324"/>
      <c r="EI20" s="324"/>
      <c r="EJ20" s="324">
        <f t="shared" si="57"/>
        <v>0</v>
      </c>
      <c r="EK20" s="324">
        <f t="shared" si="58"/>
        <v>0</v>
      </c>
      <c r="EL20" s="327">
        <f t="shared" si="59"/>
        <v>0</v>
      </c>
      <c r="EM20" s="330">
        <v>7870.1299999999992</v>
      </c>
      <c r="EN20" s="330">
        <v>8238.2899999999991</v>
      </c>
      <c r="EO20" s="331">
        <f t="shared" si="60"/>
        <v>234057.28000000003</v>
      </c>
      <c r="EP20" s="331">
        <f t="shared" si="61"/>
        <v>251315.55000000002</v>
      </c>
      <c r="EQ20" s="332">
        <f t="shared" si="86"/>
        <v>0</v>
      </c>
      <c r="ER20" s="332">
        <f t="shared" si="87"/>
        <v>-17258.26999999999</v>
      </c>
      <c r="ES20" s="333">
        <f t="shared" si="62"/>
        <v>-17258.26999999999</v>
      </c>
      <c r="ET20" s="343"/>
      <c r="EU20" s="335">
        <f t="shared" si="63"/>
        <v>-572240.97</v>
      </c>
      <c r="EV20" s="336">
        <f t="shared" si="64"/>
        <v>-331903.92999999993</v>
      </c>
      <c r="EW20" s="337"/>
      <c r="EX20" s="2"/>
      <c r="EY20" s="7"/>
      <c r="EZ20" s="2"/>
      <c r="FA20" s="2"/>
      <c r="FB20" s="2"/>
      <c r="FC20" s="2"/>
      <c r="FD20" s="2"/>
      <c r="FE20" s="2"/>
      <c r="FF20" s="2"/>
      <c r="FG20" s="2"/>
    </row>
    <row r="21" spans="1:163" s="1" customFormat="1" ht="15.75" customHeight="1" x14ac:dyDescent="0.25">
      <c r="A21" s="311">
        <v>14</v>
      </c>
      <c r="B21" s="338" t="s">
        <v>21</v>
      </c>
      <c r="C21" s="339">
        <v>2</v>
      </c>
      <c r="D21" s="340">
        <v>3</v>
      </c>
      <c r="E21" s="315">
        <v>928.10000000000014</v>
      </c>
      <c r="F21" s="316">
        <f>'[3]березень 2021'!F21</f>
        <v>-3079.5799999999995</v>
      </c>
      <c r="G21" s="316">
        <f>'[3]березень 2021'!G21</f>
        <v>-4177.3700000000017</v>
      </c>
      <c r="H21" s="317">
        <v>4030.55</v>
      </c>
      <c r="I21" s="317">
        <v>4484.1000000000004</v>
      </c>
      <c r="J21" s="317">
        <f t="shared" si="65"/>
        <v>0</v>
      </c>
      <c r="K21" s="317">
        <f t="shared" si="66"/>
        <v>-453.55000000000018</v>
      </c>
      <c r="L21" s="317">
        <f t="shared" si="0"/>
        <v>-453.55000000000018</v>
      </c>
      <c r="M21" s="318">
        <v>7388.7099999999991</v>
      </c>
      <c r="N21" s="318">
        <v>14745.5</v>
      </c>
      <c r="O21" s="319">
        <f t="shared" si="67"/>
        <v>0</v>
      </c>
      <c r="P21" s="319">
        <f t="shared" si="1"/>
        <v>-7356.7900000000009</v>
      </c>
      <c r="Q21" s="319">
        <f t="shared" si="2"/>
        <v>-7356.7900000000009</v>
      </c>
      <c r="R21" s="319">
        <v>0</v>
      </c>
      <c r="S21" s="319">
        <v>0</v>
      </c>
      <c r="T21" s="319">
        <f t="shared" si="68"/>
        <v>0</v>
      </c>
      <c r="U21" s="320">
        <f t="shared" si="69"/>
        <v>0</v>
      </c>
      <c r="V21" s="341">
        <f t="shared" si="3"/>
        <v>0</v>
      </c>
      <c r="W21" s="319">
        <v>0</v>
      </c>
      <c r="X21" s="319">
        <v>0</v>
      </c>
      <c r="Y21" s="319">
        <f t="shared" si="4"/>
        <v>0</v>
      </c>
      <c r="Z21" s="320">
        <f t="shared" si="5"/>
        <v>0</v>
      </c>
      <c r="AA21" s="342">
        <f t="shared" si="6"/>
        <v>0</v>
      </c>
      <c r="AB21" s="323">
        <v>1210.45</v>
      </c>
      <c r="AC21" s="323">
        <v>486.74</v>
      </c>
      <c r="AD21" s="324">
        <f t="shared" si="70"/>
        <v>723.71</v>
      </c>
      <c r="AE21" s="324">
        <f t="shared" si="71"/>
        <v>0</v>
      </c>
      <c r="AF21" s="325">
        <f t="shared" si="7"/>
        <v>723.71</v>
      </c>
      <c r="AG21" s="323">
        <v>749.61</v>
      </c>
      <c r="AH21" s="323">
        <v>423.86999999999995</v>
      </c>
      <c r="AI21" s="324">
        <f t="shared" si="72"/>
        <v>325.74000000000007</v>
      </c>
      <c r="AJ21" s="324">
        <f t="shared" si="73"/>
        <v>0</v>
      </c>
      <c r="AK21" s="325">
        <f t="shared" si="8"/>
        <v>325.74000000000007</v>
      </c>
      <c r="AL21" s="323">
        <v>1432.62</v>
      </c>
      <c r="AM21" s="323">
        <v>1108.6299999999999</v>
      </c>
      <c r="AN21" s="324">
        <f t="shared" si="74"/>
        <v>323.99</v>
      </c>
      <c r="AO21" s="324">
        <f t="shared" si="75"/>
        <v>0</v>
      </c>
      <c r="AP21" s="325">
        <f t="shared" si="9"/>
        <v>323.99</v>
      </c>
      <c r="AQ21" s="326">
        <v>246.12999999999997</v>
      </c>
      <c r="AR21" s="326">
        <v>210.06</v>
      </c>
      <c r="AS21" s="324">
        <f t="shared" si="76"/>
        <v>36.069999999999965</v>
      </c>
      <c r="AT21" s="324">
        <f t="shared" si="77"/>
        <v>0</v>
      </c>
      <c r="AU21" s="327">
        <f t="shared" si="10"/>
        <v>36.069999999999965</v>
      </c>
      <c r="AV21" s="323">
        <v>0</v>
      </c>
      <c r="AW21" s="323">
        <v>0</v>
      </c>
      <c r="AX21" s="324">
        <f t="shared" si="78"/>
        <v>0</v>
      </c>
      <c r="AY21" s="324">
        <f t="shared" si="79"/>
        <v>0</v>
      </c>
      <c r="AZ21" s="325">
        <f t="shared" si="11"/>
        <v>0</v>
      </c>
      <c r="BA21" s="326">
        <v>1671.61</v>
      </c>
      <c r="BB21" s="326">
        <v>1405.83</v>
      </c>
      <c r="BC21" s="324">
        <f t="shared" si="80"/>
        <v>265.77999999999997</v>
      </c>
      <c r="BD21" s="324">
        <f t="shared" si="81"/>
        <v>0</v>
      </c>
      <c r="BE21" s="327">
        <f t="shared" si="12"/>
        <v>265.77999999999997</v>
      </c>
      <c r="BF21" s="324">
        <v>317.78999999999996</v>
      </c>
      <c r="BG21" s="324">
        <v>0</v>
      </c>
      <c r="BH21" s="324">
        <f t="shared" si="82"/>
        <v>317.78999999999996</v>
      </c>
      <c r="BI21" s="324">
        <f t="shared" si="83"/>
        <v>0</v>
      </c>
      <c r="BJ21" s="327">
        <f t="shared" si="13"/>
        <v>317.78999999999996</v>
      </c>
      <c r="BK21" s="324">
        <v>1749.5700000000002</v>
      </c>
      <c r="BL21" s="324">
        <v>996.38000000000011</v>
      </c>
      <c r="BM21" s="324">
        <f t="shared" si="84"/>
        <v>753.19</v>
      </c>
      <c r="BN21" s="324">
        <f t="shared" si="85"/>
        <v>0</v>
      </c>
      <c r="BO21" s="325">
        <f t="shared" si="14"/>
        <v>753.19</v>
      </c>
      <c r="BP21" s="320">
        <v>781.28</v>
      </c>
      <c r="BQ21" s="320">
        <v>642.6</v>
      </c>
      <c r="BR21" s="319">
        <f t="shared" si="15"/>
        <v>138.67999999999995</v>
      </c>
      <c r="BS21" s="320">
        <f t="shared" si="16"/>
        <v>0</v>
      </c>
      <c r="BT21" s="341">
        <f t="shared" si="17"/>
        <v>138.67999999999995</v>
      </c>
      <c r="BU21" s="319">
        <v>100.99000000000001</v>
      </c>
      <c r="BV21" s="319">
        <v>0</v>
      </c>
      <c r="BW21" s="319">
        <f t="shared" si="18"/>
        <v>100.99000000000001</v>
      </c>
      <c r="BX21" s="320">
        <f t="shared" si="19"/>
        <v>0</v>
      </c>
      <c r="BY21" s="342">
        <f t="shared" si="20"/>
        <v>100.99000000000001</v>
      </c>
      <c r="BZ21" s="319">
        <v>442.03999999999996</v>
      </c>
      <c r="CA21" s="319">
        <v>0</v>
      </c>
      <c r="CB21" s="319">
        <f t="shared" si="21"/>
        <v>442.03999999999996</v>
      </c>
      <c r="CC21" s="320">
        <f t="shared" si="22"/>
        <v>0</v>
      </c>
      <c r="CD21" s="341">
        <f t="shared" si="23"/>
        <v>442.03999999999996</v>
      </c>
      <c r="CE21" s="319">
        <v>6131.3</v>
      </c>
      <c r="CF21" s="319">
        <v>1051.54</v>
      </c>
      <c r="CG21" s="319">
        <f t="shared" si="24"/>
        <v>5079.76</v>
      </c>
      <c r="CH21" s="320">
        <f t="shared" si="25"/>
        <v>0</v>
      </c>
      <c r="CI21" s="342">
        <f t="shared" si="26"/>
        <v>5079.76</v>
      </c>
      <c r="CJ21" s="319">
        <v>708.98</v>
      </c>
      <c r="CK21" s="319">
        <v>0</v>
      </c>
      <c r="CL21" s="324">
        <f t="shared" si="27"/>
        <v>708.98</v>
      </c>
      <c r="CM21" s="324">
        <f t="shared" si="28"/>
        <v>0</v>
      </c>
      <c r="CN21" s="327">
        <f t="shared" si="29"/>
        <v>708.98</v>
      </c>
      <c r="CO21" s="324">
        <v>1278.0800000000002</v>
      </c>
      <c r="CP21" s="324">
        <v>0</v>
      </c>
      <c r="CQ21" s="324">
        <f t="shared" si="30"/>
        <v>1278.0800000000002</v>
      </c>
      <c r="CR21" s="324">
        <f t="shared" si="31"/>
        <v>0</v>
      </c>
      <c r="CS21" s="327">
        <f t="shared" si="32"/>
        <v>1278.0800000000002</v>
      </c>
      <c r="CT21" s="324">
        <v>197.23000000000002</v>
      </c>
      <c r="CU21" s="324">
        <v>0</v>
      </c>
      <c r="CV21" s="324">
        <f t="shared" si="33"/>
        <v>197.23000000000002</v>
      </c>
      <c r="CW21" s="324">
        <f t="shared" si="34"/>
        <v>0</v>
      </c>
      <c r="CX21" s="327">
        <f t="shared" si="35"/>
        <v>197.23000000000002</v>
      </c>
      <c r="CY21" s="324">
        <v>525.95000000000005</v>
      </c>
      <c r="CZ21" s="324">
        <v>0</v>
      </c>
      <c r="DA21" s="324">
        <f t="shared" si="36"/>
        <v>525.95000000000005</v>
      </c>
      <c r="DB21" s="324">
        <f t="shared" si="37"/>
        <v>0</v>
      </c>
      <c r="DC21" s="327">
        <f t="shared" si="38"/>
        <v>525.95000000000005</v>
      </c>
      <c r="DD21" s="324">
        <v>0</v>
      </c>
      <c r="DE21" s="324">
        <v>0</v>
      </c>
      <c r="DF21" s="324">
        <f t="shared" si="39"/>
        <v>0</v>
      </c>
      <c r="DG21" s="324">
        <f t="shared" si="40"/>
        <v>0</v>
      </c>
      <c r="DH21" s="325">
        <f t="shared" si="41"/>
        <v>0</v>
      </c>
      <c r="DI21" s="323">
        <v>397.77999999999992</v>
      </c>
      <c r="DJ21" s="323">
        <v>384.43</v>
      </c>
      <c r="DK21" s="324">
        <f t="shared" si="42"/>
        <v>13.349999999999909</v>
      </c>
      <c r="DL21" s="324">
        <f t="shared" si="43"/>
        <v>0</v>
      </c>
      <c r="DM21" s="327">
        <f t="shared" si="44"/>
        <v>13.349999999999909</v>
      </c>
      <c r="DN21" s="324">
        <v>80.649999999999991</v>
      </c>
      <c r="DO21" s="324">
        <v>0</v>
      </c>
      <c r="DP21" s="324">
        <f t="shared" si="45"/>
        <v>80.649999999999991</v>
      </c>
      <c r="DQ21" s="324">
        <f t="shared" si="46"/>
        <v>0</v>
      </c>
      <c r="DR21" s="325">
        <f t="shared" si="47"/>
        <v>80.649999999999991</v>
      </c>
      <c r="DS21" s="320">
        <v>2519.79</v>
      </c>
      <c r="DT21" s="320">
        <v>0</v>
      </c>
      <c r="DU21" s="319">
        <f t="shared" si="48"/>
        <v>2519.79</v>
      </c>
      <c r="DV21" s="320">
        <f t="shared" si="49"/>
        <v>0</v>
      </c>
      <c r="DW21" s="342">
        <f t="shared" si="50"/>
        <v>2519.79</v>
      </c>
      <c r="DX21" s="329">
        <v>2205.4299999999998</v>
      </c>
      <c r="DY21" s="329">
        <v>1407.33</v>
      </c>
      <c r="DZ21" s="320">
        <f t="shared" si="51"/>
        <v>798.09999999999991</v>
      </c>
      <c r="EA21" s="320">
        <f t="shared" si="52"/>
        <v>0</v>
      </c>
      <c r="EB21" s="342">
        <f t="shared" si="53"/>
        <v>798.09999999999991</v>
      </c>
      <c r="EC21" s="319">
        <v>0</v>
      </c>
      <c r="ED21" s="319">
        <v>0</v>
      </c>
      <c r="EE21" s="319">
        <f t="shared" si="54"/>
        <v>0</v>
      </c>
      <c r="EF21" s="320">
        <f t="shared" si="55"/>
        <v>0</v>
      </c>
      <c r="EG21" s="342">
        <f t="shared" si="56"/>
        <v>0</v>
      </c>
      <c r="EH21" s="324"/>
      <c r="EI21" s="324"/>
      <c r="EJ21" s="324">
        <f t="shared" si="57"/>
        <v>0</v>
      </c>
      <c r="EK21" s="324">
        <f t="shared" si="58"/>
        <v>0</v>
      </c>
      <c r="EL21" s="327">
        <f t="shared" si="59"/>
        <v>0</v>
      </c>
      <c r="EM21" s="330">
        <v>1169.6700000000003</v>
      </c>
      <c r="EN21" s="330">
        <v>936.5100000000001</v>
      </c>
      <c r="EO21" s="331">
        <f t="shared" si="60"/>
        <v>35336.210000000006</v>
      </c>
      <c r="EP21" s="331">
        <f t="shared" si="61"/>
        <v>28283.520000000004</v>
      </c>
      <c r="EQ21" s="332">
        <f t="shared" si="86"/>
        <v>7052.6900000000023</v>
      </c>
      <c r="ER21" s="332">
        <f t="shared" si="87"/>
        <v>0</v>
      </c>
      <c r="ES21" s="333">
        <f t="shared" si="62"/>
        <v>7052.6900000000023</v>
      </c>
      <c r="ET21" s="343"/>
      <c r="EU21" s="335">
        <f t="shared" si="63"/>
        <v>3973.1100000000029</v>
      </c>
      <c r="EV21" s="336">
        <f t="shared" si="64"/>
        <v>3706.6299999999992</v>
      </c>
      <c r="EW21" s="337"/>
      <c r="EX21" s="2"/>
      <c r="EY21" s="7"/>
      <c r="EZ21" s="2"/>
      <c r="FA21" s="2"/>
      <c r="FB21" s="2"/>
      <c r="FC21" s="2"/>
      <c r="FD21" s="2"/>
      <c r="FE21" s="2"/>
      <c r="FF21" s="2"/>
      <c r="FG21" s="2"/>
    </row>
    <row r="22" spans="1:163" s="1" customFormat="1" ht="15.75" customHeight="1" x14ac:dyDescent="0.25">
      <c r="A22" s="311">
        <v>15</v>
      </c>
      <c r="B22" s="338" t="s">
        <v>22</v>
      </c>
      <c r="C22" s="339">
        <v>5</v>
      </c>
      <c r="D22" s="340">
        <v>4</v>
      </c>
      <c r="E22" s="315">
        <v>3666.9000000000005</v>
      </c>
      <c r="F22" s="316">
        <f>'[3]березень 2021'!F22</f>
        <v>-29882.84</v>
      </c>
      <c r="G22" s="316">
        <f>'[3]березень 2021'!G22</f>
        <v>-57708.429999999978</v>
      </c>
      <c r="H22" s="317">
        <v>15168.849999999999</v>
      </c>
      <c r="I22" s="317">
        <v>13500.249999999998</v>
      </c>
      <c r="J22" s="317">
        <f t="shared" si="65"/>
        <v>1668.6000000000004</v>
      </c>
      <c r="K22" s="317">
        <f t="shared" si="66"/>
        <v>0</v>
      </c>
      <c r="L22" s="317">
        <f t="shared" si="0"/>
        <v>1668.6000000000004</v>
      </c>
      <c r="M22" s="318">
        <v>43439.94</v>
      </c>
      <c r="N22" s="318">
        <v>59859.920000000006</v>
      </c>
      <c r="O22" s="319">
        <f t="shared" si="67"/>
        <v>0</v>
      </c>
      <c r="P22" s="319">
        <f t="shared" si="1"/>
        <v>-16419.980000000003</v>
      </c>
      <c r="Q22" s="319">
        <f t="shared" si="2"/>
        <v>-16419.980000000003</v>
      </c>
      <c r="R22" s="319">
        <v>0</v>
      </c>
      <c r="S22" s="319">
        <v>0</v>
      </c>
      <c r="T22" s="319">
        <f t="shared" si="68"/>
        <v>0</v>
      </c>
      <c r="U22" s="320">
        <f t="shared" si="69"/>
        <v>0</v>
      </c>
      <c r="V22" s="341">
        <f t="shared" si="3"/>
        <v>0</v>
      </c>
      <c r="W22" s="319">
        <v>0</v>
      </c>
      <c r="X22" s="319">
        <v>0</v>
      </c>
      <c r="Y22" s="319">
        <f t="shared" si="4"/>
        <v>0</v>
      </c>
      <c r="Z22" s="320">
        <f t="shared" si="5"/>
        <v>0</v>
      </c>
      <c r="AA22" s="342">
        <f t="shared" si="6"/>
        <v>0</v>
      </c>
      <c r="AB22" s="323">
        <v>5331.6500000000005</v>
      </c>
      <c r="AC22" s="323">
        <v>750.76</v>
      </c>
      <c r="AD22" s="324">
        <f t="shared" si="70"/>
        <v>4580.8900000000003</v>
      </c>
      <c r="AE22" s="324">
        <f t="shared" si="71"/>
        <v>0</v>
      </c>
      <c r="AF22" s="325">
        <f t="shared" si="7"/>
        <v>4580.8900000000003</v>
      </c>
      <c r="AG22" s="323">
        <v>2591.7600000000002</v>
      </c>
      <c r="AH22" s="323">
        <v>854.18000000000006</v>
      </c>
      <c r="AI22" s="324">
        <f t="shared" si="72"/>
        <v>1737.5800000000002</v>
      </c>
      <c r="AJ22" s="324">
        <f t="shared" si="73"/>
        <v>0</v>
      </c>
      <c r="AK22" s="325">
        <f t="shared" si="8"/>
        <v>1737.5800000000002</v>
      </c>
      <c r="AL22" s="323">
        <v>5085.6299999999992</v>
      </c>
      <c r="AM22" s="323">
        <v>3901.4800000000005</v>
      </c>
      <c r="AN22" s="324">
        <f t="shared" si="74"/>
        <v>1184.1499999999987</v>
      </c>
      <c r="AO22" s="324">
        <f t="shared" si="75"/>
        <v>0</v>
      </c>
      <c r="AP22" s="325">
        <f t="shared" si="9"/>
        <v>1184.1499999999987</v>
      </c>
      <c r="AQ22" s="326">
        <v>951.18000000000006</v>
      </c>
      <c r="AR22" s="326">
        <v>813.65</v>
      </c>
      <c r="AS22" s="324">
        <f t="shared" si="76"/>
        <v>137.53000000000009</v>
      </c>
      <c r="AT22" s="324">
        <f t="shared" si="77"/>
        <v>0</v>
      </c>
      <c r="AU22" s="327">
        <f t="shared" si="10"/>
        <v>137.53000000000009</v>
      </c>
      <c r="AV22" s="323">
        <v>251.18000000000004</v>
      </c>
      <c r="AW22" s="323">
        <v>273.48000000000008</v>
      </c>
      <c r="AX22" s="324">
        <f t="shared" si="78"/>
        <v>0</v>
      </c>
      <c r="AY22" s="324">
        <f t="shared" si="79"/>
        <v>-22.30000000000004</v>
      </c>
      <c r="AZ22" s="325">
        <f t="shared" si="11"/>
        <v>-22.30000000000004</v>
      </c>
      <c r="BA22" s="326">
        <v>5051.88</v>
      </c>
      <c r="BB22" s="326">
        <v>2927.7000000000003</v>
      </c>
      <c r="BC22" s="324">
        <f t="shared" si="80"/>
        <v>2124.1799999999998</v>
      </c>
      <c r="BD22" s="324">
        <f t="shared" si="81"/>
        <v>0</v>
      </c>
      <c r="BE22" s="327">
        <f t="shared" si="12"/>
        <v>2124.1799999999998</v>
      </c>
      <c r="BF22" s="324">
        <v>1255.5700000000002</v>
      </c>
      <c r="BG22" s="324">
        <v>0</v>
      </c>
      <c r="BH22" s="324">
        <f t="shared" si="82"/>
        <v>1255.5700000000002</v>
      </c>
      <c r="BI22" s="324">
        <f t="shared" si="83"/>
        <v>0</v>
      </c>
      <c r="BJ22" s="327">
        <f t="shared" si="13"/>
        <v>1255.5700000000002</v>
      </c>
      <c r="BK22" s="324">
        <v>6879.4500000000007</v>
      </c>
      <c r="BL22" s="324">
        <v>6180.67</v>
      </c>
      <c r="BM22" s="324">
        <f t="shared" si="84"/>
        <v>698.78000000000065</v>
      </c>
      <c r="BN22" s="324">
        <f t="shared" si="85"/>
        <v>0</v>
      </c>
      <c r="BO22" s="325">
        <f t="shared" si="14"/>
        <v>698.78000000000065</v>
      </c>
      <c r="BP22" s="320">
        <v>1188.0700000000002</v>
      </c>
      <c r="BQ22" s="320">
        <v>977.6099999999999</v>
      </c>
      <c r="BR22" s="319">
        <f t="shared" si="15"/>
        <v>210.46000000000026</v>
      </c>
      <c r="BS22" s="320">
        <f t="shared" si="16"/>
        <v>0</v>
      </c>
      <c r="BT22" s="341">
        <f t="shared" si="17"/>
        <v>210.46000000000026</v>
      </c>
      <c r="BU22" s="319">
        <v>154.72999999999999</v>
      </c>
      <c r="BV22" s="319">
        <v>1338.56</v>
      </c>
      <c r="BW22" s="319">
        <f t="shared" si="18"/>
        <v>0</v>
      </c>
      <c r="BX22" s="320">
        <f t="shared" si="19"/>
        <v>-1183.83</v>
      </c>
      <c r="BY22" s="342">
        <f t="shared" si="20"/>
        <v>-1183.83</v>
      </c>
      <c r="BZ22" s="319">
        <v>1687.8699999999997</v>
      </c>
      <c r="CA22" s="319">
        <v>0</v>
      </c>
      <c r="CB22" s="319">
        <f t="shared" si="21"/>
        <v>1687.8699999999997</v>
      </c>
      <c r="CC22" s="320">
        <f t="shared" si="22"/>
        <v>0</v>
      </c>
      <c r="CD22" s="341">
        <f t="shared" si="23"/>
        <v>1687.8699999999997</v>
      </c>
      <c r="CE22" s="319">
        <v>16987.280000000002</v>
      </c>
      <c r="CF22" s="319">
        <v>2164.4899999999998</v>
      </c>
      <c r="CG22" s="319">
        <f t="shared" si="24"/>
        <v>14822.790000000003</v>
      </c>
      <c r="CH22" s="320">
        <f t="shared" si="25"/>
        <v>0</v>
      </c>
      <c r="CI22" s="342">
        <f t="shared" si="26"/>
        <v>14822.790000000003</v>
      </c>
      <c r="CJ22" s="319">
        <v>3344.94</v>
      </c>
      <c r="CK22" s="319">
        <v>0</v>
      </c>
      <c r="CL22" s="324">
        <f t="shared" si="27"/>
        <v>3344.94</v>
      </c>
      <c r="CM22" s="324">
        <f t="shared" si="28"/>
        <v>0</v>
      </c>
      <c r="CN22" s="327">
        <f t="shared" si="29"/>
        <v>3344.94</v>
      </c>
      <c r="CO22" s="324">
        <v>4418.63</v>
      </c>
      <c r="CP22" s="324">
        <v>3687.88</v>
      </c>
      <c r="CQ22" s="324">
        <f t="shared" si="30"/>
        <v>730.75</v>
      </c>
      <c r="CR22" s="324">
        <f t="shared" si="31"/>
        <v>0</v>
      </c>
      <c r="CS22" s="327">
        <f t="shared" si="32"/>
        <v>730.75</v>
      </c>
      <c r="CT22" s="324">
        <v>844.12</v>
      </c>
      <c r="CU22" s="324">
        <v>0</v>
      </c>
      <c r="CV22" s="324">
        <f t="shared" si="33"/>
        <v>844.12</v>
      </c>
      <c r="CW22" s="324">
        <f t="shared" si="34"/>
        <v>0</v>
      </c>
      <c r="CX22" s="327">
        <f t="shared" si="35"/>
        <v>844.12</v>
      </c>
      <c r="CY22" s="324">
        <v>1934.31</v>
      </c>
      <c r="CZ22" s="324">
        <v>0</v>
      </c>
      <c r="DA22" s="324">
        <f t="shared" si="36"/>
        <v>1934.31</v>
      </c>
      <c r="DB22" s="324">
        <f t="shared" si="37"/>
        <v>0</v>
      </c>
      <c r="DC22" s="327">
        <f t="shared" si="38"/>
        <v>1934.31</v>
      </c>
      <c r="DD22" s="324">
        <v>927.34999999999991</v>
      </c>
      <c r="DE22" s="324">
        <v>0</v>
      </c>
      <c r="DF22" s="324">
        <f t="shared" si="39"/>
        <v>927.34999999999991</v>
      </c>
      <c r="DG22" s="324">
        <f t="shared" si="40"/>
        <v>0</v>
      </c>
      <c r="DH22" s="325">
        <f t="shared" si="41"/>
        <v>927.34999999999991</v>
      </c>
      <c r="DI22" s="323">
        <v>1774.7899999999997</v>
      </c>
      <c r="DJ22" s="323">
        <v>1734.12</v>
      </c>
      <c r="DK22" s="324">
        <f t="shared" si="42"/>
        <v>40.669999999999845</v>
      </c>
      <c r="DL22" s="324">
        <f t="shared" si="43"/>
        <v>0</v>
      </c>
      <c r="DM22" s="327">
        <f t="shared" si="44"/>
        <v>40.669999999999845</v>
      </c>
      <c r="DN22" s="324">
        <v>221.10000000000002</v>
      </c>
      <c r="DO22" s="324">
        <v>0</v>
      </c>
      <c r="DP22" s="324">
        <f t="shared" si="45"/>
        <v>221.10000000000002</v>
      </c>
      <c r="DQ22" s="324">
        <f t="shared" si="46"/>
        <v>0</v>
      </c>
      <c r="DR22" s="325">
        <f t="shared" si="47"/>
        <v>221.10000000000002</v>
      </c>
      <c r="DS22" s="320">
        <v>3838.49</v>
      </c>
      <c r="DT22" s="320">
        <v>0</v>
      </c>
      <c r="DU22" s="319">
        <f t="shared" si="48"/>
        <v>3838.49</v>
      </c>
      <c r="DV22" s="320">
        <f t="shared" si="49"/>
        <v>0</v>
      </c>
      <c r="DW22" s="342">
        <f t="shared" si="50"/>
        <v>3838.49</v>
      </c>
      <c r="DX22" s="329">
        <v>5526.45</v>
      </c>
      <c r="DY22" s="329">
        <v>1408.7</v>
      </c>
      <c r="DZ22" s="320">
        <f t="shared" si="51"/>
        <v>4117.75</v>
      </c>
      <c r="EA22" s="320">
        <f t="shared" si="52"/>
        <v>0</v>
      </c>
      <c r="EB22" s="342">
        <f t="shared" si="53"/>
        <v>4117.75</v>
      </c>
      <c r="EC22" s="319">
        <v>0</v>
      </c>
      <c r="ED22" s="319">
        <v>0</v>
      </c>
      <c r="EE22" s="319">
        <f t="shared" si="54"/>
        <v>0</v>
      </c>
      <c r="EF22" s="320">
        <f t="shared" si="55"/>
        <v>0</v>
      </c>
      <c r="EG22" s="342">
        <f t="shared" si="56"/>
        <v>0</v>
      </c>
      <c r="EH22" s="324"/>
      <c r="EI22" s="324"/>
      <c r="EJ22" s="324">
        <f t="shared" si="57"/>
        <v>0</v>
      </c>
      <c r="EK22" s="324">
        <f t="shared" si="58"/>
        <v>0</v>
      </c>
      <c r="EL22" s="327">
        <f t="shared" si="59"/>
        <v>0</v>
      </c>
      <c r="EM22" s="330">
        <v>4411.3999999999996</v>
      </c>
      <c r="EN22" s="330">
        <v>3444.6</v>
      </c>
      <c r="EO22" s="331">
        <f t="shared" si="60"/>
        <v>133266.62</v>
      </c>
      <c r="EP22" s="331">
        <f t="shared" si="61"/>
        <v>103818.04999999997</v>
      </c>
      <c r="EQ22" s="332">
        <f t="shared" si="86"/>
        <v>29448.570000000022</v>
      </c>
      <c r="ER22" s="332">
        <f t="shared" si="87"/>
        <v>0</v>
      </c>
      <c r="ES22" s="333">
        <f t="shared" si="62"/>
        <v>29448.570000000022</v>
      </c>
      <c r="ET22" s="343"/>
      <c r="EU22" s="335">
        <f t="shared" si="63"/>
        <v>-434.26999999997861</v>
      </c>
      <c r="EV22" s="336">
        <f t="shared" si="64"/>
        <v>-34842.39999999998</v>
      </c>
      <c r="EW22" s="337"/>
      <c r="EX22" s="2"/>
      <c r="EY22" s="7"/>
      <c r="EZ22" s="2"/>
      <c r="FA22" s="2"/>
      <c r="FB22" s="2"/>
      <c r="FC22" s="2"/>
      <c r="FD22" s="2"/>
      <c r="FE22" s="2"/>
      <c r="FF22" s="2"/>
      <c r="FG22" s="2"/>
    </row>
    <row r="23" spans="1:163" s="1" customFormat="1" ht="15.75" customHeight="1" x14ac:dyDescent="0.25">
      <c r="A23" s="311">
        <v>16</v>
      </c>
      <c r="B23" s="338" t="s">
        <v>23</v>
      </c>
      <c r="C23" s="339">
        <v>2</v>
      </c>
      <c r="D23" s="340">
        <v>1</v>
      </c>
      <c r="E23" s="315">
        <v>880.77999999999986</v>
      </c>
      <c r="F23" s="316">
        <f>'[3]березень 2021'!F23</f>
        <v>17334.78</v>
      </c>
      <c r="G23" s="316">
        <f>'[3]березень 2021'!G23</f>
        <v>20011.919999999995</v>
      </c>
      <c r="H23" s="317">
        <v>2271.08</v>
      </c>
      <c r="I23" s="317">
        <v>2374.75</v>
      </c>
      <c r="J23" s="317">
        <f t="shared" si="65"/>
        <v>0</v>
      </c>
      <c r="K23" s="317">
        <f t="shared" si="66"/>
        <v>-103.67000000000007</v>
      </c>
      <c r="L23" s="317">
        <f t="shared" si="0"/>
        <v>-103.67000000000007</v>
      </c>
      <c r="M23" s="318">
        <v>8167.5599999999995</v>
      </c>
      <c r="N23" s="318">
        <v>13873.73</v>
      </c>
      <c r="O23" s="319">
        <f t="shared" si="67"/>
        <v>0</v>
      </c>
      <c r="P23" s="319">
        <f t="shared" si="1"/>
        <v>-5706.17</v>
      </c>
      <c r="Q23" s="319">
        <f t="shared" si="2"/>
        <v>-5706.17</v>
      </c>
      <c r="R23" s="319">
        <v>0</v>
      </c>
      <c r="S23" s="319">
        <v>0</v>
      </c>
      <c r="T23" s="319">
        <f t="shared" si="68"/>
        <v>0</v>
      </c>
      <c r="U23" s="320">
        <f t="shared" si="69"/>
        <v>0</v>
      </c>
      <c r="V23" s="341">
        <f t="shared" si="3"/>
        <v>0</v>
      </c>
      <c r="W23" s="319">
        <v>0</v>
      </c>
      <c r="X23" s="319">
        <v>0</v>
      </c>
      <c r="Y23" s="319">
        <f t="shared" si="4"/>
        <v>0</v>
      </c>
      <c r="Z23" s="320">
        <f t="shared" si="5"/>
        <v>0</v>
      </c>
      <c r="AA23" s="342">
        <f t="shared" si="6"/>
        <v>0</v>
      </c>
      <c r="AB23" s="323">
        <v>2203.61</v>
      </c>
      <c r="AC23" s="323">
        <v>179.13</v>
      </c>
      <c r="AD23" s="324">
        <f t="shared" si="70"/>
        <v>2024.48</v>
      </c>
      <c r="AE23" s="324">
        <f t="shared" si="71"/>
        <v>0</v>
      </c>
      <c r="AF23" s="325">
        <f t="shared" si="7"/>
        <v>2024.48</v>
      </c>
      <c r="AG23" s="323">
        <v>977.49</v>
      </c>
      <c r="AH23" s="323">
        <v>248.07</v>
      </c>
      <c r="AI23" s="324">
        <f t="shared" si="72"/>
        <v>729.42000000000007</v>
      </c>
      <c r="AJ23" s="324">
        <f t="shared" si="73"/>
        <v>0</v>
      </c>
      <c r="AK23" s="325">
        <f t="shared" si="8"/>
        <v>729.42000000000007</v>
      </c>
      <c r="AL23" s="323">
        <v>1214.5</v>
      </c>
      <c r="AM23" s="323">
        <v>950.07</v>
      </c>
      <c r="AN23" s="324">
        <f t="shared" si="74"/>
        <v>264.42999999999995</v>
      </c>
      <c r="AO23" s="324">
        <f t="shared" si="75"/>
        <v>0</v>
      </c>
      <c r="AP23" s="325">
        <f t="shared" si="9"/>
        <v>264.42999999999995</v>
      </c>
      <c r="AQ23" s="326">
        <v>0</v>
      </c>
      <c r="AR23" s="326">
        <v>0</v>
      </c>
      <c r="AS23" s="324">
        <f t="shared" si="76"/>
        <v>0</v>
      </c>
      <c r="AT23" s="324">
        <f t="shared" si="77"/>
        <v>0</v>
      </c>
      <c r="AU23" s="327">
        <f t="shared" si="10"/>
        <v>0</v>
      </c>
      <c r="AV23" s="323">
        <v>0</v>
      </c>
      <c r="AW23" s="323">
        <v>0</v>
      </c>
      <c r="AX23" s="324">
        <f t="shared" si="78"/>
        <v>0</v>
      </c>
      <c r="AY23" s="324">
        <f t="shared" si="79"/>
        <v>0</v>
      </c>
      <c r="AZ23" s="325">
        <f t="shared" si="11"/>
        <v>0</v>
      </c>
      <c r="BA23" s="326">
        <v>446.56</v>
      </c>
      <c r="BB23" s="326">
        <v>282.66000000000003</v>
      </c>
      <c r="BC23" s="324">
        <f t="shared" si="80"/>
        <v>163.89999999999998</v>
      </c>
      <c r="BD23" s="324">
        <f t="shared" si="81"/>
        <v>0</v>
      </c>
      <c r="BE23" s="327">
        <f t="shared" si="12"/>
        <v>163.89999999999998</v>
      </c>
      <c r="BF23" s="324">
        <v>169.48</v>
      </c>
      <c r="BG23" s="324">
        <v>0</v>
      </c>
      <c r="BH23" s="324">
        <f t="shared" si="82"/>
        <v>169.48</v>
      </c>
      <c r="BI23" s="324">
        <f t="shared" si="83"/>
        <v>0</v>
      </c>
      <c r="BJ23" s="327">
        <f t="shared" si="13"/>
        <v>169.48</v>
      </c>
      <c r="BK23" s="324">
        <v>1737.3399999999997</v>
      </c>
      <c r="BL23" s="324">
        <v>945.56999999999994</v>
      </c>
      <c r="BM23" s="324">
        <f t="shared" si="84"/>
        <v>791.76999999999975</v>
      </c>
      <c r="BN23" s="324">
        <f t="shared" si="85"/>
        <v>0</v>
      </c>
      <c r="BO23" s="325">
        <f t="shared" si="14"/>
        <v>791.76999999999975</v>
      </c>
      <c r="BP23" s="320">
        <v>0</v>
      </c>
      <c r="BQ23" s="320">
        <v>0</v>
      </c>
      <c r="BR23" s="319">
        <f t="shared" si="15"/>
        <v>0</v>
      </c>
      <c r="BS23" s="320">
        <f t="shared" si="16"/>
        <v>0</v>
      </c>
      <c r="BT23" s="341">
        <f t="shared" si="17"/>
        <v>0</v>
      </c>
      <c r="BU23" s="319">
        <v>0</v>
      </c>
      <c r="BV23" s="319">
        <v>0</v>
      </c>
      <c r="BW23" s="319">
        <f t="shared" si="18"/>
        <v>0</v>
      </c>
      <c r="BX23" s="320">
        <f t="shared" si="19"/>
        <v>0</v>
      </c>
      <c r="BY23" s="342">
        <f t="shared" si="20"/>
        <v>0</v>
      </c>
      <c r="BZ23" s="319">
        <v>65.95</v>
      </c>
      <c r="CA23" s="319">
        <v>0</v>
      </c>
      <c r="CB23" s="319">
        <f t="shared" si="21"/>
        <v>65.95</v>
      </c>
      <c r="CC23" s="320">
        <f t="shared" si="22"/>
        <v>0</v>
      </c>
      <c r="CD23" s="341">
        <f t="shared" si="23"/>
        <v>65.95</v>
      </c>
      <c r="CE23" s="319">
        <v>4177.1699999999992</v>
      </c>
      <c r="CF23" s="319">
        <v>0</v>
      </c>
      <c r="CG23" s="319">
        <f t="shared" si="24"/>
        <v>4177.1699999999992</v>
      </c>
      <c r="CH23" s="320">
        <f t="shared" si="25"/>
        <v>0</v>
      </c>
      <c r="CI23" s="342">
        <f t="shared" si="26"/>
        <v>4177.1699999999992</v>
      </c>
      <c r="CJ23" s="319">
        <v>1304.81</v>
      </c>
      <c r="CK23" s="319">
        <v>0</v>
      </c>
      <c r="CL23" s="324">
        <f t="shared" si="27"/>
        <v>1304.81</v>
      </c>
      <c r="CM23" s="324">
        <f t="shared" si="28"/>
        <v>0</v>
      </c>
      <c r="CN23" s="327">
        <f t="shared" si="29"/>
        <v>1304.81</v>
      </c>
      <c r="CO23" s="324">
        <v>2013.2600000000002</v>
      </c>
      <c r="CP23" s="324">
        <v>0</v>
      </c>
      <c r="CQ23" s="324">
        <f t="shared" si="30"/>
        <v>2013.2600000000002</v>
      </c>
      <c r="CR23" s="324">
        <f t="shared" si="31"/>
        <v>0</v>
      </c>
      <c r="CS23" s="327">
        <f t="shared" si="32"/>
        <v>2013.2600000000002</v>
      </c>
      <c r="CT23" s="324">
        <v>172.92</v>
      </c>
      <c r="CU23" s="324">
        <v>0</v>
      </c>
      <c r="CV23" s="324">
        <f t="shared" si="33"/>
        <v>172.92</v>
      </c>
      <c r="CW23" s="324">
        <f t="shared" si="34"/>
        <v>0</v>
      </c>
      <c r="CX23" s="327">
        <f t="shared" si="35"/>
        <v>172.92</v>
      </c>
      <c r="CY23" s="324">
        <v>0</v>
      </c>
      <c r="CZ23" s="324">
        <v>0</v>
      </c>
      <c r="DA23" s="324">
        <f t="shared" si="36"/>
        <v>0</v>
      </c>
      <c r="DB23" s="324">
        <f t="shared" si="37"/>
        <v>0</v>
      </c>
      <c r="DC23" s="327">
        <f t="shared" si="38"/>
        <v>0</v>
      </c>
      <c r="DD23" s="324">
        <v>0</v>
      </c>
      <c r="DE23" s="324">
        <v>0</v>
      </c>
      <c r="DF23" s="324">
        <f t="shared" si="39"/>
        <v>0</v>
      </c>
      <c r="DG23" s="324">
        <f t="shared" si="40"/>
        <v>0</v>
      </c>
      <c r="DH23" s="325">
        <f t="shared" si="41"/>
        <v>0</v>
      </c>
      <c r="DI23" s="323">
        <v>67.210000000000008</v>
      </c>
      <c r="DJ23" s="323">
        <v>0</v>
      </c>
      <c r="DK23" s="324">
        <f t="shared" si="42"/>
        <v>67.210000000000008</v>
      </c>
      <c r="DL23" s="324">
        <f t="shared" si="43"/>
        <v>0</v>
      </c>
      <c r="DM23" s="327">
        <f t="shared" si="44"/>
        <v>67.210000000000008</v>
      </c>
      <c r="DN23" s="324">
        <v>64.66</v>
      </c>
      <c r="DO23" s="324">
        <v>0</v>
      </c>
      <c r="DP23" s="324">
        <f t="shared" si="45"/>
        <v>64.66</v>
      </c>
      <c r="DQ23" s="324">
        <f t="shared" si="46"/>
        <v>0</v>
      </c>
      <c r="DR23" s="325">
        <f t="shared" si="47"/>
        <v>64.66</v>
      </c>
      <c r="DS23" s="320">
        <v>1983</v>
      </c>
      <c r="DT23" s="320">
        <v>0</v>
      </c>
      <c r="DU23" s="319">
        <f t="shared" si="48"/>
        <v>1983</v>
      </c>
      <c r="DV23" s="320">
        <f t="shared" si="49"/>
        <v>0</v>
      </c>
      <c r="DW23" s="342">
        <f t="shared" si="50"/>
        <v>1983</v>
      </c>
      <c r="DX23" s="329">
        <v>5857.17</v>
      </c>
      <c r="DY23" s="329">
        <v>4472.49</v>
      </c>
      <c r="DZ23" s="320">
        <f t="shared" si="51"/>
        <v>1384.6800000000003</v>
      </c>
      <c r="EA23" s="320">
        <f t="shared" si="52"/>
        <v>0</v>
      </c>
      <c r="EB23" s="342">
        <f t="shared" si="53"/>
        <v>1384.6800000000003</v>
      </c>
      <c r="EC23" s="319">
        <v>0</v>
      </c>
      <c r="ED23" s="319">
        <v>0</v>
      </c>
      <c r="EE23" s="319">
        <f t="shared" si="54"/>
        <v>0</v>
      </c>
      <c r="EF23" s="320">
        <f t="shared" si="55"/>
        <v>0</v>
      </c>
      <c r="EG23" s="342">
        <f t="shared" si="56"/>
        <v>0</v>
      </c>
      <c r="EH23" s="324"/>
      <c r="EI23" s="324"/>
      <c r="EJ23" s="324">
        <f t="shared" si="57"/>
        <v>0</v>
      </c>
      <c r="EK23" s="324">
        <f t="shared" si="58"/>
        <v>0</v>
      </c>
      <c r="EL23" s="327">
        <f t="shared" si="59"/>
        <v>0</v>
      </c>
      <c r="EM23" s="330">
        <v>1126.01</v>
      </c>
      <c r="EN23" s="330">
        <v>771.21</v>
      </c>
      <c r="EO23" s="331">
        <f t="shared" si="60"/>
        <v>34019.78</v>
      </c>
      <c r="EP23" s="331">
        <f t="shared" si="61"/>
        <v>24097.68</v>
      </c>
      <c r="EQ23" s="332">
        <f t="shared" si="86"/>
        <v>9922.0999999999985</v>
      </c>
      <c r="ER23" s="332">
        <f t="shared" si="87"/>
        <v>0</v>
      </c>
      <c r="ES23" s="333">
        <f t="shared" si="62"/>
        <v>9922.0999999999985</v>
      </c>
      <c r="ET23" s="343"/>
      <c r="EU23" s="335">
        <f t="shared" si="63"/>
        <v>27256.879999999997</v>
      </c>
      <c r="EV23" s="336">
        <f t="shared" si="64"/>
        <v>27811.949999999993</v>
      </c>
      <c r="EW23" s="337"/>
      <c r="EX23" s="2"/>
      <c r="EY23" s="7"/>
      <c r="EZ23" s="2"/>
      <c r="FA23" s="2"/>
      <c r="FB23" s="2"/>
      <c r="FC23" s="2"/>
      <c r="FD23" s="2"/>
      <c r="FE23" s="2"/>
      <c r="FF23" s="2"/>
      <c r="FG23" s="2"/>
    </row>
    <row r="24" spans="1:163" s="1" customFormat="1" ht="15.75" customHeight="1" x14ac:dyDescent="0.25">
      <c r="A24" s="311">
        <v>17</v>
      </c>
      <c r="B24" s="338" t="s">
        <v>24</v>
      </c>
      <c r="C24" s="339">
        <v>2</v>
      </c>
      <c r="D24" s="340">
        <v>2</v>
      </c>
      <c r="E24" s="315">
        <v>625.80000000000007</v>
      </c>
      <c r="F24" s="316">
        <f>'[3]березень 2021'!F24</f>
        <v>400.25000000000182</v>
      </c>
      <c r="G24" s="316">
        <f>'[3]березень 2021'!G24</f>
        <v>2906.3600000000019</v>
      </c>
      <c r="H24" s="317">
        <v>2277.2299999999996</v>
      </c>
      <c r="I24" s="317">
        <v>2268.13</v>
      </c>
      <c r="J24" s="317">
        <f t="shared" si="65"/>
        <v>9.0999999999994543</v>
      </c>
      <c r="K24" s="317">
        <f t="shared" si="66"/>
        <v>0</v>
      </c>
      <c r="L24" s="317">
        <f t="shared" si="0"/>
        <v>9.0999999999994543</v>
      </c>
      <c r="M24" s="318">
        <v>6810.63</v>
      </c>
      <c r="N24" s="318">
        <v>10942.960000000001</v>
      </c>
      <c r="O24" s="319">
        <f t="shared" si="67"/>
        <v>0</v>
      </c>
      <c r="P24" s="319">
        <f t="shared" si="1"/>
        <v>-4132.3300000000008</v>
      </c>
      <c r="Q24" s="319">
        <f t="shared" si="2"/>
        <v>-4132.3300000000008</v>
      </c>
      <c r="R24" s="319">
        <v>0</v>
      </c>
      <c r="S24" s="319">
        <v>0</v>
      </c>
      <c r="T24" s="319">
        <f t="shared" si="68"/>
        <v>0</v>
      </c>
      <c r="U24" s="320">
        <f t="shared" si="69"/>
        <v>0</v>
      </c>
      <c r="V24" s="341">
        <f t="shared" si="3"/>
        <v>0</v>
      </c>
      <c r="W24" s="319">
        <v>0</v>
      </c>
      <c r="X24" s="319">
        <v>0</v>
      </c>
      <c r="Y24" s="319">
        <f t="shared" si="4"/>
        <v>0</v>
      </c>
      <c r="Z24" s="320">
        <f t="shared" si="5"/>
        <v>0</v>
      </c>
      <c r="AA24" s="342">
        <f t="shared" si="6"/>
        <v>0</v>
      </c>
      <c r="AB24" s="323">
        <v>921.80000000000007</v>
      </c>
      <c r="AC24" s="323">
        <v>161.37</v>
      </c>
      <c r="AD24" s="324">
        <f t="shared" si="70"/>
        <v>760.43000000000006</v>
      </c>
      <c r="AE24" s="324">
        <f t="shared" si="71"/>
        <v>0</v>
      </c>
      <c r="AF24" s="325">
        <f t="shared" si="7"/>
        <v>760.43000000000006</v>
      </c>
      <c r="AG24" s="323">
        <v>617.34</v>
      </c>
      <c r="AH24" s="323">
        <v>245.94</v>
      </c>
      <c r="AI24" s="324">
        <f t="shared" si="72"/>
        <v>371.40000000000003</v>
      </c>
      <c r="AJ24" s="324">
        <f t="shared" si="73"/>
        <v>0</v>
      </c>
      <c r="AK24" s="325">
        <f t="shared" si="8"/>
        <v>371.40000000000003</v>
      </c>
      <c r="AL24" s="323">
        <v>736</v>
      </c>
      <c r="AM24" s="323">
        <v>574.79999999999995</v>
      </c>
      <c r="AN24" s="324">
        <f t="shared" si="74"/>
        <v>161.20000000000005</v>
      </c>
      <c r="AO24" s="324">
        <f t="shared" si="75"/>
        <v>0</v>
      </c>
      <c r="AP24" s="325">
        <f t="shared" si="9"/>
        <v>161.20000000000005</v>
      </c>
      <c r="AQ24" s="326">
        <v>0</v>
      </c>
      <c r="AR24" s="326">
        <v>0</v>
      </c>
      <c r="AS24" s="324">
        <f t="shared" si="76"/>
        <v>0</v>
      </c>
      <c r="AT24" s="324">
        <f t="shared" si="77"/>
        <v>0</v>
      </c>
      <c r="AU24" s="327">
        <f t="shared" si="10"/>
        <v>0</v>
      </c>
      <c r="AV24" s="323">
        <v>0</v>
      </c>
      <c r="AW24" s="323">
        <v>0</v>
      </c>
      <c r="AX24" s="324">
        <f t="shared" si="78"/>
        <v>0</v>
      </c>
      <c r="AY24" s="324">
        <f t="shared" si="79"/>
        <v>0</v>
      </c>
      <c r="AZ24" s="325">
        <f t="shared" si="11"/>
        <v>0</v>
      </c>
      <c r="BA24" s="326">
        <v>853.24999999999989</v>
      </c>
      <c r="BB24" s="326">
        <v>606.56999999999994</v>
      </c>
      <c r="BC24" s="324">
        <f t="shared" si="80"/>
        <v>246.67999999999995</v>
      </c>
      <c r="BD24" s="324">
        <f t="shared" si="81"/>
        <v>0</v>
      </c>
      <c r="BE24" s="327">
        <f t="shared" si="12"/>
        <v>246.67999999999995</v>
      </c>
      <c r="BF24" s="324">
        <v>214.26999999999998</v>
      </c>
      <c r="BG24" s="324">
        <v>0</v>
      </c>
      <c r="BH24" s="324">
        <f t="shared" si="82"/>
        <v>214.26999999999998</v>
      </c>
      <c r="BI24" s="324">
        <f t="shared" si="83"/>
        <v>0</v>
      </c>
      <c r="BJ24" s="327">
        <f t="shared" si="13"/>
        <v>214.26999999999998</v>
      </c>
      <c r="BK24" s="324">
        <v>1140.72</v>
      </c>
      <c r="BL24" s="324">
        <v>671.81999999999994</v>
      </c>
      <c r="BM24" s="324">
        <f t="shared" si="84"/>
        <v>468.90000000000009</v>
      </c>
      <c r="BN24" s="324">
        <f t="shared" si="85"/>
        <v>0</v>
      </c>
      <c r="BO24" s="325">
        <f t="shared" si="14"/>
        <v>468.90000000000009</v>
      </c>
      <c r="BP24" s="320">
        <v>0</v>
      </c>
      <c r="BQ24" s="320">
        <v>0</v>
      </c>
      <c r="BR24" s="319">
        <f t="shared" si="15"/>
        <v>0</v>
      </c>
      <c r="BS24" s="320">
        <f t="shared" si="16"/>
        <v>0</v>
      </c>
      <c r="BT24" s="341">
        <f t="shared" si="17"/>
        <v>0</v>
      </c>
      <c r="BU24" s="319">
        <v>0</v>
      </c>
      <c r="BV24" s="319">
        <v>0</v>
      </c>
      <c r="BW24" s="319">
        <f t="shared" si="18"/>
        <v>0</v>
      </c>
      <c r="BX24" s="320">
        <f t="shared" si="19"/>
        <v>0</v>
      </c>
      <c r="BY24" s="342">
        <f t="shared" si="20"/>
        <v>0</v>
      </c>
      <c r="BZ24" s="319">
        <v>1074.8499999999999</v>
      </c>
      <c r="CA24" s="319">
        <v>1092.26</v>
      </c>
      <c r="CB24" s="319">
        <f t="shared" si="21"/>
        <v>0</v>
      </c>
      <c r="CC24" s="320">
        <f t="shared" si="22"/>
        <v>-17.410000000000082</v>
      </c>
      <c r="CD24" s="341">
        <f t="shared" si="23"/>
        <v>-17.410000000000082</v>
      </c>
      <c r="CE24" s="319">
        <v>3327.85</v>
      </c>
      <c r="CF24" s="319">
        <v>17627.14</v>
      </c>
      <c r="CG24" s="319">
        <f t="shared" si="24"/>
        <v>0</v>
      </c>
      <c r="CH24" s="320">
        <f t="shared" si="25"/>
        <v>-14299.289999999999</v>
      </c>
      <c r="CI24" s="342">
        <f t="shared" si="26"/>
        <v>-14299.289999999999</v>
      </c>
      <c r="CJ24" s="319">
        <v>590.68999999999994</v>
      </c>
      <c r="CK24" s="319">
        <v>0</v>
      </c>
      <c r="CL24" s="324">
        <f t="shared" si="27"/>
        <v>590.68999999999994</v>
      </c>
      <c r="CM24" s="324">
        <f t="shared" si="28"/>
        <v>0</v>
      </c>
      <c r="CN24" s="327">
        <f t="shared" si="29"/>
        <v>590.68999999999994</v>
      </c>
      <c r="CO24" s="324">
        <v>1052.8700000000001</v>
      </c>
      <c r="CP24" s="324">
        <v>0</v>
      </c>
      <c r="CQ24" s="324">
        <f t="shared" si="30"/>
        <v>1052.8700000000001</v>
      </c>
      <c r="CR24" s="324">
        <f t="shared" si="31"/>
        <v>0</v>
      </c>
      <c r="CS24" s="327">
        <f t="shared" si="32"/>
        <v>1052.8700000000001</v>
      </c>
      <c r="CT24" s="324">
        <v>86.37</v>
      </c>
      <c r="CU24" s="324">
        <v>0</v>
      </c>
      <c r="CV24" s="324">
        <f t="shared" si="33"/>
        <v>86.37</v>
      </c>
      <c r="CW24" s="324">
        <f t="shared" si="34"/>
        <v>0</v>
      </c>
      <c r="CX24" s="327">
        <f t="shared" si="35"/>
        <v>86.37</v>
      </c>
      <c r="CY24" s="324">
        <v>0</v>
      </c>
      <c r="CZ24" s="324">
        <v>0</v>
      </c>
      <c r="DA24" s="324">
        <f t="shared" si="36"/>
        <v>0</v>
      </c>
      <c r="DB24" s="324">
        <f t="shared" si="37"/>
        <v>0</v>
      </c>
      <c r="DC24" s="327">
        <f t="shared" si="38"/>
        <v>0</v>
      </c>
      <c r="DD24" s="324">
        <v>0</v>
      </c>
      <c r="DE24" s="324">
        <v>0</v>
      </c>
      <c r="DF24" s="324">
        <f t="shared" si="39"/>
        <v>0</v>
      </c>
      <c r="DG24" s="324">
        <f t="shared" si="40"/>
        <v>0</v>
      </c>
      <c r="DH24" s="325">
        <f t="shared" si="41"/>
        <v>0</v>
      </c>
      <c r="DI24" s="323">
        <v>172.06</v>
      </c>
      <c r="DJ24" s="323">
        <v>979.28</v>
      </c>
      <c r="DK24" s="324">
        <f t="shared" si="42"/>
        <v>0</v>
      </c>
      <c r="DL24" s="324">
        <f t="shared" si="43"/>
        <v>-807.22</v>
      </c>
      <c r="DM24" s="327">
        <f t="shared" si="44"/>
        <v>-807.22</v>
      </c>
      <c r="DN24" s="324">
        <v>46.999999999999993</v>
      </c>
      <c r="DO24" s="324">
        <v>0</v>
      </c>
      <c r="DP24" s="324">
        <f t="shared" si="45"/>
        <v>46.999999999999993</v>
      </c>
      <c r="DQ24" s="324">
        <f t="shared" si="46"/>
        <v>0</v>
      </c>
      <c r="DR24" s="325">
        <f t="shared" si="47"/>
        <v>46.999999999999993</v>
      </c>
      <c r="DS24" s="320">
        <v>2228.2600000000002</v>
      </c>
      <c r="DT24" s="320">
        <v>0</v>
      </c>
      <c r="DU24" s="319">
        <f t="shared" si="48"/>
        <v>2228.2600000000002</v>
      </c>
      <c r="DV24" s="320">
        <f t="shared" si="49"/>
        <v>0</v>
      </c>
      <c r="DW24" s="342">
        <f t="shared" si="50"/>
        <v>2228.2600000000002</v>
      </c>
      <c r="DX24" s="329">
        <v>2898.8199999999997</v>
      </c>
      <c r="DY24" s="329">
        <v>2820.8199999999997</v>
      </c>
      <c r="DZ24" s="320">
        <f t="shared" si="51"/>
        <v>78</v>
      </c>
      <c r="EA24" s="320">
        <f t="shared" si="52"/>
        <v>0</v>
      </c>
      <c r="EB24" s="342">
        <f t="shared" si="53"/>
        <v>78</v>
      </c>
      <c r="EC24" s="319">
        <v>0</v>
      </c>
      <c r="ED24" s="319">
        <v>0</v>
      </c>
      <c r="EE24" s="319">
        <f t="shared" si="54"/>
        <v>0</v>
      </c>
      <c r="EF24" s="320">
        <f t="shared" si="55"/>
        <v>0</v>
      </c>
      <c r="EG24" s="342">
        <f t="shared" si="56"/>
        <v>0</v>
      </c>
      <c r="EH24" s="324"/>
      <c r="EI24" s="324"/>
      <c r="EJ24" s="324">
        <f t="shared" si="57"/>
        <v>0</v>
      </c>
      <c r="EK24" s="324">
        <f t="shared" si="58"/>
        <v>0</v>
      </c>
      <c r="EL24" s="327">
        <f t="shared" si="59"/>
        <v>0</v>
      </c>
      <c r="EM24" s="330">
        <v>857.6</v>
      </c>
      <c r="EN24" s="330">
        <v>1565.11</v>
      </c>
      <c r="EO24" s="331">
        <f t="shared" si="60"/>
        <v>25907.609999999997</v>
      </c>
      <c r="EP24" s="331">
        <f t="shared" si="61"/>
        <v>39556.200000000004</v>
      </c>
      <c r="EQ24" s="332">
        <f t="shared" si="86"/>
        <v>0</v>
      </c>
      <c r="ER24" s="332">
        <f t="shared" si="87"/>
        <v>-13648.590000000007</v>
      </c>
      <c r="ES24" s="333">
        <f t="shared" si="62"/>
        <v>-13648.590000000007</v>
      </c>
      <c r="ET24" s="343"/>
      <c r="EU24" s="335">
        <f t="shared" si="63"/>
        <v>-13248.340000000006</v>
      </c>
      <c r="EV24" s="336">
        <f t="shared" si="64"/>
        <v>-10423.219999999994</v>
      </c>
      <c r="EW24" s="337"/>
      <c r="EX24" s="2"/>
      <c r="EY24" s="7"/>
      <c r="EZ24" s="2"/>
      <c r="FA24" s="2"/>
      <c r="FB24" s="2"/>
      <c r="FC24" s="2"/>
      <c r="FD24" s="2"/>
      <c r="FE24" s="2"/>
      <c r="FF24" s="2"/>
      <c r="FG24" s="2"/>
    </row>
    <row r="25" spans="1:163" s="1" customFormat="1" ht="15.75" customHeight="1" x14ac:dyDescent="0.25">
      <c r="A25" s="311">
        <v>18</v>
      </c>
      <c r="B25" s="338" t="s">
        <v>25</v>
      </c>
      <c r="C25" s="339">
        <v>2</v>
      </c>
      <c r="D25" s="340">
        <v>2</v>
      </c>
      <c r="E25" s="315">
        <v>751.39999999999986</v>
      </c>
      <c r="F25" s="316">
        <f>'[3]березень 2021'!F25</f>
        <v>-56483.93</v>
      </c>
      <c r="G25" s="316">
        <f>'[3]березень 2021'!G25</f>
        <v>-59062.859999999986</v>
      </c>
      <c r="H25" s="317">
        <v>3036.02</v>
      </c>
      <c r="I25" s="317">
        <v>2970.9300000000003</v>
      </c>
      <c r="J25" s="317">
        <f t="shared" si="65"/>
        <v>65.089999999999691</v>
      </c>
      <c r="K25" s="317">
        <f t="shared" si="66"/>
        <v>0</v>
      </c>
      <c r="L25" s="317">
        <f t="shared" si="0"/>
        <v>65.089999999999691</v>
      </c>
      <c r="M25" s="318">
        <v>8102.5800000000017</v>
      </c>
      <c r="N25" s="318">
        <v>11908.97</v>
      </c>
      <c r="O25" s="319">
        <f t="shared" si="67"/>
        <v>0</v>
      </c>
      <c r="P25" s="319">
        <f t="shared" si="1"/>
        <v>-3806.3899999999976</v>
      </c>
      <c r="Q25" s="319">
        <f t="shared" si="2"/>
        <v>-3806.3899999999976</v>
      </c>
      <c r="R25" s="319">
        <v>0</v>
      </c>
      <c r="S25" s="319">
        <v>0</v>
      </c>
      <c r="T25" s="319">
        <f t="shared" si="68"/>
        <v>0</v>
      </c>
      <c r="U25" s="320">
        <f t="shared" si="69"/>
        <v>0</v>
      </c>
      <c r="V25" s="341">
        <f t="shared" si="3"/>
        <v>0</v>
      </c>
      <c r="W25" s="319">
        <v>0</v>
      </c>
      <c r="X25" s="319">
        <v>0</v>
      </c>
      <c r="Y25" s="319">
        <f t="shared" si="4"/>
        <v>0</v>
      </c>
      <c r="Z25" s="320">
        <f t="shared" si="5"/>
        <v>0</v>
      </c>
      <c r="AA25" s="342">
        <f t="shared" si="6"/>
        <v>0</v>
      </c>
      <c r="AB25" s="323">
        <v>1362.27</v>
      </c>
      <c r="AC25" s="323">
        <v>400.28999999999996</v>
      </c>
      <c r="AD25" s="324">
        <f t="shared" si="70"/>
        <v>961.98</v>
      </c>
      <c r="AE25" s="324">
        <f t="shared" si="71"/>
        <v>0</v>
      </c>
      <c r="AF25" s="325">
        <f t="shared" si="7"/>
        <v>961.98</v>
      </c>
      <c r="AG25" s="323">
        <v>803.47</v>
      </c>
      <c r="AH25" s="323">
        <v>292.86</v>
      </c>
      <c r="AI25" s="324">
        <f t="shared" si="72"/>
        <v>510.61</v>
      </c>
      <c r="AJ25" s="324">
        <f t="shared" si="73"/>
        <v>0</v>
      </c>
      <c r="AK25" s="325">
        <f t="shared" si="8"/>
        <v>510.61</v>
      </c>
      <c r="AL25" s="323">
        <v>1018.8399999999998</v>
      </c>
      <c r="AM25" s="323">
        <v>789.73</v>
      </c>
      <c r="AN25" s="324">
        <f t="shared" si="74"/>
        <v>229.10999999999979</v>
      </c>
      <c r="AO25" s="324">
        <f t="shared" si="75"/>
        <v>0</v>
      </c>
      <c r="AP25" s="325">
        <f t="shared" si="9"/>
        <v>229.10999999999979</v>
      </c>
      <c r="AQ25" s="326">
        <v>0</v>
      </c>
      <c r="AR25" s="326">
        <v>0</v>
      </c>
      <c r="AS25" s="324">
        <f t="shared" si="76"/>
        <v>0</v>
      </c>
      <c r="AT25" s="324">
        <f t="shared" si="77"/>
        <v>0</v>
      </c>
      <c r="AU25" s="327">
        <f t="shared" si="10"/>
        <v>0</v>
      </c>
      <c r="AV25" s="323">
        <v>0</v>
      </c>
      <c r="AW25" s="323">
        <v>0</v>
      </c>
      <c r="AX25" s="324">
        <f t="shared" si="78"/>
        <v>0</v>
      </c>
      <c r="AY25" s="324">
        <f t="shared" si="79"/>
        <v>0</v>
      </c>
      <c r="AZ25" s="325">
        <f t="shared" si="11"/>
        <v>0</v>
      </c>
      <c r="BA25" s="326">
        <v>920.4699999999998</v>
      </c>
      <c r="BB25" s="326">
        <v>661.07999999999993</v>
      </c>
      <c r="BC25" s="324">
        <f t="shared" si="80"/>
        <v>259.38999999999987</v>
      </c>
      <c r="BD25" s="324">
        <f t="shared" si="81"/>
        <v>0</v>
      </c>
      <c r="BE25" s="327">
        <f t="shared" si="12"/>
        <v>259.38999999999987</v>
      </c>
      <c r="BF25" s="324">
        <v>257.27</v>
      </c>
      <c r="BG25" s="324">
        <v>0</v>
      </c>
      <c r="BH25" s="324">
        <f t="shared" si="82"/>
        <v>257.27</v>
      </c>
      <c r="BI25" s="324">
        <f t="shared" si="83"/>
        <v>0</v>
      </c>
      <c r="BJ25" s="327">
        <f t="shared" si="13"/>
        <v>257.27</v>
      </c>
      <c r="BK25" s="324">
        <v>1369.64</v>
      </c>
      <c r="BL25" s="324">
        <v>1590.41</v>
      </c>
      <c r="BM25" s="324">
        <f t="shared" si="84"/>
        <v>0</v>
      </c>
      <c r="BN25" s="324">
        <f t="shared" si="85"/>
        <v>-220.76999999999998</v>
      </c>
      <c r="BO25" s="325">
        <f t="shared" si="14"/>
        <v>-220.76999999999998</v>
      </c>
      <c r="BP25" s="320">
        <v>201.39</v>
      </c>
      <c r="BQ25" s="320">
        <v>165.76000000000002</v>
      </c>
      <c r="BR25" s="319">
        <f t="shared" si="15"/>
        <v>35.629999999999967</v>
      </c>
      <c r="BS25" s="320">
        <f t="shared" si="16"/>
        <v>0</v>
      </c>
      <c r="BT25" s="341">
        <f t="shared" si="17"/>
        <v>35.629999999999967</v>
      </c>
      <c r="BU25" s="319">
        <v>26.06</v>
      </c>
      <c r="BV25" s="319">
        <v>0</v>
      </c>
      <c r="BW25" s="319">
        <f t="shared" si="18"/>
        <v>26.06</v>
      </c>
      <c r="BX25" s="320">
        <f t="shared" si="19"/>
        <v>0</v>
      </c>
      <c r="BY25" s="342">
        <f t="shared" si="20"/>
        <v>26.06</v>
      </c>
      <c r="BZ25" s="319">
        <v>1074.94</v>
      </c>
      <c r="CA25" s="319">
        <v>1092.26</v>
      </c>
      <c r="CB25" s="319">
        <f t="shared" si="21"/>
        <v>0</v>
      </c>
      <c r="CC25" s="320">
        <f t="shared" si="22"/>
        <v>-17.319999999999936</v>
      </c>
      <c r="CD25" s="341">
        <f t="shared" si="23"/>
        <v>-17.319999999999936</v>
      </c>
      <c r="CE25" s="319">
        <v>3934.18</v>
      </c>
      <c r="CF25" s="319">
        <v>0</v>
      </c>
      <c r="CG25" s="319">
        <f t="shared" si="24"/>
        <v>3934.18</v>
      </c>
      <c r="CH25" s="320">
        <f t="shared" si="25"/>
        <v>0</v>
      </c>
      <c r="CI25" s="342">
        <f t="shared" si="26"/>
        <v>3934.18</v>
      </c>
      <c r="CJ25" s="319">
        <v>806.46999999999991</v>
      </c>
      <c r="CK25" s="319">
        <v>2652.95</v>
      </c>
      <c r="CL25" s="324">
        <f t="shared" si="27"/>
        <v>0</v>
      </c>
      <c r="CM25" s="324">
        <f t="shared" si="28"/>
        <v>-1846.48</v>
      </c>
      <c r="CN25" s="327">
        <f t="shared" si="29"/>
        <v>-1846.48</v>
      </c>
      <c r="CO25" s="324">
        <v>1370.19</v>
      </c>
      <c r="CP25" s="324">
        <v>0</v>
      </c>
      <c r="CQ25" s="324">
        <f t="shared" si="30"/>
        <v>1370.19</v>
      </c>
      <c r="CR25" s="324">
        <f t="shared" si="31"/>
        <v>0</v>
      </c>
      <c r="CS25" s="327">
        <f t="shared" si="32"/>
        <v>1370.19</v>
      </c>
      <c r="CT25" s="324">
        <v>135.33000000000001</v>
      </c>
      <c r="CU25" s="324">
        <v>3843.41</v>
      </c>
      <c r="CV25" s="324">
        <f t="shared" si="33"/>
        <v>0</v>
      </c>
      <c r="CW25" s="324">
        <f t="shared" si="34"/>
        <v>-3708.08</v>
      </c>
      <c r="CX25" s="327">
        <f t="shared" si="35"/>
        <v>-3708.08</v>
      </c>
      <c r="CY25" s="324">
        <v>0</v>
      </c>
      <c r="CZ25" s="324">
        <v>0</v>
      </c>
      <c r="DA25" s="324">
        <f t="shared" si="36"/>
        <v>0</v>
      </c>
      <c r="DB25" s="324">
        <f t="shared" si="37"/>
        <v>0</v>
      </c>
      <c r="DC25" s="327">
        <f t="shared" si="38"/>
        <v>0</v>
      </c>
      <c r="DD25" s="324">
        <v>0</v>
      </c>
      <c r="DE25" s="324">
        <v>0</v>
      </c>
      <c r="DF25" s="324">
        <f t="shared" si="39"/>
        <v>0</v>
      </c>
      <c r="DG25" s="324">
        <f t="shared" si="40"/>
        <v>0</v>
      </c>
      <c r="DH25" s="325">
        <f t="shared" si="41"/>
        <v>0</v>
      </c>
      <c r="DI25" s="323">
        <v>202.95000000000005</v>
      </c>
      <c r="DJ25" s="323">
        <v>0</v>
      </c>
      <c r="DK25" s="324">
        <f t="shared" si="42"/>
        <v>202.95000000000005</v>
      </c>
      <c r="DL25" s="324">
        <f t="shared" si="43"/>
        <v>0</v>
      </c>
      <c r="DM25" s="327">
        <f t="shared" si="44"/>
        <v>202.95000000000005</v>
      </c>
      <c r="DN25" s="324">
        <v>51.050000000000004</v>
      </c>
      <c r="DO25" s="324">
        <v>0</v>
      </c>
      <c r="DP25" s="324">
        <f t="shared" si="45"/>
        <v>51.050000000000004</v>
      </c>
      <c r="DQ25" s="324">
        <f t="shared" si="46"/>
        <v>0</v>
      </c>
      <c r="DR25" s="325">
        <f t="shared" si="47"/>
        <v>51.050000000000004</v>
      </c>
      <c r="DS25" s="320">
        <v>2104.2799999999997</v>
      </c>
      <c r="DT25" s="320">
        <v>0</v>
      </c>
      <c r="DU25" s="319">
        <f t="shared" si="48"/>
        <v>2104.2799999999997</v>
      </c>
      <c r="DV25" s="320">
        <f t="shared" si="49"/>
        <v>0</v>
      </c>
      <c r="DW25" s="342">
        <f t="shared" si="50"/>
        <v>2104.2799999999997</v>
      </c>
      <c r="DX25" s="329">
        <v>2898.76</v>
      </c>
      <c r="DY25" s="329">
        <v>2820.8199999999997</v>
      </c>
      <c r="DZ25" s="320">
        <f t="shared" si="51"/>
        <v>77.940000000000509</v>
      </c>
      <c r="EA25" s="320">
        <f t="shared" si="52"/>
        <v>0</v>
      </c>
      <c r="EB25" s="342">
        <f t="shared" si="53"/>
        <v>77.940000000000509</v>
      </c>
      <c r="EC25" s="319">
        <v>0</v>
      </c>
      <c r="ED25" s="319">
        <v>0</v>
      </c>
      <c r="EE25" s="319">
        <f t="shared" si="54"/>
        <v>0</v>
      </c>
      <c r="EF25" s="320">
        <f t="shared" si="55"/>
        <v>0</v>
      </c>
      <c r="EG25" s="342">
        <f t="shared" si="56"/>
        <v>0</v>
      </c>
      <c r="EH25" s="324"/>
      <c r="EI25" s="324"/>
      <c r="EJ25" s="324">
        <f t="shared" si="57"/>
        <v>0</v>
      </c>
      <c r="EK25" s="324">
        <f t="shared" si="58"/>
        <v>0</v>
      </c>
      <c r="EL25" s="327">
        <f t="shared" si="59"/>
        <v>0</v>
      </c>
      <c r="EM25" s="330">
        <v>1015.97</v>
      </c>
      <c r="EN25" s="330">
        <v>1109.1699999999998</v>
      </c>
      <c r="EO25" s="331">
        <f t="shared" si="60"/>
        <v>30692.130000000008</v>
      </c>
      <c r="EP25" s="331">
        <f t="shared" si="61"/>
        <v>30298.640000000003</v>
      </c>
      <c r="EQ25" s="332">
        <f t="shared" si="86"/>
        <v>393.49000000000524</v>
      </c>
      <c r="ER25" s="332">
        <f t="shared" si="87"/>
        <v>0</v>
      </c>
      <c r="ES25" s="333">
        <f t="shared" si="62"/>
        <v>393.49000000000524</v>
      </c>
      <c r="ET25" s="343"/>
      <c r="EU25" s="335">
        <f t="shared" si="63"/>
        <v>-56090.439999999995</v>
      </c>
      <c r="EV25" s="336">
        <f t="shared" si="64"/>
        <v>-59059.049999999988</v>
      </c>
      <c r="EW25" s="337"/>
      <c r="EX25" s="2"/>
      <c r="EY25" s="7"/>
      <c r="EZ25" s="2"/>
      <c r="FA25" s="2"/>
      <c r="FB25" s="2"/>
      <c r="FC25" s="2"/>
      <c r="FD25" s="2"/>
      <c r="FE25" s="2"/>
      <c r="FF25" s="2"/>
      <c r="FG25" s="2"/>
    </row>
    <row r="26" spans="1:163" s="1" customFormat="1" ht="15.75" customHeight="1" x14ac:dyDescent="0.25">
      <c r="A26" s="311">
        <v>19</v>
      </c>
      <c r="B26" s="338" t="s">
        <v>26</v>
      </c>
      <c r="C26" s="339">
        <v>2</v>
      </c>
      <c r="D26" s="340">
        <v>2</v>
      </c>
      <c r="E26" s="315">
        <v>682.36</v>
      </c>
      <c r="F26" s="316">
        <f>'[3]березень 2021'!F27</f>
        <v>-21283.910000000003</v>
      </c>
      <c r="G26" s="316">
        <f>'[3]березень 2021'!G27</f>
        <v>-20611.060000000005</v>
      </c>
      <c r="H26" s="317">
        <v>2286.1</v>
      </c>
      <c r="I26" s="317">
        <v>2362.29</v>
      </c>
      <c r="J26" s="317">
        <f t="shared" si="65"/>
        <v>0</v>
      </c>
      <c r="K26" s="317">
        <f t="shared" si="66"/>
        <v>-76.190000000000055</v>
      </c>
      <c r="L26" s="317">
        <f t="shared" si="0"/>
        <v>-76.190000000000055</v>
      </c>
      <c r="M26" s="318">
        <v>8196</v>
      </c>
      <c r="N26" s="318">
        <v>12911.32</v>
      </c>
      <c r="O26" s="319">
        <f t="shared" si="67"/>
        <v>0</v>
      </c>
      <c r="P26" s="319">
        <f t="shared" si="1"/>
        <v>-4715.32</v>
      </c>
      <c r="Q26" s="319">
        <f t="shared" si="2"/>
        <v>-4715.32</v>
      </c>
      <c r="R26" s="319">
        <v>0</v>
      </c>
      <c r="S26" s="319">
        <v>0</v>
      </c>
      <c r="T26" s="319">
        <f t="shared" si="68"/>
        <v>0</v>
      </c>
      <c r="U26" s="320">
        <f t="shared" si="69"/>
        <v>0</v>
      </c>
      <c r="V26" s="341">
        <f t="shared" si="3"/>
        <v>0</v>
      </c>
      <c r="W26" s="319">
        <v>0</v>
      </c>
      <c r="X26" s="319">
        <v>0</v>
      </c>
      <c r="Y26" s="319">
        <f t="shared" si="4"/>
        <v>0</v>
      </c>
      <c r="Z26" s="320">
        <f t="shared" si="5"/>
        <v>0</v>
      </c>
      <c r="AA26" s="342">
        <f t="shared" si="6"/>
        <v>0</v>
      </c>
      <c r="AB26" s="323">
        <v>967.19999999999982</v>
      </c>
      <c r="AC26" s="323">
        <v>355.92</v>
      </c>
      <c r="AD26" s="324">
        <f t="shared" si="70"/>
        <v>611.27999999999975</v>
      </c>
      <c r="AE26" s="324">
        <f t="shared" si="71"/>
        <v>0</v>
      </c>
      <c r="AF26" s="325">
        <f>AB26-AC26</f>
        <v>611.27999999999975</v>
      </c>
      <c r="AG26" s="323">
        <v>546.77</v>
      </c>
      <c r="AH26" s="323">
        <v>256.43</v>
      </c>
      <c r="AI26" s="324">
        <f t="shared" si="72"/>
        <v>290.33999999999997</v>
      </c>
      <c r="AJ26" s="324">
        <f t="shared" si="73"/>
        <v>0</v>
      </c>
      <c r="AK26" s="325">
        <f t="shared" si="8"/>
        <v>290.33999999999997</v>
      </c>
      <c r="AL26" s="323">
        <v>956.67</v>
      </c>
      <c r="AM26" s="323">
        <v>752.22</v>
      </c>
      <c r="AN26" s="324">
        <f t="shared" si="74"/>
        <v>204.44999999999993</v>
      </c>
      <c r="AO26" s="324">
        <f t="shared" si="75"/>
        <v>0</v>
      </c>
      <c r="AP26" s="325">
        <f t="shared" si="9"/>
        <v>204.44999999999993</v>
      </c>
      <c r="AQ26" s="326">
        <v>0</v>
      </c>
      <c r="AR26" s="326">
        <v>0</v>
      </c>
      <c r="AS26" s="324">
        <f t="shared" si="76"/>
        <v>0</v>
      </c>
      <c r="AT26" s="324">
        <f t="shared" si="77"/>
        <v>0</v>
      </c>
      <c r="AU26" s="327">
        <f t="shared" si="10"/>
        <v>0</v>
      </c>
      <c r="AV26" s="323">
        <v>0</v>
      </c>
      <c r="AW26" s="323">
        <v>0</v>
      </c>
      <c r="AX26" s="324">
        <f t="shared" si="78"/>
        <v>0</v>
      </c>
      <c r="AY26" s="324">
        <f t="shared" si="79"/>
        <v>0</v>
      </c>
      <c r="AZ26" s="325">
        <f t="shared" si="11"/>
        <v>0</v>
      </c>
      <c r="BA26" s="326">
        <v>848.98</v>
      </c>
      <c r="BB26" s="326">
        <v>647.93000000000006</v>
      </c>
      <c r="BC26" s="324">
        <f t="shared" si="80"/>
        <v>201.04999999999995</v>
      </c>
      <c r="BD26" s="324">
        <f t="shared" si="81"/>
        <v>0</v>
      </c>
      <c r="BE26" s="327">
        <f t="shared" si="12"/>
        <v>201.04999999999995</v>
      </c>
      <c r="BF26" s="324">
        <v>233.63999999999996</v>
      </c>
      <c r="BG26" s="324">
        <v>0</v>
      </c>
      <c r="BH26" s="324">
        <f t="shared" si="82"/>
        <v>233.63999999999996</v>
      </c>
      <c r="BI26" s="324">
        <f t="shared" si="83"/>
        <v>0</v>
      </c>
      <c r="BJ26" s="327">
        <f t="shared" si="13"/>
        <v>233.63999999999996</v>
      </c>
      <c r="BK26" s="324">
        <v>1244.01</v>
      </c>
      <c r="BL26" s="324">
        <v>732.54</v>
      </c>
      <c r="BM26" s="324">
        <f t="shared" si="84"/>
        <v>511.47</v>
      </c>
      <c r="BN26" s="324">
        <f t="shared" si="85"/>
        <v>0</v>
      </c>
      <c r="BO26" s="325">
        <f t="shared" si="14"/>
        <v>511.47</v>
      </c>
      <c r="BP26" s="320">
        <v>194.79</v>
      </c>
      <c r="BQ26" s="320">
        <v>165.76000000000002</v>
      </c>
      <c r="BR26" s="319">
        <f t="shared" si="15"/>
        <v>29.029999999999973</v>
      </c>
      <c r="BS26" s="320">
        <f t="shared" si="16"/>
        <v>0</v>
      </c>
      <c r="BT26" s="341">
        <f t="shared" si="17"/>
        <v>29.029999999999973</v>
      </c>
      <c r="BU26" s="319">
        <v>25.39</v>
      </c>
      <c r="BV26" s="319">
        <v>0</v>
      </c>
      <c r="BW26" s="319">
        <f t="shared" si="18"/>
        <v>25.39</v>
      </c>
      <c r="BX26" s="320">
        <f t="shared" si="19"/>
        <v>0</v>
      </c>
      <c r="BY26" s="342">
        <f t="shared" si="20"/>
        <v>25.39</v>
      </c>
      <c r="BZ26" s="319">
        <v>1042.22</v>
      </c>
      <c r="CA26" s="319">
        <v>1092.26</v>
      </c>
      <c r="CB26" s="319">
        <f t="shared" si="21"/>
        <v>0</v>
      </c>
      <c r="CC26" s="320">
        <f t="shared" si="22"/>
        <v>-50.039999999999964</v>
      </c>
      <c r="CD26" s="341">
        <f t="shared" si="23"/>
        <v>-50.039999999999964</v>
      </c>
      <c r="CE26" s="319">
        <v>3564.7</v>
      </c>
      <c r="CF26" s="319">
        <v>0</v>
      </c>
      <c r="CG26" s="319">
        <f t="shared" si="24"/>
        <v>3564.7</v>
      </c>
      <c r="CH26" s="320">
        <f t="shared" si="25"/>
        <v>0</v>
      </c>
      <c r="CI26" s="342">
        <f t="shared" si="26"/>
        <v>3564.7</v>
      </c>
      <c r="CJ26" s="319">
        <v>574.96</v>
      </c>
      <c r="CK26" s="319">
        <v>0</v>
      </c>
      <c r="CL26" s="324">
        <f t="shared" si="27"/>
        <v>574.96</v>
      </c>
      <c r="CM26" s="324">
        <f t="shared" si="28"/>
        <v>0</v>
      </c>
      <c r="CN26" s="327">
        <f>CJ26-CK26</f>
        <v>574.96</v>
      </c>
      <c r="CO26" s="324">
        <v>931.9</v>
      </c>
      <c r="CP26" s="324">
        <v>0</v>
      </c>
      <c r="CQ26" s="324">
        <f t="shared" si="30"/>
        <v>931.9</v>
      </c>
      <c r="CR26" s="324">
        <f t="shared" si="31"/>
        <v>0</v>
      </c>
      <c r="CS26" s="327">
        <f>CO26-CP26</f>
        <v>931.9</v>
      </c>
      <c r="CT26" s="324">
        <v>127.41000000000003</v>
      </c>
      <c r="CU26" s="324">
        <v>0</v>
      </c>
      <c r="CV26" s="324">
        <f t="shared" si="33"/>
        <v>127.41000000000003</v>
      </c>
      <c r="CW26" s="324">
        <f t="shared" si="34"/>
        <v>0</v>
      </c>
      <c r="CX26" s="327">
        <f>CT26-CU26</f>
        <v>127.41000000000003</v>
      </c>
      <c r="CY26" s="324">
        <v>0</v>
      </c>
      <c r="CZ26" s="324">
        <v>0</v>
      </c>
      <c r="DA26" s="324">
        <f t="shared" si="36"/>
        <v>0</v>
      </c>
      <c r="DB26" s="324">
        <f t="shared" si="37"/>
        <v>0</v>
      </c>
      <c r="DC26" s="327">
        <f>CY26-CZ26</f>
        <v>0</v>
      </c>
      <c r="DD26" s="324">
        <v>0</v>
      </c>
      <c r="DE26" s="324">
        <v>0</v>
      </c>
      <c r="DF26" s="324">
        <f t="shared" si="39"/>
        <v>0</v>
      </c>
      <c r="DG26" s="324">
        <f t="shared" si="40"/>
        <v>0</v>
      </c>
      <c r="DH26" s="325">
        <f>DD26-DE26</f>
        <v>0</v>
      </c>
      <c r="DI26" s="323">
        <v>191.01</v>
      </c>
      <c r="DJ26" s="323">
        <v>103.27</v>
      </c>
      <c r="DK26" s="324">
        <f t="shared" si="42"/>
        <v>87.74</v>
      </c>
      <c r="DL26" s="324">
        <f t="shared" si="43"/>
        <v>0</v>
      </c>
      <c r="DM26" s="327">
        <f>DI26-DJ26</f>
        <v>87.74</v>
      </c>
      <c r="DN26" s="324">
        <v>47.01</v>
      </c>
      <c r="DO26" s="324">
        <v>0</v>
      </c>
      <c r="DP26" s="324">
        <f t="shared" si="45"/>
        <v>47.01</v>
      </c>
      <c r="DQ26" s="324">
        <f t="shared" si="46"/>
        <v>0</v>
      </c>
      <c r="DR26" s="325">
        <f t="shared" si="47"/>
        <v>47.01</v>
      </c>
      <c r="DS26" s="320">
        <v>2124.87</v>
      </c>
      <c r="DT26" s="320">
        <v>0</v>
      </c>
      <c r="DU26" s="319">
        <f t="shared" si="48"/>
        <v>2124.87</v>
      </c>
      <c r="DV26" s="320">
        <f t="shared" si="49"/>
        <v>0</v>
      </c>
      <c r="DW26" s="342">
        <f>DS26-DT26</f>
        <v>2124.87</v>
      </c>
      <c r="DX26" s="329">
        <v>897.04</v>
      </c>
      <c r="DY26" s="329">
        <v>478.76000000000005</v>
      </c>
      <c r="DZ26" s="320">
        <f t="shared" si="51"/>
        <v>418.27999999999992</v>
      </c>
      <c r="EA26" s="320">
        <f t="shared" si="52"/>
        <v>0</v>
      </c>
      <c r="EB26" s="342">
        <f t="shared" si="53"/>
        <v>418.27999999999992</v>
      </c>
      <c r="EC26" s="319">
        <v>0</v>
      </c>
      <c r="ED26" s="319">
        <v>0</v>
      </c>
      <c r="EE26" s="319">
        <f t="shared" si="54"/>
        <v>0</v>
      </c>
      <c r="EF26" s="320">
        <f t="shared" si="55"/>
        <v>0</v>
      </c>
      <c r="EG26" s="342">
        <f t="shared" si="56"/>
        <v>0</v>
      </c>
      <c r="EH26" s="324"/>
      <c r="EI26" s="324"/>
      <c r="EJ26" s="324">
        <f t="shared" si="57"/>
        <v>0</v>
      </c>
      <c r="EK26" s="324">
        <f t="shared" si="58"/>
        <v>0</v>
      </c>
      <c r="EL26" s="327">
        <f t="shared" si="59"/>
        <v>0</v>
      </c>
      <c r="EM26" s="330">
        <v>855.91</v>
      </c>
      <c r="EN26" s="330">
        <v>668.98</v>
      </c>
      <c r="EO26" s="331">
        <f t="shared" si="60"/>
        <v>25856.579999999994</v>
      </c>
      <c r="EP26" s="331">
        <f t="shared" si="61"/>
        <v>20527.68</v>
      </c>
      <c r="EQ26" s="332">
        <f t="shared" si="86"/>
        <v>5328.8999999999942</v>
      </c>
      <c r="ER26" s="332">
        <f t="shared" si="87"/>
        <v>0</v>
      </c>
      <c r="ES26" s="333">
        <f t="shared" si="62"/>
        <v>5328.8999999999942</v>
      </c>
      <c r="ET26" s="343"/>
      <c r="EU26" s="335">
        <f t="shared" si="63"/>
        <v>-15955.010000000009</v>
      </c>
      <c r="EV26" s="336">
        <f t="shared" si="64"/>
        <v>-15277.340000000006</v>
      </c>
      <c r="EW26" s="337"/>
      <c r="EX26" s="2"/>
      <c r="EY26" s="7"/>
      <c r="EZ26" s="2"/>
      <c r="FA26" s="2"/>
      <c r="FB26" s="2"/>
      <c r="FC26" s="2"/>
      <c r="FD26" s="2"/>
      <c r="FE26" s="2"/>
      <c r="FF26" s="2"/>
      <c r="FG26" s="2"/>
    </row>
    <row r="27" spans="1:163" s="1" customFormat="1" ht="15.75" customHeight="1" x14ac:dyDescent="0.25">
      <c r="A27" s="311">
        <v>20</v>
      </c>
      <c r="B27" s="338" t="s">
        <v>27</v>
      </c>
      <c r="C27" s="339">
        <v>1</v>
      </c>
      <c r="D27" s="340">
        <v>0</v>
      </c>
      <c r="E27" s="315">
        <v>152.29999999999998</v>
      </c>
      <c r="F27" s="316">
        <f>'[3]березень 2021'!F28</f>
        <v>3923.66</v>
      </c>
      <c r="G27" s="316">
        <f>'[3]березень 2021'!G28</f>
        <v>3868.0299999999993</v>
      </c>
      <c r="H27" s="317">
        <v>0</v>
      </c>
      <c r="I27" s="317">
        <v>0</v>
      </c>
      <c r="J27" s="317">
        <f t="shared" si="65"/>
        <v>0</v>
      </c>
      <c r="K27" s="317">
        <f t="shared" si="66"/>
        <v>0</v>
      </c>
      <c r="L27" s="317">
        <f t="shared" si="0"/>
        <v>0</v>
      </c>
      <c r="M27" s="318">
        <v>0</v>
      </c>
      <c r="N27" s="318">
        <v>0</v>
      </c>
      <c r="O27" s="319">
        <f t="shared" si="67"/>
        <v>0</v>
      </c>
      <c r="P27" s="319">
        <f t="shared" si="1"/>
        <v>0</v>
      </c>
      <c r="Q27" s="319">
        <f t="shared" si="2"/>
        <v>0</v>
      </c>
      <c r="R27" s="319">
        <v>0</v>
      </c>
      <c r="S27" s="319">
        <v>0</v>
      </c>
      <c r="T27" s="319">
        <f t="shared" si="68"/>
        <v>0</v>
      </c>
      <c r="U27" s="320">
        <f t="shared" si="69"/>
        <v>0</v>
      </c>
      <c r="V27" s="341">
        <f t="shared" si="3"/>
        <v>0</v>
      </c>
      <c r="W27" s="319">
        <v>0</v>
      </c>
      <c r="X27" s="319">
        <v>0</v>
      </c>
      <c r="Y27" s="319">
        <f t="shared" si="4"/>
        <v>0</v>
      </c>
      <c r="Z27" s="320">
        <f t="shared" si="5"/>
        <v>0</v>
      </c>
      <c r="AA27" s="342">
        <f t="shared" si="6"/>
        <v>0</v>
      </c>
      <c r="AB27" s="323">
        <v>0</v>
      </c>
      <c r="AC27" s="323">
        <v>0</v>
      </c>
      <c r="AD27" s="324">
        <f t="shared" si="70"/>
        <v>0</v>
      </c>
      <c r="AE27" s="324">
        <f t="shared" si="71"/>
        <v>0</v>
      </c>
      <c r="AF27" s="325">
        <f>AB27-AC27</f>
        <v>0</v>
      </c>
      <c r="AG27" s="323">
        <v>0</v>
      </c>
      <c r="AH27" s="323">
        <v>0</v>
      </c>
      <c r="AI27" s="324">
        <f t="shared" si="72"/>
        <v>0</v>
      </c>
      <c r="AJ27" s="324">
        <f t="shared" si="73"/>
        <v>0</v>
      </c>
      <c r="AK27" s="325">
        <f t="shared" si="8"/>
        <v>0</v>
      </c>
      <c r="AL27" s="323">
        <v>0</v>
      </c>
      <c r="AM27" s="323">
        <v>0</v>
      </c>
      <c r="AN27" s="324">
        <f t="shared" si="74"/>
        <v>0</v>
      </c>
      <c r="AO27" s="324">
        <f t="shared" si="75"/>
        <v>0</v>
      </c>
      <c r="AP27" s="325">
        <f t="shared" si="9"/>
        <v>0</v>
      </c>
      <c r="AQ27" s="326">
        <v>0</v>
      </c>
      <c r="AR27" s="326">
        <v>0</v>
      </c>
      <c r="AS27" s="324">
        <f t="shared" si="76"/>
        <v>0</v>
      </c>
      <c r="AT27" s="324">
        <f t="shared" si="77"/>
        <v>0</v>
      </c>
      <c r="AU27" s="327">
        <f t="shared" si="10"/>
        <v>0</v>
      </c>
      <c r="AV27" s="323">
        <v>0</v>
      </c>
      <c r="AW27" s="323">
        <v>0</v>
      </c>
      <c r="AX27" s="324">
        <f t="shared" si="78"/>
        <v>0</v>
      </c>
      <c r="AY27" s="324">
        <f t="shared" si="79"/>
        <v>0</v>
      </c>
      <c r="AZ27" s="325">
        <f t="shared" si="11"/>
        <v>0</v>
      </c>
      <c r="BA27" s="326">
        <v>0</v>
      </c>
      <c r="BB27" s="326">
        <v>0</v>
      </c>
      <c r="BC27" s="324">
        <f t="shared" si="80"/>
        <v>0</v>
      </c>
      <c r="BD27" s="324">
        <f t="shared" si="81"/>
        <v>0</v>
      </c>
      <c r="BE27" s="327">
        <f t="shared" si="12"/>
        <v>0</v>
      </c>
      <c r="BF27" s="324">
        <v>29.32</v>
      </c>
      <c r="BG27" s="324">
        <v>0</v>
      </c>
      <c r="BH27" s="324">
        <f t="shared" si="82"/>
        <v>29.32</v>
      </c>
      <c r="BI27" s="324">
        <f t="shared" si="83"/>
        <v>0</v>
      </c>
      <c r="BJ27" s="327">
        <f t="shared" si="13"/>
        <v>29.32</v>
      </c>
      <c r="BK27" s="324">
        <v>0</v>
      </c>
      <c r="BL27" s="324">
        <v>0</v>
      </c>
      <c r="BM27" s="324">
        <f t="shared" si="84"/>
        <v>0</v>
      </c>
      <c r="BN27" s="324">
        <f t="shared" si="85"/>
        <v>0</v>
      </c>
      <c r="BO27" s="325">
        <f t="shared" si="14"/>
        <v>0</v>
      </c>
      <c r="BP27" s="320">
        <v>0</v>
      </c>
      <c r="BQ27" s="320">
        <v>0</v>
      </c>
      <c r="BR27" s="319">
        <f t="shared" si="15"/>
        <v>0</v>
      </c>
      <c r="BS27" s="320">
        <f t="shared" si="16"/>
        <v>0</v>
      </c>
      <c r="BT27" s="341">
        <f t="shared" si="17"/>
        <v>0</v>
      </c>
      <c r="BU27" s="319">
        <v>0</v>
      </c>
      <c r="BV27" s="319">
        <v>0</v>
      </c>
      <c r="BW27" s="319">
        <f t="shared" si="18"/>
        <v>0</v>
      </c>
      <c r="BX27" s="320">
        <f t="shared" si="19"/>
        <v>0</v>
      </c>
      <c r="BY27" s="342">
        <f t="shared" si="20"/>
        <v>0</v>
      </c>
      <c r="BZ27" s="319">
        <v>4.62</v>
      </c>
      <c r="CA27" s="319">
        <v>0</v>
      </c>
      <c r="CB27" s="319">
        <f t="shared" si="21"/>
        <v>4.62</v>
      </c>
      <c r="CC27" s="320">
        <f t="shared" si="22"/>
        <v>0</v>
      </c>
      <c r="CD27" s="341">
        <f t="shared" si="23"/>
        <v>4.62</v>
      </c>
      <c r="CE27" s="319">
        <v>714.46999999999991</v>
      </c>
      <c r="CF27" s="319">
        <v>0</v>
      </c>
      <c r="CG27" s="319">
        <f t="shared" si="24"/>
        <v>714.46999999999991</v>
      </c>
      <c r="CH27" s="320">
        <f t="shared" si="25"/>
        <v>0</v>
      </c>
      <c r="CI27" s="342">
        <f t="shared" si="26"/>
        <v>714.46999999999991</v>
      </c>
      <c r="CJ27" s="319">
        <v>0</v>
      </c>
      <c r="CK27" s="319">
        <v>0</v>
      </c>
      <c r="CL27" s="324">
        <f t="shared" si="27"/>
        <v>0</v>
      </c>
      <c r="CM27" s="324">
        <f t="shared" si="28"/>
        <v>0</v>
      </c>
      <c r="CN27" s="327">
        <f>CJ27-CK27</f>
        <v>0</v>
      </c>
      <c r="CO27" s="324">
        <v>0</v>
      </c>
      <c r="CP27" s="324">
        <v>0</v>
      </c>
      <c r="CQ27" s="324">
        <f t="shared" si="30"/>
        <v>0</v>
      </c>
      <c r="CR27" s="324">
        <f t="shared" si="31"/>
        <v>0</v>
      </c>
      <c r="CS27" s="327">
        <f>CO27-CP27</f>
        <v>0</v>
      </c>
      <c r="CT27" s="324">
        <v>0</v>
      </c>
      <c r="CU27" s="324">
        <v>0</v>
      </c>
      <c r="CV27" s="324">
        <f t="shared" si="33"/>
        <v>0</v>
      </c>
      <c r="CW27" s="324">
        <f t="shared" si="34"/>
        <v>0</v>
      </c>
      <c r="CX27" s="327">
        <f>CT27-CU27</f>
        <v>0</v>
      </c>
      <c r="CY27" s="324">
        <v>0</v>
      </c>
      <c r="CZ27" s="324">
        <v>0</v>
      </c>
      <c r="DA27" s="324">
        <f t="shared" si="36"/>
        <v>0</v>
      </c>
      <c r="DB27" s="324">
        <f t="shared" si="37"/>
        <v>0</v>
      </c>
      <c r="DC27" s="327">
        <f>CY27-CZ27</f>
        <v>0</v>
      </c>
      <c r="DD27" s="324">
        <v>0</v>
      </c>
      <c r="DE27" s="324">
        <v>0</v>
      </c>
      <c r="DF27" s="324">
        <f t="shared" si="39"/>
        <v>0</v>
      </c>
      <c r="DG27" s="324">
        <f t="shared" si="40"/>
        <v>0</v>
      </c>
      <c r="DH27" s="325">
        <f>DD27-DE27</f>
        <v>0</v>
      </c>
      <c r="DI27" s="323">
        <v>0</v>
      </c>
      <c r="DJ27" s="323">
        <v>0</v>
      </c>
      <c r="DK27" s="324">
        <f t="shared" si="42"/>
        <v>0</v>
      </c>
      <c r="DL27" s="324">
        <f t="shared" si="43"/>
        <v>0</v>
      </c>
      <c r="DM27" s="327">
        <f>DI27-DJ27</f>
        <v>0</v>
      </c>
      <c r="DN27" s="324">
        <v>0</v>
      </c>
      <c r="DO27" s="324">
        <v>0</v>
      </c>
      <c r="DP27" s="324">
        <f t="shared" si="45"/>
        <v>0</v>
      </c>
      <c r="DQ27" s="324">
        <f t="shared" si="46"/>
        <v>0</v>
      </c>
      <c r="DR27" s="325">
        <f t="shared" si="47"/>
        <v>0</v>
      </c>
      <c r="DS27" s="320">
        <v>0</v>
      </c>
      <c r="DT27" s="320">
        <v>0</v>
      </c>
      <c r="DU27" s="319">
        <f t="shared" si="48"/>
        <v>0</v>
      </c>
      <c r="DV27" s="320">
        <f t="shared" si="49"/>
        <v>0</v>
      </c>
      <c r="DW27" s="342">
        <f>DS27-DT27</f>
        <v>0</v>
      </c>
      <c r="DX27" s="329">
        <v>0</v>
      </c>
      <c r="DY27" s="329">
        <v>0</v>
      </c>
      <c r="DZ27" s="320">
        <f t="shared" si="51"/>
        <v>0</v>
      </c>
      <c r="EA27" s="320">
        <f t="shared" si="52"/>
        <v>0</v>
      </c>
      <c r="EB27" s="342">
        <f t="shared" si="53"/>
        <v>0</v>
      </c>
      <c r="EC27" s="319">
        <v>0</v>
      </c>
      <c r="ED27" s="319">
        <v>0</v>
      </c>
      <c r="EE27" s="319">
        <f t="shared" si="54"/>
        <v>0</v>
      </c>
      <c r="EF27" s="320">
        <f t="shared" si="55"/>
        <v>0</v>
      </c>
      <c r="EG27" s="342">
        <f t="shared" si="56"/>
        <v>0</v>
      </c>
      <c r="EH27" s="324"/>
      <c r="EI27" s="324"/>
      <c r="EJ27" s="324">
        <f t="shared" si="57"/>
        <v>0</v>
      </c>
      <c r="EK27" s="324">
        <f t="shared" si="58"/>
        <v>0</v>
      </c>
      <c r="EL27" s="327">
        <f t="shared" si="59"/>
        <v>0</v>
      </c>
      <c r="EM27" s="330">
        <v>25.63</v>
      </c>
      <c r="EN27" s="330">
        <v>0</v>
      </c>
      <c r="EO27" s="331">
        <f t="shared" si="60"/>
        <v>774.04</v>
      </c>
      <c r="EP27" s="331">
        <f t="shared" si="61"/>
        <v>0</v>
      </c>
      <c r="EQ27" s="332">
        <f t="shared" si="86"/>
        <v>774.04</v>
      </c>
      <c r="ER27" s="332">
        <f t="shared" si="87"/>
        <v>0</v>
      </c>
      <c r="ES27" s="333">
        <f t="shared" si="62"/>
        <v>774.04</v>
      </c>
      <c r="ET27" s="343"/>
      <c r="EU27" s="335">
        <f t="shared" si="63"/>
        <v>4697.7</v>
      </c>
      <c r="EV27" s="336">
        <f t="shared" si="64"/>
        <v>4582.4999999999991</v>
      </c>
      <c r="EW27" s="337"/>
      <c r="EX27" s="2"/>
      <c r="EY27" s="7"/>
      <c r="EZ27" s="2"/>
      <c r="FA27" s="2"/>
      <c r="FB27" s="2"/>
      <c r="FC27" s="2"/>
      <c r="FD27" s="2"/>
      <c r="FE27" s="2"/>
      <c r="FF27" s="2"/>
      <c r="FG27" s="2"/>
    </row>
    <row r="28" spans="1:163" s="1" customFormat="1" ht="15.75" customHeight="1" x14ac:dyDescent="0.25">
      <c r="A28" s="311">
        <v>21</v>
      </c>
      <c r="B28" s="338" t="s">
        <v>28</v>
      </c>
      <c r="C28" s="339">
        <v>7</v>
      </c>
      <c r="D28" s="340">
        <v>1</v>
      </c>
      <c r="E28" s="315">
        <v>3582.6500000000005</v>
      </c>
      <c r="F28" s="316">
        <f>'[3]березень 2021'!F30</f>
        <v>-133049.69999999998</v>
      </c>
      <c r="G28" s="316">
        <f>'[3]березень 2021'!G30</f>
        <v>-23363.550000000003</v>
      </c>
      <c r="H28" s="317">
        <v>15917.679999999998</v>
      </c>
      <c r="I28" s="317">
        <v>16280.18</v>
      </c>
      <c r="J28" s="317">
        <f t="shared" si="65"/>
        <v>0</v>
      </c>
      <c r="K28" s="317">
        <f t="shared" si="66"/>
        <v>-362.50000000000182</v>
      </c>
      <c r="L28" s="317">
        <f t="shared" si="0"/>
        <v>-362.50000000000182</v>
      </c>
      <c r="M28" s="318">
        <v>22963.309999999998</v>
      </c>
      <c r="N28" s="318">
        <v>28960.55</v>
      </c>
      <c r="O28" s="319">
        <f t="shared" si="67"/>
        <v>0</v>
      </c>
      <c r="P28" s="319">
        <f t="shared" si="1"/>
        <v>-5997.2400000000016</v>
      </c>
      <c r="Q28" s="319">
        <f t="shared" si="2"/>
        <v>-5997.2400000000016</v>
      </c>
      <c r="R28" s="319">
        <v>8215.94</v>
      </c>
      <c r="S28" s="319">
        <v>6152.1100000000006</v>
      </c>
      <c r="T28" s="319">
        <f t="shared" si="68"/>
        <v>2063.83</v>
      </c>
      <c r="U28" s="320">
        <f t="shared" si="69"/>
        <v>0</v>
      </c>
      <c r="V28" s="341">
        <f t="shared" si="3"/>
        <v>2063.83</v>
      </c>
      <c r="W28" s="319">
        <v>649.17000000000007</v>
      </c>
      <c r="X28" s="319">
        <v>1015.65</v>
      </c>
      <c r="Y28" s="319">
        <f t="shared" si="4"/>
        <v>0</v>
      </c>
      <c r="Z28" s="320">
        <f t="shared" si="5"/>
        <v>-366.4799999999999</v>
      </c>
      <c r="AA28" s="342">
        <f t="shared" si="6"/>
        <v>-366.4799999999999</v>
      </c>
      <c r="AB28" s="323">
        <v>4265.13</v>
      </c>
      <c r="AC28" s="323">
        <v>748.05000000000007</v>
      </c>
      <c r="AD28" s="324">
        <f t="shared" si="70"/>
        <v>3517.08</v>
      </c>
      <c r="AE28" s="324">
        <f t="shared" si="71"/>
        <v>0</v>
      </c>
      <c r="AF28" s="325">
        <f t="shared" ref="AF28:AF89" si="88">AB28-AC28</f>
        <v>3517.08</v>
      </c>
      <c r="AG28" s="323">
        <v>1941.44</v>
      </c>
      <c r="AH28" s="323">
        <v>743.20999999999992</v>
      </c>
      <c r="AI28" s="324">
        <f t="shared" si="72"/>
        <v>1198.23</v>
      </c>
      <c r="AJ28" s="324">
        <f t="shared" si="73"/>
        <v>0</v>
      </c>
      <c r="AK28" s="325">
        <f t="shared" si="8"/>
        <v>1198.23</v>
      </c>
      <c r="AL28" s="323">
        <v>4443.8900000000003</v>
      </c>
      <c r="AM28" s="323">
        <v>1434.0299999999997</v>
      </c>
      <c r="AN28" s="324">
        <f t="shared" si="74"/>
        <v>3009.8600000000006</v>
      </c>
      <c r="AO28" s="324">
        <f t="shared" si="75"/>
        <v>0</v>
      </c>
      <c r="AP28" s="325">
        <f t="shared" si="9"/>
        <v>3009.8600000000006</v>
      </c>
      <c r="AQ28" s="326">
        <v>945.45</v>
      </c>
      <c r="AR28" s="326">
        <v>989.04000000000008</v>
      </c>
      <c r="AS28" s="324">
        <f t="shared" si="76"/>
        <v>0</v>
      </c>
      <c r="AT28" s="324">
        <f t="shared" si="77"/>
        <v>-43.590000000000032</v>
      </c>
      <c r="AU28" s="327">
        <f t="shared" si="10"/>
        <v>-43.590000000000032</v>
      </c>
      <c r="AV28" s="323">
        <v>337.84000000000003</v>
      </c>
      <c r="AW28" s="323">
        <v>137.91999999999999</v>
      </c>
      <c r="AX28" s="324">
        <f t="shared" si="78"/>
        <v>199.92000000000004</v>
      </c>
      <c r="AY28" s="324">
        <f t="shared" si="79"/>
        <v>0</v>
      </c>
      <c r="AZ28" s="325">
        <f t="shared" si="11"/>
        <v>199.92000000000004</v>
      </c>
      <c r="BA28" s="326">
        <v>2848.2</v>
      </c>
      <c r="BB28" s="326">
        <v>1793.22</v>
      </c>
      <c r="BC28" s="324">
        <f t="shared" si="80"/>
        <v>1054.9799999999998</v>
      </c>
      <c r="BD28" s="324">
        <f t="shared" si="81"/>
        <v>0</v>
      </c>
      <c r="BE28" s="327">
        <f t="shared" si="12"/>
        <v>1054.9799999999998</v>
      </c>
      <c r="BF28" s="324">
        <v>1226.6799999999998</v>
      </c>
      <c r="BG28" s="324">
        <v>2103.8000000000002</v>
      </c>
      <c r="BH28" s="324">
        <f t="shared" si="82"/>
        <v>0</v>
      </c>
      <c r="BI28" s="324">
        <f t="shared" si="83"/>
        <v>-877.12000000000035</v>
      </c>
      <c r="BJ28" s="327">
        <f t="shared" si="13"/>
        <v>-877.12000000000035</v>
      </c>
      <c r="BK28" s="324">
        <v>6754.72</v>
      </c>
      <c r="BL28" s="324">
        <v>13717.8</v>
      </c>
      <c r="BM28" s="324">
        <f t="shared" si="84"/>
        <v>0</v>
      </c>
      <c r="BN28" s="324">
        <f t="shared" si="85"/>
        <v>-6963.079999999999</v>
      </c>
      <c r="BO28" s="325">
        <f t="shared" si="14"/>
        <v>-6963.079999999999</v>
      </c>
      <c r="BP28" s="320">
        <v>693.93999999999994</v>
      </c>
      <c r="BQ28" s="320">
        <v>567.29</v>
      </c>
      <c r="BR28" s="319">
        <f t="shared" si="15"/>
        <v>126.64999999999998</v>
      </c>
      <c r="BS28" s="320">
        <f t="shared" si="16"/>
        <v>0</v>
      </c>
      <c r="BT28" s="341">
        <f t="shared" si="17"/>
        <v>126.64999999999998</v>
      </c>
      <c r="BU28" s="319">
        <v>88.13</v>
      </c>
      <c r="BV28" s="319">
        <v>0</v>
      </c>
      <c r="BW28" s="319">
        <f t="shared" si="18"/>
        <v>88.13</v>
      </c>
      <c r="BX28" s="320">
        <f t="shared" si="19"/>
        <v>0</v>
      </c>
      <c r="BY28" s="342">
        <f t="shared" si="20"/>
        <v>88.13</v>
      </c>
      <c r="BZ28" s="319">
        <v>2520.77</v>
      </c>
      <c r="CA28" s="319">
        <v>4170.3100000000004</v>
      </c>
      <c r="CB28" s="319">
        <f t="shared" si="21"/>
        <v>0</v>
      </c>
      <c r="CC28" s="320">
        <f t="shared" si="22"/>
        <v>-1649.5400000000004</v>
      </c>
      <c r="CD28" s="341">
        <f t="shared" si="23"/>
        <v>-1649.5400000000004</v>
      </c>
      <c r="CE28" s="319">
        <v>35408.04</v>
      </c>
      <c r="CF28" s="319">
        <v>14994.52</v>
      </c>
      <c r="CG28" s="319">
        <f t="shared" si="24"/>
        <v>20413.52</v>
      </c>
      <c r="CH28" s="320">
        <f t="shared" si="25"/>
        <v>0</v>
      </c>
      <c r="CI28" s="342">
        <f t="shared" si="26"/>
        <v>20413.52</v>
      </c>
      <c r="CJ28" s="319">
        <v>2339.48</v>
      </c>
      <c r="CK28" s="319">
        <v>0</v>
      </c>
      <c r="CL28" s="324">
        <f t="shared" si="27"/>
        <v>2339.48</v>
      </c>
      <c r="CM28" s="324">
        <f t="shared" si="28"/>
        <v>0</v>
      </c>
      <c r="CN28" s="327">
        <f t="shared" ref="CN28:CN89" si="89">CJ28-CK28</f>
        <v>2339.48</v>
      </c>
      <c r="CO28" s="324">
        <v>3107.92</v>
      </c>
      <c r="CP28" s="324">
        <v>69450.52</v>
      </c>
      <c r="CQ28" s="324">
        <f t="shared" si="30"/>
        <v>0</v>
      </c>
      <c r="CR28" s="324">
        <f t="shared" si="31"/>
        <v>-66342.600000000006</v>
      </c>
      <c r="CS28" s="327">
        <f t="shared" ref="CS28:CS89" si="90">CO28-CP28</f>
        <v>-66342.600000000006</v>
      </c>
      <c r="CT28" s="324">
        <v>977.32999999999981</v>
      </c>
      <c r="CU28" s="324">
        <v>3155.04</v>
      </c>
      <c r="CV28" s="324">
        <f t="shared" si="33"/>
        <v>0</v>
      </c>
      <c r="CW28" s="324">
        <f t="shared" si="34"/>
        <v>-2177.71</v>
      </c>
      <c r="CX28" s="327">
        <f t="shared" ref="CX28:CX89" si="91">CT28-CU28</f>
        <v>-2177.71</v>
      </c>
      <c r="CY28" s="324">
        <v>1886.9599999999998</v>
      </c>
      <c r="CZ28" s="324">
        <v>0</v>
      </c>
      <c r="DA28" s="324">
        <f t="shared" si="36"/>
        <v>1886.9599999999998</v>
      </c>
      <c r="DB28" s="324">
        <f t="shared" si="37"/>
        <v>0</v>
      </c>
      <c r="DC28" s="327">
        <f t="shared" ref="DC28:DC89" si="92">CY28-CZ28</f>
        <v>1886.9599999999998</v>
      </c>
      <c r="DD28" s="324">
        <v>560.67000000000007</v>
      </c>
      <c r="DE28" s="324">
        <v>0</v>
      </c>
      <c r="DF28" s="324">
        <f t="shared" si="39"/>
        <v>560.67000000000007</v>
      </c>
      <c r="DG28" s="324">
        <f t="shared" si="40"/>
        <v>0</v>
      </c>
      <c r="DH28" s="325">
        <f t="shared" ref="DH28:DH89" si="93">DD28-DE28</f>
        <v>560.67000000000007</v>
      </c>
      <c r="DI28" s="323">
        <v>904.96</v>
      </c>
      <c r="DJ28" s="323">
        <v>966.3</v>
      </c>
      <c r="DK28" s="324">
        <f t="shared" si="42"/>
        <v>0</v>
      </c>
      <c r="DL28" s="324">
        <f t="shared" si="43"/>
        <v>-61.339999999999918</v>
      </c>
      <c r="DM28" s="327">
        <f t="shared" ref="DM28:DM89" si="94">DI28-DJ28</f>
        <v>-61.339999999999918</v>
      </c>
      <c r="DN28" s="324">
        <v>265.83</v>
      </c>
      <c r="DO28" s="324">
        <v>0</v>
      </c>
      <c r="DP28" s="324">
        <f t="shared" si="45"/>
        <v>265.83</v>
      </c>
      <c r="DQ28" s="324">
        <f t="shared" si="46"/>
        <v>0</v>
      </c>
      <c r="DR28" s="325">
        <f t="shared" si="47"/>
        <v>265.83</v>
      </c>
      <c r="DS28" s="320">
        <v>3056.7299999999996</v>
      </c>
      <c r="DT28" s="320">
        <v>0</v>
      </c>
      <c r="DU28" s="319">
        <f t="shared" si="48"/>
        <v>3056.7299999999996</v>
      </c>
      <c r="DV28" s="320">
        <f t="shared" si="49"/>
        <v>0</v>
      </c>
      <c r="DW28" s="342">
        <f t="shared" ref="DW28:DW89" si="95">DS28-DT28</f>
        <v>3056.7299999999996</v>
      </c>
      <c r="DX28" s="329">
        <v>7506.3499999999995</v>
      </c>
      <c r="DY28" s="329">
        <v>52784.420000000006</v>
      </c>
      <c r="DZ28" s="320">
        <f t="shared" si="51"/>
        <v>0</v>
      </c>
      <c r="EA28" s="320">
        <f t="shared" si="52"/>
        <v>-45278.070000000007</v>
      </c>
      <c r="EB28" s="342">
        <f t="shared" si="53"/>
        <v>-45278.070000000007</v>
      </c>
      <c r="EC28" s="319">
        <v>10989.800000000001</v>
      </c>
      <c r="ED28" s="319">
        <v>2731.83</v>
      </c>
      <c r="EE28" s="319">
        <f t="shared" si="54"/>
        <v>8257.9700000000012</v>
      </c>
      <c r="EF28" s="320">
        <f t="shared" si="55"/>
        <v>0</v>
      </c>
      <c r="EG28" s="342">
        <f t="shared" si="56"/>
        <v>8257.9700000000012</v>
      </c>
      <c r="EH28" s="324"/>
      <c r="EI28" s="324"/>
      <c r="EJ28" s="324">
        <f t="shared" si="57"/>
        <v>0</v>
      </c>
      <c r="EK28" s="324">
        <f t="shared" si="58"/>
        <v>0</v>
      </c>
      <c r="EL28" s="327">
        <f t="shared" si="59"/>
        <v>0</v>
      </c>
      <c r="EM28" s="330">
        <v>4921.32</v>
      </c>
      <c r="EN28" s="330">
        <v>8884.7899999999991</v>
      </c>
      <c r="EO28" s="331">
        <f t="shared" si="60"/>
        <v>145737.68000000002</v>
      </c>
      <c r="EP28" s="331">
        <f t="shared" si="61"/>
        <v>231780.58</v>
      </c>
      <c r="EQ28" s="332">
        <f t="shared" si="86"/>
        <v>0</v>
      </c>
      <c r="ER28" s="332">
        <f t="shared" si="87"/>
        <v>-86042.899999999965</v>
      </c>
      <c r="ES28" s="333">
        <f t="shared" si="62"/>
        <v>-86042.899999999965</v>
      </c>
      <c r="ET28" s="343"/>
      <c r="EU28" s="335">
        <f t="shared" si="63"/>
        <v>-219092.59999999995</v>
      </c>
      <c r="EV28" s="336">
        <f t="shared" si="64"/>
        <v>-66478.740000000005</v>
      </c>
      <c r="EW28" s="337"/>
      <c r="EX28" s="2"/>
      <c r="EY28" s="7"/>
      <c r="EZ28" s="2"/>
      <c r="FA28" s="2"/>
      <c r="FB28" s="2"/>
      <c r="FC28" s="2"/>
      <c r="FD28" s="2"/>
      <c r="FE28" s="2"/>
      <c r="FF28" s="2"/>
      <c r="FG28" s="2"/>
    </row>
    <row r="29" spans="1:163" s="1" customFormat="1" ht="15.75" customHeight="1" x14ac:dyDescent="0.25">
      <c r="A29" s="311">
        <v>22</v>
      </c>
      <c r="B29" s="338" t="s">
        <v>29</v>
      </c>
      <c r="C29" s="339">
        <v>5</v>
      </c>
      <c r="D29" s="340">
        <v>4</v>
      </c>
      <c r="E29" s="315">
        <v>2787.5</v>
      </c>
      <c r="F29" s="316">
        <f>'[3]березень 2021'!F31</f>
        <v>-49195.460000000006</v>
      </c>
      <c r="G29" s="316">
        <f>'[3]березень 2021'!G31</f>
        <v>-40596.370000000024</v>
      </c>
      <c r="H29" s="317">
        <v>11263.47</v>
      </c>
      <c r="I29" s="317">
        <v>10378.66</v>
      </c>
      <c r="J29" s="317">
        <f t="shared" si="65"/>
        <v>884.80999999999949</v>
      </c>
      <c r="K29" s="317">
        <f t="shared" si="66"/>
        <v>0</v>
      </c>
      <c r="L29" s="317">
        <f t="shared" si="0"/>
        <v>884.80999999999949</v>
      </c>
      <c r="M29" s="318">
        <v>23062.39</v>
      </c>
      <c r="N29" s="318">
        <v>32881.5</v>
      </c>
      <c r="O29" s="319">
        <f t="shared" si="67"/>
        <v>0</v>
      </c>
      <c r="P29" s="319">
        <f t="shared" si="1"/>
        <v>-9819.11</v>
      </c>
      <c r="Q29" s="319">
        <f t="shared" si="2"/>
        <v>-9819.11</v>
      </c>
      <c r="R29" s="319">
        <v>0</v>
      </c>
      <c r="S29" s="319">
        <v>0</v>
      </c>
      <c r="T29" s="319">
        <f t="shared" si="68"/>
        <v>0</v>
      </c>
      <c r="U29" s="320">
        <f t="shared" si="69"/>
        <v>0</v>
      </c>
      <c r="V29" s="341">
        <f t="shared" si="3"/>
        <v>0</v>
      </c>
      <c r="W29" s="319">
        <v>0</v>
      </c>
      <c r="X29" s="319">
        <v>0</v>
      </c>
      <c r="Y29" s="319">
        <f t="shared" si="4"/>
        <v>0</v>
      </c>
      <c r="Z29" s="320">
        <f t="shared" si="5"/>
        <v>0</v>
      </c>
      <c r="AA29" s="342">
        <f t="shared" si="6"/>
        <v>0</v>
      </c>
      <c r="AB29" s="323">
        <v>4040.7499999999991</v>
      </c>
      <c r="AC29" s="323">
        <v>717.80999999999983</v>
      </c>
      <c r="AD29" s="324">
        <f t="shared" si="70"/>
        <v>3322.9399999999991</v>
      </c>
      <c r="AE29" s="324">
        <f t="shared" si="71"/>
        <v>0</v>
      </c>
      <c r="AF29" s="325">
        <f t="shared" si="88"/>
        <v>3322.9399999999991</v>
      </c>
      <c r="AG29" s="323">
        <v>2006.97</v>
      </c>
      <c r="AH29" s="323">
        <v>386.11000000000007</v>
      </c>
      <c r="AI29" s="324">
        <f t="shared" si="72"/>
        <v>1620.86</v>
      </c>
      <c r="AJ29" s="324">
        <f t="shared" si="73"/>
        <v>0</v>
      </c>
      <c r="AK29" s="325">
        <f t="shared" si="8"/>
        <v>1620.86</v>
      </c>
      <c r="AL29" s="323">
        <v>3679.7799999999997</v>
      </c>
      <c r="AM29" s="323">
        <v>2839.05</v>
      </c>
      <c r="AN29" s="324">
        <f t="shared" si="74"/>
        <v>840.72999999999956</v>
      </c>
      <c r="AO29" s="324">
        <f t="shared" si="75"/>
        <v>0</v>
      </c>
      <c r="AP29" s="325">
        <f t="shared" si="9"/>
        <v>840.72999999999956</v>
      </c>
      <c r="AQ29" s="326">
        <v>766.54</v>
      </c>
      <c r="AR29" s="326">
        <v>656.18999999999994</v>
      </c>
      <c r="AS29" s="324">
        <f t="shared" si="76"/>
        <v>110.35000000000002</v>
      </c>
      <c r="AT29" s="324">
        <f t="shared" si="77"/>
        <v>0</v>
      </c>
      <c r="AU29" s="327">
        <f t="shared" si="10"/>
        <v>110.35000000000002</v>
      </c>
      <c r="AV29" s="323">
        <v>234.17000000000002</v>
      </c>
      <c r="AW29" s="323">
        <v>138.07000000000002</v>
      </c>
      <c r="AX29" s="324">
        <f t="shared" si="78"/>
        <v>96.1</v>
      </c>
      <c r="AY29" s="324">
        <f t="shared" si="79"/>
        <v>0</v>
      </c>
      <c r="AZ29" s="325">
        <f t="shared" si="11"/>
        <v>96.1</v>
      </c>
      <c r="BA29" s="326">
        <v>4160.08</v>
      </c>
      <c r="BB29" s="326">
        <v>2909.8</v>
      </c>
      <c r="BC29" s="324">
        <f t="shared" si="80"/>
        <v>1250.2799999999997</v>
      </c>
      <c r="BD29" s="324">
        <f t="shared" si="81"/>
        <v>0</v>
      </c>
      <c r="BE29" s="327">
        <f t="shared" si="12"/>
        <v>1250.2799999999997</v>
      </c>
      <c r="BF29" s="324">
        <v>954.43000000000018</v>
      </c>
      <c r="BG29" s="324">
        <v>0</v>
      </c>
      <c r="BH29" s="324">
        <f t="shared" si="82"/>
        <v>954.43000000000018</v>
      </c>
      <c r="BI29" s="324">
        <f t="shared" si="83"/>
        <v>0</v>
      </c>
      <c r="BJ29" s="327">
        <f t="shared" si="13"/>
        <v>954.43000000000018</v>
      </c>
      <c r="BK29" s="324">
        <v>5255.57</v>
      </c>
      <c r="BL29" s="324">
        <v>33280.36</v>
      </c>
      <c r="BM29" s="324">
        <f t="shared" si="84"/>
        <v>0</v>
      </c>
      <c r="BN29" s="324">
        <f t="shared" si="85"/>
        <v>-28024.79</v>
      </c>
      <c r="BO29" s="325">
        <f t="shared" si="14"/>
        <v>-28024.79</v>
      </c>
      <c r="BP29" s="320">
        <v>688.5</v>
      </c>
      <c r="BQ29" s="320">
        <v>566.69999999999993</v>
      </c>
      <c r="BR29" s="319">
        <f t="shared" si="15"/>
        <v>121.80000000000007</v>
      </c>
      <c r="BS29" s="320">
        <f t="shared" si="16"/>
        <v>0</v>
      </c>
      <c r="BT29" s="341">
        <f t="shared" si="17"/>
        <v>121.80000000000007</v>
      </c>
      <c r="BU29" s="319">
        <v>89.47999999999999</v>
      </c>
      <c r="BV29" s="319">
        <v>669.28</v>
      </c>
      <c r="BW29" s="319">
        <f t="shared" si="18"/>
        <v>0</v>
      </c>
      <c r="BX29" s="320">
        <f t="shared" si="19"/>
        <v>-579.79999999999995</v>
      </c>
      <c r="BY29" s="342">
        <f t="shared" si="20"/>
        <v>-579.79999999999995</v>
      </c>
      <c r="BZ29" s="319">
        <v>1673.62</v>
      </c>
      <c r="CA29" s="319">
        <v>2749.66</v>
      </c>
      <c r="CB29" s="319">
        <f t="shared" si="21"/>
        <v>0</v>
      </c>
      <c r="CC29" s="320">
        <f t="shared" si="22"/>
        <v>-1076.04</v>
      </c>
      <c r="CD29" s="341">
        <f t="shared" si="23"/>
        <v>-1076.04</v>
      </c>
      <c r="CE29" s="319">
        <v>21549.34</v>
      </c>
      <c r="CF29" s="319">
        <v>0</v>
      </c>
      <c r="CG29" s="319">
        <f t="shared" si="24"/>
        <v>21549.34</v>
      </c>
      <c r="CH29" s="320">
        <f t="shared" si="25"/>
        <v>0</v>
      </c>
      <c r="CI29" s="342">
        <f t="shared" si="26"/>
        <v>21549.34</v>
      </c>
      <c r="CJ29" s="319">
        <v>2351.2799999999997</v>
      </c>
      <c r="CK29" s="319">
        <v>0</v>
      </c>
      <c r="CL29" s="324">
        <f t="shared" si="27"/>
        <v>2351.2799999999997</v>
      </c>
      <c r="CM29" s="324">
        <f t="shared" si="28"/>
        <v>0</v>
      </c>
      <c r="CN29" s="327">
        <f t="shared" si="89"/>
        <v>2351.2799999999997</v>
      </c>
      <c r="CO29" s="324">
        <v>3421.4</v>
      </c>
      <c r="CP29" s="324">
        <v>4533.4799999999996</v>
      </c>
      <c r="CQ29" s="324">
        <f t="shared" si="30"/>
        <v>0</v>
      </c>
      <c r="CR29" s="324">
        <f t="shared" si="31"/>
        <v>-1112.0799999999995</v>
      </c>
      <c r="CS29" s="327">
        <f t="shared" si="90"/>
        <v>-1112.0799999999995</v>
      </c>
      <c r="CT29" s="324">
        <v>597.37000000000012</v>
      </c>
      <c r="CU29" s="324">
        <v>0</v>
      </c>
      <c r="CV29" s="324">
        <f t="shared" si="33"/>
        <v>597.37000000000012</v>
      </c>
      <c r="CW29" s="324">
        <f t="shared" si="34"/>
        <v>0</v>
      </c>
      <c r="CX29" s="327">
        <f t="shared" si="91"/>
        <v>597.37000000000012</v>
      </c>
      <c r="CY29" s="324">
        <v>1465.6799999999998</v>
      </c>
      <c r="CZ29" s="324">
        <v>0</v>
      </c>
      <c r="DA29" s="324">
        <f t="shared" si="36"/>
        <v>1465.6799999999998</v>
      </c>
      <c r="DB29" s="324">
        <f t="shared" si="37"/>
        <v>0</v>
      </c>
      <c r="DC29" s="327">
        <f t="shared" si="92"/>
        <v>1465.6799999999998</v>
      </c>
      <c r="DD29" s="324">
        <v>863.3</v>
      </c>
      <c r="DE29" s="324">
        <v>0</v>
      </c>
      <c r="DF29" s="324">
        <f t="shared" si="39"/>
        <v>863.3</v>
      </c>
      <c r="DG29" s="324">
        <f t="shared" si="40"/>
        <v>0</v>
      </c>
      <c r="DH29" s="325">
        <f t="shared" si="93"/>
        <v>863.3</v>
      </c>
      <c r="DI29" s="323">
        <v>1392.62</v>
      </c>
      <c r="DJ29" s="323">
        <v>608.86</v>
      </c>
      <c r="DK29" s="324">
        <f t="shared" si="42"/>
        <v>783.75999999999988</v>
      </c>
      <c r="DL29" s="324">
        <f t="shared" si="43"/>
        <v>0</v>
      </c>
      <c r="DM29" s="327">
        <f t="shared" si="94"/>
        <v>783.75999999999988</v>
      </c>
      <c r="DN29" s="324">
        <v>153.32000000000002</v>
      </c>
      <c r="DO29" s="324">
        <v>0</v>
      </c>
      <c r="DP29" s="324">
        <f t="shared" si="45"/>
        <v>153.32000000000002</v>
      </c>
      <c r="DQ29" s="324">
        <f t="shared" si="46"/>
        <v>0</v>
      </c>
      <c r="DR29" s="325">
        <f t="shared" si="47"/>
        <v>153.32000000000002</v>
      </c>
      <c r="DS29" s="320">
        <v>4526.9000000000005</v>
      </c>
      <c r="DT29" s="320">
        <v>0</v>
      </c>
      <c r="DU29" s="319">
        <f t="shared" si="48"/>
        <v>4526.9000000000005</v>
      </c>
      <c r="DV29" s="320">
        <f t="shared" si="49"/>
        <v>0</v>
      </c>
      <c r="DW29" s="342">
        <f t="shared" si="95"/>
        <v>4526.9000000000005</v>
      </c>
      <c r="DX29" s="329">
        <v>5154.6499999999996</v>
      </c>
      <c r="DY29" s="329">
        <v>3834.38</v>
      </c>
      <c r="DZ29" s="320">
        <f t="shared" si="51"/>
        <v>1320.2699999999995</v>
      </c>
      <c r="EA29" s="320">
        <f t="shared" si="52"/>
        <v>0</v>
      </c>
      <c r="EB29" s="342">
        <f t="shared" si="53"/>
        <v>1320.2699999999995</v>
      </c>
      <c r="EC29" s="319">
        <v>0</v>
      </c>
      <c r="ED29" s="319">
        <v>0</v>
      </c>
      <c r="EE29" s="319">
        <f t="shared" si="54"/>
        <v>0</v>
      </c>
      <c r="EF29" s="320">
        <f t="shared" si="55"/>
        <v>0</v>
      </c>
      <c r="EG29" s="342">
        <f t="shared" si="56"/>
        <v>0</v>
      </c>
      <c r="EH29" s="324"/>
      <c r="EI29" s="324"/>
      <c r="EJ29" s="324">
        <f t="shared" si="57"/>
        <v>0</v>
      </c>
      <c r="EK29" s="324">
        <f t="shared" si="58"/>
        <v>0</v>
      </c>
      <c r="EL29" s="327">
        <f t="shared" si="59"/>
        <v>0</v>
      </c>
      <c r="EM29" s="330">
        <v>3401.2700000000004</v>
      </c>
      <c r="EN29" s="330">
        <v>3183.01</v>
      </c>
      <c r="EO29" s="331">
        <f t="shared" si="60"/>
        <v>102752.87999999999</v>
      </c>
      <c r="EP29" s="331">
        <f t="shared" si="61"/>
        <v>100332.92000000001</v>
      </c>
      <c r="EQ29" s="332">
        <f t="shared" si="86"/>
        <v>2419.9599999999773</v>
      </c>
      <c r="ER29" s="332">
        <f t="shared" si="87"/>
        <v>0</v>
      </c>
      <c r="ES29" s="333">
        <f t="shared" si="62"/>
        <v>2419.9599999999773</v>
      </c>
      <c r="ET29" s="343"/>
      <c r="EU29" s="335">
        <f t="shared" si="63"/>
        <v>-46775.500000000029</v>
      </c>
      <c r="EV29" s="336">
        <f t="shared" si="64"/>
        <v>-13944.400000000025</v>
      </c>
      <c r="EW29" s="337"/>
      <c r="EX29" s="2"/>
      <c r="EY29" s="7"/>
      <c r="EZ29" s="2"/>
      <c r="FA29" s="2"/>
      <c r="FB29" s="2"/>
      <c r="FC29" s="2"/>
      <c r="FD29" s="2"/>
      <c r="FE29" s="2"/>
      <c r="FF29" s="2"/>
      <c r="FG29" s="2"/>
    </row>
    <row r="30" spans="1:163" s="1" customFormat="1" ht="15.75" customHeight="1" x14ac:dyDescent="0.25">
      <c r="A30" s="311">
        <v>23</v>
      </c>
      <c r="B30" s="338" t="s">
        <v>30</v>
      </c>
      <c r="C30" s="339">
        <v>5</v>
      </c>
      <c r="D30" s="340">
        <v>2</v>
      </c>
      <c r="E30" s="315">
        <v>1719.5</v>
      </c>
      <c r="F30" s="316">
        <f>'[3]березень 2021'!F32</f>
        <v>12444.19</v>
      </c>
      <c r="G30" s="316">
        <f>'[3]березень 2021'!G32</f>
        <v>23647.259999999991</v>
      </c>
      <c r="H30" s="317">
        <v>5707.01</v>
      </c>
      <c r="I30" s="317">
        <v>5276.01</v>
      </c>
      <c r="J30" s="317">
        <f t="shared" si="65"/>
        <v>431</v>
      </c>
      <c r="K30" s="317">
        <f t="shared" si="66"/>
        <v>0</v>
      </c>
      <c r="L30" s="317">
        <f t="shared" si="0"/>
        <v>431</v>
      </c>
      <c r="M30" s="318">
        <v>7343.78</v>
      </c>
      <c r="N30" s="318">
        <v>11991.23</v>
      </c>
      <c r="O30" s="319">
        <f t="shared" si="67"/>
        <v>0</v>
      </c>
      <c r="P30" s="319">
        <f t="shared" si="1"/>
        <v>-4647.45</v>
      </c>
      <c r="Q30" s="319">
        <f t="shared" si="2"/>
        <v>-4647.45</v>
      </c>
      <c r="R30" s="319">
        <v>0</v>
      </c>
      <c r="S30" s="319">
        <v>0</v>
      </c>
      <c r="T30" s="319">
        <f t="shared" si="68"/>
        <v>0</v>
      </c>
      <c r="U30" s="320">
        <f t="shared" si="69"/>
        <v>0</v>
      </c>
      <c r="V30" s="341">
        <f t="shared" si="3"/>
        <v>0</v>
      </c>
      <c r="W30" s="319">
        <v>0</v>
      </c>
      <c r="X30" s="319">
        <v>0</v>
      </c>
      <c r="Y30" s="319">
        <f t="shared" si="4"/>
        <v>0</v>
      </c>
      <c r="Z30" s="320">
        <f t="shared" si="5"/>
        <v>0</v>
      </c>
      <c r="AA30" s="342">
        <f t="shared" si="6"/>
        <v>0</v>
      </c>
      <c r="AB30" s="323">
        <v>2661.11</v>
      </c>
      <c r="AC30" s="323">
        <v>780.19</v>
      </c>
      <c r="AD30" s="324">
        <f t="shared" si="70"/>
        <v>1880.92</v>
      </c>
      <c r="AE30" s="324">
        <f t="shared" si="71"/>
        <v>0</v>
      </c>
      <c r="AF30" s="325">
        <f t="shared" si="88"/>
        <v>1880.92</v>
      </c>
      <c r="AG30" s="323">
        <v>1695.6100000000001</v>
      </c>
      <c r="AH30" s="323">
        <v>384.96000000000004</v>
      </c>
      <c r="AI30" s="324">
        <f t="shared" si="72"/>
        <v>1310.6500000000001</v>
      </c>
      <c r="AJ30" s="324">
        <f t="shared" si="73"/>
        <v>0</v>
      </c>
      <c r="AK30" s="325">
        <f t="shared" si="8"/>
        <v>1310.6500000000001</v>
      </c>
      <c r="AL30" s="323">
        <v>2321.85</v>
      </c>
      <c r="AM30" s="323">
        <v>1787.4599999999998</v>
      </c>
      <c r="AN30" s="324">
        <f t="shared" si="74"/>
        <v>534.3900000000001</v>
      </c>
      <c r="AO30" s="324">
        <f t="shared" si="75"/>
        <v>0</v>
      </c>
      <c r="AP30" s="325">
        <f t="shared" si="9"/>
        <v>534.3900000000001</v>
      </c>
      <c r="AQ30" s="326">
        <v>454.48</v>
      </c>
      <c r="AR30" s="326">
        <v>388.43</v>
      </c>
      <c r="AS30" s="324">
        <f t="shared" si="76"/>
        <v>66.050000000000011</v>
      </c>
      <c r="AT30" s="324">
        <f t="shared" si="77"/>
        <v>0</v>
      </c>
      <c r="AU30" s="327">
        <f t="shared" si="10"/>
        <v>66.050000000000011</v>
      </c>
      <c r="AV30" s="323">
        <v>117.11000000000001</v>
      </c>
      <c r="AW30" s="323">
        <v>86.22999999999999</v>
      </c>
      <c r="AX30" s="324">
        <f t="shared" si="78"/>
        <v>30.880000000000024</v>
      </c>
      <c r="AY30" s="324">
        <f t="shared" si="79"/>
        <v>0</v>
      </c>
      <c r="AZ30" s="325">
        <f t="shared" si="11"/>
        <v>30.880000000000024</v>
      </c>
      <c r="BA30" s="326">
        <v>1710.2200000000003</v>
      </c>
      <c r="BB30" s="326">
        <v>2569.7400000000002</v>
      </c>
      <c r="BC30" s="324">
        <f t="shared" si="80"/>
        <v>0</v>
      </c>
      <c r="BD30" s="324">
        <f t="shared" si="81"/>
        <v>-859.52</v>
      </c>
      <c r="BE30" s="327">
        <f t="shared" si="12"/>
        <v>-859.52</v>
      </c>
      <c r="BF30" s="324">
        <v>588.78</v>
      </c>
      <c r="BG30" s="324">
        <v>1606.61</v>
      </c>
      <c r="BH30" s="324">
        <f t="shared" si="82"/>
        <v>0</v>
      </c>
      <c r="BI30" s="324">
        <f t="shared" si="83"/>
        <v>-1017.8299999999999</v>
      </c>
      <c r="BJ30" s="327">
        <f t="shared" si="13"/>
        <v>-1017.8299999999999</v>
      </c>
      <c r="BK30" s="324">
        <v>3240.8999999999996</v>
      </c>
      <c r="BL30" s="324">
        <v>1845.9600000000003</v>
      </c>
      <c r="BM30" s="324">
        <f t="shared" si="84"/>
        <v>1394.9399999999994</v>
      </c>
      <c r="BN30" s="324">
        <f t="shared" si="85"/>
        <v>0</v>
      </c>
      <c r="BO30" s="325">
        <f t="shared" si="14"/>
        <v>1394.9399999999994</v>
      </c>
      <c r="BP30" s="320">
        <v>417.83999999999992</v>
      </c>
      <c r="BQ30" s="320">
        <v>343.64</v>
      </c>
      <c r="BR30" s="319">
        <f t="shared" si="15"/>
        <v>74.199999999999932</v>
      </c>
      <c r="BS30" s="320">
        <f t="shared" si="16"/>
        <v>0</v>
      </c>
      <c r="BT30" s="341">
        <f t="shared" si="17"/>
        <v>74.199999999999932</v>
      </c>
      <c r="BU30" s="319">
        <v>53.989999999999995</v>
      </c>
      <c r="BV30" s="319">
        <v>682.68</v>
      </c>
      <c r="BW30" s="319">
        <f t="shared" si="18"/>
        <v>0</v>
      </c>
      <c r="BX30" s="320">
        <f t="shared" si="19"/>
        <v>-628.68999999999994</v>
      </c>
      <c r="BY30" s="342">
        <f t="shared" si="20"/>
        <v>-628.68999999999994</v>
      </c>
      <c r="BZ30" s="319">
        <v>1103.3899999999999</v>
      </c>
      <c r="CA30" s="319">
        <v>0</v>
      </c>
      <c r="CB30" s="319">
        <f t="shared" si="21"/>
        <v>1103.3899999999999</v>
      </c>
      <c r="CC30" s="320">
        <f t="shared" si="22"/>
        <v>0</v>
      </c>
      <c r="CD30" s="341">
        <f t="shared" si="23"/>
        <v>1103.3899999999999</v>
      </c>
      <c r="CE30" s="319">
        <v>13308.730000000003</v>
      </c>
      <c r="CF30" s="319">
        <v>167.83</v>
      </c>
      <c r="CG30" s="319">
        <f t="shared" si="24"/>
        <v>13140.900000000003</v>
      </c>
      <c r="CH30" s="320">
        <f t="shared" si="25"/>
        <v>0</v>
      </c>
      <c r="CI30" s="342">
        <f t="shared" si="26"/>
        <v>13140.900000000003</v>
      </c>
      <c r="CJ30" s="319">
        <v>1574</v>
      </c>
      <c r="CK30" s="319">
        <v>0</v>
      </c>
      <c r="CL30" s="324">
        <f t="shared" si="27"/>
        <v>1574</v>
      </c>
      <c r="CM30" s="324">
        <f t="shared" si="28"/>
        <v>0</v>
      </c>
      <c r="CN30" s="327">
        <f t="shared" si="89"/>
        <v>1574</v>
      </c>
      <c r="CO30" s="324">
        <v>2890.48</v>
      </c>
      <c r="CP30" s="324">
        <v>0</v>
      </c>
      <c r="CQ30" s="324">
        <f t="shared" si="30"/>
        <v>2890.48</v>
      </c>
      <c r="CR30" s="324">
        <f t="shared" si="31"/>
        <v>0</v>
      </c>
      <c r="CS30" s="327">
        <f t="shared" si="90"/>
        <v>2890.48</v>
      </c>
      <c r="CT30" s="324">
        <v>360.40000000000003</v>
      </c>
      <c r="CU30" s="324">
        <v>1753.85</v>
      </c>
      <c r="CV30" s="324">
        <f t="shared" si="33"/>
        <v>0</v>
      </c>
      <c r="CW30" s="324">
        <f t="shared" si="34"/>
        <v>-1393.4499999999998</v>
      </c>
      <c r="CX30" s="327">
        <f t="shared" si="91"/>
        <v>-1393.4499999999998</v>
      </c>
      <c r="CY30" s="324">
        <v>834.6400000000001</v>
      </c>
      <c r="CZ30" s="324">
        <v>0</v>
      </c>
      <c r="DA30" s="324">
        <f t="shared" si="36"/>
        <v>834.6400000000001</v>
      </c>
      <c r="DB30" s="324">
        <f t="shared" si="37"/>
        <v>0</v>
      </c>
      <c r="DC30" s="327">
        <f t="shared" si="92"/>
        <v>834.6400000000001</v>
      </c>
      <c r="DD30" s="324">
        <v>431.57000000000005</v>
      </c>
      <c r="DE30" s="324">
        <v>0</v>
      </c>
      <c r="DF30" s="324">
        <f t="shared" si="39"/>
        <v>431.57000000000005</v>
      </c>
      <c r="DG30" s="324">
        <f t="shared" si="40"/>
        <v>0</v>
      </c>
      <c r="DH30" s="325">
        <f t="shared" si="93"/>
        <v>431.57000000000005</v>
      </c>
      <c r="DI30" s="323">
        <v>576.3900000000001</v>
      </c>
      <c r="DJ30" s="323">
        <v>0</v>
      </c>
      <c r="DK30" s="324">
        <f t="shared" si="42"/>
        <v>576.3900000000001</v>
      </c>
      <c r="DL30" s="324">
        <f t="shared" si="43"/>
        <v>0</v>
      </c>
      <c r="DM30" s="327">
        <f t="shared" si="94"/>
        <v>576.3900000000001</v>
      </c>
      <c r="DN30" s="324">
        <v>85.12</v>
      </c>
      <c r="DO30" s="324">
        <v>0</v>
      </c>
      <c r="DP30" s="324">
        <f t="shared" si="45"/>
        <v>85.12</v>
      </c>
      <c r="DQ30" s="324">
        <f t="shared" si="46"/>
        <v>0</v>
      </c>
      <c r="DR30" s="325">
        <f t="shared" si="47"/>
        <v>85.12</v>
      </c>
      <c r="DS30" s="320">
        <v>2946.22</v>
      </c>
      <c r="DT30" s="320">
        <v>0</v>
      </c>
      <c r="DU30" s="319">
        <f t="shared" si="48"/>
        <v>2946.22</v>
      </c>
      <c r="DV30" s="320">
        <f t="shared" si="49"/>
        <v>0</v>
      </c>
      <c r="DW30" s="342">
        <f t="shared" si="95"/>
        <v>2946.22</v>
      </c>
      <c r="DX30" s="329">
        <v>1984.3000000000002</v>
      </c>
      <c r="DY30" s="329">
        <v>1473.3899999999999</v>
      </c>
      <c r="DZ30" s="320">
        <f t="shared" si="51"/>
        <v>510.91000000000031</v>
      </c>
      <c r="EA30" s="320">
        <f t="shared" si="52"/>
        <v>0</v>
      </c>
      <c r="EB30" s="342">
        <f t="shared" si="53"/>
        <v>510.91000000000031</v>
      </c>
      <c r="EC30" s="319">
        <v>0</v>
      </c>
      <c r="ED30" s="319">
        <v>0</v>
      </c>
      <c r="EE30" s="319">
        <f t="shared" si="54"/>
        <v>0</v>
      </c>
      <c r="EF30" s="320">
        <f t="shared" si="55"/>
        <v>0</v>
      </c>
      <c r="EG30" s="342">
        <f t="shared" si="56"/>
        <v>0</v>
      </c>
      <c r="EH30" s="324"/>
      <c r="EI30" s="324"/>
      <c r="EJ30" s="324">
        <f t="shared" si="57"/>
        <v>0</v>
      </c>
      <c r="EK30" s="324">
        <f t="shared" si="58"/>
        <v>0</v>
      </c>
      <c r="EL30" s="327">
        <f t="shared" si="59"/>
        <v>0</v>
      </c>
      <c r="EM30" s="330">
        <v>1793.75</v>
      </c>
      <c r="EN30" s="330">
        <v>1009.7700000000001</v>
      </c>
      <c r="EO30" s="331">
        <f t="shared" si="60"/>
        <v>54201.670000000013</v>
      </c>
      <c r="EP30" s="331">
        <f t="shared" si="61"/>
        <v>32147.979999999996</v>
      </c>
      <c r="EQ30" s="332">
        <f t="shared" si="86"/>
        <v>22053.690000000017</v>
      </c>
      <c r="ER30" s="332">
        <f t="shared" si="87"/>
        <v>0</v>
      </c>
      <c r="ES30" s="333">
        <f t="shared" si="62"/>
        <v>22053.690000000017</v>
      </c>
      <c r="ET30" s="343"/>
      <c r="EU30" s="335">
        <f t="shared" si="63"/>
        <v>34497.880000000019</v>
      </c>
      <c r="EV30" s="336">
        <f t="shared" si="64"/>
        <v>41786.910000000003</v>
      </c>
      <c r="EW30" s="337"/>
      <c r="EX30" s="2"/>
      <c r="EY30" s="7"/>
      <c r="EZ30" s="2"/>
      <c r="FA30" s="2"/>
      <c r="FB30" s="2"/>
      <c r="FC30" s="2"/>
      <c r="FD30" s="2"/>
      <c r="FE30" s="2"/>
      <c r="FF30" s="2"/>
      <c r="FG30" s="2"/>
    </row>
    <row r="31" spans="1:163" s="1" customFormat="1" ht="15.75" customHeight="1" x14ac:dyDescent="0.25">
      <c r="A31" s="311">
        <v>24</v>
      </c>
      <c r="B31" s="338" t="s">
        <v>31</v>
      </c>
      <c r="C31" s="339">
        <v>5</v>
      </c>
      <c r="D31" s="340">
        <v>2</v>
      </c>
      <c r="E31" s="315">
        <v>1720.2000000000003</v>
      </c>
      <c r="F31" s="316">
        <f>'[3]березень 2021'!F33</f>
        <v>-99652.400000000009</v>
      </c>
      <c r="G31" s="316">
        <f>'[3]березень 2021'!G33</f>
        <v>-83964.45</v>
      </c>
      <c r="H31" s="317">
        <v>5706.9399999999987</v>
      </c>
      <c r="I31" s="317">
        <v>5262.54</v>
      </c>
      <c r="J31" s="317">
        <f t="shared" si="65"/>
        <v>444.39999999999873</v>
      </c>
      <c r="K31" s="317">
        <f t="shared" si="66"/>
        <v>0</v>
      </c>
      <c r="L31" s="317">
        <f t="shared" si="0"/>
        <v>444.39999999999873</v>
      </c>
      <c r="M31" s="318">
        <v>7918.5800000000008</v>
      </c>
      <c r="N31" s="318">
        <v>18841.829999999998</v>
      </c>
      <c r="O31" s="319">
        <f t="shared" si="67"/>
        <v>0</v>
      </c>
      <c r="P31" s="319">
        <f t="shared" si="1"/>
        <v>-10923.249999999996</v>
      </c>
      <c r="Q31" s="319">
        <f t="shared" si="2"/>
        <v>-10923.249999999996</v>
      </c>
      <c r="R31" s="319">
        <v>0</v>
      </c>
      <c r="S31" s="319">
        <v>0</v>
      </c>
      <c r="T31" s="319">
        <f t="shared" si="68"/>
        <v>0</v>
      </c>
      <c r="U31" s="320">
        <f t="shared" si="69"/>
        <v>0</v>
      </c>
      <c r="V31" s="341">
        <f t="shared" si="3"/>
        <v>0</v>
      </c>
      <c r="W31" s="319">
        <v>0</v>
      </c>
      <c r="X31" s="319">
        <v>0</v>
      </c>
      <c r="Y31" s="319">
        <f t="shared" si="4"/>
        <v>0</v>
      </c>
      <c r="Z31" s="320">
        <f t="shared" si="5"/>
        <v>0</v>
      </c>
      <c r="AA31" s="342">
        <f t="shared" si="6"/>
        <v>0</v>
      </c>
      <c r="AB31" s="323">
        <v>2661</v>
      </c>
      <c r="AC31" s="323">
        <v>780.68000000000006</v>
      </c>
      <c r="AD31" s="324">
        <f t="shared" si="70"/>
        <v>1880.32</v>
      </c>
      <c r="AE31" s="324">
        <f t="shared" si="71"/>
        <v>0</v>
      </c>
      <c r="AF31" s="325">
        <f t="shared" si="88"/>
        <v>1880.32</v>
      </c>
      <c r="AG31" s="323">
        <v>1356.19</v>
      </c>
      <c r="AH31" s="323">
        <v>383.72</v>
      </c>
      <c r="AI31" s="324">
        <f t="shared" si="72"/>
        <v>972.47</v>
      </c>
      <c r="AJ31" s="324">
        <f t="shared" si="73"/>
        <v>0</v>
      </c>
      <c r="AK31" s="325">
        <f t="shared" si="8"/>
        <v>972.47</v>
      </c>
      <c r="AL31" s="323">
        <v>2320.39</v>
      </c>
      <c r="AM31" s="323">
        <v>1786.93</v>
      </c>
      <c r="AN31" s="324">
        <f t="shared" si="74"/>
        <v>533.45999999999981</v>
      </c>
      <c r="AO31" s="324">
        <f t="shared" si="75"/>
        <v>0</v>
      </c>
      <c r="AP31" s="325">
        <f t="shared" si="9"/>
        <v>533.45999999999981</v>
      </c>
      <c r="AQ31" s="326">
        <v>454.65999999999997</v>
      </c>
      <c r="AR31" s="326">
        <v>388.63</v>
      </c>
      <c r="AS31" s="324">
        <f t="shared" si="76"/>
        <v>66.029999999999973</v>
      </c>
      <c r="AT31" s="324">
        <f t="shared" si="77"/>
        <v>0</v>
      </c>
      <c r="AU31" s="327">
        <f t="shared" si="10"/>
        <v>66.029999999999973</v>
      </c>
      <c r="AV31" s="323">
        <v>116.64</v>
      </c>
      <c r="AW31" s="323">
        <v>86.22999999999999</v>
      </c>
      <c r="AX31" s="324">
        <f t="shared" si="78"/>
        <v>30.410000000000011</v>
      </c>
      <c r="AY31" s="324">
        <f t="shared" si="79"/>
        <v>0</v>
      </c>
      <c r="AZ31" s="325">
        <f t="shared" si="11"/>
        <v>30.410000000000011</v>
      </c>
      <c r="BA31" s="326">
        <v>1677.02</v>
      </c>
      <c r="BB31" s="326">
        <v>1321.7800000000002</v>
      </c>
      <c r="BC31" s="324">
        <f t="shared" si="80"/>
        <v>355.23999999999978</v>
      </c>
      <c r="BD31" s="324">
        <f t="shared" si="81"/>
        <v>0</v>
      </c>
      <c r="BE31" s="327">
        <f t="shared" si="12"/>
        <v>355.23999999999978</v>
      </c>
      <c r="BF31" s="324">
        <v>588.99</v>
      </c>
      <c r="BG31" s="324">
        <v>0</v>
      </c>
      <c r="BH31" s="324">
        <f t="shared" si="82"/>
        <v>588.99</v>
      </c>
      <c r="BI31" s="324">
        <f t="shared" si="83"/>
        <v>0</v>
      </c>
      <c r="BJ31" s="327">
        <f t="shared" si="13"/>
        <v>588.99</v>
      </c>
      <c r="BK31" s="324">
        <v>3243.2400000000002</v>
      </c>
      <c r="BL31" s="324">
        <v>1846.72</v>
      </c>
      <c r="BM31" s="324">
        <f t="shared" si="84"/>
        <v>1396.5200000000002</v>
      </c>
      <c r="BN31" s="324">
        <f t="shared" si="85"/>
        <v>0</v>
      </c>
      <c r="BO31" s="325">
        <f t="shared" si="14"/>
        <v>1396.5200000000002</v>
      </c>
      <c r="BP31" s="320">
        <v>417</v>
      </c>
      <c r="BQ31" s="320">
        <v>343.64</v>
      </c>
      <c r="BR31" s="319">
        <f t="shared" si="15"/>
        <v>73.360000000000014</v>
      </c>
      <c r="BS31" s="320">
        <f t="shared" si="16"/>
        <v>0</v>
      </c>
      <c r="BT31" s="341">
        <f t="shared" si="17"/>
        <v>73.360000000000014</v>
      </c>
      <c r="BU31" s="319">
        <v>54.029999999999987</v>
      </c>
      <c r="BV31" s="319">
        <v>0</v>
      </c>
      <c r="BW31" s="319">
        <f t="shared" si="18"/>
        <v>54.029999999999987</v>
      </c>
      <c r="BX31" s="320">
        <f t="shared" si="19"/>
        <v>0</v>
      </c>
      <c r="BY31" s="342">
        <f t="shared" si="20"/>
        <v>54.029999999999987</v>
      </c>
      <c r="BZ31" s="319">
        <v>1104.3699999999999</v>
      </c>
      <c r="CA31" s="319">
        <v>0</v>
      </c>
      <c r="CB31" s="319">
        <f t="shared" si="21"/>
        <v>1104.3699999999999</v>
      </c>
      <c r="CC31" s="320">
        <f t="shared" si="22"/>
        <v>0</v>
      </c>
      <c r="CD31" s="341">
        <f t="shared" si="23"/>
        <v>1104.3699999999999</v>
      </c>
      <c r="CE31" s="319">
        <v>13350.29</v>
      </c>
      <c r="CF31" s="319">
        <v>3167.88</v>
      </c>
      <c r="CG31" s="319">
        <f t="shared" si="24"/>
        <v>10182.41</v>
      </c>
      <c r="CH31" s="320">
        <f t="shared" si="25"/>
        <v>0</v>
      </c>
      <c r="CI31" s="342">
        <f t="shared" si="26"/>
        <v>10182.41</v>
      </c>
      <c r="CJ31" s="319">
        <v>1551.2799999999997</v>
      </c>
      <c r="CK31" s="319">
        <v>0</v>
      </c>
      <c r="CL31" s="324">
        <f t="shared" si="27"/>
        <v>1551.2799999999997</v>
      </c>
      <c r="CM31" s="324">
        <f t="shared" si="28"/>
        <v>0</v>
      </c>
      <c r="CN31" s="327">
        <f t="shared" si="89"/>
        <v>1551.2799999999997</v>
      </c>
      <c r="CO31" s="324">
        <v>2312.4599999999996</v>
      </c>
      <c r="CP31" s="324">
        <v>0</v>
      </c>
      <c r="CQ31" s="324">
        <f t="shared" si="30"/>
        <v>2312.4599999999996</v>
      </c>
      <c r="CR31" s="324">
        <f t="shared" si="31"/>
        <v>0</v>
      </c>
      <c r="CS31" s="327">
        <f t="shared" si="90"/>
        <v>2312.4599999999996</v>
      </c>
      <c r="CT31" s="324">
        <v>359.34</v>
      </c>
      <c r="CU31" s="324">
        <v>0</v>
      </c>
      <c r="CV31" s="324">
        <f t="shared" si="33"/>
        <v>359.34</v>
      </c>
      <c r="CW31" s="324">
        <f t="shared" si="34"/>
        <v>0</v>
      </c>
      <c r="CX31" s="327">
        <f t="shared" si="91"/>
        <v>359.34</v>
      </c>
      <c r="CY31" s="324">
        <v>834.45999999999992</v>
      </c>
      <c r="CZ31" s="324">
        <v>0</v>
      </c>
      <c r="DA31" s="324">
        <f t="shared" si="36"/>
        <v>834.45999999999992</v>
      </c>
      <c r="DB31" s="324">
        <f t="shared" si="37"/>
        <v>0</v>
      </c>
      <c r="DC31" s="327">
        <f t="shared" si="92"/>
        <v>834.45999999999992</v>
      </c>
      <c r="DD31" s="324">
        <v>431.80000000000007</v>
      </c>
      <c r="DE31" s="324">
        <v>0</v>
      </c>
      <c r="DF31" s="324">
        <f t="shared" si="39"/>
        <v>431.80000000000007</v>
      </c>
      <c r="DG31" s="324">
        <f t="shared" si="40"/>
        <v>0</v>
      </c>
      <c r="DH31" s="325">
        <f t="shared" si="93"/>
        <v>431.80000000000007</v>
      </c>
      <c r="DI31" s="323">
        <v>576.59</v>
      </c>
      <c r="DJ31" s="323">
        <v>485.08</v>
      </c>
      <c r="DK31" s="324">
        <f t="shared" si="42"/>
        <v>91.510000000000048</v>
      </c>
      <c r="DL31" s="324">
        <f t="shared" si="43"/>
        <v>0</v>
      </c>
      <c r="DM31" s="327">
        <f t="shared" si="94"/>
        <v>91.510000000000048</v>
      </c>
      <c r="DN31" s="324">
        <v>84.610000000000014</v>
      </c>
      <c r="DO31" s="324">
        <v>0</v>
      </c>
      <c r="DP31" s="324">
        <f t="shared" si="45"/>
        <v>84.610000000000014</v>
      </c>
      <c r="DQ31" s="324">
        <f t="shared" si="46"/>
        <v>0</v>
      </c>
      <c r="DR31" s="325">
        <f t="shared" si="47"/>
        <v>84.610000000000014</v>
      </c>
      <c r="DS31" s="320">
        <v>6516.4400000000005</v>
      </c>
      <c r="DT31" s="320">
        <v>0</v>
      </c>
      <c r="DU31" s="319">
        <f t="shared" si="48"/>
        <v>6516.4400000000005</v>
      </c>
      <c r="DV31" s="320">
        <f t="shared" si="49"/>
        <v>0</v>
      </c>
      <c r="DW31" s="342">
        <f t="shared" si="95"/>
        <v>6516.4400000000005</v>
      </c>
      <c r="DX31" s="329">
        <v>2724.8199999999997</v>
      </c>
      <c r="DY31" s="329">
        <v>2644.31</v>
      </c>
      <c r="DZ31" s="320">
        <f t="shared" si="51"/>
        <v>80.509999999999764</v>
      </c>
      <c r="EA31" s="320">
        <f t="shared" si="52"/>
        <v>0</v>
      </c>
      <c r="EB31" s="342">
        <f t="shared" si="53"/>
        <v>80.509999999999764</v>
      </c>
      <c r="EC31" s="319">
        <v>0</v>
      </c>
      <c r="ED31" s="319">
        <v>0</v>
      </c>
      <c r="EE31" s="319">
        <f t="shared" si="54"/>
        <v>0</v>
      </c>
      <c r="EF31" s="320">
        <f t="shared" si="55"/>
        <v>0</v>
      </c>
      <c r="EG31" s="342">
        <f t="shared" si="56"/>
        <v>0</v>
      </c>
      <c r="EH31" s="324"/>
      <c r="EI31" s="324"/>
      <c r="EJ31" s="324">
        <f t="shared" si="57"/>
        <v>0</v>
      </c>
      <c r="EK31" s="324">
        <f t="shared" si="58"/>
        <v>0</v>
      </c>
      <c r="EL31" s="327">
        <f t="shared" si="59"/>
        <v>0</v>
      </c>
      <c r="EM31" s="330">
        <v>1929.1699999999996</v>
      </c>
      <c r="EN31" s="330">
        <v>1340.81</v>
      </c>
      <c r="EO31" s="331">
        <f t="shared" si="60"/>
        <v>58290.30999999999</v>
      </c>
      <c r="EP31" s="331">
        <f t="shared" si="61"/>
        <v>38680.780000000006</v>
      </c>
      <c r="EQ31" s="332">
        <f t="shared" si="86"/>
        <v>19609.529999999984</v>
      </c>
      <c r="ER31" s="332">
        <f t="shared" si="87"/>
        <v>0</v>
      </c>
      <c r="ES31" s="333">
        <f t="shared" si="62"/>
        <v>19609.529999999984</v>
      </c>
      <c r="ET31" s="343"/>
      <c r="EU31" s="335">
        <f t="shared" si="63"/>
        <v>-80042.870000000024</v>
      </c>
      <c r="EV31" s="336">
        <f t="shared" si="64"/>
        <v>-68116.579999999987</v>
      </c>
      <c r="EW31" s="337"/>
      <c r="EX31" s="2"/>
      <c r="EY31" s="7"/>
      <c r="EZ31" s="2"/>
      <c r="FA31" s="2"/>
      <c r="FB31" s="2"/>
      <c r="FC31" s="2"/>
      <c r="FD31" s="2"/>
      <c r="FE31" s="2"/>
      <c r="FF31" s="2"/>
      <c r="FG31" s="2"/>
    </row>
    <row r="32" spans="1:163" s="1" customFormat="1" ht="15.75" customHeight="1" x14ac:dyDescent="0.25">
      <c r="A32" s="311">
        <v>25</v>
      </c>
      <c r="B32" s="338" t="s">
        <v>32</v>
      </c>
      <c r="C32" s="339">
        <v>5</v>
      </c>
      <c r="D32" s="340">
        <v>4</v>
      </c>
      <c r="E32" s="315">
        <v>2749.2000000000003</v>
      </c>
      <c r="F32" s="316">
        <f>'[3]березень 2021'!F35</f>
        <v>-26922.129999999997</v>
      </c>
      <c r="G32" s="316">
        <f>'[3]березень 2021'!G35</f>
        <v>-29709.18</v>
      </c>
      <c r="H32" s="317">
        <v>11186.810000000001</v>
      </c>
      <c r="I32" s="317">
        <v>10437.93</v>
      </c>
      <c r="J32" s="317">
        <f t="shared" si="65"/>
        <v>748.88000000000102</v>
      </c>
      <c r="K32" s="317">
        <f t="shared" si="66"/>
        <v>0</v>
      </c>
      <c r="L32" s="317">
        <f t="shared" si="0"/>
        <v>748.88000000000102</v>
      </c>
      <c r="M32" s="318">
        <v>26343.700000000004</v>
      </c>
      <c r="N32" s="318">
        <v>39457.300000000003</v>
      </c>
      <c r="O32" s="319">
        <f t="shared" si="67"/>
        <v>0</v>
      </c>
      <c r="P32" s="319">
        <f t="shared" si="1"/>
        <v>-13113.599999999999</v>
      </c>
      <c r="Q32" s="319">
        <f t="shared" si="2"/>
        <v>-13113.599999999999</v>
      </c>
      <c r="R32" s="319">
        <v>0</v>
      </c>
      <c r="S32" s="319">
        <v>0</v>
      </c>
      <c r="T32" s="319">
        <f t="shared" si="68"/>
        <v>0</v>
      </c>
      <c r="U32" s="320">
        <f t="shared" si="69"/>
        <v>0</v>
      </c>
      <c r="V32" s="341">
        <f t="shared" si="3"/>
        <v>0</v>
      </c>
      <c r="W32" s="319">
        <v>0</v>
      </c>
      <c r="X32" s="319">
        <v>0</v>
      </c>
      <c r="Y32" s="319">
        <f t="shared" si="4"/>
        <v>0</v>
      </c>
      <c r="Z32" s="320">
        <f t="shared" si="5"/>
        <v>0</v>
      </c>
      <c r="AA32" s="342">
        <f t="shared" si="6"/>
        <v>0</v>
      </c>
      <c r="AB32" s="323">
        <v>4040.2499999999995</v>
      </c>
      <c r="AC32" s="323">
        <v>717.80999999999983</v>
      </c>
      <c r="AD32" s="324">
        <f t="shared" si="70"/>
        <v>3322.4399999999996</v>
      </c>
      <c r="AE32" s="324">
        <f t="shared" si="71"/>
        <v>0</v>
      </c>
      <c r="AF32" s="325">
        <f t="shared" si="88"/>
        <v>3322.4399999999996</v>
      </c>
      <c r="AG32" s="323">
        <v>2005.52</v>
      </c>
      <c r="AH32" s="323">
        <v>386.11000000000007</v>
      </c>
      <c r="AI32" s="324">
        <f t="shared" si="72"/>
        <v>1619.4099999999999</v>
      </c>
      <c r="AJ32" s="324">
        <f t="shared" si="73"/>
        <v>0</v>
      </c>
      <c r="AK32" s="325">
        <f t="shared" si="8"/>
        <v>1619.4099999999999</v>
      </c>
      <c r="AL32" s="323">
        <v>3774.3899999999994</v>
      </c>
      <c r="AM32" s="323">
        <v>2908.61</v>
      </c>
      <c r="AN32" s="324">
        <f t="shared" si="74"/>
        <v>865.77999999999929</v>
      </c>
      <c r="AO32" s="324">
        <f t="shared" si="75"/>
        <v>0</v>
      </c>
      <c r="AP32" s="325">
        <f t="shared" si="9"/>
        <v>865.77999999999929</v>
      </c>
      <c r="AQ32" s="326">
        <v>757.93999999999983</v>
      </c>
      <c r="AR32" s="326">
        <v>647.33000000000004</v>
      </c>
      <c r="AS32" s="324">
        <f t="shared" si="76"/>
        <v>110.60999999999979</v>
      </c>
      <c r="AT32" s="324">
        <f t="shared" si="77"/>
        <v>0</v>
      </c>
      <c r="AU32" s="327">
        <f t="shared" si="10"/>
        <v>110.60999999999979</v>
      </c>
      <c r="AV32" s="323">
        <v>233.7</v>
      </c>
      <c r="AW32" s="323">
        <v>138.07000000000002</v>
      </c>
      <c r="AX32" s="324">
        <f t="shared" si="78"/>
        <v>95.629999999999967</v>
      </c>
      <c r="AY32" s="324">
        <f t="shared" si="79"/>
        <v>0</v>
      </c>
      <c r="AZ32" s="325">
        <f t="shared" si="11"/>
        <v>95.629999999999967</v>
      </c>
      <c r="BA32" s="326">
        <v>4158.99</v>
      </c>
      <c r="BB32" s="326">
        <v>2809.64</v>
      </c>
      <c r="BC32" s="324">
        <f t="shared" si="80"/>
        <v>1349.35</v>
      </c>
      <c r="BD32" s="324">
        <f t="shared" si="81"/>
        <v>0</v>
      </c>
      <c r="BE32" s="327">
        <f t="shared" si="12"/>
        <v>1349.35</v>
      </c>
      <c r="BF32" s="324">
        <v>941.34</v>
      </c>
      <c r="BG32" s="324">
        <v>2287.31</v>
      </c>
      <c r="BH32" s="324">
        <f t="shared" si="82"/>
        <v>0</v>
      </c>
      <c r="BI32" s="324">
        <f t="shared" si="83"/>
        <v>-1345.9699999999998</v>
      </c>
      <c r="BJ32" s="327">
        <f t="shared" si="13"/>
        <v>-1345.9699999999998</v>
      </c>
      <c r="BK32" s="324">
        <v>5181.6899999999996</v>
      </c>
      <c r="BL32" s="324">
        <v>7573.79</v>
      </c>
      <c r="BM32" s="324">
        <f t="shared" si="84"/>
        <v>0</v>
      </c>
      <c r="BN32" s="324">
        <f t="shared" si="85"/>
        <v>-2392.1000000000004</v>
      </c>
      <c r="BO32" s="325">
        <f t="shared" si="14"/>
        <v>-2392.1000000000004</v>
      </c>
      <c r="BP32" s="320">
        <v>799.45</v>
      </c>
      <c r="BQ32" s="320">
        <v>658</v>
      </c>
      <c r="BR32" s="319">
        <f t="shared" si="15"/>
        <v>141.45000000000005</v>
      </c>
      <c r="BS32" s="320">
        <f t="shared" si="16"/>
        <v>0</v>
      </c>
      <c r="BT32" s="341">
        <f t="shared" si="17"/>
        <v>141.45000000000005</v>
      </c>
      <c r="BU32" s="319">
        <v>104.17000000000002</v>
      </c>
      <c r="BV32" s="319">
        <v>1328.77</v>
      </c>
      <c r="BW32" s="319">
        <f t="shared" si="18"/>
        <v>0</v>
      </c>
      <c r="BX32" s="320">
        <f t="shared" si="19"/>
        <v>-1224.5999999999999</v>
      </c>
      <c r="BY32" s="342">
        <f t="shared" si="20"/>
        <v>-1224.5999999999999</v>
      </c>
      <c r="BZ32" s="319">
        <v>1673.4700000000003</v>
      </c>
      <c r="CA32" s="319">
        <v>2687.9</v>
      </c>
      <c r="CB32" s="319">
        <f t="shared" si="21"/>
        <v>0</v>
      </c>
      <c r="CC32" s="320">
        <f t="shared" si="22"/>
        <v>-1014.4299999999998</v>
      </c>
      <c r="CD32" s="341">
        <f t="shared" si="23"/>
        <v>-1014.4299999999998</v>
      </c>
      <c r="CE32" s="319">
        <v>16249.44</v>
      </c>
      <c r="CF32" s="319">
        <v>1931.1399999999999</v>
      </c>
      <c r="CG32" s="319">
        <f t="shared" si="24"/>
        <v>14318.300000000001</v>
      </c>
      <c r="CH32" s="320">
        <f t="shared" si="25"/>
        <v>0</v>
      </c>
      <c r="CI32" s="342">
        <f t="shared" si="26"/>
        <v>14318.300000000001</v>
      </c>
      <c r="CJ32" s="319">
        <v>2351.13</v>
      </c>
      <c r="CK32" s="319">
        <v>6410.98</v>
      </c>
      <c r="CL32" s="324">
        <f t="shared" si="27"/>
        <v>0</v>
      </c>
      <c r="CM32" s="324">
        <f t="shared" si="28"/>
        <v>-4059.8499999999995</v>
      </c>
      <c r="CN32" s="327">
        <f t="shared" si="89"/>
        <v>-4059.8499999999995</v>
      </c>
      <c r="CO32" s="324">
        <v>3420.5499999999993</v>
      </c>
      <c r="CP32" s="324">
        <v>0</v>
      </c>
      <c r="CQ32" s="324">
        <f t="shared" si="30"/>
        <v>3420.5499999999993</v>
      </c>
      <c r="CR32" s="324">
        <f t="shared" si="31"/>
        <v>0</v>
      </c>
      <c r="CS32" s="327">
        <f t="shared" si="90"/>
        <v>3420.5499999999993</v>
      </c>
      <c r="CT32" s="324">
        <v>574.58000000000004</v>
      </c>
      <c r="CU32" s="324">
        <v>0</v>
      </c>
      <c r="CV32" s="324">
        <f t="shared" si="33"/>
        <v>574.58000000000004</v>
      </c>
      <c r="CW32" s="324">
        <f t="shared" si="34"/>
        <v>0</v>
      </c>
      <c r="CX32" s="327">
        <f t="shared" si="91"/>
        <v>574.58000000000004</v>
      </c>
      <c r="CY32" s="324">
        <v>1453.7499999999998</v>
      </c>
      <c r="CZ32" s="324">
        <v>0</v>
      </c>
      <c r="DA32" s="324">
        <f t="shared" si="36"/>
        <v>1453.7499999999998</v>
      </c>
      <c r="DB32" s="324">
        <f t="shared" si="37"/>
        <v>0</v>
      </c>
      <c r="DC32" s="327">
        <f t="shared" si="92"/>
        <v>1453.7499999999998</v>
      </c>
      <c r="DD32" s="324">
        <v>862.1400000000001</v>
      </c>
      <c r="DE32" s="324">
        <v>0</v>
      </c>
      <c r="DF32" s="324">
        <f t="shared" si="39"/>
        <v>862.1400000000001</v>
      </c>
      <c r="DG32" s="324">
        <f t="shared" si="40"/>
        <v>0</v>
      </c>
      <c r="DH32" s="325">
        <f t="shared" si="93"/>
        <v>862.1400000000001</v>
      </c>
      <c r="DI32" s="323">
        <v>1393.31</v>
      </c>
      <c r="DJ32" s="323">
        <v>444.07</v>
      </c>
      <c r="DK32" s="324">
        <f t="shared" si="42"/>
        <v>949.24</v>
      </c>
      <c r="DL32" s="324">
        <f t="shared" si="43"/>
        <v>0</v>
      </c>
      <c r="DM32" s="327">
        <f t="shared" si="94"/>
        <v>949.24</v>
      </c>
      <c r="DN32" s="324">
        <v>153.11999999999998</v>
      </c>
      <c r="DO32" s="324">
        <v>0</v>
      </c>
      <c r="DP32" s="324">
        <f t="shared" si="45"/>
        <v>153.11999999999998</v>
      </c>
      <c r="DQ32" s="324">
        <f t="shared" si="46"/>
        <v>0</v>
      </c>
      <c r="DR32" s="325">
        <f t="shared" si="47"/>
        <v>153.11999999999998</v>
      </c>
      <c r="DS32" s="320">
        <v>7054.1899999999987</v>
      </c>
      <c r="DT32" s="320">
        <v>0</v>
      </c>
      <c r="DU32" s="319">
        <f t="shared" si="48"/>
        <v>7054.1899999999987</v>
      </c>
      <c r="DV32" s="320">
        <f t="shared" si="49"/>
        <v>0</v>
      </c>
      <c r="DW32" s="342">
        <f t="shared" si="95"/>
        <v>7054.1899999999987</v>
      </c>
      <c r="DX32" s="329">
        <v>3201.75</v>
      </c>
      <c r="DY32" s="329">
        <v>2249.04</v>
      </c>
      <c r="DZ32" s="320">
        <f t="shared" si="51"/>
        <v>952.71</v>
      </c>
      <c r="EA32" s="320">
        <f t="shared" si="52"/>
        <v>0</v>
      </c>
      <c r="EB32" s="342">
        <f t="shared" si="53"/>
        <v>952.71</v>
      </c>
      <c r="EC32" s="319">
        <v>0</v>
      </c>
      <c r="ED32" s="319">
        <v>0</v>
      </c>
      <c r="EE32" s="319">
        <f t="shared" si="54"/>
        <v>0</v>
      </c>
      <c r="EF32" s="320">
        <f t="shared" si="55"/>
        <v>0</v>
      </c>
      <c r="EG32" s="342">
        <f t="shared" si="56"/>
        <v>0</v>
      </c>
      <c r="EH32" s="324"/>
      <c r="EI32" s="324"/>
      <c r="EJ32" s="324">
        <f t="shared" si="57"/>
        <v>0</v>
      </c>
      <c r="EK32" s="324">
        <f t="shared" si="58"/>
        <v>0</v>
      </c>
      <c r="EL32" s="327">
        <f t="shared" si="59"/>
        <v>0</v>
      </c>
      <c r="EM32" s="330">
        <v>3351.91</v>
      </c>
      <c r="EN32" s="330">
        <v>2799.9600000000005</v>
      </c>
      <c r="EO32" s="331">
        <f t="shared" si="60"/>
        <v>101267.29000000001</v>
      </c>
      <c r="EP32" s="331">
        <f t="shared" si="61"/>
        <v>85873.76</v>
      </c>
      <c r="EQ32" s="332">
        <f t="shared" si="86"/>
        <v>15393.530000000013</v>
      </c>
      <c r="ER32" s="332">
        <f t="shared" si="87"/>
        <v>0</v>
      </c>
      <c r="ES32" s="333">
        <f t="shared" si="62"/>
        <v>15393.530000000013</v>
      </c>
      <c r="ET32" s="343"/>
      <c r="EU32" s="335">
        <f t="shared" si="63"/>
        <v>-11528.599999999984</v>
      </c>
      <c r="EV32" s="336">
        <f t="shared" si="64"/>
        <v>-12037.35</v>
      </c>
      <c r="EW32" s="337"/>
      <c r="EX32" s="2"/>
      <c r="EY32" s="7"/>
      <c r="EZ32" s="2"/>
      <c r="FA32" s="2"/>
      <c r="FB32" s="2"/>
      <c r="FC32" s="2"/>
      <c r="FD32" s="2"/>
      <c r="FE32" s="2"/>
      <c r="FF32" s="2"/>
      <c r="FG32" s="2"/>
    </row>
    <row r="33" spans="1:163" s="1" customFormat="1" ht="15.75" customHeight="1" x14ac:dyDescent="0.25">
      <c r="A33" s="311">
        <v>26</v>
      </c>
      <c r="B33" s="338" t="s">
        <v>33</v>
      </c>
      <c r="C33" s="339">
        <v>9</v>
      </c>
      <c r="D33" s="340">
        <v>4</v>
      </c>
      <c r="E33" s="315">
        <v>7844.6999999999989</v>
      </c>
      <c r="F33" s="316">
        <f>'[3]березень 2021'!F36</f>
        <v>102432.20000000003</v>
      </c>
      <c r="G33" s="316">
        <f>'[3]березень 2021'!G36</f>
        <v>-62876.369999999988</v>
      </c>
      <c r="H33" s="317">
        <v>49927.360000000008</v>
      </c>
      <c r="I33" s="317">
        <v>46808.799999999996</v>
      </c>
      <c r="J33" s="317">
        <f t="shared" si="65"/>
        <v>3118.5600000000122</v>
      </c>
      <c r="K33" s="317">
        <f t="shared" si="66"/>
        <v>0</v>
      </c>
      <c r="L33" s="317">
        <f t="shared" si="0"/>
        <v>3118.5600000000122</v>
      </c>
      <c r="M33" s="318">
        <v>21168.969999999998</v>
      </c>
      <c r="N33" s="318">
        <v>25080.270000000004</v>
      </c>
      <c r="O33" s="319">
        <f t="shared" si="67"/>
        <v>0</v>
      </c>
      <c r="P33" s="319">
        <f t="shared" si="1"/>
        <v>-3911.3000000000065</v>
      </c>
      <c r="Q33" s="319">
        <f t="shared" si="2"/>
        <v>-3911.3000000000065</v>
      </c>
      <c r="R33" s="319">
        <v>75568.489999999991</v>
      </c>
      <c r="S33" s="319">
        <v>74127.56</v>
      </c>
      <c r="T33" s="319">
        <f t="shared" si="68"/>
        <v>1440.929999999993</v>
      </c>
      <c r="U33" s="320">
        <f t="shared" si="69"/>
        <v>0</v>
      </c>
      <c r="V33" s="341">
        <f t="shared" si="3"/>
        <v>1440.929999999993</v>
      </c>
      <c r="W33" s="319">
        <v>0</v>
      </c>
      <c r="X33" s="319">
        <v>0</v>
      </c>
      <c r="Y33" s="319">
        <f t="shared" si="4"/>
        <v>0</v>
      </c>
      <c r="Z33" s="320">
        <f t="shared" si="5"/>
        <v>0</v>
      </c>
      <c r="AA33" s="342">
        <f t="shared" si="6"/>
        <v>0</v>
      </c>
      <c r="AB33" s="323">
        <v>11378.729999999998</v>
      </c>
      <c r="AC33" s="323">
        <v>1445.4100000000003</v>
      </c>
      <c r="AD33" s="324">
        <f t="shared" si="70"/>
        <v>9933.3199999999979</v>
      </c>
      <c r="AE33" s="324">
        <f t="shared" si="71"/>
        <v>0</v>
      </c>
      <c r="AF33" s="325">
        <f t="shared" si="88"/>
        <v>9933.3199999999979</v>
      </c>
      <c r="AG33" s="323">
        <v>6051.39</v>
      </c>
      <c r="AH33" s="323">
        <v>862.96</v>
      </c>
      <c r="AI33" s="324">
        <f t="shared" si="72"/>
        <v>5188.43</v>
      </c>
      <c r="AJ33" s="324">
        <f t="shared" si="73"/>
        <v>0</v>
      </c>
      <c r="AK33" s="325">
        <f t="shared" si="8"/>
        <v>5188.43</v>
      </c>
      <c r="AL33" s="323">
        <v>10167.52</v>
      </c>
      <c r="AM33" s="323">
        <v>7775.71</v>
      </c>
      <c r="AN33" s="324">
        <f t="shared" si="74"/>
        <v>2391.8100000000004</v>
      </c>
      <c r="AO33" s="324">
        <f t="shared" si="75"/>
        <v>0</v>
      </c>
      <c r="AP33" s="325">
        <f t="shared" si="9"/>
        <v>2391.8100000000004</v>
      </c>
      <c r="AQ33" s="326">
        <v>1921.9500000000003</v>
      </c>
      <c r="AR33" s="326">
        <v>1643.94</v>
      </c>
      <c r="AS33" s="324">
        <f t="shared" si="76"/>
        <v>278.01000000000022</v>
      </c>
      <c r="AT33" s="324">
        <f t="shared" si="77"/>
        <v>0</v>
      </c>
      <c r="AU33" s="327">
        <f t="shared" si="10"/>
        <v>278.01000000000022</v>
      </c>
      <c r="AV33" s="323">
        <v>515.41999999999996</v>
      </c>
      <c r="AW33" s="323">
        <v>413.82</v>
      </c>
      <c r="AX33" s="324">
        <f t="shared" si="78"/>
        <v>101.59999999999997</v>
      </c>
      <c r="AY33" s="324">
        <f t="shared" si="79"/>
        <v>0</v>
      </c>
      <c r="AZ33" s="325">
        <f t="shared" si="11"/>
        <v>101.59999999999997</v>
      </c>
      <c r="BA33" s="326">
        <v>6988.0700000000006</v>
      </c>
      <c r="BB33" s="326">
        <v>5923.41</v>
      </c>
      <c r="BC33" s="324">
        <f t="shared" si="80"/>
        <v>1064.6600000000008</v>
      </c>
      <c r="BD33" s="324">
        <f t="shared" si="81"/>
        <v>0</v>
      </c>
      <c r="BE33" s="327">
        <f t="shared" si="12"/>
        <v>1064.6600000000008</v>
      </c>
      <c r="BF33" s="324">
        <v>2686.0099999999998</v>
      </c>
      <c r="BG33" s="324">
        <v>0</v>
      </c>
      <c r="BH33" s="324">
        <f t="shared" si="82"/>
        <v>2686.0099999999998</v>
      </c>
      <c r="BI33" s="324">
        <f t="shared" si="83"/>
        <v>0</v>
      </c>
      <c r="BJ33" s="327">
        <f t="shared" si="13"/>
        <v>2686.0099999999998</v>
      </c>
      <c r="BK33" s="324">
        <v>14703.310000000001</v>
      </c>
      <c r="BL33" s="324">
        <v>30478.780000000002</v>
      </c>
      <c r="BM33" s="324">
        <f t="shared" si="84"/>
        <v>0</v>
      </c>
      <c r="BN33" s="324">
        <f t="shared" si="85"/>
        <v>-15775.470000000001</v>
      </c>
      <c r="BO33" s="325">
        <f t="shared" si="14"/>
        <v>-15775.470000000001</v>
      </c>
      <c r="BP33" s="320">
        <v>1241.82</v>
      </c>
      <c r="BQ33" s="320">
        <v>1012.7899999999998</v>
      </c>
      <c r="BR33" s="319">
        <f t="shared" si="15"/>
        <v>229.03000000000009</v>
      </c>
      <c r="BS33" s="320">
        <f t="shared" si="16"/>
        <v>0</v>
      </c>
      <c r="BT33" s="341">
        <f t="shared" si="17"/>
        <v>229.03000000000009</v>
      </c>
      <c r="BU33" s="319">
        <v>161.62000000000003</v>
      </c>
      <c r="BV33" s="319">
        <v>0</v>
      </c>
      <c r="BW33" s="319">
        <f t="shared" si="18"/>
        <v>161.62000000000003</v>
      </c>
      <c r="BX33" s="320">
        <f t="shared" si="19"/>
        <v>0</v>
      </c>
      <c r="BY33" s="342">
        <f t="shared" si="20"/>
        <v>161.62000000000003</v>
      </c>
      <c r="BZ33" s="319">
        <v>3876.8400000000006</v>
      </c>
      <c r="CA33" s="319">
        <v>6271.78</v>
      </c>
      <c r="CB33" s="319">
        <f t="shared" si="21"/>
        <v>0</v>
      </c>
      <c r="CC33" s="320">
        <f t="shared" si="22"/>
        <v>-2394.9399999999991</v>
      </c>
      <c r="CD33" s="341">
        <f t="shared" si="23"/>
        <v>-2394.9399999999991</v>
      </c>
      <c r="CE33" s="319">
        <v>77749.61</v>
      </c>
      <c r="CF33" s="319">
        <v>68088.799999999988</v>
      </c>
      <c r="CG33" s="319">
        <f t="shared" si="24"/>
        <v>9660.8100000000122</v>
      </c>
      <c r="CH33" s="320">
        <f t="shared" si="25"/>
        <v>0</v>
      </c>
      <c r="CI33" s="342">
        <f t="shared" si="26"/>
        <v>9660.8100000000122</v>
      </c>
      <c r="CJ33" s="319">
        <v>6784.1000000000013</v>
      </c>
      <c r="CK33" s="319">
        <v>560.70000000000005</v>
      </c>
      <c r="CL33" s="324">
        <f t="shared" si="27"/>
        <v>6223.4000000000015</v>
      </c>
      <c r="CM33" s="324">
        <f t="shared" si="28"/>
        <v>0</v>
      </c>
      <c r="CN33" s="327">
        <f t="shared" si="89"/>
        <v>6223.4000000000015</v>
      </c>
      <c r="CO33" s="324">
        <v>10483.639999999998</v>
      </c>
      <c r="CP33" s="324">
        <v>0</v>
      </c>
      <c r="CQ33" s="324">
        <f t="shared" si="30"/>
        <v>10483.639999999998</v>
      </c>
      <c r="CR33" s="324">
        <f t="shared" si="31"/>
        <v>0</v>
      </c>
      <c r="CS33" s="327">
        <f t="shared" si="90"/>
        <v>10483.639999999998</v>
      </c>
      <c r="CT33" s="324">
        <v>1945.4799999999998</v>
      </c>
      <c r="CU33" s="324">
        <v>5238.3100000000004</v>
      </c>
      <c r="CV33" s="324">
        <f t="shared" si="33"/>
        <v>0</v>
      </c>
      <c r="CW33" s="324">
        <f t="shared" si="34"/>
        <v>-3292.8300000000008</v>
      </c>
      <c r="CX33" s="327">
        <f t="shared" si="91"/>
        <v>-3292.8300000000008</v>
      </c>
      <c r="CY33" s="324">
        <v>3759.9500000000007</v>
      </c>
      <c r="CZ33" s="324">
        <v>0</v>
      </c>
      <c r="DA33" s="324">
        <f t="shared" si="36"/>
        <v>3759.9500000000007</v>
      </c>
      <c r="DB33" s="324">
        <f t="shared" si="37"/>
        <v>0</v>
      </c>
      <c r="DC33" s="327">
        <f t="shared" si="92"/>
        <v>3759.9500000000007</v>
      </c>
      <c r="DD33" s="324">
        <v>1899.9699999999998</v>
      </c>
      <c r="DE33" s="324">
        <v>0</v>
      </c>
      <c r="DF33" s="324">
        <f t="shared" si="39"/>
        <v>1899.9699999999998</v>
      </c>
      <c r="DG33" s="324">
        <f t="shared" si="40"/>
        <v>0</v>
      </c>
      <c r="DH33" s="325">
        <f t="shared" si="93"/>
        <v>1899.9699999999998</v>
      </c>
      <c r="DI33" s="323">
        <v>2663.29</v>
      </c>
      <c r="DJ33" s="323">
        <v>3184.79</v>
      </c>
      <c r="DK33" s="324">
        <f t="shared" si="42"/>
        <v>0</v>
      </c>
      <c r="DL33" s="324">
        <f t="shared" si="43"/>
        <v>-521.5</v>
      </c>
      <c r="DM33" s="327">
        <f t="shared" si="94"/>
        <v>-521.5</v>
      </c>
      <c r="DN33" s="324">
        <v>327.13</v>
      </c>
      <c r="DO33" s="324">
        <v>10981.39</v>
      </c>
      <c r="DP33" s="324">
        <f t="shared" si="45"/>
        <v>0</v>
      </c>
      <c r="DQ33" s="324">
        <f t="shared" si="46"/>
        <v>-10654.26</v>
      </c>
      <c r="DR33" s="325">
        <f t="shared" si="47"/>
        <v>-10654.26</v>
      </c>
      <c r="DS33" s="320">
        <v>4820.4699999999993</v>
      </c>
      <c r="DT33" s="320">
        <v>0</v>
      </c>
      <c r="DU33" s="319">
        <f t="shared" si="48"/>
        <v>4820.4699999999993</v>
      </c>
      <c r="DV33" s="320">
        <f t="shared" si="49"/>
        <v>0</v>
      </c>
      <c r="DW33" s="342">
        <f t="shared" si="95"/>
        <v>4820.4699999999993</v>
      </c>
      <c r="DX33" s="329">
        <v>4387.4999999999991</v>
      </c>
      <c r="DY33" s="329">
        <v>10437.959999999999</v>
      </c>
      <c r="DZ33" s="320">
        <f t="shared" si="51"/>
        <v>0</v>
      </c>
      <c r="EA33" s="320">
        <f t="shared" si="52"/>
        <v>-6050.46</v>
      </c>
      <c r="EB33" s="342">
        <f t="shared" si="53"/>
        <v>-6050.46</v>
      </c>
      <c r="EC33" s="319">
        <v>11868.86</v>
      </c>
      <c r="ED33" s="319">
        <v>8978.66</v>
      </c>
      <c r="EE33" s="319">
        <f t="shared" si="54"/>
        <v>2890.2000000000007</v>
      </c>
      <c r="EF33" s="320">
        <f t="shared" si="55"/>
        <v>0</v>
      </c>
      <c r="EG33" s="342">
        <f t="shared" si="56"/>
        <v>2890.2000000000007</v>
      </c>
      <c r="EH33" s="324"/>
      <c r="EI33" s="324"/>
      <c r="EJ33" s="324">
        <f t="shared" si="57"/>
        <v>0</v>
      </c>
      <c r="EK33" s="324">
        <f t="shared" si="58"/>
        <v>0</v>
      </c>
      <c r="EL33" s="327">
        <f t="shared" si="59"/>
        <v>0</v>
      </c>
      <c r="EM33" s="330">
        <v>11512.46</v>
      </c>
      <c r="EN33" s="330">
        <v>11178.560000000001</v>
      </c>
      <c r="EO33" s="331">
        <f t="shared" si="60"/>
        <v>344559.95999999996</v>
      </c>
      <c r="EP33" s="331">
        <f t="shared" si="61"/>
        <v>320494.39999999997</v>
      </c>
      <c r="EQ33" s="332">
        <f t="shared" si="86"/>
        <v>24065.559999999998</v>
      </c>
      <c r="ER33" s="332">
        <f t="shared" si="87"/>
        <v>0</v>
      </c>
      <c r="ES33" s="333">
        <f t="shared" si="62"/>
        <v>24065.559999999998</v>
      </c>
      <c r="ET33" s="343"/>
      <c r="EU33" s="335">
        <f t="shared" si="63"/>
        <v>126497.76000000002</v>
      </c>
      <c r="EV33" s="336">
        <f t="shared" si="64"/>
        <v>-45317.189999999981</v>
      </c>
      <c r="EW33" s="337"/>
      <c r="EX33" s="2"/>
      <c r="EY33" s="7"/>
      <c r="EZ33" s="2"/>
      <c r="FA33" s="2"/>
      <c r="FB33" s="2"/>
      <c r="FC33" s="2"/>
      <c r="FD33" s="2"/>
      <c r="FE33" s="2"/>
      <c r="FF33" s="2"/>
      <c r="FG33" s="2"/>
    </row>
    <row r="34" spans="1:163" s="1" customFormat="1" ht="15.75" customHeight="1" x14ac:dyDescent="0.25">
      <c r="A34" s="311">
        <v>27</v>
      </c>
      <c r="B34" s="338" t="s">
        <v>34</v>
      </c>
      <c r="C34" s="339">
        <v>5</v>
      </c>
      <c r="D34" s="340">
        <v>4</v>
      </c>
      <c r="E34" s="315">
        <v>3420.5</v>
      </c>
      <c r="F34" s="316">
        <f>'[3]березень 2021'!F37</f>
        <v>-14654.390000000003</v>
      </c>
      <c r="G34" s="316">
        <f>'[3]березень 2021'!G37</f>
        <v>5358.6100000000015</v>
      </c>
      <c r="H34" s="317">
        <v>11105.710000000001</v>
      </c>
      <c r="I34" s="317">
        <v>10373.180000000002</v>
      </c>
      <c r="J34" s="317">
        <f t="shared" si="65"/>
        <v>732.52999999999884</v>
      </c>
      <c r="K34" s="317">
        <f t="shared" si="66"/>
        <v>0</v>
      </c>
      <c r="L34" s="317">
        <f t="shared" si="0"/>
        <v>732.52999999999884</v>
      </c>
      <c r="M34" s="318">
        <v>24162.780000000002</v>
      </c>
      <c r="N34" s="318">
        <v>30117.300000000003</v>
      </c>
      <c r="O34" s="319">
        <f t="shared" si="67"/>
        <v>0</v>
      </c>
      <c r="P34" s="319">
        <f t="shared" si="1"/>
        <v>-5954.52</v>
      </c>
      <c r="Q34" s="319">
        <f t="shared" si="2"/>
        <v>-5954.52</v>
      </c>
      <c r="R34" s="319">
        <v>0</v>
      </c>
      <c r="S34" s="319">
        <v>0</v>
      </c>
      <c r="T34" s="319">
        <f t="shared" si="68"/>
        <v>0</v>
      </c>
      <c r="U34" s="320">
        <f t="shared" si="69"/>
        <v>0</v>
      </c>
      <c r="V34" s="341">
        <f t="shared" si="3"/>
        <v>0</v>
      </c>
      <c r="W34" s="319">
        <v>0</v>
      </c>
      <c r="X34" s="319">
        <v>0</v>
      </c>
      <c r="Y34" s="319">
        <f t="shared" si="4"/>
        <v>0</v>
      </c>
      <c r="Z34" s="320">
        <f t="shared" si="5"/>
        <v>0</v>
      </c>
      <c r="AA34" s="342">
        <f t="shared" si="6"/>
        <v>0</v>
      </c>
      <c r="AB34" s="323">
        <v>5227.2100000000009</v>
      </c>
      <c r="AC34" s="323">
        <v>855.63</v>
      </c>
      <c r="AD34" s="324">
        <f t="shared" si="70"/>
        <v>4371.5800000000008</v>
      </c>
      <c r="AE34" s="324">
        <f t="shared" si="71"/>
        <v>0</v>
      </c>
      <c r="AF34" s="325">
        <f t="shared" si="88"/>
        <v>4371.5800000000008</v>
      </c>
      <c r="AG34" s="323">
        <v>2654.31</v>
      </c>
      <c r="AH34" s="323">
        <v>388.48</v>
      </c>
      <c r="AI34" s="324">
        <f t="shared" si="72"/>
        <v>2265.83</v>
      </c>
      <c r="AJ34" s="324">
        <f t="shared" si="73"/>
        <v>0</v>
      </c>
      <c r="AK34" s="325">
        <f t="shared" si="8"/>
        <v>2265.83</v>
      </c>
      <c r="AL34" s="323">
        <v>4715.1500000000005</v>
      </c>
      <c r="AM34" s="323">
        <v>3625.43</v>
      </c>
      <c r="AN34" s="324">
        <f t="shared" si="74"/>
        <v>1089.7200000000007</v>
      </c>
      <c r="AO34" s="324">
        <f t="shared" si="75"/>
        <v>0</v>
      </c>
      <c r="AP34" s="325">
        <f t="shared" si="9"/>
        <v>1089.7200000000007</v>
      </c>
      <c r="AQ34" s="326">
        <v>985.79999999999984</v>
      </c>
      <c r="AR34" s="326">
        <v>843.67999999999984</v>
      </c>
      <c r="AS34" s="324">
        <f t="shared" si="76"/>
        <v>142.12</v>
      </c>
      <c r="AT34" s="324">
        <f t="shared" si="77"/>
        <v>0</v>
      </c>
      <c r="AU34" s="327">
        <f t="shared" si="10"/>
        <v>142.12</v>
      </c>
      <c r="AV34" s="323">
        <v>234.30999999999997</v>
      </c>
      <c r="AW34" s="323">
        <v>138.06000000000003</v>
      </c>
      <c r="AX34" s="324">
        <f t="shared" si="78"/>
        <v>96.249999999999943</v>
      </c>
      <c r="AY34" s="324">
        <f t="shared" si="79"/>
        <v>0</v>
      </c>
      <c r="AZ34" s="325">
        <f t="shared" si="11"/>
        <v>96.249999999999943</v>
      </c>
      <c r="BA34" s="326">
        <v>4478.1000000000004</v>
      </c>
      <c r="BB34" s="326">
        <v>3170.4800000000005</v>
      </c>
      <c r="BC34" s="324">
        <f t="shared" si="80"/>
        <v>1307.6199999999999</v>
      </c>
      <c r="BD34" s="324">
        <f t="shared" si="81"/>
        <v>0</v>
      </c>
      <c r="BE34" s="327">
        <f t="shared" si="12"/>
        <v>1307.6199999999999</v>
      </c>
      <c r="BF34" s="324">
        <v>1171.21</v>
      </c>
      <c r="BG34" s="324">
        <v>0</v>
      </c>
      <c r="BH34" s="324">
        <f t="shared" si="82"/>
        <v>1171.21</v>
      </c>
      <c r="BI34" s="324">
        <f t="shared" si="83"/>
        <v>0</v>
      </c>
      <c r="BJ34" s="327">
        <f t="shared" si="13"/>
        <v>1171.21</v>
      </c>
      <c r="BK34" s="324">
        <v>6447.99</v>
      </c>
      <c r="BL34" s="324">
        <v>5121.45</v>
      </c>
      <c r="BM34" s="324">
        <f t="shared" si="84"/>
        <v>1326.54</v>
      </c>
      <c r="BN34" s="324">
        <f t="shared" si="85"/>
        <v>0</v>
      </c>
      <c r="BO34" s="325">
        <f t="shared" si="14"/>
        <v>1326.54</v>
      </c>
      <c r="BP34" s="320">
        <v>838.74000000000012</v>
      </c>
      <c r="BQ34" s="320">
        <v>689.46</v>
      </c>
      <c r="BR34" s="319">
        <f t="shared" si="15"/>
        <v>149.28000000000009</v>
      </c>
      <c r="BS34" s="320">
        <f t="shared" si="16"/>
        <v>0</v>
      </c>
      <c r="BT34" s="341">
        <f t="shared" si="17"/>
        <v>149.28000000000009</v>
      </c>
      <c r="BU34" s="319">
        <v>108.77</v>
      </c>
      <c r="BV34" s="319">
        <v>0</v>
      </c>
      <c r="BW34" s="319">
        <f t="shared" si="18"/>
        <v>108.77</v>
      </c>
      <c r="BX34" s="320">
        <f t="shared" si="19"/>
        <v>0</v>
      </c>
      <c r="BY34" s="342">
        <f t="shared" si="20"/>
        <v>108.77</v>
      </c>
      <c r="BZ34" s="319">
        <v>2232.9299999999998</v>
      </c>
      <c r="CA34" s="319">
        <v>3583.87</v>
      </c>
      <c r="CB34" s="319">
        <f t="shared" si="21"/>
        <v>0</v>
      </c>
      <c r="CC34" s="320">
        <f t="shared" si="22"/>
        <v>-1350.94</v>
      </c>
      <c r="CD34" s="341">
        <f t="shared" si="23"/>
        <v>-1350.94</v>
      </c>
      <c r="CE34" s="319">
        <v>27353.39</v>
      </c>
      <c r="CF34" s="319">
        <v>74084.160000000003</v>
      </c>
      <c r="CG34" s="319">
        <f t="shared" si="24"/>
        <v>0</v>
      </c>
      <c r="CH34" s="320">
        <f t="shared" si="25"/>
        <v>-46730.770000000004</v>
      </c>
      <c r="CI34" s="342">
        <f t="shared" si="26"/>
        <v>-46730.770000000004</v>
      </c>
      <c r="CJ34" s="319">
        <v>3018.9300000000003</v>
      </c>
      <c r="CK34" s="319">
        <v>0</v>
      </c>
      <c r="CL34" s="324">
        <f t="shared" si="27"/>
        <v>3018.9300000000003</v>
      </c>
      <c r="CM34" s="324">
        <f t="shared" si="28"/>
        <v>0</v>
      </c>
      <c r="CN34" s="327">
        <f t="shared" si="89"/>
        <v>3018.9300000000003</v>
      </c>
      <c r="CO34" s="324">
        <v>4526.37</v>
      </c>
      <c r="CP34" s="324">
        <v>0</v>
      </c>
      <c r="CQ34" s="324">
        <f t="shared" si="30"/>
        <v>4526.37</v>
      </c>
      <c r="CR34" s="324">
        <f t="shared" si="31"/>
        <v>0</v>
      </c>
      <c r="CS34" s="327">
        <f t="shared" si="90"/>
        <v>4526.37</v>
      </c>
      <c r="CT34" s="324">
        <v>758.3</v>
      </c>
      <c r="CU34" s="324">
        <v>0</v>
      </c>
      <c r="CV34" s="324">
        <f t="shared" si="33"/>
        <v>758.3</v>
      </c>
      <c r="CW34" s="324">
        <f t="shared" si="34"/>
        <v>0</v>
      </c>
      <c r="CX34" s="327">
        <f t="shared" si="91"/>
        <v>758.3</v>
      </c>
      <c r="CY34" s="324">
        <v>2017.76</v>
      </c>
      <c r="CZ34" s="324">
        <v>0</v>
      </c>
      <c r="DA34" s="324">
        <f t="shared" si="36"/>
        <v>2017.76</v>
      </c>
      <c r="DB34" s="324">
        <f t="shared" si="37"/>
        <v>0</v>
      </c>
      <c r="DC34" s="327">
        <f t="shared" si="92"/>
        <v>2017.76</v>
      </c>
      <c r="DD34" s="324">
        <v>863.99999999999977</v>
      </c>
      <c r="DE34" s="324">
        <v>0</v>
      </c>
      <c r="DF34" s="324">
        <f t="shared" si="39"/>
        <v>863.99999999999977</v>
      </c>
      <c r="DG34" s="324">
        <f t="shared" si="40"/>
        <v>0</v>
      </c>
      <c r="DH34" s="325">
        <f t="shared" si="93"/>
        <v>863.99999999999977</v>
      </c>
      <c r="DI34" s="323">
        <v>1528.96</v>
      </c>
      <c r="DJ34" s="323">
        <v>647.24</v>
      </c>
      <c r="DK34" s="324">
        <f t="shared" si="42"/>
        <v>881.72</v>
      </c>
      <c r="DL34" s="324">
        <f t="shared" si="43"/>
        <v>0</v>
      </c>
      <c r="DM34" s="327">
        <f t="shared" si="94"/>
        <v>881.72</v>
      </c>
      <c r="DN34" s="324">
        <v>175.79999999999998</v>
      </c>
      <c r="DO34" s="324">
        <v>2984.45</v>
      </c>
      <c r="DP34" s="324">
        <f t="shared" si="45"/>
        <v>0</v>
      </c>
      <c r="DQ34" s="324">
        <f t="shared" si="46"/>
        <v>-2808.6499999999996</v>
      </c>
      <c r="DR34" s="325">
        <f t="shared" si="47"/>
        <v>-2808.6499999999996</v>
      </c>
      <c r="DS34" s="320">
        <v>6417.1900000000005</v>
      </c>
      <c r="DT34" s="320">
        <v>0</v>
      </c>
      <c r="DU34" s="319">
        <f t="shared" si="48"/>
        <v>6417.1900000000005</v>
      </c>
      <c r="DV34" s="320">
        <f t="shared" si="49"/>
        <v>0</v>
      </c>
      <c r="DW34" s="342">
        <f t="shared" si="95"/>
        <v>6417.1900000000005</v>
      </c>
      <c r="DX34" s="329">
        <v>3690.7200000000003</v>
      </c>
      <c r="DY34" s="329">
        <v>2082.98</v>
      </c>
      <c r="DZ34" s="320">
        <f t="shared" si="51"/>
        <v>1607.7400000000002</v>
      </c>
      <c r="EA34" s="320">
        <f t="shared" si="52"/>
        <v>0</v>
      </c>
      <c r="EB34" s="342">
        <f t="shared" si="53"/>
        <v>1607.7400000000002</v>
      </c>
      <c r="EC34" s="319">
        <v>0</v>
      </c>
      <c r="ED34" s="319">
        <v>0</v>
      </c>
      <c r="EE34" s="319">
        <f t="shared" si="54"/>
        <v>0</v>
      </c>
      <c r="EF34" s="320">
        <f t="shared" si="55"/>
        <v>0</v>
      </c>
      <c r="EG34" s="342">
        <f t="shared" si="56"/>
        <v>0</v>
      </c>
      <c r="EH34" s="324"/>
      <c r="EI34" s="324"/>
      <c r="EJ34" s="324">
        <f t="shared" si="57"/>
        <v>0</v>
      </c>
      <c r="EK34" s="324">
        <f t="shared" si="58"/>
        <v>0</v>
      </c>
      <c r="EL34" s="327">
        <f t="shared" si="59"/>
        <v>0</v>
      </c>
      <c r="EM34" s="330">
        <v>3926.6999999999994</v>
      </c>
      <c r="EN34" s="330">
        <v>4131.6499999999996</v>
      </c>
      <c r="EO34" s="331">
        <f t="shared" si="60"/>
        <v>118641.13000000002</v>
      </c>
      <c r="EP34" s="331">
        <f t="shared" si="61"/>
        <v>142837.50000000003</v>
      </c>
      <c r="EQ34" s="332">
        <f t="shared" si="86"/>
        <v>0</v>
      </c>
      <c r="ER34" s="332">
        <f t="shared" si="87"/>
        <v>-24196.37000000001</v>
      </c>
      <c r="ES34" s="333">
        <f t="shared" si="62"/>
        <v>-24196.37000000001</v>
      </c>
      <c r="ET34" s="343"/>
      <c r="EU34" s="335">
        <f t="shared" si="63"/>
        <v>-38850.760000000009</v>
      </c>
      <c r="EV34" s="336">
        <f t="shared" si="64"/>
        <v>-32113.729999999996</v>
      </c>
      <c r="EW34" s="337"/>
      <c r="EX34" s="2"/>
      <c r="EY34" s="7"/>
      <c r="EZ34" s="2"/>
      <c r="FA34" s="2"/>
      <c r="FB34" s="2"/>
      <c r="FC34" s="2"/>
      <c r="FD34" s="2"/>
      <c r="FE34" s="2"/>
      <c r="FF34" s="2"/>
      <c r="FG34" s="2"/>
    </row>
    <row r="35" spans="1:163" s="1" customFormat="1" ht="15.75" customHeight="1" x14ac:dyDescent="0.25">
      <c r="A35" s="311">
        <v>28</v>
      </c>
      <c r="B35" s="338" t="s">
        <v>35</v>
      </c>
      <c r="C35" s="339">
        <v>5</v>
      </c>
      <c r="D35" s="340">
        <v>4</v>
      </c>
      <c r="E35" s="315">
        <v>2767.7999999999997</v>
      </c>
      <c r="F35" s="316">
        <f>'[3]березень 2021'!F38</f>
        <v>-25390</v>
      </c>
      <c r="G35" s="316">
        <f>'[3]березень 2021'!G38</f>
        <v>-22304.260000000017</v>
      </c>
      <c r="H35" s="317">
        <v>11190.220000000001</v>
      </c>
      <c r="I35" s="317">
        <v>10445.07</v>
      </c>
      <c r="J35" s="317">
        <f t="shared" si="65"/>
        <v>745.15000000000146</v>
      </c>
      <c r="K35" s="317">
        <f t="shared" si="66"/>
        <v>0</v>
      </c>
      <c r="L35" s="317">
        <f t="shared" si="0"/>
        <v>745.15000000000146</v>
      </c>
      <c r="M35" s="318">
        <v>22938.379999999997</v>
      </c>
      <c r="N35" s="318">
        <v>30816.54</v>
      </c>
      <c r="O35" s="319">
        <f t="shared" si="67"/>
        <v>0</v>
      </c>
      <c r="P35" s="319">
        <f t="shared" si="1"/>
        <v>-7878.1600000000035</v>
      </c>
      <c r="Q35" s="319">
        <f t="shared" si="2"/>
        <v>-7878.1600000000035</v>
      </c>
      <c r="R35" s="319">
        <v>0</v>
      </c>
      <c r="S35" s="319">
        <v>0</v>
      </c>
      <c r="T35" s="319">
        <f t="shared" si="68"/>
        <v>0</v>
      </c>
      <c r="U35" s="320">
        <f t="shared" si="69"/>
        <v>0</v>
      </c>
      <c r="V35" s="341">
        <f t="shared" si="3"/>
        <v>0</v>
      </c>
      <c r="W35" s="319">
        <v>0</v>
      </c>
      <c r="X35" s="319">
        <v>0</v>
      </c>
      <c r="Y35" s="319">
        <f t="shared" si="4"/>
        <v>0</v>
      </c>
      <c r="Z35" s="320">
        <f t="shared" si="5"/>
        <v>0</v>
      </c>
      <c r="AA35" s="342">
        <f t="shared" si="6"/>
        <v>0</v>
      </c>
      <c r="AB35" s="323">
        <v>4043.1700000000005</v>
      </c>
      <c r="AC35" s="323">
        <v>796.61</v>
      </c>
      <c r="AD35" s="324">
        <f t="shared" si="70"/>
        <v>3246.5600000000004</v>
      </c>
      <c r="AE35" s="324">
        <f t="shared" si="71"/>
        <v>0</v>
      </c>
      <c r="AF35" s="325">
        <f t="shared" si="88"/>
        <v>3246.5600000000004</v>
      </c>
      <c r="AG35" s="323">
        <v>2007.4799999999998</v>
      </c>
      <c r="AH35" s="323">
        <v>386.11000000000007</v>
      </c>
      <c r="AI35" s="324">
        <f t="shared" si="72"/>
        <v>1621.3699999999997</v>
      </c>
      <c r="AJ35" s="324">
        <f t="shared" si="73"/>
        <v>0</v>
      </c>
      <c r="AK35" s="325">
        <f t="shared" si="8"/>
        <v>1621.3699999999997</v>
      </c>
      <c r="AL35" s="323">
        <v>3799.92</v>
      </c>
      <c r="AM35" s="323">
        <v>2927.2599999999998</v>
      </c>
      <c r="AN35" s="324">
        <f t="shared" si="74"/>
        <v>872.66000000000031</v>
      </c>
      <c r="AO35" s="324">
        <f t="shared" si="75"/>
        <v>0</v>
      </c>
      <c r="AP35" s="325">
        <f t="shared" si="9"/>
        <v>872.66000000000031</v>
      </c>
      <c r="AQ35" s="326">
        <v>764.19999999999993</v>
      </c>
      <c r="AR35" s="326">
        <v>654.97</v>
      </c>
      <c r="AS35" s="324">
        <f t="shared" si="76"/>
        <v>109.2299999999999</v>
      </c>
      <c r="AT35" s="324">
        <f t="shared" si="77"/>
        <v>0</v>
      </c>
      <c r="AU35" s="327">
        <f t="shared" si="10"/>
        <v>109.2299999999999</v>
      </c>
      <c r="AV35" s="323">
        <v>234.44000000000005</v>
      </c>
      <c r="AW35" s="323">
        <v>138.06000000000003</v>
      </c>
      <c r="AX35" s="324">
        <f t="shared" si="78"/>
        <v>96.380000000000024</v>
      </c>
      <c r="AY35" s="324">
        <f t="shared" si="79"/>
        <v>0</v>
      </c>
      <c r="AZ35" s="325">
        <f t="shared" si="11"/>
        <v>96.380000000000024</v>
      </c>
      <c r="BA35" s="326">
        <v>4160.8499999999995</v>
      </c>
      <c r="BB35" s="326">
        <v>2809.64</v>
      </c>
      <c r="BC35" s="324">
        <f t="shared" si="80"/>
        <v>1351.2099999999996</v>
      </c>
      <c r="BD35" s="324">
        <f t="shared" si="81"/>
        <v>0</v>
      </c>
      <c r="BE35" s="327">
        <f t="shared" si="12"/>
        <v>1351.2099999999996</v>
      </c>
      <c r="BF35" s="324">
        <v>947.68999999999994</v>
      </c>
      <c r="BG35" s="324">
        <v>0</v>
      </c>
      <c r="BH35" s="324">
        <f t="shared" si="82"/>
        <v>947.68999999999994</v>
      </c>
      <c r="BI35" s="324">
        <f t="shared" si="83"/>
        <v>0</v>
      </c>
      <c r="BJ35" s="327">
        <f t="shared" si="13"/>
        <v>947.68999999999994</v>
      </c>
      <c r="BK35" s="324">
        <v>5217.59</v>
      </c>
      <c r="BL35" s="324">
        <v>2971.36</v>
      </c>
      <c r="BM35" s="324">
        <f t="shared" si="84"/>
        <v>2246.23</v>
      </c>
      <c r="BN35" s="324">
        <f t="shared" si="85"/>
        <v>0</v>
      </c>
      <c r="BO35" s="325">
        <f t="shared" si="14"/>
        <v>2246.23</v>
      </c>
      <c r="BP35" s="320">
        <v>687.5</v>
      </c>
      <c r="BQ35" s="320">
        <v>565.73</v>
      </c>
      <c r="BR35" s="319">
        <f t="shared" si="15"/>
        <v>121.76999999999998</v>
      </c>
      <c r="BS35" s="320">
        <f t="shared" si="16"/>
        <v>0</v>
      </c>
      <c r="BT35" s="341">
        <f t="shared" si="17"/>
        <v>121.76999999999998</v>
      </c>
      <c r="BU35" s="319">
        <v>89.95</v>
      </c>
      <c r="BV35" s="319">
        <v>0</v>
      </c>
      <c r="BW35" s="319">
        <f t="shared" si="18"/>
        <v>89.95</v>
      </c>
      <c r="BX35" s="320">
        <f t="shared" si="19"/>
        <v>0</v>
      </c>
      <c r="BY35" s="342">
        <f t="shared" si="20"/>
        <v>89.95</v>
      </c>
      <c r="BZ35" s="319">
        <v>1674.8100000000002</v>
      </c>
      <c r="CA35" s="319">
        <v>2687.9</v>
      </c>
      <c r="CB35" s="319">
        <f t="shared" si="21"/>
        <v>0</v>
      </c>
      <c r="CC35" s="320">
        <f t="shared" si="22"/>
        <v>-1013.0899999999999</v>
      </c>
      <c r="CD35" s="341">
        <f t="shared" si="23"/>
        <v>-1013.0899999999999</v>
      </c>
      <c r="CE35" s="319">
        <v>20022.219999999998</v>
      </c>
      <c r="CF35" s="319">
        <v>14944.859999999999</v>
      </c>
      <c r="CG35" s="319">
        <f t="shared" si="24"/>
        <v>5077.3599999999988</v>
      </c>
      <c r="CH35" s="320">
        <f t="shared" si="25"/>
        <v>0</v>
      </c>
      <c r="CI35" s="342">
        <f t="shared" si="26"/>
        <v>5077.3599999999988</v>
      </c>
      <c r="CJ35" s="319">
        <v>2351.8099999999995</v>
      </c>
      <c r="CK35" s="319">
        <v>1988.05</v>
      </c>
      <c r="CL35" s="324">
        <f t="shared" si="27"/>
        <v>363.75999999999954</v>
      </c>
      <c r="CM35" s="324">
        <f t="shared" si="28"/>
        <v>0</v>
      </c>
      <c r="CN35" s="327">
        <f t="shared" si="89"/>
        <v>363.75999999999954</v>
      </c>
      <c r="CO35" s="324">
        <v>3422.93</v>
      </c>
      <c r="CP35" s="324">
        <v>0</v>
      </c>
      <c r="CQ35" s="324">
        <f t="shared" si="30"/>
        <v>3422.93</v>
      </c>
      <c r="CR35" s="324">
        <f t="shared" si="31"/>
        <v>0</v>
      </c>
      <c r="CS35" s="327">
        <f t="shared" si="90"/>
        <v>3422.93</v>
      </c>
      <c r="CT35" s="324">
        <v>579.29999999999984</v>
      </c>
      <c r="CU35" s="324">
        <v>0</v>
      </c>
      <c r="CV35" s="324">
        <f t="shared" si="33"/>
        <v>579.29999999999984</v>
      </c>
      <c r="CW35" s="324">
        <f t="shared" si="34"/>
        <v>0</v>
      </c>
      <c r="CX35" s="327">
        <f t="shared" si="91"/>
        <v>579.29999999999984</v>
      </c>
      <c r="CY35" s="324">
        <v>1461.1199999999994</v>
      </c>
      <c r="CZ35" s="324">
        <v>0</v>
      </c>
      <c r="DA35" s="324">
        <f t="shared" si="36"/>
        <v>1461.1199999999994</v>
      </c>
      <c r="DB35" s="324">
        <f t="shared" si="37"/>
        <v>0</v>
      </c>
      <c r="DC35" s="327">
        <f t="shared" si="92"/>
        <v>1461.1199999999994</v>
      </c>
      <c r="DD35" s="324">
        <v>863.57</v>
      </c>
      <c r="DE35" s="324">
        <v>0</v>
      </c>
      <c r="DF35" s="324">
        <f t="shared" si="39"/>
        <v>863.57</v>
      </c>
      <c r="DG35" s="324">
        <f t="shared" si="40"/>
        <v>0</v>
      </c>
      <c r="DH35" s="325">
        <f t="shared" si="93"/>
        <v>863.57</v>
      </c>
      <c r="DI35" s="323">
        <v>1393.3200000000002</v>
      </c>
      <c r="DJ35" s="323">
        <v>0</v>
      </c>
      <c r="DK35" s="324">
        <f t="shared" si="42"/>
        <v>1393.3200000000002</v>
      </c>
      <c r="DL35" s="324">
        <f t="shared" si="43"/>
        <v>0</v>
      </c>
      <c r="DM35" s="327">
        <f t="shared" si="94"/>
        <v>1393.3200000000002</v>
      </c>
      <c r="DN35" s="324">
        <v>154.97000000000003</v>
      </c>
      <c r="DO35" s="324">
        <v>3484.01</v>
      </c>
      <c r="DP35" s="324">
        <f t="shared" si="45"/>
        <v>0</v>
      </c>
      <c r="DQ35" s="324">
        <f t="shared" si="46"/>
        <v>-3329.04</v>
      </c>
      <c r="DR35" s="325">
        <f t="shared" si="47"/>
        <v>-3329.04</v>
      </c>
      <c r="DS35" s="320">
        <v>7014.68</v>
      </c>
      <c r="DT35" s="320">
        <v>0</v>
      </c>
      <c r="DU35" s="319">
        <f t="shared" si="48"/>
        <v>7014.68</v>
      </c>
      <c r="DV35" s="320">
        <f t="shared" si="49"/>
        <v>0</v>
      </c>
      <c r="DW35" s="342">
        <f t="shared" si="95"/>
        <v>7014.68</v>
      </c>
      <c r="DX35" s="329">
        <v>4880.7100000000009</v>
      </c>
      <c r="DY35" s="329">
        <v>4514.04</v>
      </c>
      <c r="DZ35" s="320">
        <f t="shared" si="51"/>
        <v>366.67000000000098</v>
      </c>
      <c r="EA35" s="320">
        <f t="shared" si="52"/>
        <v>0</v>
      </c>
      <c r="EB35" s="342">
        <f t="shared" si="53"/>
        <v>366.67000000000098</v>
      </c>
      <c r="EC35" s="319">
        <v>0</v>
      </c>
      <c r="ED35" s="319">
        <v>0</v>
      </c>
      <c r="EE35" s="319">
        <f t="shared" si="54"/>
        <v>0</v>
      </c>
      <c r="EF35" s="320">
        <f t="shared" si="55"/>
        <v>0</v>
      </c>
      <c r="EG35" s="342">
        <f t="shared" si="56"/>
        <v>0</v>
      </c>
      <c r="EH35" s="324"/>
      <c r="EI35" s="324"/>
      <c r="EJ35" s="324">
        <f t="shared" si="57"/>
        <v>0</v>
      </c>
      <c r="EK35" s="324">
        <f t="shared" si="58"/>
        <v>0</v>
      </c>
      <c r="EL35" s="327">
        <f t="shared" si="59"/>
        <v>0</v>
      </c>
      <c r="EM35" s="330">
        <v>3420.4100000000003</v>
      </c>
      <c r="EN35" s="330">
        <v>2692.7300000000005</v>
      </c>
      <c r="EO35" s="331">
        <f t="shared" si="60"/>
        <v>103321.24</v>
      </c>
      <c r="EP35" s="331">
        <f t="shared" si="61"/>
        <v>82822.94</v>
      </c>
      <c r="EQ35" s="332">
        <f t="shared" si="86"/>
        <v>20498.300000000003</v>
      </c>
      <c r="ER35" s="332">
        <f t="shared" si="87"/>
        <v>0</v>
      </c>
      <c r="ES35" s="333">
        <f t="shared" si="62"/>
        <v>20498.300000000003</v>
      </c>
      <c r="ET35" s="343"/>
      <c r="EU35" s="335">
        <f t="shared" si="63"/>
        <v>-4891.6999999999971</v>
      </c>
      <c r="EV35" s="336">
        <f t="shared" si="64"/>
        <v>-12471.940000000021</v>
      </c>
      <c r="EW35" s="337"/>
      <c r="EX35" s="2"/>
      <c r="EY35" s="7"/>
      <c r="EZ35" s="2"/>
      <c r="FA35" s="2"/>
      <c r="FB35" s="2"/>
      <c r="FC35" s="2"/>
      <c r="FD35" s="2"/>
      <c r="FE35" s="2"/>
      <c r="FF35" s="2"/>
      <c r="FG35" s="2"/>
    </row>
    <row r="36" spans="1:163" s="1" customFormat="1" ht="15.75" customHeight="1" x14ac:dyDescent="0.25">
      <c r="A36" s="311">
        <v>29</v>
      </c>
      <c r="B36" s="338" t="s">
        <v>36</v>
      </c>
      <c r="C36" s="339">
        <v>9</v>
      </c>
      <c r="D36" s="340">
        <v>5</v>
      </c>
      <c r="E36" s="315">
        <v>9462.7657142857151</v>
      </c>
      <c r="F36" s="316">
        <f>'[3]березень 2021'!F39</f>
        <v>-37488.299999999996</v>
      </c>
      <c r="G36" s="316">
        <f>'[3]березень 2021'!G39</f>
        <v>-63173.080000000016</v>
      </c>
      <c r="H36" s="317">
        <v>55050.5</v>
      </c>
      <c r="I36" s="317">
        <v>53860.42</v>
      </c>
      <c r="J36" s="317">
        <f t="shared" si="65"/>
        <v>1190.0800000000017</v>
      </c>
      <c r="K36" s="317">
        <f t="shared" si="66"/>
        <v>0</v>
      </c>
      <c r="L36" s="317">
        <f t="shared" si="0"/>
        <v>1190.0800000000017</v>
      </c>
      <c r="M36" s="318">
        <v>37226.94</v>
      </c>
      <c r="N36" s="318">
        <v>49384.05</v>
      </c>
      <c r="O36" s="319">
        <f t="shared" si="67"/>
        <v>0</v>
      </c>
      <c r="P36" s="319">
        <f t="shared" si="1"/>
        <v>-12157.11</v>
      </c>
      <c r="Q36" s="319">
        <f t="shared" si="2"/>
        <v>-12157.11</v>
      </c>
      <c r="R36" s="319">
        <v>81802.549999999988</v>
      </c>
      <c r="S36" s="319">
        <v>80809.12000000001</v>
      </c>
      <c r="T36" s="319">
        <f t="shared" si="68"/>
        <v>993.42999999997846</v>
      </c>
      <c r="U36" s="320">
        <f t="shared" si="69"/>
        <v>0</v>
      </c>
      <c r="V36" s="341">
        <f t="shared" si="3"/>
        <v>993.42999999997846</v>
      </c>
      <c r="W36" s="319">
        <v>2072.25</v>
      </c>
      <c r="X36" s="319">
        <v>2031.23</v>
      </c>
      <c r="Y36" s="319">
        <f t="shared" si="4"/>
        <v>41.019999999999982</v>
      </c>
      <c r="Z36" s="320">
        <f t="shared" si="5"/>
        <v>0</v>
      </c>
      <c r="AA36" s="342">
        <f t="shared" si="6"/>
        <v>41.019999999999982</v>
      </c>
      <c r="AB36" s="323">
        <v>14312.319999999998</v>
      </c>
      <c r="AC36" s="323">
        <v>1389.13</v>
      </c>
      <c r="AD36" s="324">
        <f t="shared" si="70"/>
        <v>12923.189999999999</v>
      </c>
      <c r="AE36" s="324">
        <f t="shared" si="71"/>
        <v>0</v>
      </c>
      <c r="AF36" s="325">
        <f t="shared" si="88"/>
        <v>12923.189999999999</v>
      </c>
      <c r="AG36" s="323">
        <v>7772.18</v>
      </c>
      <c r="AH36" s="323">
        <v>1082.4200000000003</v>
      </c>
      <c r="AI36" s="324">
        <f t="shared" si="72"/>
        <v>6689.76</v>
      </c>
      <c r="AJ36" s="324">
        <f t="shared" si="73"/>
        <v>0</v>
      </c>
      <c r="AK36" s="325">
        <f t="shared" si="8"/>
        <v>6689.76</v>
      </c>
      <c r="AL36" s="323">
        <v>13109.76</v>
      </c>
      <c r="AM36" s="323">
        <v>10001.380000000001</v>
      </c>
      <c r="AN36" s="324">
        <f t="shared" si="74"/>
        <v>3108.3799999999992</v>
      </c>
      <c r="AO36" s="324">
        <f t="shared" si="75"/>
        <v>0</v>
      </c>
      <c r="AP36" s="325">
        <f t="shared" si="9"/>
        <v>3108.3799999999992</v>
      </c>
      <c r="AQ36" s="326">
        <v>2297.8200000000002</v>
      </c>
      <c r="AR36" s="326">
        <v>1963.23</v>
      </c>
      <c r="AS36" s="324">
        <f t="shared" si="76"/>
        <v>334.59000000000015</v>
      </c>
      <c r="AT36" s="324">
        <f t="shared" si="77"/>
        <v>0</v>
      </c>
      <c r="AU36" s="327">
        <f t="shared" si="10"/>
        <v>334.59000000000015</v>
      </c>
      <c r="AV36" s="323">
        <v>644.41</v>
      </c>
      <c r="AW36" s="323">
        <v>551.71999999999991</v>
      </c>
      <c r="AX36" s="324">
        <f t="shared" si="78"/>
        <v>92.690000000000055</v>
      </c>
      <c r="AY36" s="324">
        <f t="shared" si="79"/>
        <v>0</v>
      </c>
      <c r="AZ36" s="325">
        <f t="shared" si="11"/>
        <v>92.690000000000055</v>
      </c>
      <c r="BA36" s="326">
        <v>10046.310000000001</v>
      </c>
      <c r="BB36" s="326">
        <v>7988.34</v>
      </c>
      <c r="BC36" s="324">
        <f t="shared" si="80"/>
        <v>2057.9700000000012</v>
      </c>
      <c r="BD36" s="324">
        <f t="shared" si="81"/>
        <v>0</v>
      </c>
      <c r="BE36" s="327">
        <f t="shared" si="12"/>
        <v>2057.9700000000012</v>
      </c>
      <c r="BF36" s="324">
        <v>3241.2500000000009</v>
      </c>
      <c r="BG36" s="324">
        <v>0</v>
      </c>
      <c r="BH36" s="324">
        <f t="shared" si="82"/>
        <v>3241.2500000000009</v>
      </c>
      <c r="BI36" s="324">
        <f t="shared" si="83"/>
        <v>0</v>
      </c>
      <c r="BJ36" s="327">
        <f t="shared" si="13"/>
        <v>3241.2500000000009</v>
      </c>
      <c r="BK36" s="324">
        <v>17868.150000000001</v>
      </c>
      <c r="BL36" s="324">
        <v>26026.39</v>
      </c>
      <c r="BM36" s="324">
        <f t="shared" si="84"/>
        <v>0</v>
      </c>
      <c r="BN36" s="324">
        <f t="shared" si="85"/>
        <v>-8158.239999999998</v>
      </c>
      <c r="BO36" s="325">
        <f t="shared" si="14"/>
        <v>-8158.239999999998</v>
      </c>
      <c r="BP36" s="320">
        <v>1273.8399999999999</v>
      </c>
      <c r="BQ36" s="320">
        <v>1037.9499999999998</v>
      </c>
      <c r="BR36" s="319">
        <f t="shared" si="15"/>
        <v>235.8900000000001</v>
      </c>
      <c r="BS36" s="320">
        <f t="shared" si="16"/>
        <v>0</v>
      </c>
      <c r="BT36" s="341">
        <f t="shared" si="17"/>
        <v>235.8900000000001</v>
      </c>
      <c r="BU36" s="319">
        <v>161.08000000000001</v>
      </c>
      <c r="BV36" s="319">
        <v>0</v>
      </c>
      <c r="BW36" s="319">
        <f t="shared" si="18"/>
        <v>161.08000000000001</v>
      </c>
      <c r="BX36" s="320">
        <f t="shared" si="19"/>
        <v>0</v>
      </c>
      <c r="BY36" s="342">
        <f t="shared" si="20"/>
        <v>161.08000000000001</v>
      </c>
      <c r="BZ36" s="319">
        <v>4973.8499999999995</v>
      </c>
      <c r="CA36" s="319">
        <v>8086.91</v>
      </c>
      <c r="CB36" s="319">
        <f t="shared" si="21"/>
        <v>0</v>
      </c>
      <c r="CC36" s="320">
        <f t="shared" si="22"/>
        <v>-3113.0600000000004</v>
      </c>
      <c r="CD36" s="341">
        <f t="shared" si="23"/>
        <v>-3113.0600000000004</v>
      </c>
      <c r="CE36" s="319">
        <v>84491.89</v>
      </c>
      <c r="CF36" s="319">
        <v>55134.090000000004</v>
      </c>
      <c r="CG36" s="319">
        <f t="shared" si="24"/>
        <v>29357.799999999996</v>
      </c>
      <c r="CH36" s="320">
        <f t="shared" si="25"/>
        <v>0</v>
      </c>
      <c r="CI36" s="342">
        <f t="shared" si="26"/>
        <v>29357.799999999996</v>
      </c>
      <c r="CJ36" s="319">
        <v>8525.48</v>
      </c>
      <c r="CK36" s="319">
        <v>0</v>
      </c>
      <c r="CL36" s="324">
        <f t="shared" si="27"/>
        <v>8525.48</v>
      </c>
      <c r="CM36" s="324">
        <f t="shared" si="28"/>
        <v>0</v>
      </c>
      <c r="CN36" s="327">
        <f t="shared" si="89"/>
        <v>8525.48</v>
      </c>
      <c r="CO36" s="324">
        <v>13384.619999999999</v>
      </c>
      <c r="CP36" s="324">
        <v>0</v>
      </c>
      <c r="CQ36" s="324">
        <f t="shared" si="30"/>
        <v>13384.619999999999</v>
      </c>
      <c r="CR36" s="324">
        <f t="shared" si="31"/>
        <v>0</v>
      </c>
      <c r="CS36" s="327">
        <f t="shared" si="90"/>
        <v>13384.619999999999</v>
      </c>
      <c r="CT36" s="324">
        <v>2097.6</v>
      </c>
      <c r="CU36" s="324">
        <v>0</v>
      </c>
      <c r="CV36" s="324">
        <f t="shared" si="33"/>
        <v>2097.6</v>
      </c>
      <c r="CW36" s="324">
        <f t="shared" si="34"/>
        <v>0</v>
      </c>
      <c r="CX36" s="327">
        <f t="shared" si="91"/>
        <v>2097.6</v>
      </c>
      <c r="CY36" s="324">
        <v>4248.9400000000005</v>
      </c>
      <c r="CZ36" s="324">
        <v>0</v>
      </c>
      <c r="DA36" s="324">
        <f t="shared" si="36"/>
        <v>4248.9400000000005</v>
      </c>
      <c r="DB36" s="324">
        <f t="shared" si="37"/>
        <v>0</v>
      </c>
      <c r="DC36" s="327">
        <f t="shared" si="92"/>
        <v>4248.9400000000005</v>
      </c>
      <c r="DD36" s="324">
        <v>2371.36</v>
      </c>
      <c r="DE36" s="324">
        <v>0</v>
      </c>
      <c r="DF36" s="324">
        <f t="shared" si="39"/>
        <v>2371.36</v>
      </c>
      <c r="DG36" s="324">
        <f t="shared" si="40"/>
        <v>0</v>
      </c>
      <c r="DH36" s="325">
        <f t="shared" si="93"/>
        <v>2371.36</v>
      </c>
      <c r="DI36" s="323">
        <v>3978.9399999999996</v>
      </c>
      <c r="DJ36" s="323">
        <v>1495.3</v>
      </c>
      <c r="DK36" s="324">
        <f t="shared" si="42"/>
        <v>2483.6399999999994</v>
      </c>
      <c r="DL36" s="324">
        <f t="shared" si="43"/>
        <v>0</v>
      </c>
      <c r="DM36" s="327">
        <f t="shared" si="94"/>
        <v>2483.6399999999994</v>
      </c>
      <c r="DN36" s="324">
        <v>425.36</v>
      </c>
      <c r="DO36" s="324">
        <v>0</v>
      </c>
      <c r="DP36" s="324">
        <f t="shared" si="45"/>
        <v>425.36</v>
      </c>
      <c r="DQ36" s="324">
        <f t="shared" si="46"/>
        <v>0</v>
      </c>
      <c r="DR36" s="325">
        <f t="shared" si="47"/>
        <v>425.36</v>
      </c>
      <c r="DS36" s="320">
        <v>10834.27</v>
      </c>
      <c r="DT36" s="320">
        <v>0</v>
      </c>
      <c r="DU36" s="319">
        <f t="shared" si="48"/>
        <v>10834.27</v>
      </c>
      <c r="DV36" s="320">
        <f t="shared" si="49"/>
        <v>0</v>
      </c>
      <c r="DW36" s="342">
        <f t="shared" si="95"/>
        <v>10834.27</v>
      </c>
      <c r="DX36" s="329">
        <v>10621.47</v>
      </c>
      <c r="DY36" s="329">
        <v>6723.98</v>
      </c>
      <c r="DZ36" s="320">
        <f t="shared" si="51"/>
        <v>3897.49</v>
      </c>
      <c r="EA36" s="320">
        <f t="shared" si="52"/>
        <v>0</v>
      </c>
      <c r="EB36" s="342">
        <f t="shared" si="53"/>
        <v>3897.49</v>
      </c>
      <c r="EC36" s="319">
        <v>14771.359999999997</v>
      </c>
      <c r="ED36" s="319">
        <v>12467.579999999998</v>
      </c>
      <c r="EE36" s="319">
        <f t="shared" si="54"/>
        <v>2303.7799999999988</v>
      </c>
      <c r="EF36" s="320">
        <f t="shared" si="55"/>
        <v>0</v>
      </c>
      <c r="EG36" s="342">
        <f t="shared" si="56"/>
        <v>2303.7799999999988</v>
      </c>
      <c r="EH36" s="324"/>
      <c r="EI36" s="324"/>
      <c r="EJ36" s="324">
        <f t="shared" si="57"/>
        <v>0</v>
      </c>
      <c r="EK36" s="324">
        <f t="shared" si="58"/>
        <v>0</v>
      </c>
      <c r="EL36" s="327">
        <f t="shared" si="59"/>
        <v>0</v>
      </c>
      <c r="EM36" s="330">
        <v>14074.699999999999</v>
      </c>
      <c r="EN36" s="330">
        <v>10815.859999999999</v>
      </c>
      <c r="EO36" s="331">
        <f t="shared" si="60"/>
        <v>421679.19999999995</v>
      </c>
      <c r="EP36" s="331">
        <f t="shared" si="61"/>
        <v>330849.09999999992</v>
      </c>
      <c r="EQ36" s="332">
        <f t="shared" si="86"/>
        <v>90830.100000000035</v>
      </c>
      <c r="ER36" s="332">
        <f t="shared" si="87"/>
        <v>0</v>
      </c>
      <c r="ES36" s="333">
        <f t="shared" si="62"/>
        <v>90830.100000000035</v>
      </c>
      <c r="ET36" s="343"/>
      <c r="EU36" s="335">
        <f t="shared" si="63"/>
        <v>53341.800000000039</v>
      </c>
      <c r="EV36" s="336">
        <f t="shared" si="64"/>
        <v>-278.28000000002169</v>
      </c>
      <c r="EW36" s="337"/>
      <c r="EX36" s="2"/>
      <c r="EY36" s="7"/>
      <c r="EZ36" s="2"/>
      <c r="FA36" s="2"/>
      <c r="FB36" s="2"/>
      <c r="FC36" s="2"/>
      <c r="FD36" s="2"/>
      <c r="FE36" s="2"/>
      <c r="FF36" s="2"/>
      <c r="FG36" s="2"/>
    </row>
    <row r="37" spans="1:163" s="1" customFormat="1" ht="15.75" customHeight="1" x14ac:dyDescent="0.25">
      <c r="A37" s="311">
        <v>30</v>
      </c>
      <c r="B37" s="338" t="s">
        <v>37</v>
      </c>
      <c r="C37" s="339">
        <v>5</v>
      </c>
      <c r="D37" s="340">
        <v>4</v>
      </c>
      <c r="E37" s="315">
        <v>2744.5999999999995</v>
      </c>
      <c r="F37" s="316">
        <f>'[3]березень 2021'!F40</f>
        <v>-90934.569999999992</v>
      </c>
      <c r="G37" s="316">
        <f>'[3]березень 2021'!G40</f>
        <v>-23105.89</v>
      </c>
      <c r="H37" s="317">
        <v>11236.960000000001</v>
      </c>
      <c r="I37" s="317">
        <v>10533.57</v>
      </c>
      <c r="J37" s="317">
        <f t="shared" si="65"/>
        <v>703.39000000000124</v>
      </c>
      <c r="K37" s="317">
        <f t="shared" si="66"/>
        <v>0</v>
      </c>
      <c r="L37" s="317">
        <f t="shared" si="0"/>
        <v>703.39000000000124</v>
      </c>
      <c r="M37" s="318">
        <v>22157.43</v>
      </c>
      <c r="N37" s="318">
        <v>29920.86</v>
      </c>
      <c r="O37" s="319">
        <f t="shared" si="67"/>
        <v>0</v>
      </c>
      <c r="P37" s="319">
        <f t="shared" si="1"/>
        <v>-7763.43</v>
      </c>
      <c r="Q37" s="319">
        <f t="shared" si="2"/>
        <v>-7763.43</v>
      </c>
      <c r="R37" s="319">
        <v>0</v>
      </c>
      <c r="S37" s="319">
        <v>0</v>
      </c>
      <c r="T37" s="319">
        <f t="shared" si="68"/>
        <v>0</v>
      </c>
      <c r="U37" s="320">
        <f t="shared" si="69"/>
        <v>0</v>
      </c>
      <c r="V37" s="341">
        <f t="shared" si="3"/>
        <v>0</v>
      </c>
      <c r="W37" s="319">
        <v>0</v>
      </c>
      <c r="X37" s="319">
        <v>0</v>
      </c>
      <c r="Y37" s="319">
        <f t="shared" si="4"/>
        <v>0</v>
      </c>
      <c r="Z37" s="320">
        <f t="shared" si="5"/>
        <v>0</v>
      </c>
      <c r="AA37" s="342">
        <f t="shared" si="6"/>
        <v>0</v>
      </c>
      <c r="AB37" s="323">
        <v>4040.8900000000003</v>
      </c>
      <c r="AC37" s="323">
        <v>796.61</v>
      </c>
      <c r="AD37" s="324">
        <f t="shared" si="70"/>
        <v>3244.28</v>
      </c>
      <c r="AE37" s="324">
        <f t="shared" si="71"/>
        <v>0</v>
      </c>
      <c r="AF37" s="325">
        <f t="shared" si="88"/>
        <v>3244.28</v>
      </c>
      <c r="AG37" s="323">
        <v>2006.3199999999997</v>
      </c>
      <c r="AH37" s="323">
        <v>1150.8400000000001</v>
      </c>
      <c r="AI37" s="324">
        <f t="shared" si="72"/>
        <v>855.47999999999956</v>
      </c>
      <c r="AJ37" s="324">
        <f t="shared" si="73"/>
        <v>0</v>
      </c>
      <c r="AK37" s="325">
        <f t="shared" si="8"/>
        <v>855.47999999999956</v>
      </c>
      <c r="AL37" s="323">
        <v>3754.3199999999997</v>
      </c>
      <c r="AM37" s="323">
        <v>2892.25</v>
      </c>
      <c r="AN37" s="324">
        <f t="shared" si="74"/>
        <v>862.06999999999971</v>
      </c>
      <c r="AO37" s="324">
        <f t="shared" si="75"/>
        <v>0</v>
      </c>
      <c r="AP37" s="325">
        <f t="shared" si="9"/>
        <v>862.06999999999971</v>
      </c>
      <c r="AQ37" s="326">
        <v>757.78</v>
      </c>
      <c r="AR37" s="326">
        <v>649.57999999999993</v>
      </c>
      <c r="AS37" s="324">
        <f t="shared" si="76"/>
        <v>108.20000000000005</v>
      </c>
      <c r="AT37" s="324">
        <f t="shared" si="77"/>
        <v>0</v>
      </c>
      <c r="AU37" s="327">
        <f t="shared" si="10"/>
        <v>108.20000000000005</v>
      </c>
      <c r="AV37" s="323">
        <v>234.13000000000005</v>
      </c>
      <c r="AW37" s="323">
        <v>138.07000000000002</v>
      </c>
      <c r="AX37" s="324">
        <f t="shared" si="78"/>
        <v>96.060000000000031</v>
      </c>
      <c r="AY37" s="324">
        <f t="shared" si="79"/>
        <v>0</v>
      </c>
      <c r="AZ37" s="325">
        <f t="shared" si="11"/>
        <v>96.060000000000031</v>
      </c>
      <c r="BA37" s="326">
        <v>4158.6000000000004</v>
      </c>
      <c r="BB37" s="326">
        <v>2809.65</v>
      </c>
      <c r="BC37" s="324">
        <f t="shared" si="80"/>
        <v>1348.9500000000003</v>
      </c>
      <c r="BD37" s="324">
        <f t="shared" si="81"/>
        <v>0</v>
      </c>
      <c r="BE37" s="327">
        <f t="shared" si="12"/>
        <v>1348.9500000000003</v>
      </c>
      <c r="BF37" s="324">
        <v>939.76999999999987</v>
      </c>
      <c r="BG37" s="324">
        <v>0</v>
      </c>
      <c r="BH37" s="324">
        <f t="shared" si="82"/>
        <v>939.76999999999987</v>
      </c>
      <c r="BI37" s="324">
        <f t="shared" si="83"/>
        <v>0</v>
      </c>
      <c r="BJ37" s="327">
        <f t="shared" si="13"/>
        <v>939.76999999999987</v>
      </c>
      <c r="BK37" s="324">
        <v>5173.83</v>
      </c>
      <c r="BL37" s="324">
        <v>24495.090000000004</v>
      </c>
      <c r="BM37" s="324">
        <f t="shared" si="84"/>
        <v>0</v>
      </c>
      <c r="BN37" s="324">
        <f t="shared" si="85"/>
        <v>-19321.260000000002</v>
      </c>
      <c r="BO37" s="325">
        <f t="shared" si="14"/>
        <v>-19321.260000000002</v>
      </c>
      <c r="BP37" s="320">
        <v>684.76999999999987</v>
      </c>
      <c r="BQ37" s="320">
        <v>563.5</v>
      </c>
      <c r="BR37" s="319">
        <f t="shared" si="15"/>
        <v>121.26999999999987</v>
      </c>
      <c r="BS37" s="320">
        <f t="shared" si="16"/>
        <v>0</v>
      </c>
      <c r="BT37" s="341">
        <f t="shared" si="17"/>
        <v>121.26999999999987</v>
      </c>
      <c r="BU37" s="319">
        <v>89.22999999999999</v>
      </c>
      <c r="BV37" s="319">
        <v>1365.36</v>
      </c>
      <c r="BW37" s="319">
        <f t="shared" si="18"/>
        <v>0</v>
      </c>
      <c r="BX37" s="320">
        <f t="shared" si="19"/>
        <v>-1276.1299999999999</v>
      </c>
      <c r="BY37" s="342">
        <f t="shared" si="20"/>
        <v>-1276.1299999999999</v>
      </c>
      <c r="BZ37" s="319">
        <v>1673.65</v>
      </c>
      <c r="CA37" s="319">
        <v>2710.69</v>
      </c>
      <c r="CB37" s="319">
        <f t="shared" si="21"/>
        <v>0</v>
      </c>
      <c r="CC37" s="320">
        <f t="shared" si="22"/>
        <v>-1037.04</v>
      </c>
      <c r="CD37" s="341">
        <f t="shared" si="23"/>
        <v>-1037.04</v>
      </c>
      <c r="CE37" s="319">
        <v>21706.229999999996</v>
      </c>
      <c r="CF37" s="319">
        <v>41368.310000000005</v>
      </c>
      <c r="CG37" s="319">
        <f t="shared" si="24"/>
        <v>0</v>
      </c>
      <c r="CH37" s="320">
        <f t="shared" si="25"/>
        <v>-19662.080000000009</v>
      </c>
      <c r="CI37" s="342">
        <f t="shared" si="26"/>
        <v>-19662.080000000009</v>
      </c>
      <c r="CJ37" s="319">
        <v>2351.8500000000004</v>
      </c>
      <c r="CK37" s="319">
        <v>0</v>
      </c>
      <c r="CL37" s="324">
        <f t="shared" si="27"/>
        <v>2351.8500000000004</v>
      </c>
      <c r="CM37" s="324">
        <f t="shared" si="28"/>
        <v>0</v>
      </c>
      <c r="CN37" s="327">
        <f t="shared" si="89"/>
        <v>2351.8500000000004</v>
      </c>
      <c r="CO37" s="324">
        <v>3420.5899999999992</v>
      </c>
      <c r="CP37" s="324">
        <v>4578.53</v>
      </c>
      <c r="CQ37" s="324">
        <f t="shared" si="30"/>
        <v>0</v>
      </c>
      <c r="CR37" s="324">
        <f t="shared" si="31"/>
        <v>-1157.9400000000005</v>
      </c>
      <c r="CS37" s="327">
        <f t="shared" si="90"/>
        <v>-1157.9400000000005</v>
      </c>
      <c r="CT37" s="324">
        <v>571.68000000000006</v>
      </c>
      <c r="CU37" s="324">
        <v>0</v>
      </c>
      <c r="CV37" s="324">
        <f t="shared" si="33"/>
        <v>571.68000000000006</v>
      </c>
      <c r="CW37" s="324">
        <f t="shared" si="34"/>
        <v>0</v>
      </c>
      <c r="CX37" s="327">
        <f t="shared" si="91"/>
        <v>571.68000000000006</v>
      </c>
      <c r="CY37" s="324">
        <v>1454.0999999999997</v>
      </c>
      <c r="CZ37" s="324">
        <v>0</v>
      </c>
      <c r="DA37" s="324">
        <f t="shared" si="36"/>
        <v>1454.0999999999997</v>
      </c>
      <c r="DB37" s="324">
        <f t="shared" si="37"/>
        <v>0</v>
      </c>
      <c r="DC37" s="327">
        <f t="shared" si="92"/>
        <v>1454.0999999999997</v>
      </c>
      <c r="DD37" s="324">
        <v>863.48000000000013</v>
      </c>
      <c r="DE37" s="324">
        <v>0</v>
      </c>
      <c r="DF37" s="324">
        <f t="shared" si="39"/>
        <v>863.48000000000013</v>
      </c>
      <c r="DG37" s="324">
        <f t="shared" si="40"/>
        <v>0</v>
      </c>
      <c r="DH37" s="325">
        <f t="shared" si="93"/>
        <v>863.48000000000013</v>
      </c>
      <c r="DI37" s="323">
        <v>1392.8500000000001</v>
      </c>
      <c r="DJ37" s="323">
        <v>871.87</v>
      </c>
      <c r="DK37" s="324">
        <f t="shared" si="42"/>
        <v>520.98000000000013</v>
      </c>
      <c r="DL37" s="324">
        <f t="shared" si="43"/>
        <v>0</v>
      </c>
      <c r="DM37" s="327">
        <f t="shared" si="94"/>
        <v>520.98000000000013</v>
      </c>
      <c r="DN37" s="324">
        <v>152.87</v>
      </c>
      <c r="DO37" s="324">
        <v>0</v>
      </c>
      <c r="DP37" s="324">
        <f t="shared" si="45"/>
        <v>152.87</v>
      </c>
      <c r="DQ37" s="324">
        <f t="shared" si="46"/>
        <v>0</v>
      </c>
      <c r="DR37" s="325">
        <f t="shared" si="47"/>
        <v>152.87</v>
      </c>
      <c r="DS37" s="320">
        <v>4396.29</v>
      </c>
      <c r="DT37" s="320">
        <v>0</v>
      </c>
      <c r="DU37" s="319">
        <f t="shared" si="48"/>
        <v>4396.29</v>
      </c>
      <c r="DV37" s="320">
        <f t="shared" si="49"/>
        <v>0</v>
      </c>
      <c r="DW37" s="342">
        <f t="shared" si="95"/>
        <v>4396.29</v>
      </c>
      <c r="DX37" s="329">
        <v>5139.82</v>
      </c>
      <c r="DY37" s="329">
        <v>958.04</v>
      </c>
      <c r="DZ37" s="320">
        <f t="shared" si="51"/>
        <v>4181.78</v>
      </c>
      <c r="EA37" s="320">
        <f t="shared" si="52"/>
        <v>0</v>
      </c>
      <c r="EB37" s="342">
        <f t="shared" si="53"/>
        <v>4181.78</v>
      </c>
      <c r="EC37" s="319">
        <v>0</v>
      </c>
      <c r="ED37" s="319">
        <v>0</v>
      </c>
      <c r="EE37" s="319">
        <f t="shared" si="54"/>
        <v>0</v>
      </c>
      <c r="EF37" s="320">
        <f t="shared" si="55"/>
        <v>0</v>
      </c>
      <c r="EG37" s="342">
        <f t="shared" si="56"/>
        <v>0</v>
      </c>
      <c r="EH37" s="324"/>
      <c r="EI37" s="324"/>
      <c r="EJ37" s="324">
        <f t="shared" si="57"/>
        <v>0</v>
      </c>
      <c r="EK37" s="324">
        <f t="shared" si="58"/>
        <v>0</v>
      </c>
      <c r="EL37" s="327">
        <f t="shared" si="59"/>
        <v>0</v>
      </c>
      <c r="EM37" s="330">
        <v>3367.5600000000004</v>
      </c>
      <c r="EN37" s="330">
        <v>4620.16</v>
      </c>
      <c r="EO37" s="331">
        <f t="shared" si="60"/>
        <v>101725.00000000001</v>
      </c>
      <c r="EP37" s="331">
        <f t="shared" si="61"/>
        <v>130422.98000000001</v>
      </c>
      <c r="EQ37" s="332">
        <f t="shared" si="86"/>
        <v>0</v>
      </c>
      <c r="ER37" s="332">
        <f t="shared" si="87"/>
        <v>-28697.979999999996</v>
      </c>
      <c r="ES37" s="333">
        <f t="shared" si="62"/>
        <v>-28697.979999999996</v>
      </c>
      <c r="ET37" s="343"/>
      <c r="EU37" s="335">
        <f t="shared" si="63"/>
        <v>-119632.54999999999</v>
      </c>
      <c r="EV37" s="336">
        <f t="shared" si="64"/>
        <v>-38010.950000000004</v>
      </c>
      <c r="EW37" s="337"/>
      <c r="EX37" s="2"/>
      <c r="EY37" s="7"/>
      <c r="EZ37" s="2"/>
      <c r="FA37" s="2"/>
      <c r="FB37" s="2"/>
      <c r="FC37" s="2"/>
      <c r="FD37" s="2"/>
      <c r="FE37" s="2"/>
      <c r="FF37" s="2"/>
      <c r="FG37" s="2"/>
    </row>
    <row r="38" spans="1:163" s="1" customFormat="1" ht="15.75" customHeight="1" x14ac:dyDescent="0.25">
      <c r="A38" s="311">
        <v>31</v>
      </c>
      <c r="B38" s="338" t="s">
        <v>38</v>
      </c>
      <c r="C38" s="339">
        <v>9</v>
      </c>
      <c r="D38" s="340">
        <v>4</v>
      </c>
      <c r="E38" s="315">
        <v>7754.5999999999995</v>
      </c>
      <c r="F38" s="316">
        <f>'[3]березень 2021'!F41</f>
        <v>-59127.259999999995</v>
      </c>
      <c r="G38" s="316">
        <f>'[3]березень 2021'!G41</f>
        <v>-180331.04000000004</v>
      </c>
      <c r="H38" s="317">
        <v>49193.500000000007</v>
      </c>
      <c r="I38" s="317">
        <v>49205.920000000006</v>
      </c>
      <c r="J38" s="317">
        <f t="shared" si="65"/>
        <v>0</v>
      </c>
      <c r="K38" s="317">
        <f t="shared" si="66"/>
        <v>-12.419999999998254</v>
      </c>
      <c r="L38" s="317">
        <f t="shared" si="0"/>
        <v>-12.419999999998254</v>
      </c>
      <c r="M38" s="318">
        <v>23878.449999999997</v>
      </c>
      <c r="N38" s="318">
        <v>27672.760000000002</v>
      </c>
      <c r="O38" s="319">
        <f t="shared" si="67"/>
        <v>0</v>
      </c>
      <c r="P38" s="319">
        <f t="shared" si="1"/>
        <v>-3794.3100000000049</v>
      </c>
      <c r="Q38" s="319">
        <f t="shared" si="2"/>
        <v>-3794.3100000000049</v>
      </c>
      <c r="R38" s="319">
        <v>75558.38</v>
      </c>
      <c r="S38" s="319">
        <v>74127.56</v>
      </c>
      <c r="T38" s="319">
        <f t="shared" si="68"/>
        <v>1430.820000000007</v>
      </c>
      <c r="U38" s="320">
        <f t="shared" si="69"/>
        <v>0</v>
      </c>
      <c r="V38" s="341">
        <f t="shared" si="3"/>
        <v>1430.820000000007</v>
      </c>
      <c r="W38" s="319">
        <v>0</v>
      </c>
      <c r="X38" s="319">
        <v>0</v>
      </c>
      <c r="Y38" s="319">
        <f t="shared" si="4"/>
        <v>0</v>
      </c>
      <c r="Z38" s="320">
        <f t="shared" si="5"/>
        <v>0</v>
      </c>
      <c r="AA38" s="342">
        <f t="shared" si="6"/>
        <v>0</v>
      </c>
      <c r="AB38" s="323">
        <v>11285.279999999999</v>
      </c>
      <c r="AC38" s="323">
        <v>1399.51</v>
      </c>
      <c r="AD38" s="324">
        <f t="shared" si="70"/>
        <v>9885.7699999999986</v>
      </c>
      <c r="AE38" s="324">
        <f t="shared" si="71"/>
        <v>0</v>
      </c>
      <c r="AF38" s="325">
        <f t="shared" si="88"/>
        <v>9885.7699999999986</v>
      </c>
      <c r="AG38" s="323">
        <v>6049.33</v>
      </c>
      <c r="AH38" s="323">
        <v>862.96</v>
      </c>
      <c r="AI38" s="324">
        <f t="shared" si="72"/>
        <v>5186.37</v>
      </c>
      <c r="AJ38" s="324">
        <f t="shared" si="73"/>
        <v>0</v>
      </c>
      <c r="AK38" s="325">
        <f t="shared" si="8"/>
        <v>5186.37</v>
      </c>
      <c r="AL38" s="323">
        <v>9922.7900000000009</v>
      </c>
      <c r="AM38" s="323">
        <v>7645.17</v>
      </c>
      <c r="AN38" s="324">
        <f t="shared" si="74"/>
        <v>2277.6200000000008</v>
      </c>
      <c r="AO38" s="324">
        <f t="shared" si="75"/>
        <v>0</v>
      </c>
      <c r="AP38" s="325">
        <f t="shared" si="9"/>
        <v>2277.6200000000008</v>
      </c>
      <c r="AQ38" s="326">
        <v>1823.11</v>
      </c>
      <c r="AR38" s="326">
        <v>1560.05</v>
      </c>
      <c r="AS38" s="324">
        <f t="shared" si="76"/>
        <v>263.05999999999995</v>
      </c>
      <c r="AT38" s="324">
        <f t="shared" si="77"/>
        <v>0</v>
      </c>
      <c r="AU38" s="327">
        <f t="shared" si="10"/>
        <v>263.05999999999995</v>
      </c>
      <c r="AV38" s="323">
        <v>514.88999999999987</v>
      </c>
      <c r="AW38" s="323">
        <v>413.82</v>
      </c>
      <c r="AX38" s="324">
        <f t="shared" si="78"/>
        <v>101.06999999999988</v>
      </c>
      <c r="AY38" s="324">
        <f t="shared" si="79"/>
        <v>0</v>
      </c>
      <c r="AZ38" s="325">
        <f t="shared" si="11"/>
        <v>101.06999999999988</v>
      </c>
      <c r="BA38" s="326">
        <v>6755.05</v>
      </c>
      <c r="BB38" s="326">
        <v>5767.9699999999993</v>
      </c>
      <c r="BC38" s="324">
        <f t="shared" si="80"/>
        <v>987.08000000000084</v>
      </c>
      <c r="BD38" s="324">
        <f t="shared" si="81"/>
        <v>0</v>
      </c>
      <c r="BE38" s="327">
        <f t="shared" si="12"/>
        <v>987.08000000000084</v>
      </c>
      <c r="BF38" s="324">
        <v>2655.19</v>
      </c>
      <c r="BG38" s="324">
        <v>0</v>
      </c>
      <c r="BH38" s="324">
        <f t="shared" si="82"/>
        <v>2655.19</v>
      </c>
      <c r="BI38" s="324">
        <f t="shared" si="83"/>
        <v>0</v>
      </c>
      <c r="BJ38" s="327">
        <f t="shared" si="13"/>
        <v>2655.19</v>
      </c>
      <c r="BK38" s="324">
        <v>14376.260000000002</v>
      </c>
      <c r="BL38" s="324">
        <v>14568.63</v>
      </c>
      <c r="BM38" s="324">
        <f t="shared" si="84"/>
        <v>0</v>
      </c>
      <c r="BN38" s="324">
        <f t="shared" si="85"/>
        <v>-192.36999999999716</v>
      </c>
      <c r="BO38" s="325">
        <f t="shared" si="14"/>
        <v>-192.36999999999716</v>
      </c>
      <c r="BP38" s="320">
        <v>1241.52</v>
      </c>
      <c r="BQ38" s="320">
        <v>1012.7899999999998</v>
      </c>
      <c r="BR38" s="319">
        <f t="shared" si="15"/>
        <v>228.73000000000013</v>
      </c>
      <c r="BS38" s="320">
        <f t="shared" si="16"/>
        <v>0</v>
      </c>
      <c r="BT38" s="341">
        <f t="shared" si="17"/>
        <v>228.73000000000013</v>
      </c>
      <c r="BU38" s="319">
        <v>159.74</v>
      </c>
      <c r="BV38" s="319">
        <v>0</v>
      </c>
      <c r="BW38" s="319">
        <f t="shared" si="18"/>
        <v>159.74</v>
      </c>
      <c r="BX38" s="320">
        <f t="shared" si="19"/>
        <v>0</v>
      </c>
      <c r="BY38" s="342">
        <f t="shared" si="20"/>
        <v>159.74</v>
      </c>
      <c r="BZ38" s="319">
        <v>3830.74</v>
      </c>
      <c r="CA38" s="319">
        <v>0</v>
      </c>
      <c r="CB38" s="319">
        <f t="shared" si="21"/>
        <v>3830.74</v>
      </c>
      <c r="CC38" s="320">
        <f t="shared" si="22"/>
        <v>0</v>
      </c>
      <c r="CD38" s="341">
        <f t="shared" si="23"/>
        <v>3830.74</v>
      </c>
      <c r="CE38" s="319">
        <v>76123.75</v>
      </c>
      <c r="CF38" s="319">
        <v>94350.14</v>
      </c>
      <c r="CG38" s="319">
        <f t="shared" si="24"/>
        <v>0</v>
      </c>
      <c r="CH38" s="320">
        <f t="shared" si="25"/>
        <v>-18226.39</v>
      </c>
      <c r="CI38" s="342">
        <f t="shared" si="26"/>
        <v>-18226.39</v>
      </c>
      <c r="CJ38" s="319">
        <v>6753.4800000000014</v>
      </c>
      <c r="CK38" s="319">
        <v>552.77</v>
      </c>
      <c r="CL38" s="324">
        <f t="shared" si="27"/>
        <v>6200.7100000000009</v>
      </c>
      <c r="CM38" s="324">
        <f t="shared" si="28"/>
        <v>0</v>
      </c>
      <c r="CN38" s="327">
        <f t="shared" si="89"/>
        <v>6200.7100000000009</v>
      </c>
      <c r="CO38" s="324">
        <v>10481.870000000001</v>
      </c>
      <c r="CP38" s="324">
        <v>59676.49</v>
      </c>
      <c r="CQ38" s="324">
        <f t="shared" si="30"/>
        <v>0</v>
      </c>
      <c r="CR38" s="324">
        <f t="shared" si="31"/>
        <v>-49194.619999999995</v>
      </c>
      <c r="CS38" s="327">
        <f t="shared" si="90"/>
        <v>-49194.619999999995</v>
      </c>
      <c r="CT38" s="324">
        <v>1743.2300000000002</v>
      </c>
      <c r="CU38" s="324">
        <v>0</v>
      </c>
      <c r="CV38" s="324">
        <f t="shared" si="33"/>
        <v>1743.2300000000002</v>
      </c>
      <c r="CW38" s="324">
        <f t="shared" si="34"/>
        <v>0</v>
      </c>
      <c r="CX38" s="327">
        <f t="shared" si="91"/>
        <v>1743.2300000000002</v>
      </c>
      <c r="CY38" s="324">
        <v>3390.309999999999</v>
      </c>
      <c r="CZ38" s="324">
        <v>0</v>
      </c>
      <c r="DA38" s="324">
        <f t="shared" si="36"/>
        <v>3390.309999999999</v>
      </c>
      <c r="DB38" s="324">
        <f t="shared" si="37"/>
        <v>0</v>
      </c>
      <c r="DC38" s="327">
        <f t="shared" si="92"/>
        <v>3390.309999999999</v>
      </c>
      <c r="DD38" s="324">
        <v>1898.34</v>
      </c>
      <c r="DE38" s="324">
        <v>0</v>
      </c>
      <c r="DF38" s="324">
        <f t="shared" si="39"/>
        <v>1898.34</v>
      </c>
      <c r="DG38" s="324">
        <f t="shared" si="40"/>
        <v>0</v>
      </c>
      <c r="DH38" s="325">
        <f t="shared" si="93"/>
        <v>1898.34</v>
      </c>
      <c r="DI38" s="323">
        <v>2607.1</v>
      </c>
      <c r="DJ38" s="323">
        <v>4464.26</v>
      </c>
      <c r="DK38" s="324">
        <f t="shared" si="42"/>
        <v>0</v>
      </c>
      <c r="DL38" s="324">
        <f t="shared" si="43"/>
        <v>-1857.1600000000003</v>
      </c>
      <c r="DM38" s="327">
        <f t="shared" si="94"/>
        <v>-1857.1600000000003</v>
      </c>
      <c r="DN38" s="324">
        <v>331.12</v>
      </c>
      <c r="DO38" s="324">
        <v>0</v>
      </c>
      <c r="DP38" s="324">
        <f t="shared" si="45"/>
        <v>331.12</v>
      </c>
      <c r="DQ38" s="324">
        <f t="shared" si="46"/>
        <v>0</v>
      </c>
      <c r="DR38" s="325">
        <f t="shared" si="47"/>
        <v>331.12</v>
      </c>
      <c r="DS38" s="320">
        <v>6643.68</v>
      </c>
      <c r="DT38" s="320">
        <v>0</v>
      </c>
      <c r="DU38" s="319">
        <f t="shared" si="48"/>
        <v>6643.68</v>
      </c>
      <c r="DV38" s="320">
        <f t="shared" si="49"/>
        <v>0</v>
      </c>
      <c r="DW38" s="342">
        <f t="shared" si="95"/>
        <v>6643.68</v>
      </c>
      <c r="DX38" s="329">
        <v>9703.239999999998</v>
      </c>
      <c r="DY38" s="329">
        <v>8038.9699999999993</v>
      </c>
      <c r="DZ38" s="320">
        <f t="shared" si="51"/>
        <v>1664.2699999999986</v>
      </c>
      <c r="EA38" s="320">
        <f t="shared" si="52"/>
        <v>0</v>
      </c>
      <c r="EB38" s="342">
        <f t="shared" si="53"/>
        <v>1664.2699999999986</v>
      </c>
      <c r="EC38" s="319">
        <v>11433.710000000003</v>
      </c>
      <c r="ED38" s="319">
        <v>9826.6400000000012</v>
      </c>
      <c r="EE38" s="319">
        <f t="shared" si="54"/>
        <v>1607.0700000000015</v>
      </c>
      <c r="EF38" s="320">
        <f t="shared" si="55"/>
        <v>0</v>
      </c>
      <c r="EG38" s="342">
        <f t="shared" si="56"/>
        <v>1607.0700000000015</v>
      </c>
      <c r="EH38" s="324"/>
      <c r="EI38" s="324"/>
      <c r="EJ38" s="324">
        <f t="shared" si="57"/>
        <v>0</v>
      </c>
      <c r="EK38" s="324">
        <f t="shared" si="58"/>
        <v>0</v>
      </c>
      <c r="EL38" s="327">
        <f t="shared" si="59"/>
        <v>0</v>
      </c>
      <c r="EM38" s="330">
        <v>11676.559999999998</v>
      </c>
      <c r="EN38" s="330">
        <v>12642.900000000001</v>
      </c>
      <c r="EO38" s="331">
        <f t="shared" si="60"/>
        <v>350030.62</v>
      </c>
      <c r="EP38" s="331">
        <f t="shared" si="61"/>
        <v>373789.30999999994</v>
      </c>
      <c r="EQ38" s="332">
        <f t="shared" si="86"/>
        <v>0</v>
      </c>
      <c r="ER38" s="332">
        <f t="shared" si="87"/>
        <v>-23758.689999999944</v>
      </c>
      <c r="ES38" s="333">
        <f t="shared" si="62"/>
        <v>-23758.689999999944</v>
      </c>
      <c r="ET38" s="343"/>
      <c r="EU38" s="335">
        <f t="shared" si="63"/>
        <v>-82885.949999999939</v>
      </c>
      <c r="EV38" s="336">
        <f t="shared" si="64"/>
        <v>-236045.50000000006</v>
      </c>
      <c r="EW38" s="337"/>
      <c r="EX38" s="2"/>
      <c r="EY38" s="7"/>
      <c r="EZ38" s="2"/>
      <c r="FA38" s="2"/>
      <c r="FB38" s="2"/>
      <c r="FC38" s="2"/>
      <c r="FD38" s="2"/>
      <c r="FE38" s="2"/>
      <c r="FF38" s="2"/>
      <c r="FG38" s="2"/>
    </row>
    <row r="39" spans="1:163" s="1" customFormat="1" ht="15.75" customHeight="1" x14ac:dyDescent="0.25">
      <c r="A39" s="311">
        <v>32</v>
      </c>
      <c r="B39" s="338" t="s">
        <v>39</v>
      </c>
      <c r="C39" s="339">
        <v>5</v>
      </c>
      <c r="D39" s="340">
        <v>7</v>
      </c>
      <c r="E39" s="315">
        <v>4567.892857142856</v>
      </c>
      <c r="F39" s="316">
        <f>'[3]березень 2021'!F42</f>
        <v>30230.17</v>
      </c>
      <c r="G39" s="316">
        <f>'[3]березень 2021'!G42</f>
        <v>-37500.74</v>
      </c>
      <c r="H39" s="317">
        <v>13346.849999999999</v>
      </c>
      <c r="I39" s="317">
        <v>11886.300000000001</v>
      </c>
      <c r="J39" s="317">
        <f t="shared" si="65"/>
        <v>1460.5499999999975</v>
      </c>
      <c r="K39" s="317">
        <f t="shared" si="66"/>
        <v>0</v>
      </c>
      <c r="L39" s="317">
        <f t="shared" si="0"/>
        <v>1460.5499999999975</v>
      </c>
      <c r="M39" s="318">
        <v>22257.85</v>
      </c>
      <c r="N39" s="318">
        <v>33093.31</v>
      </c>
      <c r="O39" s="319">
        <f t="shared" si="67"/>
        <v>0</v>
      </c>
      <c r="P39" s="319">
        <f t="shared" si="1"/>
        <v>-10835.46</v>
      </c>
      <c r="Q39" s="319">
        <f t="shared" si="2"/>
        <v>-10835.46</v>
      </c>
      <c r="R39" s="319">
        <v>0</v>
      </c>
      <c r="S39" s="319">
        <v>0</v>
      </c>
      <c r="T39" s="319">
        <f t="shared" si="68"/>
        <v>0</v>
      </c>
      <c r="U39" s="320">
        <f t="shared" si="69"/>
        <v>0</v>
      </c>
      <c r="V39" s="341">
        <f t="shared" si="3"/>
        <v>0</v>
      </c>
      <c r="W39" s="319">
        <v>0</v>
      </c>
      <c r="X39" s="319">
        <v>0</v>
      </c>
      <c r="Y39" s="319">
        <f t="shared" si="4"/>
        <v>0</v>
      </c>
      <c r="Z39" s="320">
        <f t="shared" si="5"/>
        <v>0</v>
      </c>
      <c r="AA39" s="342">
        <f t="shared" si="6"/>
        <v>0</v>
      </c>
      <c r="AB39" s="323">
        <v>6422.4400000000005</v>
      </c>
      <c r="AC39" s="323">
        <v>1856.1799999999998</v>
      </c>
      <c r="AD39" s="324">
        <f t="shared" si="70"/>
        <v>4566.26</v>
      </c>
      <c r="AE39" s="324">
        <f t="shared" si="71"/>
        <v>0</v>
      </c>
      <c r="AF39" s="325">
        <f t="shared" si="88"/>
        <v>4566.26</v>
      </c>
      <c r="AG39" s="323">
        <v>4083.21</v>
      </c>
      <c r="AH39" s="323">
        <v>1401.0500000000002</v>
      </c>
      <c r="AI39" s="324">
        <f t="shared" si="72"/>
        <v>2682.16</v>
      </c>
      <c r="AJ39" s="324">
        <f t="shared" si="73"/>
        <v>0</v>
      </c>
      <c r="AK39" s="325">
        <f t="shared" si="8"/>
        <v>2682.16</v>
      </c>
      <c r="AL39" s="323">
        <v>5995.82</v>
      </c>
      <c r="AM39" s="323">
        <v>4622.7700000000004</v>
      </c>
      <c r="AN39" s="324">
        <f t="shared" si="74"/>
        <v>1373.0499999999993</v>
      </c>
      <c r="AO39" s="324">
        <f t="shared" si="75"/>
        <v>0</v>
      </c>
      <c r="AP39" s="325">
        <f t="shared" si="9"/>
        <v>1373.0499999999993</v>
      </c>
      <c r="AQ39" s="326">
        <v>1332.44</v>
      </c>
      <c r="AR39" s="326">
        <v>1139.49</v>
      </c>
      <c r="AS39" s="324">
        <f t="shared" si="76"/>
        <v>192.95000000000005</v>
      </c>
      <c r="AT39" s="324">
        <f t="shared" si="77"/>
        <v>0</v>
      </c>
      <c r="AU39" s="327">
        <f t="shared" si="10"/>
        <v>192.95000000000005</v>
      </c>
      <c r="AV39" s="323">
        <v>438.50000000000006</v>
      </c>
      <c r="AW39" s="323">
        <v>478.53000000000003</v>
      </c>
      <c r="AX39" s="324">
        <f t="shared" si="78"/>
        <v>0</v>
      </c>
      <c r="AY39" s="324">
        <f t="shared" si="79"/>
        <v>-40.029999999999973</v>
      </c>
      <c r="AZ39" s="325">
        <f t="shared" si="11"/>
        <v>-40.029999999999973</v>
      </c>
      <c r="BA39" s="326">
        <v>10459.08</v>
      </c>
      <c r="BB39" s="326">
        <v>8273.93</v>
      </c>
      <c r="BC39" s="324">
        <f t="shared" si="80"/>
        <v>2185.1499999999996</v>
      </c>
      <c r="BD39" s="324">
        <f t="shared" si="81"/>
        <v>0</v>
      </c>
      <c r="BE39" s="327">
        <f t="shared" si="12"/>
        <v>2185.1499999999996</v>
      </c>
      <c r="BF39" s="324">
        <v>1564.0300000000002</v>
      </c>
      <c r="BG39" s="324">
        <v>0</v>
      </c>
      <c r="BH39" s="324">
        <f t="shared" si="82"/>
        <v>1564.0300000000002</v>
      </c>
      <c r="BI39" s="324">
        <f t="shared" si="83"/>
        <v>0</v>
      </c>
      <c r="BJ39" s="327">
        <f t="shared" si="13"/>
        <v>1564.0300000000002</v>
      </c>
      <c r="BK39" s="324">
        <v>8612.2599999999984</v>
      </c>
      <c r="BL39" s="324">
        <v>9342.7200000000012</v>
      </c>
      <c r="BM39" s="324">
        <f t="shared" si="84"/>
        <v>0</v>
      </c>
      <c r="BN39" s="324">
        <f t="shared" si="85"/>
        <v>-730.46000000000276</v>
      </c>
      <c r="BO39" s="325">
        <f t="shared" si="14"/>
        <v>-730.46000000000276</v>
      </c>
      <c r="BP39" s="320">
        <v>1538.48</v>
      </c>
      <c r="BQ39" s="320">
        <v>1266.1699999999998</v>
      </c>
      <c r="BR39" s="319">
        <f t="shared" si="15"/>
        <v>272.31000000000017</v>
      </c>
      <c r="BS39" s="320">
        <f t="shared" si="16"/>
        <v>0</v>
      </c>
      <c r="BT39" s="341">
        <f t="shared" si="17"/>
        <v>272.31000000000017</v>
      </c>
      <c r="BU39" s="319">
        <v>199.61</v>
      </c>
      <c r="BV39" s="319">
        <v>341.34</v>
      </c>
      <c r="BW39" s="319">
        <f t="shared" si="18"/>
        <v>0</v>
      </c>
      <c r="BX39" s="320">
        <f t="shared" si="19"/>
        <v>-141.72999999999996</v>
      </c>
      <c r="BY39" s="342">
        <f t="shared" si="20"/>
        <v>-141.72999999999996</v>
      </c>
      <c r="BZ39" s="319">
        <v>2285.77</v>
      </c>
      <c r="CA39" s="319">
        <v>3680.21</v>
      </c>
      <c r="CB39" s="319">
        <f t="shared" si="21"/>
        <v>0</v>
      </c>
      <c r="CC39" s="320">
        <f t="shared" si="22"/>
        <v>-1394.44</v>
      </c>
      <c r="CD39" s="341">
        <f t="shared" si="23"/>
        <v>-1394.44</v>
      </c>
      <c r="CE39" s="319">
        <v>29797.129999999994</v>
      </c>
      <c r="CF39" s="319">
        <v>29039.379999999997</v>
      </c>
      <c r="CG39" s="319">
        <f t="shared" si="24"/>
        <v>757.74999999999636</v>
      </c>
      <c r="CH39" s="320">
        <f t="shared" si="25"/>
        <v>0</v>
      </c>
      <c r="CI39" s="342">
        <f t="shared" si="26"/>
        <v>757.74999999999636</v>
      </c>
      <c r="CJ39" s="319">
        <v>3851.66</v>
      </c>
      <c r="CK39" s="319">
        <v>0</v>
      </c>
      <c r="CL39" s="324">
        <f t="shared" si="27"/>
        <v>3851.66</v>
      </c>
      <c r="CM39" s="324">
        <f t="shared" si="28"/>
        <v>0</v>
      </c>
      <c r="CN39" s="327">
        <f t="shared" si="89"/>
        <v>3851.66</v>
      </c>
      <c r="CO39" s="324">
        <v>6521.5499999999993</v>
      </c>
      <c r="CP39" s="324">
        <v>7804.67</v>
      </c>
      <c r="CQ39" s="324">
        <f t="shared" si="30"/>
        <v>0</v>
      </c>
      <c r="CR39" s="324">
        <f t="shared" si="31"/>
        <v>-1283.1200000000008</v>
      </c>
      <c r="CS39" s="327">
        <f t="shared" si="90"/>
        <v>-1283.1200000000008</v>
      </c>
      <c r="CT39" s="324">
        <v>1046.49</v>
      </c>
      <c r="CU39" s="324">
        <v>0</v>
      </c>
      <c r="CV39" s="324">
        <f t="shared" si="33"/>
        <v>1046.49</v>
      </c>
      <c r="CW39" s="324">
        <f t="shared" si="34"/>
        <v>0</v>
      </c>
      <c r="CX39" s="327">
        <f t="shared" si="91"/>
        <v>1046.49</v>
      </c>
      <c r="CY39" s="324">
        <v>2495.44</v>
      </c>
      <c r="CZ39" s="324">
        <v>0</v>
      </c>
      <c r="DA39" s="324">
        <f t="shared" si="36"/>
        <v>2495.44</v>
      </c>
      <c r="DB39" s="324">
        <f t="shared" si="37"/>
        <v>0</v>
      </c>
      <c r="DC39" s="327">
        <f t="shared" si="92"/>
        <v>2495.44</v>
      </c>
      <c r="DD39" s="324">
        <v>1617.9399999999996</v>
      </c>
      <c r="DE39" s="324">
        <v>0</v>
      </c>
      <c r="DF39" s="324">
        <f t="shared" si="39"/>
        <v>1617.9399999999996</v>
      </c>
      <c r="DG39" s="324">
        <f t="shared" si="40"/>
        <v>0</v>
      </c>
      <c r="DH39" s="325">
        <f t="shared" si="93"/>
        <v>1617.9399999999996</v>
      </c>
      <c r="DI39" s="323">
        <v>3782.2300000000005</v>
      </c>
      <c r="DJ39" s="323">
        <v>618.13</v>
      </c>
      <c r="DK39" s="324">
        <f t="shared" si="42"/>
        <v>3164.1000000000004</v>
      </c>
      <c r="DL39" s="324">
        <f t="shared" si="43"/>
        <v>0</v>
      </c>
      <c r="DM39" s="327">
        <f t="shared" si="94"/>
        <v>3164.1000000000004</v>
      </c>
      <c r="DN39" s="324">
        <v>291.89000000000004</v>
      </c>
      <c r="DO39" s="324">
        <v>0</v>
      </c>
      <c r="DP39" s="324">
        <f t="shared" si="45"/>
        <v>291.89000000000004</v>
      </c>
      <c r="DQ39" s="324">
        <f t="shared" si="46"/>
        <v>0</v>
      </c>
      <c r="DR39" s="325">
        <f t="shared" si="47"/>
        <v>291.89000000000004</v>
      </c>
      <c r="DS39" s="320">
        <v>6501.0099999999993</v>
      </c>
      <c r="DT39" s="320">
        <v>0</v>
      </c>
      <c r="DU39" s="319">
        <f t="shared" si="48"/>
        <v>6501.0099999999993</v>
      </c>
      <c r="DV39" s="320">
        <f t="shared" si="49"/>
        <v>0</v>
      </c>
      <c r="DW39" s="342">
        <f t="shared" si="95"/>
        <v>6501.0099999999993</v>
      </c>
      <c r="DX39" s="329">
        <v>10576.93</v>
      </c>
      <c r="DY39" s="329">
        <v>5254.38</v>
      </c>
      <c r="DZ39" s="320">
        <f t="shared" si="51"/>
        <v>5322.55</v>
      </c>
      <c r="EA39" s="320">
        <f t="shared" si="52"/>
        <v>0</v>
      </c>
      <c r="EB39" s="342">
        <f t="shared" si="53"/>
        <v>5322.55</v>
      </c>
      <c r="EC39" s="319">
        <v>0</v>
      </c>
      <c r="ED39" s="319">
        <v>0</v>
      </c>
      <c r="EE39" s="319">
        <f t="shared" si="54"/>
        <v>0</v>
      </c>
      <c r="EF39" s="320">
        <f t="shared" si="55"/>
        <v>0</v>
      </c>
      <c r="EG39" s="342">
        <f t="shared" si="56"/>
        <v>0</v>
      </c>
      <c r="EH39" s="324"/>
      <c r="EI39" s="324"/>
      <c r="EJ39" s="324">
        <f t="shared" si="57"/>
        <v>0</v>
      </c>
      <c r="EK39" s="324">
        <f t="shared" si="58"/>
        <v>0</v>
      </c>
      <c r="EL39" s="327">
        <f t="shared" si="59"/>
        <v>0</v>
      </c>
      <c r="EM39" s="330">
        <v>4963.5499999999993</v>
      </c>
      <c r="EN39" s="330">
        <v>4122.3999999999996</v>
      </c>
      <c r="EO39" s="331">
        <f t="shared" si="60"/>
        <v>149982.16</v>
      </c>
      <c r="EP39" s="331">
        <f t="shared" si="61"/>
        <v>124220.95999999998</v>
      </c>
      <c r="EQ39" s="332">
        <f t="shared" si="86"/>
        <v>25761.200000000026</v>
      </c>
      <c r="ER39" s="332">
        <f t="shared" si="87"/>
        <v>0</v>
      </c>
      <c r="ES39" s="333">
        <f t="shared" si="62"/>
        <v>25761.200000000026</v>
      </c>
      <c r="ET39" s="343"/>
      <c r="EU39" s="335">
        <f t="shared" si="63"/>
        <v>55991.370000000024</v>
      </c>
      <c r="EV39" s="336">
        <f t="shared" si="64"/>
        <v>-25558.590000000011</v>
      </c>
      <c r="EW39" s="337"/>
      <c r="EX39" s="2"/>
      <c r="EY39" s="7"/>
      <c r="EZ39" s="2"/>
      <c r="FA39" s="2"/>
      <c r="FB39" s="2"/>
      <c r="FC39" s="2"/>
      <c r="FD39" s="2"/>
      <c r="FE39" s="2"/>
      <c r="FF39" s="2"/>
      <c r="FG39" s="2"/>
    </row>
    <row r="40" spans="1:163" s="1" customFormat="1" ht="15.75" customHeight="1" x14ac:dyDescent="0.25">
      <c r="A40" s="311">
        <v>33</v>
      </c>
      <c r="B40" s="338" t="s">
        <v>40</v>
      </c>
      <c r="C40" s="339">
        <v>5</v>
      </c>
      <c r="D40" s="340">
        <v>6</v>
      </c>
      <c r="E40" s="315">
        <v>4751.528571428571</v>
      </c>
      <c r="F40" s="316">
        <f>'[3]березень 2021'!F43</f>
        <v>91961.54</v>
      </c>
      <c r="G40" s="316">
        <f>'[3]березень 2021'!G43</f>
        <v>33671.590000000004</v>
      </c>
      <c r="H40" s="317">
        <v>16300.439999999999</v>
      </c>
      <c r="I40" s="317">
        <v>14639.12</v>
      </c>
      <c r="J40" s="317">
        <f t="shared" si="65"/>
        <v>1661.3199999999979</v>
      </c>
      <c r="K40" s="317">
        <f t="shared" si="66"/>
        <v>0</v>
      </c>
      <c r="L40" s="317">
        <f t="shared" si="0"/>
        <v>1661.3199999999979</v>
      </c>
      <c r="M40" s="318">
        <v>24891.439999999999</v>
      </c>
      <c r="N40" s="318">
        <v>38898.789999999994</v>
      </c>
      <c r="O40" s="319">
        <f t="shared" si="67"/>
        <v>0</v>
      </c>
      <c r="P40" s="319">
        <f t="shared" si="1"/>
        <v>-14007.349999999995</v>
      </c>
      <c r="Q40" s="319">
        <f t="shared" si="2"/>
        <v>-14007.349999999995</v>
      </c>
      <c r="R40" s="319">
        <v>0</v>
      </c>
      <c r="S40" s="319">
        <v>0</v>
      </c>
      <c r="T40" s="319">
        <f t="shared" si="68"/>
        <v>0</v>
      </c>
      <c r="U40" s="320">
        <f t="shared" si="69"/>
        <v>0</v>
      </c>
      <c r="V40" s="341">
        <f t="shared" si="3"/>
        <v>0</v>
      </c>
      <c r="W40" s="319">
        <v>0</v>
      </c>
      <c r="X40" s="319">
        <v>0</v>
      </c>
      <c r="Y40" s="319">
        <f t="shared" si="4"/>
        <v>0</v>
      </c>
      <c r="Z40" s="320">
        <f t="shared" si="5"/>
        <v>0</v>
      </c>
      <c r="AA40" s="342">
        <f t="shared" si="6"/>
        <v>0</v>
      </c>
      <c r="AB40" s="323">
        <v>6589.8700000000008</v>
      </c>
      <c r="AC40" s="323">
        <v>1338.06</v>
      </c>
      <c r="AD40" s="324">
        <f t="shared" si="70"/>
        <v>5251.8100000000013</v>
      </c>
      <c r="AE40" s="324">
        <f t="shared" si="71"/>
        <v>0</v>
      </c>
      <c r="AF40" s="325">
        <f t="shared" si="88"/>
        <v>5251.8100000000013</v>
      </c>
      <c r="AG40" s="323">
        <v>3378.26</v>
      </c>
      <c r="AH40" s="323">
        <v>1197.78</v>
      </c>
      <c r="AI40" s="324">
        <f t="shared" si="72"/>
        <v>2180.4800000000005</v>
      </c>
      <c r="AJ40" s="324">
        <f t="shared" si="73"/>
        <v>0</v>
      </c>
      <c r="AK40" s="325">
        <f t="shared" si="8"/>
        <v>2180.4800000000005</v>
      </c>
      <c r="AL40" s="323">
        <v>6108.3899999999994</v>
      </c>
      <c r="AM40" s="323">
        <v>4702.66</v>
      </c>
      <c r="AN40" s="324">
        <f t="shared" si="74"/>
        <v>1405.7299999999996</v>
      </c>
      <c r="AO40" s="324">
        <f t="shared" si="75"/>
        <v>0</v>
      </c>
      <c r="AP40" s="325">
        <f t="shared" si="9"/>
        <v>1405.7299999999996</v>
      </c>
      <c r="AQ40" s="326">
        <v>1388.5</v>
      </c>
      <c r="AR40" s="326">
        <v>1188.46</v>
      </c>
      <c r="AS40" s="324">
        <f t="shared" si="76"/>
        <v>200.03999999999996</v>
      </c>
      <c r="AT40" s="324">
        <f t="shared" si="77"/>
        <v>0</v>
      </c>
      <c r="AU40" s="327">
        <f t="shared" si="10"/>
        <v>200.03999999999996</v>
      </c>
      <c r="AV40" s="323">
        <v>527.87</v>
      </c>
      <c r="AW40" s="323">
        <v>308.03999999999996</v>
      </c>
      <c r="AX40" s="324">
        <f t="shared" si="78"/>
        <v>219.83000000000004</v>
      </c>
      <c r="AY40" s="324">
        <f t="shared" si="79"/>
        <v>0</v>
      </c>
      <c r="AZ40" s="325">
        <f t="shared" si="11"/>
        <v>219.83000000000004</v>
      </c>
      <c r="BA40" s="326">
        <v>7575.0399999999991</v>
      </c>
      <c r="BB40" s="326">
        <v>4905.920000000001</v>
      </c>
      <c r="BC40" s="324">
        <f t="shared" si="80"/>
        <v>2669.1199999999981</v>
      </c>
      <c r="BD40" s="324">
        <f t="shared" si="81"/>
        <v>0</v>
      </c>
      <c r="BE40" s="327">
        <f t="shared" si="12"/>
        <v>2669.1199999999981</v>
      </c>
      <c r="BF40" s="324">
        <v>1620.95</v>
      </c>
      <c r="BG40" s="324">
        <v>0</v>
      </c>
      <c r="BH40" s="324">
        <f t="shared" si="82"/>
        <v>1620.95</v>
      </c>
      <c r="BI40" s="324">
        <f t="shared" si="83"/>
        <v>0</v>
      </c>
      <c r="BJ40" s="327">
        <f t="shared" si="13"/>
        <v>1620.95</v>
      </c>
      <c r="BK40" s="324">
        <v>8924.24</v>
      </c>
      <c r="BL40" s="324">
        <v>9337.6999999999989</v>
      </c>
      <c r="BM40" s="324">
        <f t="shared" si="84"/>
        <v>0</v>
      </c>
      <c r="BN40" s="324">
        <f t="shared" si="85"/>
        <v>-413.45999999999913</v>
      </c>
      <c r="BO40" s="325">
        <f t="shared" si="14"/>
        <v>-413.45999999999913</v>
      </c>
      <c r="BP40" s="320">
        <v>1246.96</v>
      </c>
      <c r="BQ40" s="320">
        <v>1025.7199999999998</v>
      </c>
      <c r="BR40" s="319">
        <f t="shared" si="15"/>
        <v>221.24000000000024</v>
      </c>
      <c r="BS40" s="320">
        <f t="shared" si="16"/>
        <v>0</v>
      </c>
      <c r="BT40" s="341">
        <f t="shared" si="17"/>
        <v>221.24000000000024</v>
      </c>
      <c r="BU40" s="319">
        <v>160.96</v>
      </c>
      <c r="BV40" s="319">
        <v>0</v>
      </c>
      <c r="BW40" s="319">
        <f t="shared" si="18"/>
        <v>160.96</v>
      </c>
      <c r="BX40" s="320">
        <f t="shared" si="19"/>
        <v>0</v>
      </c>
      <c r="BY40" s="342">
        <f t="shared" si="20"/>
        <v>160.96</v>
      </c>
      <c r="BZ40" s="319">
        <v>2510.9700000000003</v>
      </c>
      <c r="CA40" s="319">
        <v>4177.99</v>
      </c>
      <c r="CB40" s="319">
        <f t="shared" si="21"/>
        <v>0</v>
      </c>
      <c r="CC40" s="320">
        <f t="shared" si="22"/>
        <v>-1667.0199999999995</v>
      </c>
      <c r="CD40" s="341">
        <f t="shared" si="23"/>
        <v>-1667.0199999999995</v>
      </c>
      <c r="CE40" s="319">
        <v>42125.929999999993</v>
      </c>
      <c r="CF40" s="319">
        <v>146241.1</v>
      </c>
      <c r="CG40" s="319">
        <f t="shared" si="24"/>
        <v>0</v>
      </c>
      <c r="CH40" s="320">
        <f t="shared" si="25"/>
        <v>-104115.17000000001</v>
      </c>
      <c r="CI40" s="342">
        <f t="shared" si="26"/>
        <v>-104115.17000000001</v>
      </c>
      <c r="CJ40" s="319">
        <v>3911.3199999999997</v>
      </c>
      <c r="CK40" s="319">
        <v>0</v>
      </c>
      <c r="CL40" s="324">
        <f t="shared" si="27"/>
        <v>3911.3199999999997</v>
      </c>
      <c r="CM40" s="324">
        <f t="shared" si="28"/>
        <v>0</v>
      </c>
      <c r="CN40" s="327">
        <f t="shared" si="89"/>
        <v>3911.3199999999997</v>
      </c>
      <c r="CO40" s="324">
        <v>5761.8799999999992</v>
      </c>
      <c r="CP40" s="324">
        <v>8627.75</v>
      </c>
      <c r="CQ40" s="324">
        <f t="shared" si="30"/>
        <v>0</v>
      </c>
      <c r="CR40" s="324">
        <f t="shared" si="31"/>
        <v>-2865.8700000000008</v>
      </c>
      <c r="CS40" s="327">
        <f t="shared" si="90"/>
        <v>-2865.8700000000008</v>
      </c>
      <c r="CT40" s="324">
        <v>1149.92</v>
      </c>
      <c r="CU40" s="324">
        <v>0</v>
      </c>
      <c r="CV40" s="324">
        <f t="shared" si="33"/>
        <v>1149.92</v>
      </c>
      <c r="CW40" s="324">
        <f t="shared" si="34"/>
        <v>0</v>
      </c>
      <c r="CX40" s="327">
        <f t="shared" si="91"/>
        <v>1149.92</v>
      </c>
      <c r="CY40" s="324">
        <v>2555</v>
      </c>
      <c r="CZ40" s="324">
        <v>2637.57</v>
      </c>
      <c r="DA40" s="324">
        <f t="shared" si="36"/>
        <v>0</v>
      </c>
      <c r="DB40" s="324">
        <f t="shared" si="37"/>
        <v>-82.570000000000164</v>
      </c>
      <c r="DC40" s="327">
        <f t="shared" si="92"/>
        <v>-82.570000000000164</v>
      </c>
      <c r="DD40" s="324">
        <v>1942.8700000000001</v>
      </c>
      <c r="DE40" s="324">
        <v>0</v>
      </c>
      <c r="DF40" s="324">
        <f t="shared" si="39"/>
        <v>1942.8700000000001</v>
      </c>
      <c r="DG40" s="324">
        <f t="shared" si="40"/>
        <v>0</v>
      </c>
      <c r="DH40" s="325">
        <f t="shared" si="93"/>
        <v>1942.8700000000001</v>
      </c>
      <c r="DI40" s="323">
        <v>2707.46</v>
      </c>
      <c r="DJ40" s="323">
        <v>6177.51</v>
      </c>
      <c r="DK40" s="324">
        <f t="shared" si="42"/>
        <v>0</v>
      </c>
      <c r="DL40" s="324">
        <f t="shared" si="43"/>
        <v>-3470.05</v>
      </c>
      <c r="DM40" s="327">
        <f t="shared" si="94"/>
        <v>-3470.05</v>
      </c>
      <c r="DN40" s="324">
        <v>234.80999999999997</v>
      </c>
      <c r="DO40" s="324">
        <v>1727.21</v>
      </c>
      <c r="DP40" s="324">
        <f t="shared" si="45"/>
        <v>0</v>
      </c>
      <c r="DQ40" s="324">
        <f t="shared" si="46"/>
        <v>-1492.4</v>
      </c>
      <c r="DR40" s="325">
        <f t="shared" si="47"/>
        <v>-1492.4</v>
      </c>
      <c r="DS40" s="320">
        <v>8488.7200000000012</v>
      </c>
      <c r="DT40" s="320">
        <v>0</v>
      </c>
      <c r="DU40" s="319">
        <f t="shared" si="48"/>
        <v>8488.7200000000012</v>
      </c>
      <c r="DV40" s="320">
        <f t="shared" si="49"/>
        <v>0</v>
      </c>
      <c r="DW40" s="342">
        <f t="shared" si="95"/>
        <v>8488.7200000000012</v>
      </c>
      <c r="DX40" s="329">
        <v>4409.3500000000004</v>
      </c>
      <c r="DY40" s="329">
        <v>1988.15</v>
      </c>
      <c r="DZ40" s="320">
        <f t="shared" si="51"/>
        <v>2421.2000000000003</v>
      </c>
      <c r="EA40" s="320">
        <f t="shared" si="52"/>
        <v>0</v>
      </c>
      <c r="EB40" s="342">
        <f t="shared" si="53"/>
        <v>2421.2000000000003</v>
      </c>
      <c r="EC40" s="319">
        <v>0</v>
      </c>
      <c r="ED40" s="319">
        <v>0</v>
      </c>
      <c r="EE40" s="319">
        <f t="shared" si="54"/>
        <v>0</v>
      </c>
      <c r="EF40" s="320">
        <f t="shared" si="55"/>
        <v>0</v>
      </c>
      <c r="EG40" s="342">
        <f t="shared" si="56"/>
        <v>0</v>
      </c>
      <c r="EH40" s="324"/>
      <c r="EI40" s="324"/>
      <c r="EJ40" s="324">
        <f t="shared" si="57"/>
        <v>0</v>
      </c>
      <c r="EK40" s="324">
        <f t="shared" si="58"/>
        <v>0</v>
      </c>
      <c r="EL40" s="327">
        <f t="shared" si="59"/>
        <v>0</v>
      </c>
      <c r="EM40" s="330">
        <v>5288.4400000000005</v>
      </c>
      <c r="EN40" s="330">
        <v>7601.92</v>
      </c>
      <c r="EO40" s="331">
        <f t="shared" si="60"/>
        <v>159799.59000000003</v>
      </c>
      <c r="EP40" s="331">
        <f t="shared" si="61"/>
        <v>256721.45000000004</v>
      </c>
      <c r="EQ40" s="332">
        <f t="shared" si="86"/>
        <v>0</v>
      </c>
      <c r="ER40" s="332">
        <f t="shared" si="87"/>
        <v>-96921.860000000015</v>
      </c>
      <c r="ES40" s="333">
        <f t="shared" si="62"/>
        <v>-96921.860000000015</v>
      </c>
      <c r="ET40" s="343"/>
      <c r="EU40" s="335">
        <f t="shared" si="63"/>
        <v>-4960.3200000000215</v>
      </c>
      <c r="EV40" s="336">
        <f t="shared" si="64"/>
        <v>-71350.360000000015</v>
      </c>
      <c r="EW40" s="337"/>
      <c r="EX40" s="2"/>
      <c r="EY40" s="7"/>
      <c r="EZ40" s="2"/>
      <c r="FA40" s="2"/>
      <c r="FB40" s="2"/>
      <c r="FC40" s="2"/>
      <c r="FD40" s="2"/>
      <c r="FE40" s="2"/>
      <c r="FF40" s="2"/>
      <c r="FG40" s="2"/>
    </row>
    <row r="41" spans="1:163" s="1" customFormat="1" ht="15.75" customHeight="1" x14ac:dyDescent="0.25">
      <c r="A41" s="311">
        <v>34</v>
      </c>
      <c r="B41" s="338" t="s">
        <v>41</v>
      </c>
      <c r="C41" s="339">
        <v>5</v>
      </c>
      <c r="D41" s="340">
        <v>4</v>
      </c>
      <c r="E41" s="315">
        <v>2911.4142857142856</v>
      </c>
      <c r="F41" s="316">
        <f>'[3]березень 2021'!F44</f>
        <v>-93957.670000000013</v>
      </c>
      <c r="G41" s="316">
        <f>'[3]березень 2021'!G44</f>
        <v>-57246.289999999994</v>
      </c>
      <c r="H41" s="317">
        <v>11284.289999999999</v>
      </c>
      <c r="I41" s="317">
        <v>10342.370000000001</v>
      </c>
      <c r="J41" s="317">
        <f t="shared" si="65"/>
        <v>941.91999999999825</v>
      </c>
      <c r="K41" s="317">
        <f t="shared" si="66"/>
        <v>0</v>
      </c>
      <c r="L41" s="317">
        <f t="shared" si="0"/>
        <v>941.91999999999825</v>
      </c>
      <c r="M41" s="318">
        <v>20913.43</v>
      </c>
      <c r="N41" s="318">
        <v>31515.440000000006</v>
      </c>
      <c r="O41" s="319">
        <f t="shared" si="67"/>
        <v>0</v>
      </c>
      <c r="P41" s="319">
        <f t="shared" si="1"/>
        <v>-10602.010000000006</v>
      </c>
      <c r="Q41" s="319">
        <f t="shared" si="2"/>
        <v>-10602.010000000006</v>
      </c>
      <c r="R41" s="319">
        <v>0</v>
      </c>
      <c r="S41" s="319">
        <v>0</v>
      </c>
      <c r="T41" s="319">
        <f t="shared" si="68"/>
        <v>0</v>
      </c>
      <c r="U41" s="320">
        <f t="shared" si="69"/>
        <v>0</v>
      </c>
      <c r="V41" s="341">
        <f t="shared" si="3"/>
        <v>0</v>
      </c>
      <c r="W41" s="319">
        <v>0</v>
      </c>
      <c r="X41" s="319">
        <v>0</v>
      </c>
      <c r="Y41" s="319">
        <f t="shared" si="4"/>
        <v>0</v>
      </c>
      <c r="Z41" s="320">
        <f t="shared" si="5"/>
        <v>0</v>
      </c>
      <c r="AA41" s="342">
        <f t="shared" si="6"/>
        <v>0</v>
      </c>
      <c r="AB41" s="323">
        <v>4122.8500000000004</v>
      </c>
      <c r="AC41" s="323">
        <v>1034.54</v>
      </c>
      <c r="AD41" s="324">
        <f t="shared" si="70"/>
        <v>3088.3100000000004</v>
      </c>
      <c r="AE41" s="324">
        <f t="shared" si="71"/>
        <v>0</v>
      </c>
      <c r="AF41" s="325">
        <f t="shared" si="88"/>
        <v>3088.3100000000004</v>
      </c>
      <c r="AG41" s="323">
        <v>2005.91</v>
      </c>
      <c r="AH41" s="323">
        <v>921.82999999999993</v>
      </c>
      <c r="AI41" s="324">
        <f t="shared" si="72"/>
        <v>1084.0800000000002</v>
      </c>
      <c r="AJ41" s="324">
        <f t="shared" si="73"/>
        <v>0</v>
      </c>
      <c r="AK41" s="325">
        <f t="shared" si="8"/>
        <v>1084.0800000000002</v>
      </c>
      <c r="AL41" s="323">
        <v>4105.6499999999996</v>
      </c>
      <c r="AM41" s="323">
        <v>3157.5199999999995</v>
      </c>
      <c r="AN41" s="324">
        <f t="shared" si="74"/>
        <v>948.13000000000011</v>
      </c>
      <c r="AO41" s="324">
        <f t="shared" si="75"/>
        <v>0</v>
      </c>
      <c r="AP41" s="325">
        <f t="shared" si="9"/>
        <v>948.13000000000011</v>
      </c>
      <c r="AQ41" s="326">
        <v>802.67</v>
      </c>
      <c r="AR41" s="326">
        <v>688.16</v>
      </c>
      <c r="AS41" s="324">
        <f t="shared" si="76"/>
        <v>114.50999999999999</v>
      </c>
      <c r="AT41" s="324">
        <f t="shared" si="77"/>
        <v>0</v>
      </c>
      <c r="AU41" s="327">
        <f t="shared" si="10"/>
        <v>114.50999999999999</v>
      </c>
      <c r="AV41" s="323">
        <v>263.48</v>
      </c>
      <c r="AW41" s="323">
        <v>205.24</v>
      </c>
      <c r="AX41" s="324">
        <f t="shared" si="78"/>
        <v>58.240000000000009</v>
      </c>
      <c r="AY41" s="324">
        <f t="shared" si="79"/>
        <v>0</v>
      </c>
      <c r="AZ41" s="325">
        <f t="shared" si="11"/>
        <v>58.240000000000009</v>
      </c>
      <c r="BA41" s="326">
        <v>4101.8799999999992</v>
      </c>
      <c r="BB41" s="326">
        <v>5171.6900000000005</v>
      </c>
      <c r="BC41" s="324">
        <f t="shared" si="80"/>
        <v>0</v>
      </c>
      <c r="BD41" s="324">
        <f t="shared" si="81"/>
        <v>-1069.8100000000013</v>
      </c>
      <c r="BE41" s="327">
        <f t="shared" si="12"/>
        <v>-1069.8100000000013</v>
      </c>
      <c r="BF41" s="324">
        <v>996.86999999999989</v>
      </c>
      <c r="BG41" s="324">
        <v>0</v>
      </c>
      <c r="BH41" s="324">
        <f t="shared" si="82"/>
        <v>996.86999999999989</v>
      </c>
      <c r="BI41" s="324">
        <f t="shared" si="83"/>
        <v>0</v>
      </c>
      <c r="BJ41" s="327">
        <f t="shared" si="13"/>
        <v>996.86999999999989</v>
      </c>
      <c r="BK41" s="324">
        <v>5487.35</v>
      </c>
      <c r="BL41" s="324">
        <v>3125.4999999999995</v>
      </c>
      <c r="BM41" s="324">
        <f t="shared" si="84"/>
        <v>2361.8500000000008</v>
      </c>
      <c r="BN41" s="324">
        <f t="shared" si="85"/>
        <v>0</v>
      </c>
      <c r="BO41" s="325">
        <f t="shared" si="14"/>
        <v>2361.8500000000008</v>
      </c>
      <c r="BP41" s="320">
        <v>772.94999999999993</v>
      </c>
      <c r="BQ41" s="320">
        <v>636.4799999999999</v>
      </c>
      <c r="BR41" s="319">
        <f t="shared" si="15"/>
        <v>136.47000000000003</v>
      </c>
      <c r="BS41" s="320">
        <f t="shared" si="16"/>
        <v>0</v>
      </c>
      <c r="BT41" s="341">
        <f t="shared" si="17"/>
        <v>136.47000000000003</v>
      </c>
      <c r="BU41" s="319">
        <v>99.87</v>
      </c>
      <c r="BV41" s="319">
        <v>0</v>
      </c>
      <c r="BW41" s="319">
        <f t="shared" si="18"/>
        <v>99.87</v>
      </c>
      <c r="BX41" s="320">
        <f t="shared" si="19"/>
        <v>0</v>
      </c>
      <c r="BY41" s="342">
        <f t="shared" si="20"/>
        <v>99.87</v>
      </c>
      <c r="BZ41" s="319">
        <v>1674.0399999999997</v>
      </c>
      <c r="CA41" s="319">
        <v>2781.05</v>
      </c>
      <c r="CB41" s="319">
        <f t="shared" si="21"/>
        <v>0</v>
      </c>
      <c r="CC41" s="320">
        <f t="shared" si="22"/>
        <v>-1107.0100000000004</v>
      </c>
      <c r="CD41" s="341">
        <f t="shared" si="23"/>
        <v>-1107.0100000000004</v>
      </c>
      <c r="CE41" s="319">
        <v>23639.420000000006</v>
      </c>
      <c r="CF41" s="319">
        <v>91329.440000000017</v>
      </c>
      <c r="CG41" s="319">
        <f t="shared" si="24"/>
        <v>0</v>
      </c>
      <c r="CH41" s="320">
        <f t="shared" si="25"/>
        <v>-67690.020000000019</v>
      </c>
      <c r="CI41" s="342">
        <f t="shared" si="26"/>
        <v>-67690.020000000019</v>
      </c>
      <c r="CJ41" s="319">
        <v>2407.7300000000005</v>
      </c>
      <c r="CK41" s="319">
        <v>311.66000000000003</v>
      </c>
      <c r="CL41" s="324">
        <f t="shared" si="27"/>
        <v>2096.0700000000006</v>
      </c>
      <c r="CM41" s="324">
        <f t="shared" si="28"/>
        <v>0</v>
      </c>
      <c r="CN41" s="327">
        <f t="shared" si="89"/>
        <v>2096.0700000000006</v>
      </c>
      <c r="CO41" s="324">
        <v>3420.0400000000004</v>
      </c>
      <c r="CP41" s="324">
        <v>0</v>
      </c>
      <c r="CQ41" s="324">
        <f t="shared" si="30"/>
        <v>3420.0400000000004</v>
      </c>
      <c r="CR41" s="324">
        <f t="shared" si="31"/>
        <v>0</v>
      </c>
      <c r="CS41" s="327">
        <f t="shared" si="90"/>
        <v>3420.0400000000004</v>
      </c>
      <c r="CT41" s="324">
        <v>611.41999999999996</v>
      </c>
      <c r="CU41" s="324">
        <v>0</v>
      </c>
      <c r="CV41" s="324">
        <f t="shared" si="33"/>
        <v>611.41999999999996</v>
      </c>
      <c r="CW41" s="324">
        <f t="shared" si="34"/>
        <v>0</v>
      </c>
      <c r="CX41" s="327">
        <f t="shared" si="91"/>
        <v>611.41999999999996</v>
      </c>
      <c r="CY41" s="324">
        <v>1523.5600000000002</v>
      </c>
      <c r="CZ41" s="324">
        <v>0</v>
      </c>
      <c r="DA41" s="324">
        <f t="shared" si="36"/>
        <v>1523.5600000000002</v>
      </c>
      <c r="DB41" s="324">
        <f t="shared" si="37"/>
        <v>0</v>
      </c>
      <c r="DC41" s="327">
        <f t="shared" si="92"/>
        <v>1523.5600000000002</v>
      </c>
      <c r="DD41" s="324">
        <v>970.68999999999983</v>
      </c>
      <c r="DE41" s="324">
        <v>0</v>
      </c>
      <c r="DF41" s="324">
        <f t="shared" si="39"/>
        <v>970.68999999999983</v>
      </c>
      <c r="DG41" s="324">
        <f t="shared" si="40"/>
        <v>0</v>
      </c>
      <c r="DH41" s="325">
        <f t="shared" si="93"/>
        <v>970.68999999999983</v>
      </c>
      <c r="DI41" s="323">
        <v>1392.2299999999998</v>
      </c>
      <c r="DJ41" s="323">
        <v>1513.9299999999998</v>
      </c>
      <c r="DK41" s="324">
        <f t="shared" si="42"/>
        <v>0</v>
      </c>
      <c r="DL41" s="324">
        <f t="shared" si="43"/>
        <v>-121.70000000000005</v>
      </c>
      <c r="DM41" s="327">
        <f t="shared" si="94"/>
        <v>-121.70000000000005</v>
      </c>
      <c r="DN41" s="324">
        <v>147.32</v>
      </c>
      <c r="DO41" s="324">
        <v>2222.86</v>
      </c>
      <c r="DP41" s="324">
        <f t="shared" si="45"/>
        <v>0</v>
      </c>
      <c r="DQ41" s="324">
        <f t="shared" si="46"/>
        <v>-2075.54</v>
      </c>
      <c r="DR41" s="325">
        <f t="shared" si="47"/>
        <v>-2075.54</v>
      </c>
      <c r="DS41" s="320">
        <v>5539.24</v>
      </c>
      <c r="DT41" s="320">
        <v>0</v>
      </c>
      <c r="DU41" s="319">
        <f t="shared" si="48"/>
        <v>5539.24</v>
      </c>
      <c r="DV41" s="320">
        <f t="shared" si="49"/>
        <v>0</v>
      </c>
      <c r="DW41" s="342">
        <f t="shared" si="95"/>
        <v>5539.24</v>
      </c>
      <c r="DX41" s="329">
        <v>4337.43</v>
      </c>
      <c r="DY41" s="329">
        <v>2351.2600000000002</v>
      </c>
      <c r="DZ41" s="320">
        <f t="shared" si="51"/>
        <v>1986.17</v>
      </c>
      <c r="EA41" s="320">
        <f t="shared" si="52"/>
        <v>0</v>
      </c>
      <c r="EB41" s="342">
        <f t="shared" si="53"/>
        <v>1986.17</v>
      </c>
      <c r="EC41" s="319">
        <v>0</v>
      </c>
      <c r="ED41" s="319">
        <v>0</v>
      </c>
      <c r="EE41" s="319">
        <f t="shared" si="54"/>
        <v>0</v>
      </c>
      <c r="EF41" s="320">
        <f t="shared" si="55"/>
        <v>0</v>
      </c>
      <c r="EG41" s="342">
        <f t="shared" si="56"/>
        <v>0</v>
      </c>
      <c r="EH41" s="324"/>
      <c r="EI41" s="324"/>
      <c r="EJ41" s="324">
        <f t="shared" si="57"/>
        <v>0</v>
      </c>
      <c r="EK41" s="324">
        <f t="shared" si="58"/>
        <v>0</v>
      </c>
      <c r="EL41" s="327">
        <f t="shared" si="59"/>
        <v>0</v>
      </c>
      <c r="EM41" s="330">
        <v>3443.97</v>
      </c>
      <c r="EN41" s="330">
        <v>4762.95</v>
      </c>
      <c r="EO41" s="331">
        <f t="shared" si="60"/>
        <v>104064.29000000001</v>
      </c>
      <c r="EP41" s="331">
        <f t="shared" si="61"/>
        <v>162071.91999999998</v>
      </c>
      <c r="EQ41" s="332">
        <f t="shared" si="86"/>
        <v>0</v>
      </c>
      <c r="ER41" s="332">
        <f t="shared" si="87"/>
        <v>-58007.629999999976</v>
      </c>
      <c r="ES41" s="333">
        <f t="shared" si="62"/>
        <v>-58007.629999999976</v>
      </c>
      <c r="ET41" s="343"/>
      <c r="EU41" s="335">
        <f t="shared" si="63"/>
        <v>-151965.29999999999</v>
      </c>
      <c r="EV41" s="336">
        <f t="shared" si="64"/>
        <v>-118511.77</v>
      </c>
      <c r="EW41" s="337"/>
      <c r="EX41" s="2"/>
      <c r="EY41" s="7"/>
      <c r="EZ41" s="2"/>
      <c r="FA41" s="2"/>
      <c r="FB41" s="2"/>
      <c r="FC41" s="2"/>
      <c r="FD41" s="2"/>
      <c r="FE41" s="2"/>
      <c r="FF41" s="2"/>
      <c r="FG41" s="2"/>
    </row>
    <row r="42" spans="1:163" s="1" customFormat="1" ht="15.75" customHeight="1" x14ac:dyDescent="0.25">
      <c r="A42" s="311">
        <v>35</v>
      </c>
      <c r="B42" s="338" t="s">
        <v>42</v>
      </c>
      <c r="C42" s="339">
        <v>5</v>
      </c>
      <c r="D42" s="340">
        <v>4</v>
      </c>
      <c r="E42" s="315">
        <v>2889.7999999999997</v>
      </c>
      <c r="F42" s="316">
        <f>'[3]березень 2021'!F45</f>
        <v>51719.150000000023</v>
      </c>
      <c r="G42" s="316">
        <f>'[3]березень 2021'!G45</f>
        <v>12675.2</v>
      </c>
      <c r="H42" s="317">
        <v>13880.85</v>
      </c>
      <c r="I42" s="317">
        <v>12612.59</v>
      </c>
      <c r="J42" s="317">
        <f t="shared" si="65"/>
        <v>1268.2600000000002</v>
      </c>
      <c r="K42" s="317">
        <f t="shared" si="66"/>
        <v>0</v>
      </c>
      <c r="L42" s="317">
        <f t="shared" si="0"/>
        <v>1268.2600000000002</v>
      </c>
      <c r="M42" s="318">
        <v>25265.210000000006</v>
      </c>
      <c r="N42" s="318">
        <v>35876.11</v>
      </c>
      <c r="O42" s="319">
        <f t="shared" si="67"/>
        <v>0</v>
      </c>
      <c r="P42" s="319">
        <f t="shared" si="1"/>
        <v>-10610.899999999994</v>
      </c>
      <c r="Q42" s="319">
        <f t="shared" si="2"/>
        <v>-10610.899999999994</v>
      </c>
      <c r="R42" s="319">
        <v>0</v>
      </c>
      <c r="S42" s="319">
        <v>0</v>
      </c>
      <c r="T42" s="319">
        <f t="shared" si="68"/>
        <v>0</v>
      </c>
      <c r="U42" s="320">
        <f t="shared" si="69"/>
        <v>0</v>
      </c>
      <c r="V42" s="341">
        <f t="shared" si="3"/>
        <v>0</v>
      </c>
      <c r="W42" s="319">
        <v>0</v>
      </c>
      <c r="X42" s="319">
        <v>0</v>
      </c>
      <c r="Y42" s="319">
        <f t="shared" si="4"/>
        <v>0</v>
      </c>
      <c r="Z42" s="320">
        <f t="shared" si="5"/>
        <v>0</v>
      </c>
      <c r="AA42" s="342">
        <f t="shared" si="6"/>
        <v>0</v>
      </c>
      <c r="AB42" s="323">
        <v>4980.2899999999991</v>
      </c>
      <c r="AC42" s="323">
        <v>754.1</v>
      </c>
      <c r="AD42" s="324">
        <f t="shared" si="70"/>
        <v>4226.1899999999987</v>
      </c>
      <c r="AE42" s="324">
        <f t="shared" si="71"/>
        <v>0</v>
      </c>
      <c r="AF42" s="325">
        <f t="shared" si="88"/>
        <v>4226.1899999999987</v>
      </c>
      <c r="AG42" s="323">
        <v>1703.83</v>
      </c>
      <c r="AH42" s="323">
        <v>499.64</v>
      </c>
      <c r="AI42" s="324">
        <f t="shared" si="72"/>
        <v>1204.19</v>
      </c>
      <c r="AJ42" s="324">
        <f t="shared" si="73"/>
        <v>0</v>
      </c>
      <c r="AK42" s="325">
        <f t="shared" si="8"/>
        <v>1204.19</v>
      </c>
      <c r="AL42" s="323">
        <v>3953.8299999999995</v>
      </c>
      <c r="AM42" s="323">
        <v>3045.31</v>
      </c>
      <c r="AN42" s="324">
        <f t="shared" si="74"/>
        <v>908.51999999999953</v>
      </c>
      <c r="AO42" s="324">
        <f t="shared" si="75"/>
        <v>0</v>
      </c>
      <c r="AP42" s="325">
        <f t="shared" si="9"/>
        <v>908.51999999999953</v>
      </c>
      <c r="AQ42" s="326">
        <v>797</v>
      </c>
      <c r="AR42" s="326">
        <v>683.99</v>
      </c>
      <c r="AS42" s="324">
        <f t="shared" si="76"/>
        <v>113.00999999999999</v>
      </c>
      <c r="AT42" s="324">
        <f t="shared" si="77"/>
        <v>0</v>
      </c>
      <c r="AU42" s="327">
        <f t="shared" si="10"/>
        <v>113.00999999999999</v>
      </c>
      <c r="AV42" s="323">
        <v>251.73000000000002</v>
      </c>
      <c r="AW42" s="323">
        <v>4322.9800000000005</v>
      </c>
      <c r="AX42" s="324">
        <f t="shared" si="78"/>
        <v>0</v>
      </c>
      <c r="AY42" s="324">
        <f t="shared" si="79"/>
        <v>-4071.2500000000005</v>
      </c>
      <c r="AZ42" s="325">
        <f t="shared" si="11"/>
        <v>-4071.2500000000005</v>
      </c>
      <c r="BA42" s="326">
        <v>4446.54</v>
      </c>
      <c r="BB42" s="326">
        <v>5675.4800000000005</v>
      </c>
      <c r="BC42" s="324">
        <f t="shared" si="80"/>
        <v>0</v>
      </c>
      <c r="BD42" s="324">
        <f t="shared" si="81"/>
        <v>-1228.9400000000005</v>
      </c>
      <c r="BE42" s="327">
        <f t="shared" si="12"/>
        <v>-1228.9400000000005</v>
      </c>
      <c r="BF42" s="324">
        <v>989.47</v>
      </c>
      <c r="BG42" s="324">
        <v>2976.46</v>
      </c>
      <c r="BH42" s="324">
        <f t="shared" si="82"/>
        <v>0</v>
      </c>
      <c r="BI42" s="324">
        <f t="shared" si="83"/>
        <v>-1986.99</v>
      </c>
      <c r="BJ42" s="327">
        <f t="shared" si="13"/>
        <v>-1986.99</v>
      </c>
      <c r="BK42" s="324">
        <v>5448.41</v>
      </c>
      <c r="BL42" s="324">
        <v>5471.83</v>
      </c>
      <c r="BM42" s="324">
        <f t="shared" si="84"/>
        <v>0</v>
      </c>
      <c r="BN42" s="324">
        <f t="shared" si="85"/>
        <v>-23.420000000000073</v>
      </c>
      <c r="BO42" s="325">
        <f t="shared" si="14"/>
        <v>-23.420000000000073</v>
      </c>
      <c r="BP42" s="320">
        <v>921.82000000000016</v>
      </c>
      <c r="BQ42" s="320">
        <v>758.67</v>
      </c>
      <c r="BR42" s="319">
        <f t="shared" si="15"/>
        <v>163.1500000000002</v>
      </c>
      <c r="BS42" s="320">
        <f t="shared" si="16"/>
        <v>0</v>
      </c>
      <c r="BT42" s="341">
        <f t="shared" si="17"/>
        <v>163.1500000000002</v>
      </c>
      <c r="BU42" s="319">
        <v>119.08000000000001</v>
      </c>
      <c r="BV42" s="319">
        <v>0</v>
      </c>
      <c r="BW42" s="319">
        <f t="shared" si="18"/>
        <v>119.08000000000001</v>
      </c>
      <c r="BX42" s="320">
        <f t="shared" si="19"/>
        <v>0</v>
      </c>
      <c r="BY42" s="342">
        <f t="shared" si="20"/>
        <v>119.08000000000001</v>
      </c>
      <c r="BZ42" s="319">
        <v>1827.2300000000002</v>
      </c>
      <c r="CA42" s="319">
        <v>3017.44</v>
      </c>
      <c r="CB42" s="319">
        <f t="shared" si="21"/>
        <v>0</v>
      </c>
      <c r="CC42" s="320">
        <f t="shared" si="22"/>
        <v>-1190.2099999999998</v>
      </c>
      <c r="CD42" s="341">
        <f t="shared" si="23"/>
        <v>-1190.2099999999998</v>
      </c>
      <c r="CE42" s="319">
        <v>14177.36</v>
      </c>
      <c r="CF42" s="319">
        <v>12680.97</v>
      </c>
      <c r="CG42" s="319">
        <f t="shared" si="24"/>
        <v>1496.3900000000012</v>
      </c>
      <c r="CH42" s="320">
        <f t="shared" si="25"/>
        <v>0</v>
      </c>
      <c r="CI42" s="342">
        <f t="shared" si="26"/>
        <v>1496.3900000000012</v>
      </c>
      <c r="CJ42" s="319">
        <v>2964.37</v>
      </c>
      <c r="CK42" s="319">
        <v>0</v>
      </c>
      <c r="CL42" s="324">
        <f t="shared" si="27"/>
        <v>2964.37</v>
      </c>
      <c r="CM42" s="324">
        <f t="shared" si="28"/>
        <v>0</v>
      </c>
      <c r="CN42" s="327">
        <f t="shared" si="89"/>
        <v>2964.37</v>
      </c>
      <c r="CO42" s="324">
        <v>2902.5000000000005</v>
      </c>
      <c r="CP42" s="324">
        <v>0</v>
      </c>
      <c r="CQ42" s="324">
        <f t="shared" si="30"/>
        <v>2902.5000000000005</v>
      </c>
      <c r="CR42" s="324">
        <f t="shared" si="31"/>
        <v>0</v>
      </c>
      <c r="CS42" s="327">
        <f t="shared" si="90"/>
        <v>2902.5000000000005</v>
      </c>
      <c r="CT42" s="324">
        <v>612.06000000000006</v>
      </c>
      <c r="CU42" s="324">
        <v>0</v>
      </c>
      <c r="CV42" s="324">
        <f t="shared" si="33"/>
        <v>612.06000000000006</v>
      </c>
      <c r="CW42" s="324">
        <f t="shared" si="34"/>
        <v>0</v>
      </c>
      <c r="CX42" s="327">
        <f t="shared" si="91"/>
        <v>612.06000000000006</v>
      </c>
      <c r="CY42" s="324">
        <v>1498.94</v>
      </c>
      <c r="CZ42" s="324">
        <v>0</v>
      </c>
      <c r="DA42" s="324">
        <f t="shared" si="36"/>
        <v>1498.94</v>
      </c>
      <c r="DB42" s="324">
        <f t="shared" si="37"/>
        <v>0</v>
      </c>
      <c r="DC42" s="327">
        <f t="shared" si="92"/>
        <v>1498.94</v>
      </c>
      <c r="DD42" s="324">
        <v>927.91</v>
      </c>
      <c r="DE42" s="324">
        <v>0</v>
      </c>
      <c r="DF42" s="324">
        <f t="shared" si="39"/>
        <v>927.91</v>
      </c>
      <c r="DG42" s="324">
        <f t="shared" si="40"/>
        <v>0</v>
      </c>
      <c r="DH42" s="325">
        <f t="shared" si="93"/>
        <v>927.91</v>
      </c>
      <c r="DI42" s="323">
        <v>1515.9599999999998</v>
      </c>
      <c r="DJ42" s="323">
        <v>0</v>
      </c>
      <c r="DK42" s="324">
        <f t="shared" si="42"/>
        <v>1515.9599999999998</v>
      </c>
      <c r="DL42" s="324">
        <f t="shared" si="43"/>
        <v>0</v>
      </c>
      <c r="DM42" s="327">
        <f t="shared" si="94"/>
        <v>1515.9599999999998</v>
      </c>
      <c r="DN42" s="324">
        <v>176.29000000000002</v>
      </c>
      <c r="DO42" s="324">
        <v>0</v>
      </c>
      <c r="DP42" s="324">
        <f t="shared" si="45"/>
        <v>176.29000000000002</v>
      </c>
      <c r="DQ42" s="324">
        <f t="shared" si="46"/>
        <v>0</v>
      </c>
      <c r="DR42" s="325">
        <f t="shared" si="47"/>
        <v>176.29000000000002</v>
      </c>
      <c r="DS42" s="320">
        <v>5303.91</v>
      </c>
      <c r="DT42" s="320">
        <v>0</v>
      </c>
      <c r="DU42" s="319">
        <f t="shared" si="48"/>
        <v>5303.91</v>
      </c>
      <c r="DV42" s="320">
        <f t="shared" si="49"/>
        <v>0</v>
      </c>
      <c r="DW42" s="342">
        <f t="shared" si="95"/>
        <v>5303.91</v>
      </c>
      <c r="DX42" s="329">
        <v>7771.2300000000005</v>
      </c>
      <c r="DY42" s="329">
        <v>5153.49</v>
      </c>
      <c r="DZ42" s="320">
        <f t="shared" si="51"/>
        <v>2617.7400000000007</v>
      </c>
      <c r="EA42" s="320">
        <f t="shared" si="52"/>
        <v>0</v>
      </c>
      <c r="EB42" s="342">
        <f t="shared" si="53"/>
        <v>2617.7400000000007</v>
      </c>
      <c r="EC42" s="319">
        <v>0</v>
      </c>
      <c r="ED42" s="319">
        <v>0</v>
      </c>
      <c r="EE42" s="319">
        <f t="shared" si="54"/>
        <v>0</v>
      </c>
      <c r="EF42" s="320">
        <f t="shared" si="55"/>
        <v>0</v>
      </c>
      <c r="EG42" s="342">
        <f t="shared" si="56"/>
        <v>0</v>
      </c>
      <c r="EH42" s="324"/>
      <c r="EI42" s="324"/>
      <c r="EJ42" s="324">
        <f t="shared" si="57"/>
        <v>0</v>
      </c>
      <c r="EK42" s="324">
        <f t="shared" si="58"/>
        <v>0</v>
      </c>
      <c r="EL42" s="327">
        <f t="shared" si="59"/>
        <v>0</v>
      </c>
      <c r="EM42" s="330">
        <v>3506.5099999999998</v>
      </c>
      <c r="EN42" s="330">
        <v>3285.6800000000003</v>
      </c>
      <c r="EO42" s="331">
        <f t="shared" si="60"/>
        <v>105942.33000000002</v>
      </c>
      <c r="EP42" s="331">
        <f t="shared" si="61"/>
        <v>96814.74</v>
      </c>
      <c r="EQ42" s="332">
        <f t="shared" si="86"/>
        <v>9127.5900000000111</v>
      </c>
      <c r="ER42" s="332">
        <f t="shared" si="87"/>
        <v>0</v>
      </c>
      <c r="ES42" s="333">
        <f t="shared" si="62"/>
        <v>9127.5900000000111</v>
      </c>
      <c r="ET42" s="343"/>
      <c r="EU42" s="335">
        <f t="shared" si="63"/>
        <v>60846.740000000034</v>
      </c>
      <c r="EV42" s="336">
        <f t="shared" si="64"/>
        <v>24769.620000000003</v>
      </c>
      <c r="EW42" s="337"/>
      <c r="EX42" s="2"/>
      <c r="EY42" s="7"/>
      <c r="EZ42" s="2"/>
      <c r="FA42" s="2"/>
      <c r="FB42" s="2"/>
      <c r="FC42" s="2"/>
      <c r="FD42" s="2"/>
      <c r="FE42" s="2"/>
      <c r="FF42" s="2"/>
      <c r="FG42" s="2"/>
    </row>
    <row r="43" spans="1:163" s="1" customFormat="1" ht="15.75" customHeight="1" x14ac:dyDescent="0.25">
      <c r="A43" s="311">
        <v>36</v>
      </c>
      <c r="B43" s="338" t="s">
        <v>43</v>
      </c>
      <c r="C43" s="339">
        <v>13</v>
      </c>
      <c r="D43" s="340">
        <v>1</v>
      </c>
      <c r="E43" s="315">
        <v>4158.3</v>
      </c>
      <c r="F43" s="316">
        <f>'[3]березень 2021'!F46</f>
        <v>-51691.02</v>
      </c>
      <c r="G43" s="316">
        <f>'[3]березень 2021'!G46</f>
        <v>-59564.84</v>
      </c>
      <c r="H43" s="317">
        <v>24790.93</v>
      </c>
      <c r="I43" s="317">
        <v>24964.199999999997</v>
      </c>
      <c r="J43" s="317">
        <f t="shared" si="65"/>
        <v>0</v>
      </c>
      <c r="K43" s="317">
        <f t="shared" si="66"/>
        <v>-173.2699999999968</v>
      </c>
      <c r="L43" s="317">
        <f t="shared" si="0"/>
        <v>-173.2699999999968</v>
      </c>
      <c r="M43" s="318">
        <v>40994.949999999997</v>
      </c>
      <c r="N43" s="318">
        <v>47492.920000000006</v>
      </c>
      <c r="O43" s="319">
        <f t="shared" si="67"/>
        <v>0</v>
      </c>
      <c r="P43" s="319">
        <f t="shared" si="1"/>
        <v>-6497.9700000000084</v>
      </c>
      <c r="Q43" s="319">
        <f t="shared" si="2"/>
        <v>-6497.9700000000084</v>
      </c>
      <c r="R43" s="319">
        <v>26176.500000000004</v>
      </c>
      <c r="S43" s="319">
        <v>27724.739999999998</v>
      </c>
      <c r="T43" s="319">
        <f t="shared" si="68"/>
        <v>0</v>
      </c>
      <c r="U43" s="320">
        <f t="shared" si="69"/>
        <v>-1548.2399999999943</v>
      </c>
      <c r="V43" s="341">
        <f t="shared" si="3"/>
        <v>-1548.2399999999943</v>
      </c>
      <c r="W43" s="319">
        <v>0</v>
      </c>
      <c r="X43" s="319">
        <v>0</v>
      </c>
      <c r="Y43" s="319">
        <f t="shared" si="4"/>
        <v>0</v>
      </c>
      <c r="Z43" s="320">
        <f t="shared" si="5"/>
        <v>0</v>
      </c>
      <c r="AA43" s="342">
        <f t="shared" si="6"/>
        <v>0</v>
      </c>
      <c r="AB43" s="323">
        <v>4379.1000000000004</v>
      </c>
      <c r="AC43" s="323">
        <v>715.13000000000011</v>
      </c>
      <c r="AD43" s="324">
        <f t="shared" si="70"/>
        <v>3663.9700000000003</v>
      </c>
      <c r="AE43" s="324">
        <f t="shared" si="71"/>
        <v>0</v>
      </c>
      <c r="AF43" s="325">
        <f t="shared" si="88"/>
        <v>3663.9700000000003</v>
      </c>
      <c r="AG43" s="323">
        <v>2368.5499999999997</v>
      </c>
      <c r="AH43" s="323">
        <v>1229.78</v>
      </c>
      <c r="AI43" s="324">
        <f t="shared" si="72"/>
        <v>1138.7699999999998</v>
      </c>
      <c r="AJ43" s="324">
        <f t="shared" si="73"/>
        <v>0</v>
      </c>
      <c r="AK43" s="325">
        <f t="shared" si="8"/>
        <v>1138.7699999999998</v>
      </c>
      <c r="AL43" s="323">
        <v>5181.6600000000008</v>
      </c>
      <c r="AM43" s="323">
        <v>3977.51</v>
      </c>
      <c r="AN43" s="324">
        <f t="shared" si="74"/>
        <v>1204.1500000000005</v>
      </c>
      <c r="AO43" s="324">
        <f t="shared" si="75"/>
        <v>0</v>
      </c>
      <c r="AP43" s="325">
        <f t="shared" si="9"/>
        <v>1204.1500000000005</v>
      </c>
      <c r="AQ43" s="326">
        <v>1074.0899999999999</v>
      </c>
      <c r="AR43" s="326">
        <v>919.43000000000006</v>
      </c>
      <c r="AS43" s="324">
        <f t="shared" si="76"/>
        <v>154.65999999999985</v>
      </c>
      <c r="AT43" s="324">
        <f t="shared" si="77"/>
        <v>0</v>
      </c>
      <c r="AU43" s="327">
        <f t="shared" si="10"/>
        <v>154.65999999999985</v>
      </c>
      <c r="AV43" s="323">
        <v>281.94</v>
      </c>
      <c r="AW43" s="323">
        <v>205.25</v>
      </c>
      <c r="AX43" s="324">
        <f t="shared" si="78"/>
        <v>76.69</v>
      </c>
      <c r="AY43" s="324">
        <f t="shared" si="79"/>
        <v>0</v>
      </c>
      <c r="AZ43" s="325">
        <f t="shared" si="11"/>
        <v>76.69</v>
      </c>
      <c r="BA43" s="326">
        <v>2417.62</v>
      </c>
      <c r="BB43" s="326">
        <v>1932.89</v>
      </c>
      <c r="BC43" s="324">
        <f t="shared" si="80"/>
        <v>484.72999999999979</v>
      </c>
      <c r="BD43" s="324">
        <f t="shared" si="81"/>
        <v>0</v>
      </c>
      <c r="BE43" s="327">
        <f t="shared" si="12"/>
        <v>484.72999999999979</v>
      </c>
      <c r="BF43" s="324">
        <v>0</v>
      </c>
      <c r="BG43" s="324">
        <v>0</v>
      </c>
      <c r="BH43" s="324">
        <f t="shared" si="82"/>
        <v>0</v>
      </c>
      <c r="BI43" s="324">
        <f t="shared" si="83"/>
        <v>0</v>
      </c>
      <c r="BJ43" s="327">
        <f t="shared" si="13"/>
        <v>0</v>
      </c>
      <c r="BK43" s="324">
        <v>8463.7900000000009</v>
      </c>
      <c r="BL43" s="324">
        <v>15853.25</v>
      </c>
      <c r="BM43" s="324">
        <f t="shared" si="84"/>
        <v>0</v>
      </c>
      <c r="BN43" s="324">
        <f t="shared" si="85"/>
        <v>-7389.4599999999991</v>
      </c>
      <c r="BO43" s="325">
        <f t="shared" si="14"/>
        <v>-7389.4599999999991</v>
      </c>
      <c r="BP43" s="320">
        <v>540.59</v>
      </c>
      <c r="BQ43" s="320">
        <v>443.68000000000006</v>
      </c>
      <c r="BR43" s="319">
        <f t="shared" si="15"/>
        <v>96.909999999999968</v>
      </c>
      <c r="BS43" s="320">
        <f t="shared" si="16"/>
        <v>0</v>
      </c>
      <c r="BT43" s="341">
        <f t="shared" si="17"/>
        <v>96.909999999999968</v>
      </c>
      <c r="BU43" s="319">
        <v>70.680000000000007</v>
      </c>
      <c r="BV43" s="319">
        <v>0</v>
      </c>
      <c r="BW43" s="319">
        <f t="shared" si="18"/>
        <v>70.680000000000007</v>
      </c>
      <c r="BX43" s="320">
        <f t="shared" si="19"/>
        <v>0</v>
      </c>
      <c r="BY43" s="342">
        <f t="shared" si="20"/>
        <v>70.680000000000007</v>
      </c>
      <c r="BZ43" s="319">
        <v>2119.4700000000003</v>
      </c>
      <c r="CA43" s="319">
        <v>0</v>
      </c>
      <c r="CB43" s="319">
        <f t="shared" si="21"/>
        <v>2119.4700000000003</v>
      </c>
      <c r="CC43" s="320">
        <f t="shared" si="22"/>
        <v>0</v>
      </c>
      <c r="CD43" s="341">
        <f t="shared" si="23"/>
        <v>2119.4700000000003</v>
      </c>
      <c r="CE43" s="319">
        <v>28337.090000000004</v>
      </c>
      <c r="CF43" s="319">
        <v>2242.1</v>
      </c>
      <c r="CG43" s="319">
        <f t="shared" si="24"/>
        <v>26094.990000000005</v>
      </c>
      <c r="CH43" s="320">
        <f t="shared" si="25"/>
        <v>0</v>
      </c>
      <c r="CI43" s="342">
        <f t="shared" si="26"/>
        <v>26094.990000000005</v>
      </c>
      <c r="CJ43" s="319">
        <v>2346.0999999999995</v>
      </c>
      <c r="CK43" s="319">
        <v>0</v>
      </c>
      <c r="CL43" s="324">
        <f t="shared" si="27"/>
        <v>2346.0999999999995</v>
      </c>
      <c r="CM43" s="324">
        <f t="shared" si="28"/>
        <v>0</v>
      </c>
      <c r="CN43" s="327">
        <f t="shared" si="89"/>
        <v>2346.0999999999995</v>
      </c>
      <c r="CO43" s="324">
        <v>4081.7599999999993</v>
      </c>
      <c r="CP43" s="324">
        <v>1048.94</v>
      </c>
      <c r="CQ43" s="324">
        <f t="shared" si="30"/>
        <v>3032.8199999999993</v>
      </c>
      <c r="CR43" s="324">
        <f t="shared" si="31"/>
        <v>0</v>
      </c>
      <c r="CS43" s="327">
        <f t="shared" si="90"/>
        <v>3032.8199999999993</v>
      </c>
      <c r="CT43" s="324">
        <v>1001.3300000000002</v>
      </c>
      <c r="CU43" s="324">
        <v>0</v>
      </c>
      <c r="CV43" s="324">
        <f t="shared" si="33"/>
        <v>1001.3300000000002</v>
      </c>
      <c r="CW43" s="324">
        <f t="shared" si="34"/>
        <v>0</v>
      </c>
      <c r="CX43" s="327">
        <f t="shared" si="91"/>
        <v>1001.3300000000002</v>
      </c>
      <c r="CY43" s="324">
        <v>2210.52</v>
      </c>
      <c r="CZ43" s="324">
        <v>0</v>
      </c>
      <c r="DA43" s="324">
        <f t="shared" si="36"/>
        <v>2210.52</v>
      </c>
      <c r="DB43" s="324">
        <f t="shared" si="37"/>
        <v>0</v>
      </c>
      <c r="DC43" s="327">
        <f t="shared" si="92"/>
        <v>2210.52</v>
      </c>
      <c r="DD43" s="324">
        <v>1035.4100000000001</v>
      </c>
      <c r="DE43" s="324">
        <v>0</v>
      </c>
      <c r="DF43" s="324">
        <f t="shared" si="39"/>
        <v>1035.4100000000001</v>
      </c>
      <c r="DG43" s="324">
        <f t="shared" si="40"/>
        <v>0</v>
      </c>
      <c r="DH43" s="325">
        <f t="shared" si="93"/>
        <v>1035.4100000000001</v>
      </c>
      <c r="DI43" s="323">
        <v>905.65999999999985</v>
      </c>
      <c r="DJ43" s="323">
        <v>696.91000000000008</v>
      </c>
      <c r="DK43" s="324">
        <f t="shared" si="42"/>
        <v>208.74999999999977</v>
      </c>
      <c r="DL43" s="324">
        <f t="shared" si="43"/>
        <v>0</v>
      </c>
      <c r="DM43" s="327">
        <f t="shared" si="94"/>
        <v>208.74999999999977</v>
      </c>
      <c r="DN43" s="324">
        <v>0</v>
      </c>
      <c r="DO43" s="324">
        <v>0</v>
      </c>
      <c r="DP43" s="324">
        <f t="shared" si="45"/>
        <v>0</v>
      </c>
      <c r="DQ43" s="324">
        <f t="shared" si="46"/>
        <v>0</v>
      </c>
      <c r="DR43" s="325">
        <f t="shared" si="47"/>
        <v>0</v>
      </c>
      <c r="DS43" s="320">
        <v>4437.3200000000006</v>
      </c>
      <c r="DT43" s="320">
        <v>0</v>
      </c>
      <c r="DU43" s="319">
        <f t="shared" si="48"/>
        <v>4437.3200000000006</v>
      </c>
      <c r="DV43" s="320">
        <f t="shared" si="49"/>
        <v>0</v>
      </c>
      <c r="DW43" s="342">
        <f t="shared" si="95"/>
        <v>4437.3200000000006</v>
      </c>
      <c r="DX43" s="329">
        <v>5611.61</v>
      </c>
      <c r="DY43" s="329">
        <v>2280.5699999999997</v>
      </c>
      <c r="DZ43" s="320">
        <f t="shared" si="51"/>
        <v>3331.04</v>
      </c>
      <c r="EA43" s="320">
        <f t="shared" si="52"/>
        <v>0</v>
      </c>
      <c r="EB43" s="342">
        <f t="shared" si="53"/>
        <v>3331.04</v>
      </c>
      <c r="EC43" s="319">
        <v>11763.789999999997</v>
      </c>
      <c r="ED43" s="319">
        <v>10339.209999999999</v>
      </c>
      <c r="EE43" s="319">
        <f t="shared" si="54"/>
        <v>1424.5799999999981</v>
      </c>
      <c r="EF43" s="320">
        <f t="shared" si="55"/>
        <v>0</v>
      </c>
      <c r="EG43" s="342">
        <f t="shared" si="56"/>
        <v>1424.5799999999981</v>
      </c>
      <c r="EH43" s="324"/>
      <c r="EI43" s="324"/>
      <c r="EJ43" s="324">
        <f t="shared" si="57"/>
        <v>0</v>
      </c>
      <c r="EK43" s="324">
        <f t="shared" si="58"/>
        <v>0</v>
      </c>
      <c r="EL43" s="327">
        <f t="shared" si="59"/>
        <v>0</v>
      </c>
      <c r="EM43" s="330">
        <v>6235.4</v>
      </c>
      <c r="EN43" s="330">
        <v>4972.7300000000005</v>
      </c>
      <c r="EO43" s="331">
        <f t="shared" si="60"/>
        <v>186825.86</v>
      </c>
      <c r="EP43" s="331">
        <f t="shared" si="61"/>
        <v>147039.24000000002</v>
      </c>
      <c r="EQ43" s="332">
        <f t="shared" si="86"/>
        <v>39786.619999999966</v>
      </c>
      <c r="ER43" s="332">
        <f t="shared" si="87"/>
        <v>0</v>
      </c>
      <c r="ES43" s="333">
        <f t="shared" si="62"/>
        <v>39786.619999999966</v>
      </c>
      <c r="ET43" s="343"/>
      <c r="EU43" s="335">
        <f t="shared" si="63"/>
        <v>-11904.400000000031</v>
      </c>
      <c r="EV43" s="336">
        <f t="shared" si="64"/>
        <v>-23634.919999999991</v>
      </c>
      <c r="EW43" s="337"/>
      <c r="EX43" s="2"/>
      <c r="EY43" s="7"/>
      <c r="EZ43" s="2"/>
      <c r="FA43" s="2"/>
      <c r="FB43" s="2"/>
      <c r="FC43" s="2"/>
      <c r="FD43" s="2"/>
      <c r="FE43" s="2"/>
      <c r="FF43" s="2"/>
      <c r="FG43" s="2"/>
    </row>
    <row r="44" spans="1:163" s="1" customFormat="1" ht="15.75" customHeight="1" x14ac:dyDescent="0.25">
      <c r="A44" s="311">
        <v>37</v>
      </c>
      <c r="B44" s="338" t="s">
        <v>44</v>
      </c>
      <c r="C44" s="339">
        <v>9</v>
      </c>
      <c r="D44" s="340">
        <v>5</v>
      </c>
      <c r="E44" s="315">
        <v>10550.300000000001</v>
      </c>
      <c r="F44" s="316">
        <f>'[3]березень 2021'!F47</f>
        <v>-13870.439999999988</v>
      </c>
      <c r="G44" s="316">
        <f>'[3]березень 2021'!G47</f>
        <v>-128741.43</v>
      </c>
      <c r="H44" s="317">
        <v>62752.109999999986</v>
      </c>
      <c r="I44" s="317">
        <v>59721.53</v>
      </c>
      <c r="J44" s="317">
        <f t="shared" si="65"/>
        <v>3030.5799999999872</v>
      </c>
      <c r="K44" s="317">
        <f t="shared" si="66"/>
        <v>0</v>
      </c>
      <c r="L44" s="317">
        <f t="shared" si="0"/>
        <v>3030.5799999999872</v>
      </c>
      <c r="M44" s="318">
        <v>69596.040000000008</v>
      </c>
      <c r="N44" s="318">
        <v>81863.23</v>
      </c>
      <c r="O44" s="319">
        <f t="shared" si="67"/>
        <v>0</v>
      </c>
      <c r="P44" s="319">
        <f t="shared" si="1"/>
        <v>-12267.189999999988</v>
      </c>
      <c r="Q44" s="319">
        <f t="shared" si="2"/>
        <v>-12267.189999999988</v>
      </c>
      <c r="R44" s="319">
        <v>94274.140000000014</v>
      </c>
      <c r="S44" s="319">
        <v>92659.42</v>
      </c>
      <c r="T44" s="319">
        <f t="shared" si="68"/>
        <v>1614.7200000000157</v>
      </c>
      <c r="U44" s="320">
        <f t="shared" si="69"/>
        <v>0</v>
      </c>
      <c r="V44" s="341">
        <f t="shared" si="3"/>
        <v>1614.7200000000157</v>
      </c>
      <c r="W44" s="319">
        <v>0</v>
      </c>
      <c r="X44" s="319">
        <v>0</v>
      </c>
      <c r="Y44" s="319">
        <f t="shared" si="4"/>
        <v>0</v>
      </c>
      <c r="Z44" s="320">
        <f t="shared" si="5"/>
        <v>0</v>
      </c>
      <c r="AA44" s="342">
        <f t="shared" si="6"/>
        <v>0</v>
      </c>
      <c r="AB44" s="323">
        <v>12025.229999999998</v>
      </c>
      <c r="AC44" s="323">
        <v>1809.0000000000002</v>
      </c>
      <c r="AD44" s="324">
        <f t="shared" si="70"/>
        <v>10216.229999999998</v>
      </c>
      <c r="AE44" s="324">
        <f t="shared" si="71"/>
        <v>0</v>
      </c>
      <c r="AF44" s="325">
        <f t="shared" si="88"/>
        <v>10216.229999999998</v>
      </c>
      <c r="AG44" s="323">
        <v>7548.7300000000005</v>
      </c>
      <c r="AH44" s="323">
        <v>2166.7600000000002</v>
      </c>
      <c r="AI44" s="324">
        <f t="shared" si="72"/>
        <v>5381.97</v>
      </c>
      <c r="AJ44" s="324">
        <f t="shared" si="73"/>
        <v>0</v>
      </c>
      <c r="AK44" s="325">
        <f t="shared" si="8"/>
        <v>5381.97</v>
      </c>
      <c r="AL44" s="323">
        <v>13443.2</v>
      </c>
      <c r="AM44" s="323">
        <v>10329.460000000001</v>
      </c>
      <c r="AN44" s="324">
        <f t="shared" si="74"/>
        <v>3113.74</v>
      </c>
      <c r="AO44" s="324">
        <f t="shared" si="75"/>
        <v>0</v>
      </c>
      <c r="AP44" s="325">
        <f t="shared" si="9"/>
        <v>3113.74</v>
      </c>
      <c r="AQ44" s="326">
        <v>2653.38</v>
      </c>
      <c r="AR44" s="326">
        <v>2274.5299999999997</v>
      </c>
      <c r="AS44" s="324">
        <f t="shared" si="76"/>
        <v>378.85000000000036</v>
      </c>
      <c r="AT44" s="324">
        <f t="shared" si="77"/>
        <v>0</v>
      </c>
      <c r="AU44" s="327">
        <f t="shared" si="10"/>
        <v>378.85000000000036</v>
      </c>
      <c r="AV44" s="323">
        <v>642.51</v>
      </c>
      <c r="AW44" s="323">
        <v>410.59999999999997</v>
      </c>
      <c r="AX44" s="324">
        <f t="shared" si="78"/>
        <v>231.91000000000003</v>
      </c>
      <c r="AY44" s="324">
        <f t="shared" si="79"/>
        <v>0</v>
      </c>
      <c r="AZ44" s="325">
        <f t="shared" si="11"/>
        <v>231.91000000000003</v>
      </c>
      <c r="BA44" s="326">
        <v>8659.67</v>
      </c>
      <c r="BB44" s="326">
        <v>5362.71</v>
      </c>
      <c r="BC44" s="324">
        <f t="shared" si="80"/>
        <v>3296.96</v>
      </c>
      <c r="BD44" s="324">
        <f t="shared" si="81"/>
        <v>0</v>
      </c>
      <c r="BE44" s="327">
        <f t="shared" si="12"/>
        <v>3296.96</v>
      </c>
      <c r="BF44" s="324">
        <v>3612.4100000000008</v>
      </c>
      <c r="BG44" s="324">
        <v>0</v>
      </c>
      <c r="BH44" s="324">
        <f t="shared" si="82"/>
        <v>3612.4100000000008</v>
      </c>
      <c r="BI44" s="324">
        <f t="shared" si="83"/>
        <v>0</v>
      </c>
      <c r="BJ44" s="327">
        <f t="shared" si="13"/>
        <v>3612.4100000000008</v>
      </c>
      <c r="BK44" s="324">
        <v>19888.340000000004</v>
      </c>
      <c r="BL44" s="324">
        <v>35638.99</v>
      </c>
      <c r="BM44" s="324">
        <f t="shared" si="84"/>
        <v>0</v>
      </c>
      <c r="BN44" s="324">
        <f t="shared" si="85"/>
        <v>-15750.649999999994</v>
      </c>
      <c r="BO44" s="325">
        <f t="shared" si="14"/>
        <v>-15750.649999999994</v>
      </c>
      <c r="BP44" s="320">
        <v>1903.2699999999998</v>
      </c>
      <c r="BQ44" s="320">
        <v>1553.0100000000002</v>
      </c>
      <c r="BR44" s="319">
        <f t="shared" si="15"/>
        <v>350.25999999999954</v>
      </c>
      <c r="BS44" s="320">
        <f t="shared" si="16"/>
        <v>0</v>
      </c>
      <c r="BT44" s="341">
        <f t="shared" si="17"/>
        <v>350.25999999999954</v>
      </c>
      <c r="BU44" s="319">
        <v>243.74</v>
      </c>
      <c r="BV44" s="319">
        <v>0</v>
      </c>
      <c r="BW44" s="319">
        <f t="shared" si="18"/>
        <v>243.74</v>
      </c>
      <c r="BX44" s="320">
        <f t="shared" si="19"/>
        <v>0</v>
      </c>
      <c r="BY44" s="342">
        <f t="shared" si="20"/>
        <v>243.74</v>
      </c>
      <c r="BZ44" s="319">
        <v>5006.12</v>
      </c>
      <c r="CA44" s="319">
        <v>8343.14</v>
      </c>
      <c r="CB44" s="319">
        <f t="shared" si="21"/>
        <v>0</v>
      </c>
      <c r="CC44" s="320">
        <f t="shared" si="22"/>
        <v>-3337.0199999999995</v>
      </c>
      <c r="CD44" s="341">
        <f t="shared" si="23"/>
        <v>-3337.0199999999995</v>
      </c>
      <c r="CE44" s="319">
        <v>82518.080000000002</v>
      </c>
      <c r="CF44" s="319">
        <v>28904.82</v>
      </c>
      <c r="CG44" s="319">
        <f t="shared" si="24"/>
        <v>53613.26</v>
      </c>
      <c r="CH44" s="320">
        <f t="shared" si="25"/>
        <v>0</v>
      </c>
      <c r="CI44" s="342">
        <f t="shared" si="26"/>
        <v>53613.26</v>
      </c>
      <c r="CJ44" s="319">
        <v>6927.3000000000011</v>
      </c>
      <c r="CK44" s="319">
        <v>453.29</v>
      </c>
      <c r="CL44" s="324">
        <f t="shared" si="27"/>
        <v>6474.0100000000011</v>
      </c>
      <c r="CM44" s="324">
        <f t="shared" si="28"/>
        <v>0</v>
      </c>
      <c r="CN44" s="327">
        <f t="shared" si="89"/>
        <v>6474.0100000000011</v>
      </c>
      <c r="CO44" s="324">
        <v>13081.299999999997</v>
      </c>
      <c r="CP44" s="324">
        <v>15854.91</v>
      </c>
      <c r="CQ44" s="324">
        <f t="shared" si="30"/>
        <v>0</v>
      </c>
      <c r="CR44" s="324">
        <f t="shared" si="31"/>
        <v>-2773.6100000000024</v>
      </c>
      <c r="CS44" s="327">
        <f t="shared" si="90"/>
        <v>-2773.6100000000024</v>
      </c>
      <c r="CT44" s="324">
        <v>2512.02</v>
      </c>
      <c r="CU44" s="324">
        <v>0</v>
      </c>
      <c r="CV44" s="324">
        <f t="shared" si="33"/>
        <v>2512.02</v>
      </c>
      <c r="CW44" s="324">
        <f t="shared" si="34"/>
        <v>0</v>
      </c>
      <c r="CX44" s="327">
        <f t="shared" si="91"/>
        <v>2512.02</v>
      </c>
      <c r="CY44" s="324">
        <v>5152.7699999999986</v>
      </c>
      <c r="CZ44" s="324">
        <v>0</v>
      </c>
      <c r="DA44" s="324">
        <f t="shared" si="36"/>
        <v>5152.7699999999986</v>
      </c>
      <c r="DB44" s="324">
        <f t="shared" si="37"/>
        <v>0</v>
      </c>
      <c r="DC44" s="327">
        <f t="shared" si="92"/>
        <v>5152.7699999999986</v>
      </c>
      <c r="DD44" s="324">
        <v>2373.8000000000002</v>
      </c>
      <c r="DE44" s="324">
        <v>0</v>
      </c>
      <c r="DF44" s="324">
        <f t="shared" si="39"/>
        <v>2373.8000000000002</v>
      </c>
      <c r="DG44" s="324">
        <f t="shared" si="40"/>
        <v>0</v>
      </c>
      <c r="DH44" s="325">
        <f t="shared" si="93"/>
        <v>2373.8000000000002</v>
      </c>
      <c r="DI44" s="323">
        <v>2340.06</v>
      </c>
      <c r="DJ44" s="323">
        <v>386.45000000000005</v>
      </c>
      <c r="DK44" s="324">
        <f t="shared" si="42"/>
        <v>1953.61</v>
      </c>
      <c r="DL44" s="324">
        <f t="shared" si="43"/>
        <v>0</v>
      </c>
      <c r="DM44" s="327">
        <f t="shared" si="94"/>
        <v>1953.61</v>
      </c>
      <c r="DN44" s="324">
        <v>476.85999999999996</v>
      </c>
      <c r="DO44" s="324">
        <v>0</v>
      </c>
      <c r="DP44" s="324">
        <f t="shared" si="45"/>
        <v>476.85999999999996</v>
      </c>
      <c r="DQ44" s="324">
        <f t="shared" si="46"/>
        <v>0</v>
      </c>
      <c r="DR44" s="325">
        <f t="shared" si="47"/>
        <v>476.85999999999996</v>
      </c>
      <c r="DS44" s="320">
        <v>8898.14</v>
      </c>
      <c r="DT44" s="320">
        <v>0</v>
      </c>
      <c r="DU44" s="319">
        <f t="shared" si="48"/>
        <v>8898.14</v>
      </c>
      <c r="DV44" s="320">
        <f t="shared" si="49"/>
        <v>0</v>
      </c>
      <c r="DW44" s="342">
        <f t="shared" si="95"/>
        <v>8898.14</v>
      </c>
      <c r="DX44" s="329">
        <v>5579</v>
      </c>
      <c r="DY44" s="329">
        <v>8094.58</v>
      </c>
      <c r="DZ44" s="320">
        <f t="shared" si="51"/>
        <v>0</v>
      </c>
      <c r="EA44" s="320">
        <f t="shared" si="52"/>
        <v>-2515.58</v>
      </c>
      <c r="EB44" s="342">
        <f t="shared" si="53"/>
        <v>-2515.58</v>
      </c>
      <c r="EC44" s="319">
        <v>7555.62</v>
      </c>
      <c r="ED44" s="319">
        <v>9891.41</v>
      </c>
      <c r="EE44" s="319">
        <f t="shared" si="54"/>
        <v>0</v>
      </c>
      <c r="EF44" s="320">
        <f t="shared" si="55"/>
        <v>-2335.79</v>
      </c>
      <c r="EG44" s="342">
        <f t="shared" si="56"/>
        <v>-2335.79</v>
      </c>
      <c r="EH44" s="324"/>
      <c r="EI44" s="324"/>
      <c r="EJ44" s="324">
        <f t="shared" si="57"/>
        <v>0</v>
      </c>
      <c r="EK44" s="324">
        <f t="shared" si="58"/>
        <v>0</v>
      </c>
      <c r="EL44" s="327">
        <f t="shared" si="59"/>
        <v>0</v>
      </c>
      <c r="EM44" s="330">
        <v>15208.289999999999</v>
      </c>
      <c r="EN44" s="330">
        <v>12763.779999999999</v>
      </c>
      <c r="EO44" s="331">
        <f t="shared" si="60"/>
        <v>454872.12999999995</v>
      </c>
      <c r="EP44" s="331">
        <f t="shared" si="61"/>
        <v>378481.62</v>
      </c>
      <c r="EQ44" s="332">
        <f t="shared" si="86"/>
        <v>76390.509999999951</v>
      </c>
      <c r="ER44" s="332">
        <f t="shared" si="87"/>
        <v>0</v>
      </c>
      <c r="ES44" s="333">
        <f t="shared" si="62"/>
        <v>76390.509999999951</v>
      </c>
      <c r="ET44" s="343"/>
      <c r="EU44" s="335">
        <f t="shared" si="63"/>
        <v>62520.069999999963</v>
      </c>
      <c r="EV44" s="336">
        <f t="shared" si="64"/>
        <v>-58958.709999999985</v>
      </c>
      <c r="EW44" s="337"/>
      <c r="EX44" s="2"/>
      <c r="EY44" s="7"/>
      <c r="EZ44" s="2"/>
      <c r="FA44" s="2"/>
      <c r="FB44" s="2"/>
      <c r="FC44" s="2"/>
      <c r="FD44" s="2"/>
      <c r="FE44" s="2"/>
      <c r="FF44" s="2"/>
      <c r="FG44" s="2"/>
    </row>
    <row r="45" spans="1:163" s="1" customFormat="1" ht="15.75" customHeight="1" x14ac:dyDescent="0.25">
      <c r="A45" s="311">
        <v>38</v>
      </c>
      <c r="B45" s="338" t="s">
        <v>45</v>
      </c>
      <c r="C45" s="339">
        <v>9</v>
      </c>
      <c r="D45" s="340">
        <v>1</v>
      </c>
      <c r="E45" s="315">
        <v>6376.8000000000011</v>
      </c>
      <c r="F45" s="316">
        <f>'[3]березень 2021'!F48</f>
        <v>-321696.94999999995</v>
      </c>
      <c r="G45" s="316">
        <f>'[3]березень 2021'!G48</f>
        <v>-172637.28</v>
      </c>
      <c r="H45" s="317">
        <v>28260.290000000005</v>
      </c>
      <c r="I45" s="317">
        <v>29092.370000000003</v>
      </c>
      <c r="J45" s="317">
        <f t="shared" si="65"/>
        <v>0</v>
      </c>
      <c r="K45" s="317">
        <f t="shared" si="66"/>
        <v>-832.07999999999811</v>
      </c>
      <c r="L45" s="317">
        <f t="shared" si="0"/>
        <v>-832.07999999999811</v>
      </c>
      <c r="M45" s="318">
        <v>50398.930000000008</v>
      </c>
      <c r="N45" s="318">
        <v>64031.29</v>
      </c>
      <c r="O45" s="319">
        <f t="shared" si="67"/>
        <v>0</v>
      </c>
      <c r="P45" s="319">
        <f t="shared" si="1"/>
        <v>-13632.359999999993</v>
      </c>
      <c r="Q45" s="319">
        <f t="shared" si="2"/>
        <v>-13632.359999999993</v>
      </c>
      <c r="R45" s="319">
        <v>37717.229999999996</v>
      </c>
      <c r="S45" s="319">
        <v>37063.72</v>
      </c>
      <c r="T45" s="319">
        <f t="shared" si="68"/>
        <v>653.50999999999476</v>
      </c>
      <c r="U45" s="320">
        <f t="shared" si="69"/>
        <v>0</v>
      </c>
      <c r="V45" s="341">
        <f t="shared" si="3"/>
        <v>653.50999999999476</v>
      </c>
      <c r="W45" s="319">
        <v>0</v>
      </c>
      <c r="X45" s="319">
        <v>0</v>
      </c>
      <c r="Y45" s="319">
        <f t="shared" si="4"/>
        <v>0</v>
      </c>
      <c r="Z45" s="320">
        <f t="shared" si="5"/>
        <v>0</v>
      </c>
      <c r="AA45" s="342">
        <f t="shared" si="6"/>
        <v>0</v>
      </c>
      <c r="AB45" s="323">
        <v>3996.96</v>
      </c>
      <c r="AC45" s="323">
        <v>716.09999999999991</v>
      </c>
      <c r="AD45" s="324">
        <f t="shared" si="70"/>
        <v>3280.86</v>
      </c>
      <c r="AE45" s="324">
        <f t="shared" si="71"/>
        <v>0</v>
      </c>
      <c r="AF45" s="325">
        <f t="shared" si="88"/>
        <v>3280.86</v>
      </c>
      <c r="AG45" s="323">
        <v>2060.96</v>
      </c>
      <c r="AH45" s="323">
        <v>428.66</v>
      </c>
      <c r="AI45" s="324">
        <f t="shared" si="72"/>
        <v>1632.3</v>
      </c>
      <c r="AJ45" s="324">
        <f t="shared" si="73"/>
        <v>0</v>
      </c>
      <c r="AK45" s="325">
        <f t="shared" si="8"/>
        <v>1632.3</v>
      </c>
      <c r="AL45" s="323">
        <v>8309.6</v>
      </c>
      <c r="AM45" s="323">
        <v>6335.92</v>
      </c>
      <c r="AN45" s="324">
        <f t="shared" si="74"/>
        <v>1973.6800000000003</v>
      </c>
      <c r="AO45" s="324">
        <f t="shared" si="75"/>
        <v>0</v>
      </c>
      <c r="AP45" s="325">
        <f t="shared" si="9"/>
        <v>1973.6800000000003</v>
      </c>
      <c r="AQ45" s="326">
        <v>1501.7400000000002</v>
      </c>
      <c r="AR45" s="326">
        <v>1288.27</v>
      </c>
      <c r="AS45" s="324">
        <f t="shared" si="76"/>
        <v>213.47000000000025</v>
      </c>
      <c r="AT45" s="324">
        <f t="shared" si="77"/>
        <v>0</v>
      </c>
      <c r="AU45" s="327">
        <f t="shared" si="10"/>
        <v>213.47000000000025</v>
      </c>
      <c r="AV45" s="323">
        <v>421.48999999999995</v>
      </c>
      <c r="AW45" s="323">
        <v>137.24</v>
      </c>
      <c r="AX45" s="324">
        <f t="shared" si="78"/>
        <v>284.24999999999994</v>
      </c>
      <c r="AY45" s="324">
        <f t="shared" si="79"/>
        <v>0</v>
      </c>
      <c r="AZ45" s="325">
        <f t="shared" si="11"/>
        <v>284.24999999999994</v>
      </c>
      <c r="BA45" s="326">
        <v>3303.1800000000003</v>
      </c>
      <c r="BB45" s="326">
        <v>5266.67</v>
      </c>
      <c r="BC45" s="324">
        <f t="shared" si="80"/>
        <v>0</v>
      </c>
      <c r="BD45" s="324">
        <f t="shared" si="81"/>
        <v>-1963.4899999999998</v>
      </c>
      <c r="BE45" s="327">
        <f t="shared" si="12"/>
        <v>-1963.4899999999998</v>
      </c>
      <c r="BF45" s="324">
        <v>0</v>
      </c>
      <c r="BG45" s="324">
        <v>0</v>
      </c>
      <c r="BH45" s="324">
        <f t="shared" si="82"/>
        <v>0</v>
      </c>
      <c r="BI45" s="324">
        <f t="shared" si="83"/>
        <v>0</v>
      </c>
      <c r="BJ45" s="327">
        <f t="shared" si="13"/>
        <v>0</v>
      </c>
      <c r="BK45" s="324">
        <v>12717.240000000002</v>
      </c>
      <c r="BL45" s="324">
        <v>45225.67</v>
      </c>
      <c r="BM45" s="324">
        <f t="shared" si="84"/>
        <v>0</v>
      </c>
      <c r="BN45" s="324">
        <f t="shared" si="85"/>
        <v>-32508.429999999997</v>
      </c>
      <c r="BO45" s="325">
        <f t="shared" si="14"/>
        <v>-32508.429999999997</v>
      </c>
      <c r="BP45" s="320">
        <v>1217.3100000000002</v>
      </c>
      <c r="BQ45" s="320">
        <v>996.14</v>
      </c>
      <c r="BR45" s="319">
        <f t="shared" si="15"/>
        <v>221.17000000000019</v>
      </c>
      <c r="BS45" s="320">
        <f t="shared" si="16"/>
        <v>0</v>
      </c>
      <c r="BT45" s="341">
        <f t="shared" si="17"/>
        <v>221.17000000000019</v>
      </c>
      <c r="BU45" s="319">
        <v>156.85999999999999</v>
      </c>
      <c r="BV45" s="319">
        <v>0</v>
      </c>
      <c r="BW45" s="319">
        <f t="shared" si="18"/>
        <v>156.85999999999999</v>
      </c>
      <c r="BX45" s="320">
        <f t="shared" si="19"/>
        <v>0</v>
      </c>
      <c r="BY45" s="342">
        <f t="shared" si="20"/>
        <v>156.85999999999999</v>
      </c>
      <c r="BZ45" s="319">
        <v>2633.63</v>
      </c>
      <c r="CA45" s="319">
        <v>4300.6400000000003</v>
      </c>
      <c r="CB45" s="319">
        <f t="shared" si="21"/>
        <v>0</v>
      </c>
      <c r="CC45" s="320">
        <f t="shared" si="22"/>
        <v>-1667.0100000000002</v>
      </c>
      <c r="CD45" s="341">
        <f t="shared" si="23"/>
        <v>-1667.0100000000002</v>
      </c>
      <c r="CE45" s="319">
        <v>36389.129999999997</v>
      </c>
      <c r="CF45" s="319">
        <v>15748.030000000002</v>
      </c>
      <c r="CG45" s="319">
        <f t="shared" si="24"/>
        <v>20641.099999999995</v>
      </c>
      <c r="CH45" s="320">
        <f t="shared" si="25"/>
        <v>0</v>
      </c>
      <c r="CI45" s="342">
        <f t="shared" si="26"/>
        <v>20641.099999999995</v>
      </c>
      <c r="CJ45" s="319">
        <v>2604.3000000000002</v>
      </c>
      <c r="CK45" s="319">
        <v>0</v>
      </c>
      <c r="CL45" s="324">
        <f t="shared" si="27"/>
        <v>2604.3000000000002</v>
      </c>
      <c r="CM45" s="324">
        <f t="shared" si="28"/>
        <v>0</v>
      </c>
      <c r="CN45" s="327">
        <f t="shared" si="89"/>
        <v>2604.3000000000002</v>
      </c>
      <c r="CO45" s="324">
        <v>3595.8599999999997</v>
      </c>
      <c r="CP45" s="324">
        <v>0</v>
      </c>
      <c r="CQ45" s="324">
        <f t="shared" si="30"/>
        <v>3595.8599999999997</v>
      </c>
      <c r="CR45" s="324">
        <f t="shared" si="31"/>
        <v>0</v>
      </c>
      <c r="CS45" s="327">
        <f t="shared" si="90"/>
        <v>3595.8599999999997</v>
      </c>
      <c r="CT45" s="324">
        <v>1739.6000000000001</v>
      </c>
      <c r="CU45" s="324">
        <v>0</v>
      </c>
      <c r="CV45" s="324">
        <f t="shared" si="33"/>
        <v>1739.6000000000001</v>
      </c>
      <c r="CW45" s="324">
        <f t="shared" si="34"/>
        <v>0</v>
      </c>
      <c r="CX45" s="327">
        <f t="shared" si="91"/>
        <v>1739.6000000000001</v>
      </c>
      <c r="CY45" s="324">
        <v>2761.8100000000009</v>
      </c>
      <c r="CZ45" s="324">
        <v>0</v>
      </c>
      <c r="DA45" s="324">
        <f t="shared" si="36"/>
        <v>2761.8100000000009</v>
      </c>
      <c r="DB45" s="324">
        <f t="shared" si="37"/>
        <v>0</v>
      </c>
      <c r="DC45" s="327">
        <f t="shared" si="92"/>
        <v>2761.8100000000009</v>
      </c>
      <c r="DD45" s="324">
        <v>1554.67</v>
      </c>
      <c r="DE45" s="324">
        <v>0</v>
      </c>
      <c r="DF45" s="324">
        <f t="shared" si="39"/>
        <v>1554.67</v>
      </c>
      <c r="DG45" s="324">
        <f t="shared" si="40"/>
        <v>0</v>
      </c>
      <c r="DH45" s="325">
        <f t="shared" si="93"/>
        <v>1554.67</v>
      </c>
      <c r="DI45" s="323">
        <v>824.51</v>
      </c>
      <c r="DJ45" s="323">
        <v>1444.83</v>
      </c>
      <c r="DK45" s="324">
        <f t="shared" si="42"/>
        <v>0</v>
      </c>
      <c r="DL45" s="324">
        <f t="shared" si="43"/>
        <v>-620.31999999999994</v>
      </c>
      <c r="DM45" s="327">
        <f t="shared" si="94"/>
        <v>-620.31999999999994</v>
      </c>
      <c r="DN45" s="324">
        <v>0</v>
      </c>
      <c r="DO45" s="324">
        <v>0</v>
      </c>
      <c r="DP45" s="324">
        <f t="shared" si="45"/>
        <v>0</v>
      </c>
      <c r="DQ45" s="324">
        <f t="shared" si="46"/>
        <v>0</v>
      </c>
      <c r="DR45" s="325">
        <f t="shared" si="47"/>
        <v>0</v>
      </c>
      <c r="DS45" s="320">
        <v>10457.759999999998</v>
      </c>
      <c r="DT45" s="320">
        <v>0</v>
      </c>
      <c r="DU45" s="319">
        <f t="shared" si="48"/>
        <v>10457.759999999998</v>
      </c>
      <c r="DV45" s="320">
        <f t="shared" si="49"/>
        <v>0</v>
      </c>
      <c r="DW45" s="342">
        <f t="shared" si="95"/>
        <v>10457.759999999998</v>
      </c>
      <c r="DX45" s="329">
        <v>2703.5</v>
      </c>
      <c r="DY45" s="329">
        <v>1830.4699999999998</v>
      </c>
      <c r="DZ45" s="320">
        <f t="shared" si="51"/>
        <v>873.0300000000002</v>
      </c>
      <c r="EA45" s="320">
        <f t="shared" si="52"/>
        <v>0</v>
      </c>
      <c r="EB45" s="342">
        <f t="shared" si="53"/>
        <v>873.0300000000002</v>
      </c>
      <c r="EC45" s="319">
        <v>11576.95</v>
      </c>
      <c r="ED45" s="319">
        <v>9719.25</v>
      </c>
      <c r="EE45" s="319">
        <f t="shared" si="54"/>
        <v>1857.7000000000007</v>
      </c>
      <c r="EF45" s="320">
        <f t="shared" si="55"/>
        <v>0</v>
      </c>
      <c r="EG45" s="342">
        <f t="shared" si="56"/>
        <v>1857.7000000000007</v>
      </c>
      <c r="EH45" s="324"/>
      <c r="EI45" s="324"/>
      <c r="EJ45" s="324">
        <f t="shared" si="57"/>
        <v>0</v>
      </c>
      <c r="EK45" s="324">
        <f t="shared" si="58"/>
        <v>0</v>
      </c>
      <c r="EL45" s="327">
        <f t="shared" si="59"/>
        <v>0</v>
      </c>
      <c r="EM45" s="330">
        <v>7899.7700000000013</v>
      </c>
      <c r="EN45" s="330">
        <v>7490.5199999999995</v>
      </c>
      <c r="EO45" s="331">
        <f t="shared" si="60"/>
        <v>234803.27999999994</v>
      </c>
      <c r="EP45" s="331">
        <f t="shared" si="61"/>
        <v>231115.79</v>
      </c>
      <c r="EQ45" s="332">
        <f t="shared" si="86"/>
        <v>3687.4899999999325</v>
      </c>
      <c r="ER45" s="332">
        <f t="shared" si="87"/>
        <v>0</v>
      </c>
      <c r="ES45" s="333">
        <f t="shared" si="62"/>
        <v>3687.4899999999325</v>
      </c>
      <c r="ET45" s="343"/>
      <c r="EU45" s="335">
        <f t="shared" si="63"/>
        <v>-318009.46000000002</v>
      </c>
      <c r="EV45" s="336">
        <f t="shared" si="64"/>
        <v>-140360.26</v>
      </c>
      <c r="EW45" s="337"/>
      <c r="EX45" s="2"/>
      <c r="EY45" s="7"/>
      <c r="EZ45" s="2"/>
      <c r="FA45" s="2"/>
      <c r="FB45" s="2"/>
      <c r="FC45" s="2"/>
      <c r="FD45" s="2"/>
      <c r="FE45" s="2"/>
      <c r="FF45" s="2"/>
      <c r="FG45" s="2"/>
    </row>
    <row r="46" spans="1:163" s="1" customFormat="1" ht="15.75" customHeight="1" x14ac:dyDescent="0.25">
      <c r="A46" s="311">
        <v>39</v>
      </c>
      <c r="B46" s="338" t="s">
        <v>46</v>
      </c>
      <c r="C46" s="339">
        <v>9</v>
      </c>
      <c r="D46" s="340">
        <v>2</v>
      </c>
      <c r="E46" s="315">
        <v>3769.2000000000003</v>
      </c>
      <c r="F46" s="316">
        <f>'[3]березень 2021'!F49</f>
        <v>22156.579999999987</v>
      </c>
      <c r="G46" s="316">
        <f>'[3]березень 2021'!G49</f>
        <v>-8475.1700000000037</v>
      </c>
      <c r="H46" s="317">
        <v>21062.670000000002</v>
      </c>
      <c r="I46" s="317">
        <v>19661.02</v>
      </c>
      <c r="J46" s="317">
        <f t="shared" si="65"/>
        <v>1401.6500000000015</v>
      </c>
      <c r="K46" s="317">
        <f t="shared" si="66"/>
        <v>0</v>
      </c>
      <c r="L46" s="317">
        <f t="shared" si="0"/>
        <v>1401.6500000000015</v>
      </c>
      <c r="M46" s="318">
        <v>27167.27</v>
      </c>
      <c r="N46" s="318">
        <v>38449.08</v>
      </c>
      <c r="O46" s="319">
        <f t="shared" si="67"/>
        <v>0</v>
      </c>
      <c r="P46" s="319">
        <f t="shared" si="1"/>
        <v>-11281.810000000001</v>
      </c>
      <c r="Q46" s="319">
        <f t="shared" si="2"/>
        <v>-11281.810000000001</v>
      </c>
      <c r="R46" s="319">
        <v>37781.46</v>
      </c>
      <c r="S46" s="319">
        <v>37063.72</v>
      </c>
      <c r="T46" s="319">
        <f t="shared" si="68"/>
        <v>717.73999999999796</v>
      </c>
      <c r="U46" s="320">
        <f t="shared" si="69"/>
        <v>0</v>
      </c>
      <c r="V46" s="341">
        <f t="shared" si="3"/>
        <v>717.73999999999796</v>
      </c>
      <c r="W46" s="319">
        <v>0</v>
      </c>
      <c r="X46" s="319">
        <v>0</v>
      </c>
      <c r="Y46" s="319">
        <f t="shared" si="4"/>
        <v>0</v>
      </c>
      <c r="Z46" s="320">
        <f t="shared" si="5"/>
        <v>0</v>
      </c>
      <c r="AA46" s="342">
        <f t="shared" si="6"/>
        <v>0</v>
      </c>
      <c r="AB46" s="323">
        <v>4818.170000000001</v>
      </c>
      <c r="AC46" s="323">
        <v>835.44</v>
      </c>
      <c r="AD46" s="324">
        <f t="shared" si="70"/>
        <v>3982.7300000000009</v>
      </c>
      <c r="AE46" s="324">
        <f t="shared" si="71"/>
        <v>0</v>
      </c>
      <c r="AF46" s="325">
        <f t="shared" si="88"/>
        <v>3982.7300000000009</v>
      </c>
      <c r="AG46" s="323">
        <v>2057.2200000000003</v>
      </c>
      <c r="AH46" s="323">
        <v>928.58</v>
      </c>
      <c r="AI46" s="324">
        <f t="shared" si="72"/>
        <v>1128.6400000000003</v>
      </c>
      <c r="AJ46" s="324">
        <f t="shared" si="73"/>
        <v>0</v>
      </c>
      <c r="AK46" s="325">
        <f t="shared" si="8"/>
        <v>1128.6400000000003</v>
      </c>
      <c r="AL46" s="323">
        <v>4838.17</v>
      </c>
      <c r="AM46" s="323">
        <v>3720.35</v>
      </c>
      <c r="AN46" s="324">
        <f t="shared" si="74"/>
        <v>1117.8200000000002</v>
      </c>
      <c r="AO46" s="324">
        <f t="shared" si="75"/>
        <v>0</v>
      </c>
      <c r="AP46" s="325">
        <f t="shared" si="9"/>
        <v>1117.8200000000002</v>
      </c>
      <c r="AQ46" s="326">
        <v>956.24999999999989</v>
      </c>
      <c r="AR46" s="326">
        <v>821.55</v>
      </c>
      <c r="AS46" s="324">
        <f t="shared" si="76"/>
        <v>134.69999999999993</v>
      </c>
      <c r="AT46" s="324">
        <f t="shared" si="77"/>
        <v>0</v>
      </c>
      <c r="AU46" s="327">
        <f t="shared" si="10"/>
        <v>134.69999999999993</v>
      </c>
      <c r="AV46" s="323">
        <v>258.20000000000005</v>
      </c>
      <c r="AW46" s="323">
        <v>273.46000000000004</v>
      </c>
      <c r="AX46" s="324">
        <f t="shared" si="78"/>
        <v>0</v>
      </c>
      <c r="AY46" s="324">
        <f t="shared" si="79"/>
        <v>-15.259999999999991</v>
      </c>
      <c r="AZ46" s="325">
        <f t="shared" si="11"/>
        <v>-15.259999999999991</v>
      </c>
      <c r="BA46" s="326">
        <v>2185</v>
      </c>
      <c r="BB46" s="326">
        <v>4821.37</v>
      </c>
      <c r="BC46" s="324">
        <f t="shared" si="80"/>
        <v>0</v>
      </c>
      <c r="BD46" s="324">
        <f t="shared" si="81"/>
        <v>-2636.37</v>
      </c>
      <c r="BE46" s="327">
        <f t="shared" si="12"/>
        <v>-2636.37</v>
      </c>
      <c r="BF46" s="324">
        <v>1290.58</v>
      </c>
      <c r="BG46" s="324">
        <v>0</v>
      </c>
      <c r="BH46" s="324">
        <f t="shared" si="82"/>
        <v>1290.58</v>
      </c>
      <c r="BI46" s="324">
        <f t="shared" si="83"/>
        <v>0</v>
      </c>
      <c r="BJ46" s="327">
        <f t="shared" si="13"/>
        <v>1290.58</v>
      </c>
      <c r="BK46" s="324">
        <v>7105.3300000000008</v>
      </c>
      <c r="BL46" s="324">
        <v>12170.46</v>
      </c>
      <c r="BM46" s="324">
        <f t="shared" si="84"/>
        <v>0</v>
      </c>
      <c r="BN46" s="324">
        <f t="shared" si="85"/>
        <v>-5065.1299999999983</v>
      </c>
      <c r="BO46" s="325">
        <f t="shared" si="14"/>
        <v>-5065.1299999999983</v>
      </c>
      <c r="BP46" s="320">
        <v>661.4899999999999</v>
      </c>
      <c r="BQ46" s="320">
        <v>540.52</v>
      </c>
      <c r="BR46" s="319">
        <f t="shared" si="15"/>
        <v>120.96999999999991</v>
      </c>
      <c r="BS46" s="320">
        <f t="shared" si="16"/>
        <v>0</v>
      </c>
      <c r="BT46" s="341">
        <f t="shared" si="17"/>
        <v>120.96999999999991</v>
      </c>
      <c r="BU46" s="319">
        <v>84.43</v>
      </c>
      <c r="BV46" s="319">
        <v>0</v>
      </c>
      <c r="BW46" s="319">
        <f t="shared" si="18"/>
        <v>84.43</v>
      </c>
      <c r="BX46" s="320">
        <f t="shared" si="19"/>
        <v>0</v>
      </c>
      <c r="BY46" s="342">
        <f t="shared" si="20"/>
        <v>84.43</v>
      </c>
      <c r="BZ46" s="319">
        <v>1995.04</v>
      </c>
      <c r="CA46" s="319">
        <v>3276.79</v>
      </c>
      <c r="CB46" s="319">
        <f t="shared" si="21"/>
        <v>0</v>
      </c>
      <c r="CC46" s="320">
        <f t="shared" si="22"/>
        <v>-1281.75</v>
      </c>
      <c r="CD46" s="341">
        <f t="shared" si="23"/>
        <v>-1281.75</v>
      </c>
      <c r="CE46" s="319">
        <v>27494.049999999996</v>
      </c>
      <c r="CF46" s="319">
        <v>84423.37</v>
      </c>
      <c r="CG46" s="319">
        <f t="shared" si="24"/>
        <v>0</v>
      </c>
      <c r="CH46" s="320">
        <f t="shared" si="25"/>
        <v>-56929.32</v>
      </c>
      <c r="CI46" s="342">
        <f t="shared" si="26"/>
        <v>-56929.32</v>
      </c>
      <c r="CJ46" s="319">
        <v>2787.3099999999995</v>
      </c>
      <c r="CK46" s="319">
        <v>0</v>
      </c>
      <c r="CL46" s="324">
        <f t="shared" si="27"/>
        <v>2787.3099999999995</v>
      </c>
      <c r="CM46" s="324">
        <f t="shared" si="28"/>
        <v>0</v>
      </c>
      <c r="CN46" s="327">
        <f t="shared" si="89"/>
        <v>2787.3099999999995</v>
      </c>
      <c r="CO46" s="324">
        <v>3590.55</v>
      </c>
      <c r="CP46" s="324">
        <v>0</v>
      </c>
      <c r="CQ46" s="324">
        <f t="shared" si="30"/>
        <v>3590.55</v>
      </c>
      <c r="CR46" s="324">
        <f t="shared" si="31"/>
        <v>0</v>
      </c>
      <c r="CS46" s="327">
        <f t="shared" si="90"/>
        <v>3590.55</v>
      </c>
      <c r="CT46" s="324">
        <v>880.4799999999999</v>
      </c>
      <c r="CU46" s="324">
        <v>0</v>
      </c>
      <c r="CV46" s="324">
        <f t="shared" si="33"/>
        <v>880.4799999999999</v>
      </c>
      <c r="CW46" s="324">
        <f t="shared" si="34"/>
        <v>0</v>
      </c>
      <c r="CX46" s="327">
        <f t="shared" si="91"/>
        <v>880.4799999999999</v>
      </c>
      <c r="CY46" s="324">
        <v>1878.94</v>
      </c>
      <c r="CZ46" s="324">
        <v>0</v>
      </c>
      <c r="DA46" s="324">
        <f t="shared" si="36"/>
        <v>1878.94</v>
      </c>
      <c r="DB46" s="324">
        <f t="shared" si="37"/>
        <v>0</v>
      </c>
      <c r="DC46" s="327">
        <f t="shared" si="92"/>
        <v>1878.94</v>
      </c>
      <c r="DD46" s="324">
        <v>948.32</v>
      </c>
      <c r="DE46" s="324">
        <v>0</v>
      </c>
      <c r="DF46" s="324">
        <f t="shared" si="39"/>
        <v>948.32</v>
      </c>
      <c r="DG46" s="324">
        <f t="shared" si="40"/>
        <v>0</v>
      </c>
      <c r="DH46" s="325">
        <f t="shared" si="93"/>
        <v>948.32</v>
      </c>
      <c r="DI46" s="323">
        <v>458.7299999999999</v>
      </c>
      <c r="DJ46" s="323">
        <v>1681.4299999999998</v>
      </c>
      <c r="DK46" s="324">
        <f t="shared" si="42"/>
        <v>0</v>
      </c>
      <c r="DL46" s="324">
        <f t="shared" si="43"/>
        <v>-1222.6999999999998</v>
      </c>
      <c r="DM46" s="327">
        <f t="shared" si="94"/>
        <v>-1222.6999999999998</v>
      </c>
      <c r="DN46" s="324">
        <v>176.02</v>
      </c>
      <c r="DO46" s="324">
        <v>0</v>
      </c>
      <c r="DP46" s="324">
        <f t="shared" si="45"/>
        <v>176.02</v>
      </c>
      <c r="DQ46" s="324">
        <f t="shared" si="46"/>
        <v>0</v>
      </c>
      <c r="DR46" s="325">
        <f t="shared" si="47"/>
        <v>176.02</v>
      </c>
      <c r="DS46" s="320">
        <v>4556.2099999999991</v>
      </c>
      <c r="DT46" s="320">
        <v>0</v>
      </c>
      <c r="DU46" s="319">
        <f t="shared" si="48"/>
        <v>4556.2099999999991</v>
      </c>
      <c r="DV46" s="320">
        <f t="shared" si="49"/>
        <v>0</v>
      </c>
      <c r="DW46" s="342">
        <f t="shared" si="95"/>
        <v>4556.2099999999991</v>
      </c>
      <c r="DX46" s="329">
        <v>4444.2599999999993</v>
      </c>
      <c r="DY46" s="329">
        <v>3019.13</v>
      </c>
      <c r="DZ46" s="320">
        <f t="shared" si="51"/>
        <v>1425.1299999999992</v>
      </c>
      <c r="EA46" s="320">
        <f t="shared" si="52"/>
        <v>0</v>
      </c>
      <c r="EB46" s="342">
        <f t="shared" si="53"/>
        <v>1425.1299999999992</v>
      </c>
      <c r="EC46" s="319">
        <v>5379.920000000001</v>
      </c>
      <c r="ED46" s="319">
        <v>3692.9700000000007</v>
      </c>
      <c r="EE46" s="319">
        <f t="shared" si="54"/>
        <v>1686.9500000000003</v>
      </c>
      <c r="EF46" s="320">
        <f t="shared" si="55"/>
        <v>0</v>
      </c>
      <c r="EG46" s="342">
        <f t="shared" si="56"/>
        <v>1686.9500000000003</v>
      </c>
      <c r="EH46" s="324"/>
      <c r="EI46" s="324"/>
      <c r="EJ46" s="324">
        <f t="shared" si="57"/>
        <v>0</v>
      </c>
      <c r="EK46" s="324">
        <f t="shared" si="58"/>
        <v>0</v>
      </c>
      <c r="EL46" s="327">
        <f t="shared" si="59"/>
        <v>0</v>
      </c>
      <c r="EM46" s="330">
        <v>5700.57</v>
      </c>
      <c r="EN46" s="330">
        <v>7240.0999999999995</v>
      </c>
      <c r="EO46" s="331">
        <f t="shared" si="60"/>
        <v>170556.64000000004</v>
      </c>
      <c r="EP46" s="331">
        <f t="shared" si="61"/>
        <v>222619.33999999994</v>
      </c>
      <c r="EQ46" s="332">
        <f t="shared" si="86"/>
        <v>0</v>
      </c>
      <c r="ER46" s="332">
        <f t="shared" si="87"/>
        <v>-52062.699999999895</v>
      </c>
      <c r="ES46" s="333">
        <f t="shared" si="62"/>
        <v>-52062.699999999895</v>
      </c>
      <c r="ET46" s="343"/>
      <c r="EU46" s="335">
        <f t="shared" si="63"/>
        <v>-29906.119999999908</v>
      </c>
      <c r="EV46" s="336">
        <f t="shared" si="64"/>
        <v>-56365.57</v>
      </c>
      <c r="EW46" s="337"/>
      <c r="EX46" s="2"/>
      <c r="EY46" s="7"/>
      <c r="EZ46" s="2"/>
      <c r="FA46" s="2"/>
      <c r="FB46" s="2"/>
      <c r="FC46" s="2"/>
      <c r="FD46" s="2"/>
      <c r="FE46" s="2"/>
      <c r="FF46" s="2"/>
      <c r="FG46" s="2"/>
    </row>
    <row r="47" spans="1:163" s="1" customFormat="1" ht="15.75" customHeight="1" x14ac:dyDescent="0.25">
      <c r="A47" s="311">
        <v>40</v>
      </c>
      <c r="B47" s="338" t="s">
        <v>47</v>
      </c>
      <c r="C47" s="339">
        <v>9</v>
      </c>
      <c r="D47" s="340">
        <v>2</v>
      </c>
      <c r="E47" s="315">
        <v>4596.4000000000005</v>
      </c>
      <c r="F47" s="316">
        <f>'[3]березень 2021'!F50</f>
        <v>-28339.400000000005</v>
      </c>
      <c r="G47" s="316">
        <f>'[3]березень 2021'!G50</f>
        <v>-58791.179999999978</v>
      </c>
      <c r="H47" s="317">
        <v>27145.410000000003</v>
      </c>
      <c r="I47" s="317">
        <v>27213.329999999998</v>
      </c>
      <c r="J47" s="317">
        <f t="shared" si="65"/>
        <v>0</v>
      </c>
      <c r="K47" s="317">
        <f t="shared" si="66"/>
        <v>-67.919999999994616</v>
      </c>
      <c r="L47" s="317">
        <f t="shared" si="0"/>
        <v>-67.919999999994616</v>
      </c>
      <c r="M47" s="318">
        <v>44844.249999999993</v>
      </c>
      <c r="N47" s="318">
        <v>57998.369999999995</v>
      </c>
      <c r="O47" s="319">
        <f t="shared" si="67"/>
        <v>0</v>
      </c>
      <c r="P47" s="319">
        <f t="shared" si="1"/>
        <v>-13154.120000000003</v>
      </c>
      <c r="Q47" s="319">
        <f t="shared" si="2"/>
        <v>-13154.120000000003</v>
      </c>
      <c r="R47" s="319">
        <v>27062.490000000005</v>
      </c>
      <c r="S47" s="319">
        <v>26685.910000000003</v>
      </c>
      <c r="T47" s="319">
        <f t="shared" si="68"/>
        <v>376.58000000000175</v>
      </c>
      <c r="U47" s="320">
        <f t="shared" si="69"/>
        <v>0</v>
      </c>
      <c r="V47" s="341">
        <f t="shared" si="3"/>
        <v>376.58000000000175</v>
      </c>
      <c r="W47" s="319">
        <v>0</v>
      </c>
      <c r="X47" s="319">
        <v>0</v>
      </c>
      <c r="Y47" s="319">
        <f t="shared" si="4"/>
        <v>0</v>
      </c>
      <c r="Z47" s="320">
        <f t="shared" si="5"/>
        <v>0</v>
      </c>
      <c r="AA47" s="342">
        <f t="shared" si="6"/>
        <v>0</v>
      </c>
      <c r="AB47" s="323">
        <v>4716.38</v>
      </c>
      <c r="AC47" s="323">
        <v>682.7700000000001</v>
      </c>
      <c r="AD47" s="324">
        <f t="shared" si="70"/>
        <v>4033.61</v>
      </c>
      <c r="AE47" s="324">
        <f t="shared" si="71"/>
        <v>0</v>
      </c>
      <c r="AF47" s="325">
        <f t="shared" si="88"/>
        <v>4033.61</v>
      </c>
      <c r="AG47" s="323">
        <v>2056.91</v>
      </c>
      <c r="AH47" s="323">
        <v>2017.74</v>
      </c>
      <c r="AI47" s="324">
        <f t="shared" si="72"/>
        <v>39.169999999999845</v>
      </c>
      <c r="AJ47" s="324">
        <f t="shared" si="73"/>
        <v>0</v>
      </c>
      <c r="AK47" s="325">
        <f t="shared" si="8"/>
        <v>39.169999999999845</v>
      </c>
      <c r="AL47" s="323">
        <v>5557.04</v>
      </c>
      <c r="AM47" s="323">
        <v>4273.7700000000004</v>
      </c>
      <c r="AN47" s="324">
        <f t="shared" si="74"/>
        <v>1283.2699999999995</v>
      </c>
      <c r="AO47" s="324">
        <f t="shared" si="75"/>
        <v>0</v>
      </c>
      <c r="AP47" s="325">
        <f t="shared" si="9"/>
        <v>1283.2699999999995</v>
      </c>
      <c r="AQ47" s="326">
        <v>1408.79</v>
      </c>
      <c r="AR47" s="326">
        <v>1206.9000000000001</v>
      </c>
      <c r="AS47" s="324">
        <f t="shared" si="76"/>
        <v>201.88999999999987</v>
      </c>
      <c r="AT47" s="324">
        <f t="shared" si="77"/>
        <v>0</v>
      </c>
      <c r="AU47" s="327">
        <f t="shared" si="10"/>
        <v>201.88999999999987</v>
      </c>
      <c r="AV47" s="323">
        <v>585.13000000000011</v>
      </c>
      <c r="AW47" s="323">
        <v>3577.0699999999997</v>
      </c>
      <c r="AX47" s="324">
        <f t="shared" si="78"/>
        <v>0</v>
      </c>
      <c r="AY47" s="324">
        <f t="shared" si="79"/>
        <v>-2991.9399999999996</v>
      </c>
      <c r="AZ47" s="325">
        <f t="shared" si="11"/>
        <v>-2991.9399999999996</v>
      </c>
      <c r="BA47" s="326">
        <v>4131.68</v>
      </c>
      <c r="BB47" s="326">
        <v>6056.2000000000007</v>
      </c>
      <c r="BC47" s="324">
        <f t="shared" si="80"/>
        <v>0</v>
      </c>
      <c r="BD47" s="324">
        <f t="shared" si="81"/>
        <v>-1924.5200000000004</v>
      </c>
      <c r="BE47" s="327">
        <f t="shared" si="12"/>
        <v>-1924.5200000000004</v>
      </c>
      <c r="BF47" s="324">
        <v>1573.82</v>
      </c>
      <c r="BG47" s="324">
        <v>0</v>
      </c>
      <c r="BH47" s="324">
        <f t="shared" si="82"/>
        <v>1573.82</v>
      </c>
      <c r="BI47" s="324">
        <f t="shared" si="83"/>
        <v>0</v>
      </c>
      <c r="BJ47" s="327">
        <f t="shared" si="13"/>
        <v>1573.82</v>
      </c>
      <c r="BK47" s="324">
        <v>8664.66</v>
      </c>
      <c r="BL47" s="324">
        <v>11310.369999999999</v>
      </c>
      <c r="BM47" s="324">
        <f t="shared" si="84"/>
        <v>0</v>
      </c>
      <c r="BN47" s="324">
        <f t="shared" si="85"/>
        <v>-2645.7099999999991</v>
      </c>
      <c r="BO47" s="325">
        <f t="shared" si="14"/>
        <v>-2645.7099999999991</v>
      </c>
      <c r="BP47" s="320">
        <v>644.88</v>
      </c>
      <c r="BQ47" s="320">
        <v>528.55999999999995</v>
      </c>
      <c r="BR47" s="319">
        <f t="shared" si="15"/>
        <v>116.32000000000005</v>
      </c>
      <c r="BS47" s="320">
        <f t="shared" si="16"/>
        <v>0</v>
      </c>
      <c r="BT47" s="341">
        <f t="shared" si="17"/>
        <v>116.32000000000005</v>
      </c>
      <c r="BU47" s="319">
        <v>83.19</v>
      </c>
      <c r="BV47" s="319">
        <v>0</v>
      </c>
      <c r="BW47" s="319">
        <f t="shared" si="18"/>
        <v>83.19</v>
      </c>
      <c r="BX47" s="320">
        <f t="shared" si="19"/>
        <v>0</v>
      </c>
      <c r="BY47" s="342">
        <f t="shared" si="20"/>
        <v>83.19</v>
      </c>
      <c r="BZ47" s="319">
        <v>1995.7599999999998</v>
      </c>
      <c r="CA47" s="319">
        <v>3312.1899999999996</v>
      </c>
      <c r="CB47" s="319">
        <f t="shared" si="21"/>
        <v>0</v>
      </c>
      <c r="CC47" s="320">
        <f t="shared" si="22"/>
        <v>-1316.4299999999998</v>
      </c>
      <c r="CD47" s="341">
        <f t="shared" si="23"/>
        <v>-1316.4299999999998</v>
      </c>
      <c r="CE47" s="319">
        <v>36875.94</v>
      </c>
      <c r="CF47" s="319">
        <v>15962.32</v>
      </c>
      <c r="CG47" s="319">
        <f t="shared" si="24"/>
        <v>20913.620000000003</v>
      </c>
      <c r="CH47" s="320">
        <f t="shared" si="25"/>
        <v>0</v>
      </c>
      <c r="CI47" s="342">
        <f t="shared" si="26"/>
        <v>20913.620000000003</v>
      </c>
      <c r="CJ47" s="319">
        <v>2742.2000000000007</v>
      </c>
      <c r="CK47" s="319">
        <v>0</v>
      </c>
      <c r="CL47" s="324">
        <f t="shared" si="27"/>
        <v>2742.2000000000007</v>
      </c>
      <c r="CM47" s="324">
        <f t="shared" si="28"/>
        <v>0</v>
      </c>
      <c r="CN47" s="327">
        <f t="shared" si="89"/>
        <v>2742.2000000000007</v>
      </c>
      <c r="CO47" s="324">
        <v>3591.63</v>
      </c>
      <c r="CP47" s="324">
        <v>0</v>
      </c>
      <c r="CQ47" s="324">
        <f t="shared" si="30"/>
        <v>3591.63</v>
      </c>
      <c r="CR47" s="324">
        <f t="shared" si="31"/>
        <v>0</v>
      </c>
      <c r="CS47" s="327">
        <f t="shared" si="90"/>
        <v>3591.63</v>
      </c>
      <c r="CT47" s="324">
        <v>1150.46</v>
      </c>
      <c r="CU47" s="324">
        <v>0</v>
      </c>
      <c r="CV47" s="324">
        <f t="shared" si="33"/>
        <v>1150.46</v>
      </c>
      <c r="CW47" s="324">
        <f t="shared" si="34"/>
        <v>0</v>
      </c>
      <c r="CX47" s="327">
        <f t="shared" si="91"/>
        <v>1150.46</v>
      </c>
      <c r="CY47" s="324">
        <v>3720.7799999999997</v>
      </c>
      <c r="CZ47" s="324">
        <v>0</v>
      </c>
      <c r="DA47" s="324">
        <f t="shared" si="36"/>
        <v>3720.7799999999997</v>
      </c>
      <c r="DB47" s="324">
        <f t="shared" si="37"/>
        <v>0</v>
      </c>
      <c r="DC47" s="327">
        <f t="shared" si="92"/>
        <v>3720.7799999999997</v>
      </c>
      <c r="DD47" s="324">
        <v>2158.0099999999998</v>
      </c>
      <c r="DE47" s="324">
        <v>0</v>
      </c>
      <c r="DF47" s="324">
        <f t="shared" si="39"/>
        <v>2158.0099999999998</v>
      </c>
      <c r="DG47" s="324">
        <f t="shared" si="40"/>
        <v>0</v>
      </c>
      <c r="DH47" s="325">
        <f t="shared" si="93"/>
        <v>2158.0099999999998</v>
      </c>
      <c r="DI47" s="323">
        <v>1904.74</v>
      </c>
      <c r="DJ47" s="323">
        <v>137.81</v>
      </c>
      <c r="DK47" s="324">
        <f t="shared" si="42"/>
        <v>1766.93</v>
      </c>
      <c r="DL47" s="324">
        <f t="shared" si="43"/>
        <v>0</v>
      </c>
      <c r="DM47" s="327">
        <f t="shared" si="94"/>
        <v>1766.93</v>
      </c>
      <c r="DN47" s="324">
        <v>226.13999999999996</v>
      </c>
      <c r="DO47" s="324">
        <v>7907.71</v>
      </c>
      <c r="DP47" s="324">
        <f t="shared" si="45"/>
        <v>0</v>
      </c>
      <c r="DQ47" s="324">
        <f t="shared" si="46"/>
        <v>-7681.57</v>
      </c>
      <c r="DR47" s="325">
        <f t="shared" si="47"/>
        <v>-7681.57</v>
      </c>
      <c r="DS47" s="320">
        <v>6834.8499999999995</v>
      </c>
      <c r="DT47" s="320">
        <v>0</v>
      </c>
      <c r="DU47" s="319">
        <f t="shared" si="48"/>
        <v>6834.8499999999995</v>
      </c>
      <c r="DV47" s="320">
        <f t="shared" si="49"/>
        <v>0</v>
      </c>
      <c r="DW47" s="342">
        <f t="shared" si="95"/>
        <v>6834.8499999999995</v>
      </c>
      <c r="DX47" s="329">
        <v>8541.93</v>
      </c>
      <c r="DY47" s="329">
        <v>6358.9099999999989</v>
      </c>
      <c r="DZ47" s="320">
        <f t="shared" si="51"/>
        <v>2183.0200000000013</v>
      </c>
      <c r="EA47" s="320">
        <f t="shared" si="52"/>
        <v>0</v>
      </c>
      <c r="EB47" s="342">
        <f t="shared" si="53"/>
        <v>2183.0200000000013</v>
      </c>
      <c r="EC47" s="319">
        <v>10299.830000000002</v>
      </c>
      <c r="ED47" s="319">
        <v>7774.9</v>
      </c>
      <c r="EE47" s="319">
        <f t="shared" si="54"/>
        <v>2524.9300000000021</v>
      </c>
      <c r="EF47" s="320">
        <f t="shared" si="55"/>
        <v>0</v>
      </c>
      <c r="EG47" s="342">
        <f t="shared" si="56"/>
        <v>2524.9300000000021</v>
      </c>
      <c r="EH47" s="324"/>
      <c r="EI47" s="324"/>
      <c r="EJ47" s="324">
        <f t="shared" si="57"/>
        <v>0</v>
      </c>
      <c r="EK47" s="324">
        <f t="shared" si="58"/>
        <v>0</v>
      </c>
      <c r="EL47" s="327">
        <f t="shared" si="59"/>
        <v>0</v>
      </c>
      <c r="EM47" s="330">
        <v>7212.8099999999995</v>
      </c>
      <c r="EN47" s="330">
        <v>6434.8099999999995</v>
      </c>
      <c r="EO47" s="331">
        <f t="shared" si="60"/>
        <v>215729.71000000005</v>
      </c>
      <c r="EP47" s="331">
        <f t="shared" si="61"/>
        <v>189439.63999999996</v>
      </c>
      <c r="EQ47" s="332">
        <f t="shared" si="86"/>
        <v>26290.070000000094</v>
      </c>
      <c r="ER47" s="332">
        <f t="shared" si="87"/>
        <v>0</v>
      </c>
      <c r="ES47" s="333">
        <f t="shared" si="62"/>
        <v>26290.070000000094</v>
      </c>
      <c r="ET47" s="343"/>
      <c r="EU47" s="335">
        <f t="shared" si="63"/>
        <v>-2049.3299999999108</v>
      </c>
      <c r="EV47" s="336">
        <f t="shared" si="64"/>
        <v>-30429.119999999974</v>
      </c>
      <c r="EW47" s="337"/>
      <c r="EX47" s="2"/>
      <c r="EY47" s="7"/>
      <c r="EZ47" s="2"/>
      <c r="FA47" s="2"/>
      <c r="FB47" s="2"/>
      <c r="FC47" s="2"/>
      <c r="FD47" s="2"/>
      <c r="FE47" s="2"/>
      <c r="FF47" s="2"/>
      <c r="FG47" s="2"/>
    </row>
    <row r="48" spans="1:163" s="1" customFormat="1" ht="15.75" customHeight="1" x14ac:dyDescent="0.25">
      <c r="A48" s="311">
        <v>41</v>
      </c>
      <c r="B48" s="338" t="s">
        <v>48</v>
      </c>
      <c r="C48" s="339">
        <v>9</v>
      </c>
      <c r="D48" s="340">
        <v>4</v>
      </c>
      <c r="E48" s="315">
        <v>8344</v>
      </c>
      <c r="F48" s="316">
        <f>'[3]березень 2021'!F51</f>
        <v>26091.539999999986</v>
      </c>
      <c r="G48" s="316">
        <f>'[3]березень 2021'!G51</f>
        <v>-68117.519999999975</v>
      </c>
      <c r="H48" s="317">
        <v>46821.52</v>
      </c>
      <c r="I48" s="317">
        <v>47009.130000000005</v>
      </c>
      <c r="J48" s="317">
        <f t="shared" si="65"/>
        <v>0</v>
      </c>
      <c r="K48" s="317">
        <f t="shared" si="66"/>
        <v>-187.61000000000786</v>
      </c>
      <c r="L48" s="317">
        <f t="shared" si="0"/>
        <v>-187.61000000000786</v>
      </c>
      <c r="M48" s="318">
        <v>49707.729999999996</v>
      </c>
      <c r="N48" s="318">
        <v>67557.919999999998</v>
      </c>
      <c r="O48" s="319">
        <f t="shared" si="67"/>
        <v>0</v>
      </c>
      <c r="P48" s="319">
        <f t="shared" si="1"/>
        <v>-17850.190000000002</v>
      </c>
      <c r="Q48" s="319">
        <f t="shared" si="2"/>
        <v>-17850.190000000002</v>
      </c>
      <c r="R48" s="319">
        <v>54403.92</v>
      </c>
      <c r="S48" s="319">
        <v>53371.86</v>
      </c>
      <c r="T48" s="319">
        <f t="shared" si="68"/>
        <v>1032.0599999999977</v>
      </c>
      <c r="U48" s="320">
        <f t="shared" si="69"/>
        <v>0</v>
      </c>
      <c r="V48" s="341">
        <f t="shared" si="3"/>
        <v>1032.0599999999977</v>
      </c>
      <c r="W48" s="319">
        <v>0</v>
      </c>
      <c r="X48" s="319">
        <v>0</v>
      </c>
      <c r="Y48" s="319">
        <f t="shared" si="4"/>
        <v>0</v>
      </c>
      <c r="Z48" s="320">
        <f t="shared" si="5"/>
        <v>0</v>
      </c>
      <c r="AA48" s="342">
        <f t="shared" si="6"/>
        <v>0</v>
      </c>
      <c r="AB48" s="323">
        <v>6800.36</v>
      </c>
      <c r="AC48" s="323">
        <v>1311.93</v>
      </c>
      <c r="AD48" s="324">
        <f t="shared" si="70"/>
        <v>5488.4299999999994</v>
      </c>
      <c r="AE48" s="324">
        <f t="shared" si="71"/>
        <v>0</v>
      </c>
      <c r="AF48" s="325">
        <f t="shared" si="88"/>
        <v>5488.4299999999994</v>
      </c>
      <c r="AG48" s="323">
        <v>3018.0200000000004</v>
      </c>
      <c r="AH48" s="323">
        <v>1193.8800000000001</v>
      </c>
      <c r="AI48" s="324">
        <f t="shared" si="72"/>
        <v>1824.1400000000003</v>
      </c>
      <c r="AJ48" s="324">
        <f t="shared" si="73"/>
        <v>0</v>
      </c>
      <c r="AK48" s="325">
        <f t="shared" si="8"/>
        <v>1824.1400000000003</v>
      </c>
      <c r="AL48" s="323">
        <v>10757.92</v>
      </c>
      <c r="AM48" s="323">
        <v>8264.48</v>
      </c>
      <c r="AN48" s="324">
        <f t="shared" si="74"/>
        <v>2493.4400000000005</v>
      </c>
      <c r="AO48" s="324">
        <f t="shared" si="75"/>
        <v>0</v>
      </c>
      <c r="AP48" s="325">
        <f t="shared" si="9"/>
        <v>2493.4400000000005</v>
      </c>
      <c r="AQ48" s="326">
        <v>1979.2099999999998</v>
      </c>
      <c r="AR48" s="326">
        <v>1695.35</v>
      </c>
      <c r="AS48" s="324">
        <f t="shared" si="76"/>
        <v>283.8599999999999</v>
      </c>
      <c r="AT48" s="324">
        <f t="shared" si="77"/>
        <v>0</v>
      </c>
      <c r="AU48" s="327">
        <f t="shared" si="10"/>
        <v>283.8599999999999</v>
      </c>
      <c r="AV48" s="323">
        <v>1171.4800000000002</v>
      </c>
      <c r="AW48" s="323">
        <v>5289.33</v>
      </c>
      <c r="AX48" s="324">
        <f t="shared" si="78"/>
        <v>0</v>
      </c>
      <c r="AY48" s="324">
        <f t="shared" si="79"/>
        <v>-4117.8499999999995</v>
      </c>
      <c r="AZ48" s="325">
        <f t="shared" si="11"/>
        <v>-4117.8499999999995</v>
      </c>
      <c r="BA48" s="326">
        <v>9462.909999999998</v>
      </c>
      <c r="BB48" s="326">
        <v>16095.649999999998</v>
      </c>
      <c r="BC48" s="324">
        <f t="shared" si="80"/>
        <v>0</v>
      </c>
      <c r="BD48" s="324">
        <f t="shared" si="81"/>
        <v>-6632.74</v>
      </c>
      <c r="BE48" s="327">
        <f t="shared" si="12"/>
        <v>-6632.74</v>
      </c>
      <c r="BF48" s="324">
        <v>2856.9999999999995</v>
      </c>
      <c r="BG48" s="324">
        <v>0</v>
      </c>
      <c r="BH48" s="324">
        <f t="shared" si="82"/>
        <v>2856.9999999999995</v>
      </c>
      <c r="BI48" s="324">
        <f t="shared" si="83"/>
        <v>0</v>
      </c>
      <c r="BJ48" s="327">
        <f t="shared" si="13"/>
        <v>2856.9999999999995</v>
      </c>
      <c r="BK48" s="324">
        <v>15726.800000000001</v>
      </c>
      <c r="BL48" s="324">
        <v>8957.67</v>
      </c>
      <c r="BM48" s="324">
        <f t="shared" si="84"/>
        <v>6769.130000000001</v>
      </c>
      <c r="BN48" s="324">
        <f t="shared" si="85"/>
        <v>0</v>
      </c>
      <c r="BO48" s="325">
        <f t="shared" si="14"/>
        <v>6769.130000000001</v>
      </c>
      <c r="BP48" s="320">
        <v>1583.71</v>
      </c>
      <c r="BQ48" s="320">
        <v>1298.7</v>
      </c>
      <c r="BR48" s="319">
        <f t="shared" si="15"/>
        <v>285.01</v>
      </c>
      <c r="BS48" s="320">
        <f t="shared" si="16"/>
        <v>0</v>
      </c>
      <c r="BT48" s="341">
        <f t="shared" si="17"/>
        <v>285.01</v>
      </c>
      <c r="BU48" s="319">
        <v>205.23</v>
      </c>
      <c r="BV48" s="319">
        <v>0</v>
      </c>
      <c r="BW48" s="319">
        <f t="shared" si="18"/>
        <v>205.23</v>
      </c>
      <c r="BX48" s="320">
        <f t="shared" si="19"/>
        <v>0</v>
      </c>
      <c r="BY48" s="342">
        <f t="shared" si="20"/>
        <v>205.23</v>
      </c>
      <c r="BZ48" s="319">
        <v>3935.0099999999998</v>
      </c>
      <c r="CA48" s="319">
        <v>6532.3700000000008</v>
      </c>
      <c r="CB48" s="319">
        <f t="shared" si="21"/>
        <v>0</v>
      </c>
      <c r="CC48" s="320">
        <f t="shared" si="22"/>
        <v>-2597.360000000001</v>
      </c>
      <c r="CD48" s="341">
        <f t="shared" si="23"/>
        <v>-2597.360000000001</v>
      </c>
      <c r="CE48" s="319">
        <v>94893.799999999988</v>
      </c>
      <c r="CF48" s="319">
        <v>212082.27000000002</v>
      </c>
      <c r="CG48" s="319">
        <f t="shared" si="24"/>
        <v>0</v>
      </c>
      <c r="CH48" s="320">
        <f t="shared" si="25"/>
        <v>-117188.47000000003</v>
      </c>
      <c r="CI48" s="342">
        <f t="shared" si="26"/>
        <v>-117188.47000000003</v>
      </c>
      <c r="CJ48" s="319">
        <v>3669.6900000000005</v>
      </c>
      <c r="CK48" s="319">
        <v>0</v>
      </c>
      <c r="CL48" s="324">
        <f t="shared" si="27"/>
        <v>3669.6900000000005</v>
      </c>
      <c r="CM48" s="324">
        <f t="shared" si="28"/>
        <v>0</v>
      </c>
      <c r="CN48" s="327">
        <f t="shared" si="89"/>
        <v>3669.6900000000005</v>
      </c>
      <c r="CO48" s="324">
        <v>5312.62</v>
      </c>
      <c r="CP48" s="324">
        <v>0</v>
      </c>
      <c r="CQ48" s="324">
        <f t="shared" si="30"/>
        <v>5312.62</v>
      </c>
      <c r="CR48" s="324">
        <f t="shared" si="31"/>
        <v>0</v>
      </c>
      <c r="CS48" s="327">
        <f t="shared" si="90"/>
        <v>5312.62</v>
      </c>
      <c r="CT48" s="324">
        <v>1930.7900000000004</v>
      </c>
      <c r="CU48" s="324">
        <v>3009.62</v>
      </c>
      <c r="CV48" s="324">
        <f t="shared" si="33"/>
        <v>0</v>
      </c>
      <c r="CW48" s="324">
        <f t="shared" si="34"/>
        <v>-1078.8299999999995</v>
      </c>
      <c r="CX48" s="327">
        <f t="shared" si="91"/>
        <v>-1078.8299999999995</v>
      </c>
      <c r="CY48" s="324">
        <v>4360.5599999999995</v>
      </c>
      <c r="CZ48" s="324">
        <v>0</v>
      </c>
      <c r="DA48" s="324">
        <f t="shared" si="36"/>
        <v>4360.5599999999995</v>
      </c>
      <c r="DB48" s="324">
        <f t="shared" si="37"/>
        <v>0</v>
      </c>
      <c r="DC48" s="327">
        <f t="shared" si="92"/>
        <v>4360.5599999999995</v>
      </c>
      <c r="DD48" s="324">
        <v>4315.5200000000004</v>
      </c>
      <c r="DE48" s="324">
        <v>0</v>
      </c>
      <c r="DF48" s="324">
        <f t="shared" si="39"/>
        <v>4315.5200000000004</v>
      </c>
      <c r="DG48" s="324">
        <f t="shared" si="40"/>
        <v>0</v>
      </c>
      <c r="DH48" s="325">
        <f t="shared" si="93"/>
        <v>4315.5200000000004</v>
      </c>
      <c r="DI48" s="323">
        <v>4280.47</v>
      </c>
      <c r="DJ48" s="323">
        <v>1126.82</v>
      </c>
      <c r="DK48" s="324">
        <f t="shared" si="42"/>
        <v>3153.6500000000005</v>
      </c>
      <c r="DL48" s="324">
        <f t="shared" si="43"/>
        <v>0</v>
      </c>
      <c r="DM48" s="327">
        <f t="shared" si="94"/>
        <v>3153.6500000000005</v>
      </c>
      <c r="DN48" s="324">
        <v>350.43</v>
      </c>
      <c r="DO48" s="324">
        <v>15884.32</v>
      </c>
      <c r="DP48" s="324">
        <f t="shared" si="45"/>
        <v>0</v>
      </c>
      <c r="DQ48" s="324">
        <f t="shared" si="46"/>
        <v>-15533.89</v>
      </c>
      <c r="DR48" s="325">
        <f t="shared" si="47"/>
        <v>-15533.89</v>
      </c>
      <c r="DS48" s="320">
        <v>13158.469999999998</v>
      </c>
      <c r="DT48" s="320">
        <v>0</v>
      </c>
      <c r="DU48" s="319">
        <f t="shared" si="48"/>
        <v>13158.469999999998</v>
      </c>
      <c r="DV48" s="320">
        <f t="shared" si="49"/>
        <v>0</v>
      </c>
      <c r="DW48" s="342">
        <f t="shared" si="95"/>
        <v>13158.469999999998</v>
      </c>
      <c r="DX48" s="329">
        <v>14087.159999999998</v>
      </c>
      <c r="DY48" s="329">
        <v>9550.7699999999986</v>
      </c>
      <c r="DZ48" s="320">
        <f t="shared" si="51"/>
        <v>4536.3899999999994</v>
      </c>
      <c r="EA48" s="320">
        <f t="shared" si="52"/>
        <v>0</v>
      </c>
      <c r="EB48" s="342">
        <f t="shared" si="53"/>
        <v>4536.3899999999994</v>
      </c>
      <c r="EC48" s="319">
        <v>17248.7</v>
      </c>
      <c r="ED48" s="319">
        <v>11679.23</v>
      </c>
      <c r="EE48" s="319">
        <f t="shared" si="54"/>
        <v>5569.4700000000012</v>
      </c>
      <c r="EF48" s="320">
        <f t="shared" si="55"/>
        <v>0</v>
      </c>
      <c r="EG48" s="342">
        <f t="shared" si="56"/>
        <v>5569.4700000000012</v>
      </c>
      <c r="EH48" s="324"/>
      <c r="EI48" s="324"/>
      <c r="EJ48" s="324">
        <f t="shared" si="57"/>
        <v>0</v>
      </c>
      <c r="EK48" s="324">
        <f t="shared" si="58"/>
        <v>0</v>
      </c>
      <c r="EL48" s="327">
        <f t="shared" si="59"/>
        <v>0</v>
      </c>
      <c r="EM48" s="330">
        <v>12880.129999999997</v>
      </c>
      <c r="EN48" s="330">
        <v>19265.02</v>
      </c>
      <c r="EO48" s="331">
        <f t="shared" si="60"/>
        <v>384919.15999999992</v>
      </c>
      <c r="EP48" s="331">
        <f t="shared" si="61"/>
        <v>491176.32</v>
      </c>
      <c r="EQ48" s="332">
        <f t="shared" si="86"/>
        <v>0</v>
      </c>
      <c r="ER48" s="332">
        <f t="shared" si="87"/>
        <v>-106257.16000000009</v>
      </c>
      <c r="ES48" s="333">
        <f t="shared" si="62"/>
        <v>-106257.16000000009</v>
      </c>
      <c r="ET48" s="343"/>
      <c r="EU48" s="335">
        <f t="shared" si="63"/>
        <v>-80165.620000000112</v>
      </c>
      <c r="EV48" s="336">
        <f t="shared" si="64"/>
        <v>-181106.66999999998</v>
      </c>
      <c r="EW48" s="337"/>
      <c r="EX48" s="2"/>
      <c r="EY48" s="7"/>
      <c r="EZ48" s="2"/>
      <c r="FA48" s="2"/>
      <c r="FB48" s="2"/>
      <c r="FC48" s="2"/>
      <c r="FD48" s="2"/>
      <c r="FE48" s="2"/>
      <c r="FF48" s="2"/>
      <c r="FG48" s="2"/>
    </row>
    <row r="49" spans="1:163" s="1" customFormat="1" ht="15.75" customHeight="1" x14ac:dyDescent="0.25">
      <c r="A49" s="311">
        <v>42</v>
      </c>
      <c r="B49" s="338" t="s">
        <v>49</v>
      </c>
      <c r="C49" s="339">
        <v>9</v>
      </c>
      <c r="D49" s="340">
        <v>2</v>
      </c>
      <c r="E49" s="315">
        <v>4943</v>
      </c>
      <c r="F49" s="316">
        <f>'[3]березень 2021'!F52</f>
        <v>51806.54</v>
      </c>
      <c r="G49" s="316">
        <f>'[3]березень 2021'!G52</f>
        <v>-27393.160000000014</v>
      </c>
      <c r="H49" s="317">
        <v>25792.069999999996</v>
      </c>
      <c r="I49" s="317">
        <v>26056.34</v>
      </c>
      <c r="J49" s="317">
        <f t="shared" si="65"/>
        <v>0</v>
      </c>
      <c r="K49" s="317">
        <f t="shared" si="66"/>
        <v>-264.27000000000407</v>
      </c>
      <c r="L49" s="317">
        <f t="shared" si="0"/>
        <v>-264.27000000000407</v>
      </c>
      <c r="M49" s="318">
        <v>31341.08</v>
      </c>
      <c r="N49" s="318">
        <v>39810.619999999995</v>
      </c>
      <c r="O49" s="319">
        <f t="shared" si="67"/>
        <v>0</v>
      </c>
      <c r="P49" s="319">
        <f t="shared" si="1"/>
        <v>-8469.5399999999936</v>
      </c>
      <c r="Q49" s="319">
        <f t="shared" si="2"/>
        <v>-8469.5399999999936</v>
      </c>
      <c r="R49" s="319">
        <v>21894.14</v>
      </c>
      <c r="S49" s="319">
        <v>21612.97</v>
      </c>
      <c r="T49" s="319">
        <f t="shared" si="68"/>
        <v>281.16999999999825</v>
      </c>
      <c r="U49" s="320">
        <f t="shared" si="69"/>
        <v>0</v>
      </c>
      <c r="V49" s="341">
        <f t="shared" si="3"/>
        <v>281.16999999999825</v>
      </c>
      <c r="W49" s="319">
        <v>1034.08</v>
      </c>
      <c r="X49" s="319">
        <v>1015.65</v>
      </c>
      <c r="Y49" s="319">
        <f t="shared" si="4"/>
        <v>18.42999999999995</v>
      </c>
      <c r="Z49" s="320">
        <f t="shared" si="5"/>
        <v>0</v>
      </c>
      <c r="AA49" s="342">
        <f t="shared" si="6"/>
        <v>18.42999999999995</v>
      </c>
      <c r="AB49" s="323">
        <v>5472.9000000000015</v>
      </c>
      <c r="AC49" s="323">
        <v>583.05000000000007</v>
      </c>
      <c r="AD49" s="324">
        <f t="shared" si="70"/>
        <v>4889.8500000000013</v>
      </c>
      <c r="AE49" s="324">
        <f t="shared" si="71"/>
        <v>0</v>
      </c>
      <c r="AF49" s="325">
        <f t="shared" si="88"/>
        <v>4889.8500000000013</v>
      </c>
      <c r="AG49" s="323">
        <v>2226.8000000000002</v>
      </c>
      <c r="AH49" s="323">
        <v>862.86</v>
      </c>
      <c r="AI49" s="324">
        <f t="shared" si="72"/>
        <v>1363.94</v>
      </c>
      <c r="AJ49" s="324">
        <f t="shared" si="73"/>
        <v>0</v>
      </c>
      <c r="AK49" s="325">
        <f t="shared" si="8"/>
        <v>1363.94</v>
      </c>
      <c r="AL49" s="323">
        <v>6223.25</v>
      </c>
      <c r="AM49" s="323">
        <v>4762.92</v>
      </c>
      <c r="AN49" s="324">
        <f t="shared" si="74"/>
        <v>1460.33</v>
      </c>
      <c r="AO49" s="324">
        <f t="shared" si="75"/>
        <v>0</v>
      </c>
      <c r="AP49" s="325">
        <f t="shared" si="9"/>
        <v>1460.33</v>
      </c>
      <c r="AQ49" s="326">
        <v>1227.8300000000002</v>
      </c>
      <c r="AR49" s="326">
        <v>1051.3899999999999</v>
      </c>
      <c r="AS49" s="324">
        <f t="shared" si="76"/>
        <v>176.44000000000028</v>
      </c>
      <c r="AT49" s="324">
        <f t="shared" si="77"/>
        <v>0</v>
      </c>
      <c r="AU49" s="327">
        <f t="shared" si="10"/>
        <v>176.44000000000028</v>
      </c>
      <c r="AV49" s="323">
        <v>797.81</v>
      </c>
      <c r="AW49" s="323">
        <v>410.88</v>
      </c>
      <c r="AX49" s="324">
        <f t="shared" si="78"/>
        <v>386.92999999999995</v>
      </c>
      <c r="AY49" s="324">
        <f t="shared" si="79"/>
        <v>0</v>
      </c>
      <c r="AZ49" s="325">
        <f t="shared" si="11"/>
        <v>386.92999999999995</v>
      </c>
      <c r="BA49" s="326">
        <v>4191.1599999999989</v>
      </c>
      <c r="BB49" s="326">
        <v>8686.76</v>
      </c>
      <c r="BC49" s="324">
        <f t="shared" si="80"/>
        <v>0</v>
      </c>
      <c r="BD49" s="324">
        <f t="shared" si="81"/>
        <v>-4495.6000000000013</v>
      </c>
      <c r="BE49" s="327">
        <f t="shared" si="12"/>
        <v>-4495.6000000000013</v>
      </c>
      <c r="BF49" s="324">
        <v>1692.49</v>
      </c>
      <c r="BG49" s="324">
        <v>0</v>
      </c>
      <c r="BH49" s="324">
        <f t="shared" si="82"/>
        <v>1692.49</v>
      </c>
      <c r="BI49" s="324">
        <f t="shared" si="83"/>
        <v>0</v>
      </c>
      <c r="BJ49" s="327">
        <f t="shared" si="13"/>
        <v>1692.49</v>
      </c>
      <c r="BK49" s="324">
        <v>9316.57</v>
      </c>
      <c r="BL49" s="324">
        <v>7568.33</v>
      </c>
      <c r="BM49" s="324">
        <f t="shared" si="84"/>
        <v>1748.2399999999998</v>
      </c>
      <c r="BN49" s="324">
        <f t="shared" si="85"/>
        <v>0</v>
      </c>
      <c r="BO49" s="325">
        <f t="shared" si="14"/>
        <v>1748.2399999999998</v>
      </c>
      <c r="BP49" s="320">
        <v>947.06999999999994</v>
      </c>
      <c r="BQ49" s="320">
        <v>776.89999999999986</v>
      </c>
      <c r="BR49" s="319">
        <f t="shared" si="15"/>
        <v>170.17000000000007</v>
      </c>
      <c r="BS49" s="320">
        <f t="shared" si="16"/>
        <v>0</v>
      </c>
      <c r="BT49" s="341">
        <f t="shared" si="17"/>
        <v>170.17000000000007</v>
      </c>
      <c r="BU49" s="319">
        <v>121.59000000000002</v>
      </c>
      <c r="BV49" s="319">
        <v>0</v>
      </c>
      <c r="BW49" s="319">
        <f t="shared" si="18"/>
        <v>121.59000000000002</v>
      </c>
      <c r="BX49" s="320">
        <f t="shared" si="19"/>
        <v>0</v>
      </c>
      <c r="BY49" s="342">
        <f t="shared" si="20"/>
        <v>121.59000000000002</v>
      </c>
      <c r="BZ49" s="319">
        <v>2160.56</v>
      </c>
      <c r="CA49" s="319">
        <v>3588.2</v>
      </c>
      <c r="CB49" s="319">
        <f t="shared" si="21"/>
        <v>0</v>
      </c>
      <c r="CC49" s="320">
        <f t="shared" si="22"/>
        <v>-1427.6399999999999</v>
      </c>
      <c r="CD49" s="341">
        <f t="shared" si="23"/>
        <v>-1427.6399999999999</v>
      </c>
      <c r="CE49" s="319">
        <v>56509.350000000006</v>
      </c>
      <c r="CF49" s="319">
        <v>207854.08000000002</v>
      </c>
      <c r="CG49" s="319">
        <f t="shared" si="24"/>
        <v>0</v>
      </c>
      <c r="CH49" s="320">
        <f t="shared" si="25"/>
        <v>-151344.73000000001</v>
      </c>
      <c r="CI49" s="342">
        <f t="shared" si="26"/>
        <v>-151344.73000000001</v>
      </c>
      <c r="CJ49" s="319">
        <v>3292.0299999999997</v>
      </c>
      <c r="CK49" s="319">
        <v>0</v>
      </c>
      <c r="CL49" s="324">
        <f t="shared" si="27"/>
        <v>3292.0299999999997</v>
      </c>
      <c r="CM49" s="324">
        <f t="shared" si="28"/>
        <v>0</v>
      </c>
      <c r="CN49" s="327">
        <f t="shared" si="89"/>
        <v>3292.0299999999997</v>
      </c>
      <c r="CO49" s="324">
        <v>3880.25</v>
      </c>
      <c r="CP49" s="324">
        <v>0</v>
      </c>
      <c r="CQ49" s="324">
        <f t="shared" si="30"/>
        <v>3880.25</v>
      </c>
      <c r="CR49" s="324">
        <f t="shared" si="31"/>
        <v>0</v>
      </c>
      <c r="CS49" s="327">
        <f t="shared" si="90"/>
        <v>3880.25</v>
      </c>
      <c r="CT49" s="324">
        <v>1187.8</v>
      </c>
      <c r="CU49" s="324">
        <v>0</v>
      </c>
      <c r="CV49" s="324">
        <f t="shared" si="33"/>
        <v>1187.8</v>
      </c>
      <c r="CW49" s="324">
        <f t="shared" si="34"/>
        <v>0</v>
      </c>
      <c r="CX49" s="327">
        <f t="shared" si="91"/>
        <v>1187.8</v>
      </c>
      <c r="CY49" s="324">
        <v>2793.32</v>
      </c>
      <c r="CZ49" s="324">
        <v>0</v>
      </c>
      <c r="DA49" s="324">
        <f t="shared" si="36"/>
        <v>2793.32</v>
      </c>
      <c r="DB49" s="324">
        <f t="shared" si="37"/>
        <v>0</v>
      </c>
      <c r="DC49" s="327">
        <f t="shared" si="92"/>
        <v>2793.32</v>
      </c>
      <c r="DD49" s="324">
        <v>2935.1399999999994</v>
      </c>
      <c r="DE49" s="324">
        <v>0</v>
      </c>
      <c r="DF49" s="324">
        <f t="shared" si="39"/>
        <v>2935.1399999999994</v>
      </c>
      <c r="DG49" s="324">
        <f t="shared" si="40"/>
        <v>0</v>
      </c>
      <c r="DH49" s="325">
        <f t="shared" si="93"/>
        <v>2935.1399999999994</v>
      </c>
      <c r="DI49" s="323">
        <v>1946.0399999999997</v>
      </c>
      <c r="DJ49" s="323">
        <v>0</v>
      </c>
      <c r="DK49" s="324">
        <f t="shared" si="42"/>
        <v>1946.0399999999997</v>
      </c>
      <c r="DL49" s="324">
        <f t="shared" si="43"/>
        <v>0</v>
      </c>
      <c r="DM49" s="327">
        <f t="shared" si="94"/>
        <v>1946.0399999999997</v>
      </c>
      <c r="DN49" s="324">
        <v>236.27000000000004</v>
      </c>
      <c r="DO49" s="324">
        <v>7975.33</v>
      </c>
      <c r="DP49" s="324">
        <f t="shared" si="45"/>
        <v>0</v>
      </c>
      <c r="DQ49" s="324">
        <f t="shared" si="46"/>
        <v>-7739.0599999999995</v>
      </c>
      <c r="DR49" s="325">
        <f t="shared" si="47"/>
        <v>-7739.0599999999995</v>
      </c>
      <c r="DS49" s="320">
        <v>7020.56</v>
      </c>
      <c r="DT49" s="320">
        <v>0</v>
      </c>
      <c r="DU49" s="319">
        <f t="shared" si="48"/>
        <v>7020.56</v>
      </c>
      <c r="DV49" s="320">
        <f t="shared" si="49"/>
        <v>0</v>
      </c>
      <c r="DW49" s="342">
        <f t="shared" si="95"/>
        <v>7020.56</v>
      </c>
      <c r="DX49" s="329">
        <v>8242.4500000000007</v>
      </c>
      <c r="DY49" s="329">
        <v>5998.43</v>
      </c>
      <c r="DZ49" s="320">
        <f t="shared" si="51"/>
        <v>2244.0200000000004</v>
      </c>
      <c r="EA49" s="320">
        <f t="shared" si="52"/>
        <v>0</v>
      </c>
      <c r="EB49" s="342">
        <f t="shared" si="53"/>
        <v>2244.0200000000004</v>
      </c>
      <c r="EC49" s="319">
        <v>10139.59</v>
      </c>
      <c r="ED49" s="319">
        <v>7330.2900000000009</v>
      </c>
      <c r="EE49" s="319">
        <f t="shared" si="54"/>
        <v>2809.2999999999993</v>
      </c>
      <c r="EF49" s="320">
        <f t="shared" si="55"/>
        <v>0</v>
      </c>
      <c r="EG49" s="342">
        <f t="shared" si="56"/>
        <v>2809.2999999999993</v>
      </c>
      <c r="EH49" s="324"/>
      <c r="EI49" s="324"/>
      <c r="EJ49" s="324">
        <f t="shared" si="57"/>
        <v>0</v>
      </c>
      <c r="EK49" s="324">
        <f t="shared" si="58"/>
        <v>0</v>
      </c>
      <c r="EL49" s="327">
        <f t="shared" si="59"/>
        <v>0</v>
      </c>
      <c r="EM49" s="330">
        <v>7362.7599999999993</v>
      </c>
      <c r="EN49" s="330">
        <v>10244.02</v>
      </c>
      <c r="EO49" s="331">
        <f t="shared" si="60"/>
        <v>219984.96</v>
      </c>
      <c r="EP49" s="331">
        <f t="shared" si="61"/>
        <v>356189.02000000008</v>
      </c>
      <c r="EQ49" s="332">
        <f t="shared" si="86"/>
        <v>0</v>
      </c>
      <c r="ER49" s="332">
        <f t="shared" si="87"/>
        <v>-136204.06000000008</v>
      </c>
      <c r="ES49" s="333">
        <f t="shared" si="62"/>
        <v>-136204.06000000008</v>
      </c>
      <c r="ET49" s="343"/>
      <c r="EU49" s="335">
        <f t="shared" si="63"/>
        <v>-84397.520000000077</v>
      </c>
      <c r="EV49" s="336">
        <f t="shared" si="64"/>
        <v>-170442.37000000002</v>
      </c>
      <c r="EW49" s="337"/>
      <c r="EX49" s="2"/>
      <c r="EY49" s="7"/>
      <c r="EZ49" s="2"/>
      <c r="FA49" s="2"/>
      <c r="FB49" s="2"/>
      <c r="FC49" s="2"/>
      <c r="FD49" s="2"/>
      <c r="FE49" s="2"/>
      <c r="FF49" s="2"/>
      <c r="FG49" s="2"/>
    </row>
    <row r="50" spans="1:163" s="1" customFormat="1" ht="15.75" customHeight="1" x14ac:dyDescent="0.25">
      <c r="A50" s="311">
        <v>43</v>
      </c>
      <c r="B50" s="338" t="s">
        <v>50</v>
      </c>
      <c r="C50" s="339">
        <v>9</v>
      </c>
      <c r="D50" s="340">
        <v>2</v>
      </c>
      <c r="E50" s="315">
        <v>3770.8285714285712</v>
      </c>
      <c r="F50" s="316">
        <f>'[3]березень 2021'!F53</f>
        <v>-36752.630000000005</v>
      </c>
      <c r="G50" s="316">
        <f>'[3]березень 2021'!G53</f>
        <v>-33780.200000000004</v>
      </c>
      <c r="H50" s="317">
        <v>20452.989999999998</v>
      </c>
      <c r="I50" s="317">
        <v>19995.019999999997</v>
      </c>
      <c r="J50" s="317">
        <f t="shared" si="65"/>
        <v>457.97000000000116</v>
      </c>
      <c r="K50" s="317">
        <f t="shared" si="66"/>
        <v>0</v>
      </c>
      <c r="L50" s="317">
        <f t="shared" si="0"/>
        <v>457.97000000000116</v>
      </c>
      <c r="M50" s="318">
        <v>25717.1</v>
      </c>
      <c r="N50" s="318">
        <v>36629.85</v>
      </c>
      <c r="O50" s="319">
        <f t="shared" si="67"/>
        <v>0</v>
      </c>
      <c r="P50" s="319">
        <f t="shared" si="1"/>
        <v>-10912.75</v>
      </c>
      <c r="Q50" s="319">
        <f t="shared" si="2"/>
        <v>-10912.75</v>
      </c>
      <c r="R50" s="319">
        <v>32006.25</v>
      </c>
      <c r="S50" s="319">
        <v>37063.72</v>
      </c>
      <c r="T50" s="319">
        <f t="shared" si="68"/>
        <v>0</v>
      </c>
      <c r="U50" s="320">
        <f t="shared" si="69"/>
        <v>-5057.4700000000012</v>
      </c>
      <c r="V50" s="341">
        <f t="shared" si="3"/>
        <v>-5057.4700000000012</v>
      </c>
      <c r="W50" s="319">
        <v>771.52</v>
      </c>
      <c r="X50" s="319">
        <v>0</v>
      </c>
      <c r="Y50" s="319">
        <f t="shared" si="4"/>
        <v>771.52</v>
      </c>
      <c r="Z50" s="320">
        <f t="shared" si="5"/>
        <v>0</v>
      </c>
      <c r="AA50" s="342">
        <f t="shared" si="6"/>
        <v>771.52</v>
      </c>
      <c r="AB50" s="323">
        <v>5812.73</v>
      </c>
      <c r="AC50" s="323">
        <v>769.29</v>
      </c>
      <c r="AD50" s="324">
        <f t="shared" si="70"/>
        <v>5043.4399999999996</v>
      </c>
      <c r="AE50" s="324">
        <f t="shared" si="71"/>
        <v>0</v>
      </c>
      <c r="AF50" s="325">
        <f t="shared" si="88"/>
        <v>5043.4399999999996</v>
      </c>
      <c r="AG50" s="323">
        <v>2056.62</v>
      </c>
      <c r="AH50" s="323">
        <v>928.58</v>
      </c>
      <c r="AI50" s="324">
        <f t="shared" si="72"/>
        <v>1128.04</v>
      </c>
      <c r="AJ50" s="324">
        <f t="shared" si="73"/>
        <v>0</v>
      </c>
      <c r="AK50" s="325">
        <f t="shared" si="8"/>
        <v>1128.04</v>
      </c>
      <c r="AL50" s="323">
        <v>4840.2599999999993</v>
      </c>
      <c r="AM50" s="323">
        <v>3722.19</v>
      </c>
      <c r="AN50" s="324">
        <f t="shared" si="74"/>
        <v>1118.0699999999993</v>
      </c>
      <c r="AO50" s="324">
        <f t="shared" si="75"/>
        <v>0</v>
      </c>
      <c r="AP50" s="325">
        <f t="shared" si="9"/>
        <v>1118.0699999999993</v>
      </c>
      <c r="AQ50" s="326">
        <v>961.92000000000007</v>
      </c>
      <c r="AR50" s="326">
        <v>824.92000000000007</v>
      </c>
      <c r="AS50" s="324">
        <f t="shared" si="76"/>
        <v>137</v>
      </c>
      <c r="AT50" s="324">
        <f t="shared" si="77"/>
        <v>0</v>
      </c>
      <c r="AU50" s="327">
        <f t="shared" si="10"/>
        <v>137</v>
      </c>
      <c r="AV50" s="323">
        <v>258.3</v>
      </c>
      <c r="AW50" s="323">
        <v>3116.86</v>
      </c>
      <c r="AX50" s="324">
        <f t="shared" si="78"/>
        <v>0</v>
      </c>
      <c r="AY50" s="324">
        <f t="shared" si="79"/>
        <v>-2858.56</v>
      </c>
      <c r="AZ50" s="325">
        <f t="shared" si="11"/>
        <v>-2858.56</v>
      </c>
      <c r="BA50" s="326">
        <v>2273.4299999999998</v>
      </c>
      <c r="BB50" s="326">
        <v>3872.08</v>
      </c>
      <c r="BC50" s="324">
        <f t="shared" si="80"/>
        <v>0</v>
      </c>
      <c r="BD50" s="324">
        <f t="shared" si="81"/>
        <v>-1598.65</v>
      </c>
      <c r="BE50" s="327">
        <f t="shared" si="12"/>
        <v>-1598.65</v>
      </c>
      <c r="BF50" s="324">
        <v>1291.1500000000001</v>
      </c>
      <c r="BG50" s="324">
        <v>0</v>
      </c>
      <c r="BH50" s="324">
        <f t="shared" si="82"/>
        <v>1291.1500000000001</v>
      </c>
      <c r="BI50" s="324">
        <f t="shared" si="83"/>
        <v>0</v>
      </c>
      <c r="BJ50" s="327">
        <f t="shared" si="13"/>
        <v>1291.1500000000001</v>
      </c>
      <c r="BK50" s="324">
        <v>7108.3700000000008</v>
      </c>
      <c r="BL50" s="324">
        <v>14584.620000000003</v>
      </c>
      <c r="BM50" s="324">
        <f t="shared" si="84"/>
        <v>0</v>
      </c>
      <c r="BN50" s="324">
        <f t="shared" si="85"/>
        <v>-7476.2500000000018</v>
      </c>
      <c r="BO50" s="325">
        <f t="shared" si="14"/>
        <v>-7476.2500000000018</v>
      </c>
      <c r="BP50" s="320">
        <v>654.98</v>
      </c>
      <c r="BQ50" s="320">
        <v>534.71</v>
      </c>
      <c r="BR50" s="319">
        <f t="shared" si="15"/>
        <v>120.26999999999998</v>
      </c>
      <c r="BS50" s="320">
        <f t="shared" si="16"/>
        <v>0</v>
      </c>
      <c r="BT50" s="341">
        <f t="shared" si="17"/>
        <v>120.26999999999998</v>
      </c>
      <c r="BU50" s="319">
        <v>84.47</v>
      </c>
      <c r="BV50" s="319">
        <v>0</v>
      </c>
      <c r="BW50" s="319">
        <f t="shared" si="18"/>
        <v>84.47</v>
      </c>
      <c r="BX50" s="320">
        <f t="shared" si="19"/>
        <v>0</v>
      </c>
      <c r="BY50" s="342">
        <f t="shared" si="20"/>
        <v>84.47</v>
      </c>
      <c r="BZ50" s="319">
        <v>1995.9199999999998</v>
      </c>
      <c r="CA50" s="319">
        <v>3299.58</v>
      </c>
      <c r="CB50" s="319">
        <f t="shared" si="21"/>
        <v>0</v>
      </c>
      <c r="CC50" s="320">
        <f t="shared" si="22"/>
        <v>-1303.6600000000001</v>
      </c>
      <c r="CD50" s="341">
        <f t="shared" si="23"/>
        <v>-1303.6600000000001</v>
      </c>
      <c r="CE50" s="319">
        <v>21652.079999999998</v>
      </c>
      <c r="CF50" s="319">
        <v>49403.17</v>
      </c>
      <c r="CG50" s="319">
        <f t="shared" si="24"/>
        <v>0</v>
      </c>
      <c r="CH50" s="320">
        <f t="shared" si="25"/>
        <v>-27751.09</v>
      </c>
      <c r="CI50" s="342">
        <f t="shared" si="26"/>
        <v>-27751.09</v>
      </c>
      <c r="CJ50" s="319">
        <v>3469.95</v>
      </c>
      <c r="CK50" s="319">
        <v>619.64</v>
      </c>
      <c r="CL50" s="324">
        <f t="shared" si="27"/>
        <v>2850.31</v>
      </c>
      <c r="CM50" s="324">
        <f t="shared" si="28"/>
        <v>0</v>
      </c>
      <c r="CN50" s="327">
        <f t="shared" si="89"/>
        <v>2850.31</v>
      </c>
      <c r="CO50" s="324">
        <v>3590.97</v>
      </c>
      <c r="CP50" s="324">
        <v>0</v>
      </c>
      <c r="CQ50" s="324">
        <f t="shared" si="30"/>
        <v>3590.97</v>
      </c>
      <c r="CR50" s="324">
        <f t="shared" si="31"/>
        <v>0</v>
      </c>
      <c r="CS50" s="327">
        <f t="shared" si="90"/>
        <v>3590.97</v>
      </c>
      <c r="CT50" s="324">
        <v>864.6700000000003</v>
      </c>
      <c r="CU50" s="324">
        <v>0</v>
      </c>
      <c r="CV50" s="324">
        <f t="shared" si="33"/>
        <v>864.6700000000003</v>
      </c>
      <c r="CW50" s="324">
        <f t="shared" si="34"/>
        <v>0</v>
      </c>
      <c r="CX50" s="327">
        <f t="shared" si="91"/>
        <v>864.6700000000003</v>
      </c>
      <c r="CY50" s="324">
        <v>1883.9299999999998</v>
      </c>
      <c r="CZ50" s="324">
        <v>0</v>
      </c>
      <c r="DA50" s="324">
        <f t="shared" si="36"/>
        <v>1883.9299999999998</v>
      </c>
      <c r="DB50" s="324">
        <f t="shared" si="37"/>
        <v>0</v>
      </c>
      <c r="DC50" s="327">
        <f t="shared" si="92"/>
        <v>1883.9299999999998</v>
      </c>
      <c r="DD50" s="324">
        <v>948.74999999999989</v>
      </c>
      <c r="DE50" s="324">
        <v>0</v>
      </c>
      <c r="DF50" s="324">
        <f t="shared" si="39"/>
        <v>948.74999999999989</v>
      </c>
      <c r="DG50" s="324">
        <f t="shared" si="40"/>
        <v>0</v>
      </c>
      <c r="DH50" s="325">
        <f t="shared" si="93"/>
        <v>948.74999999999989</v>
      </c>
      <c r="DI50" s="323">
        <v>552.80000000000007</v>
      </c>
      <c r="DJ50" s="323">
        <v>142.43</v>
      </c>
      <c r="DK50" s="324">
        <f t="shared" si="42"/>
        <v>410.37000000000006</v>
      </c>
      <c r="DL50" s="324">
        <f t="shared" si="43"/>
        <v>0</v>
      </c>
      <c r="DM50" s="327">
        <f t="shared" si="94"/>
        <v>410.37000000000006</v>
      </c>
      <c r="DN50" s="324">
        <v>120.67999999999998</v>
      </c>
      <c r="DO50" s="324">
        <v>0</v>
      </c>
      <c r="DP50" s="324">
        <f t="shared" si="45"/>
        <v>120.67999999999998</v>
      </c>
      <c r="DQ50" s="324">
        <f t="shared" si="46"/>
        <v>0</v>
      </c>
      <c r="DR50" s="325">
        <f t="shared" si="47"/>
        <v>120.67999999999998</v>
      </c>
      <c r="DS50" s="320">
        <v>4782.17</v>
      </c>
      <c r="DT50" s="320">
        <v>0</v>
      </c>
      <c r="DU50" s="319">
        <f t="shared" si="48"/>
        <v>4782.17</v>
      </c>
      <c r="DV50" s="320">
        <f t="shared" si="49"/>
        <v>0</v>
      </c>
      <c r="DW50" s="342">
        <f t="shared" si="95"/>
        <v>4782.17</v>
      </c>
      <c r="DX50" s="329">
        <v>5365.8799999999992</v>
      </c>
      <c r="DY50" s="329">
        <v>4563.0499999999993</v>
      </c>
      <c r="DZ50" s="320">
        <f t="shared" si="51"/>
        <v>802.82999999999993</v>
      </c>
      <c r="EA50" s="320">
        <f t="shared" si="52"/>
        <v>0</v>
      </c>
      <c r="EB50" s="342">
        <f t="shared" si="53"/>
        <v>802.82999999999993</v>
      </c>
      <c r="EC50" s="319">
        <v>6422.8499999999995</v>
      </c>
      <c r="ED50" s="319">
        <v>5578.06</v>
      </c>
      <c r="EE50" s="319">
        <f t="shared" si="54"/>
        <v>844.78999999999905</v>
      </c>
      <c r="EF50" s="320">
        <f t="shared" si="55"/>
        <v>0</v>
      </c>
      <c r="EG50" s="342">
        <f t="shared" si="56"/>
        <v>844.78999999999905</v>
      </c>
      <c r="EH50" s="324"/>
      <c r="EI50" s="324"/>
      <c r="EJ50" s="324">
        <f t="shared" si="57"/>
        <v>0</v>
      </c>
      <c r="EK50" s="324">
        <f t="shared" si="58"/>
        <v>0</v>
      </c>
      <c r="EL50" s="327">
        <f t="shared" si="59"/>
        <v>0</v>
      </c>
      <c r="EM50" s="330">
        <v>5390.1900000000005</v>
      </c>
      <c r="EN50" s="330">
        <v>6023.4299999999994</v>
      </c>
      <c r="EO50" s="331">
        <f t="shared" si="60"/>
        <v>161330.93000000002</v>
      </c>
      <c r="EP50" s="331">
        <f t="shared" si="61"/>
        <v>191671.19999999998</v>
      </c>
      <c r="EQ50" s="332">
        <f t="shared" si="86"/>
        <v>0</v>
      </c>
      <c r="ER50" s="332">
        <f t="shared" si="87"/>
        <v>-30340.26999999996</v>
      </c>
      <c r="ES50" s="333">
        <f t="shared" si="62"/>
        <v>-30340.26999999996</v>
      </c>
      <c r="ET50" s="343"/>
      <c r="EU50" s="335">
        <f t="shared" si="63"/>
        <v>-67092.899999999965</v>
      </c>
      <c r="EV50" s="336">
        <f t="shared" si="64"/>
        <v>-50861.610000000008</v>
      </c>
      <c r="EW50" s="337"/>
      <c r="EX50" s="2"/>
      <c r="EY50" s="7"/>
      <c r="EZ50" s="2"/>
      <c r="FA50" s="2"/>
      <c r="FB50" s="2"/>
      <c r="FC50" s="2"/>
      <c r="FD50" s="2"/>
      <c r="FE50" s="2"/>
      <c r="FF50" s="2"/>
      <c r="FG50" s="2"/>
    </row>
    <row r="51" spans="1:163" s="1" customFormat="1" ht="15.75" customHeight="1" x14ac:dyDescent="0.25">
      <c r="A51" s="311">
        <v>44</v>
      </c>
      <c r="B51" s="338" t="s">
        <v>51</v>
      </c>
      <c r="C51" s="339">
        <v>9</v>
      </c>
      <c r="D51" s="340">
        <v>2</v>
      </c>
      <c r="E51" s="315">
        <v>3986.3142857142852</v>
      </c>
      <c r="F51" s="316">
        <f>'[3]березень 2021'!F54</f>
        <v>98060.199999999983</v>
      </c>
      <c r="G51" s="316">
        <f>'[3]березень 2021'!G54</f>
        <v>57001.229999999996</v>
      </c>
      <c r="H51" s="317">
        <v>25329.030000000002</v>
      </c>
      <c r="I51" s="317">
        <v>23904.629999999997</v>
      </c>
      <c r="J51" s="317">
        <f t="shared" si="65"/>
        <v>1424.4000000000051</v>
      </c>
      <c r="K51" s="317">
        <f t="shared" si="66"/>
        <v>0</v>
      </c>
      <c r="L51" s="317">
        <f t="shared" si="0"/>
        <v>1424.4000000000051</v>
      </c>
      <c r="M51" s="318">
        <v>27295.15</v>
      </c>
      <c r="N51" s="318">
        <v>32944.67</v>
      </c>
      <c r="O51" s="319">
        <f t="shared" si="67"/>
        <v>0</v>
      </c>
      <c r="P51" s="319">
        <f t="shared" si="1"/>
        <v>-5649.5199999999968</v>
      </c>
      <c r="Q51" s="319">
        <f t="shared" si="2"/>
        <v>-5649.5199999999968</v>
      </c>
      <c r="R51" s="319">
        <v>27086.629999999997</v>
      </c>
      <c r="S51" s="319">
        <v>26685.910000000003</v>
      </c>
      <c r="T51" s="319">
        <f t="shared" si="68"/>
        <v>400.71999999999389</v>
      </c>
      <c r="U51" s="320">
        <f t="shared" si="69"/>
        <v>0</v>
      </c>
      <c r="V51" s="341">
        <f t="shared" si="3"/>
        <v>400.71999999999389</v>
      </c>
      <c r="W51" s="319">
        <v>0</v>
      </c>
      <c r="X51" s="319">
        <v>0</v>
      </c>
      <c r="Y51" s="319">
        <f t="shared" si="4"/>
        <v>0</v>
      </c>
      <c r="Z51" s="320">
        <f t="shared" si="5"/>
        <v>0</v>
      </c>
      <c r="AA51" s="342">
        <f t="shared" si="6"/>
        <v>0</v>
      </c>
      <c r="AB51" s="323">
        <v>3966.99</v>
      </c>
      <c r="AC51" s="323">
        <v>571.93000000000006</v>
      </c>
      <c r="AD51" s="324">
        <f t="shared" si="70"/>
        <v>3395.0599999999995</v>
      </c>
      <c r="AE51" s="324">
        <f t="shared" si="71"/>
        <v>0</v>
      </c>
      <c r="AF51" s="325">
        <f t="shared" si="88"/>
        <v>3395.0599999999995</v>
      </c>
      <c r="AG51" s="323">
        <v>1785.34</v>
      </c>
      <c r="AH51" s="323">
        <v>677.08</v>
      </c>
      <c r="AI51" s="324">
        <f t="shared" si="72"/>
        <v>1108.2599999999998</v>
      </c>
      <c r="AJ51" s="324">
        <f t="shared" si="73"/>
        <v>0</v>
      </c>
      <c r="AK51" s="325">
        <f t="shared" si="8"/>
        <v>1108.2599999999998</v>
      </c>
      <c r="AL51" s="323">
        <v>4922.6499999999996</v>
      </c>
      <c r="AM51" s="323">
        <v>3761.7400000000007</v>
      </c>
      <c r="AN51" s="324">
        <f t="shared" si="74"/>
        <v>1160.9099999999989</v>
      </c>
      <c r="AO51" s="324">
        <f t="shared" si="75"/>
        <v>0</v>
      </c>
      <c r="AP51" s="325">
        <f t="shared" si="9"/>
        <v>1160.9099999999989</v>
      </c>
      <c r="AQ51" s="326">
        <v>977.03</v>
      </c>
      <c r="AR51" s="326">
        <v>835.5100000000001</v>
      </c>
      <c r="AS51" s="324">
        <f t="shared" si="76"/>
        <v>141.51999999999987</v>
      </c>
      <c r="AT51" s="324">
        <f t="shared" si="77"/>
        <v>0</v>
      </c>
      <c r="AU51" s="327">
        <f t="shared" si="10"/>
        <v>141.51999999999987</v>
      </c>
      <c r="AV51" s="323">
        <v>614.72</v>
      </c>
      <c r="AW51" s="323">
        <v>274.08000000000004</v>
      </c>
      <c r="AX51" s="324">
        <f t="shared" si="78"/>
        <v>340.64</v>
      </c>
      <c r="AY51" s="324">
        <f t="shared" si="79"/>
        <v>0</v>
      </c>
      <c r="AZ51" s="325">
        <f t="shared" si="11"/>
        <v>340.64</v>
      </c>
      <c r="BA51" s="326">
        <v>3757.9099999999994</v>
      </c>
      <c r="BB51" s="326">
        <v>7447.3600000000006</v>
      </c>
      <c r="BC51" s="324">
        <f t="shared" si="80"/>
        <v>0</v>
      </c>
      <c r="BD51" s="324">
        <f t="shared" si="81"/>
        <v>-3689.4500000000012</v>
      </c>
      <c r="BE51" s="327">
        <f t="shared" si="12"/>
        <v>-3689.4500000000012</v>
      </c>
      <c r="BF51" s="324">
        <v>1364.93</v>
      </c>
      <c r="BG51" s="324">
        <v>0</v>
      </c>
      <c r="BH51" s="324">
        <f t="shared" si="82"/>
        <v>1364.93</v>
      </c>
      <c r="BI51" s="324">
        <f t="shared" si="83"/>
        <v>0</v>
      </c>
      <c r="BJ51" s="327">
        <f t="shared" si="13"/>
        <v>1364.93</v>
      </c>
      <c r="BK51" s="324">
        <v>7515.4900000000007</v>
      </c>
      <c r="BL51" s="324">
        <v>8557.9599999999991</v>
      </c>
      <c r="BM51" s="324">
        <f t="shared" si="84"/>
        <v>0</v>
      </c>
      <c r="BN51" s="324">
        <f t="shared" si="85"/>
        <v>-1042.4699999999984</v>
      </c>
      <c r="BO51" s="325">
        <f t="shared" si="14"/>
        <v>-1042.4699999999984</v>
      </c>
      <c r="BP51" s="320">
        <v>755.01999999999987</v>
      </c>
      <c r="BQ51" s="320">
        <v>618.70000000000005</v>
      </c>
      <c r="BR51" s="319">
        <f t="shared" si="15"/>
        <v>136.31999999999982</v>
      </c>
      <c r="BS51" s="320">
        <f t="shared" si="16"/>
        <v>0</v>
      </c>
      <c r="BT51" s="341">
        <f t="shared" si="17"/>
        <v>136.31999999999982</v>
      </c>
      <c r="BU51" s="319">
        <v>96.470000000000013</v>
      </c>
      <c r="BV51" s="319">
        <v>1365.36</v>
      </c>
      <c r="BW51" s="319">
        <f t="shared" si="18"/>
        <v>0</v>
      </c>
      <c r="BX51" s="320">
        <f t="shared" si="19"/>
        <v>-1268.8899999999999</v>
      </c>
      <c r="BY51" s="342">
        <f t="shared" si="20"/>
        <v>-1268.8899999999999</v>
      </c>
      <c r="BZ51" s="319">
        <v>1994.2999999999997</v>
      </c>
      <c r="CA51" s="319">
        <v>0</v>
      </c>
      <c r="CB51" s="319">
        <f t="shared" si="21"/>
        <v>1994.2999999999997</v>
      </c>
      <c r="CC51" s="320">
        <f t="shared" si="22"/>
        <v>0</v>
      </c>
      <c r="CD51" s="341">
        <f t="shared" si="23"/>
        <v>1994.2999999999997</v>
      </c>
      <c r="CE51" s="319">
        <v>40334.06</v>
      </c>
      <c r="CF51" s="319">
        <v>10584.01</v>
      </c>
      <c r="CG51" s="319">
        <f t="shared" si="24"/>
        <v>29750.049999999996</v>
      </c>
      <c r="CH51" s="320">
        <f t="shared" si="25"/>
        <v>0</v>
      </c>
      <c r="CI51" s="342">
        <f t="shared" si="26"/>
        <v>29750.049999999996</v>
      </c>
      <c r="CJ51" s="319">
        <v>2227.5999999999995</v>
      </c>
      <c r="CK51" s="319">
        <v>0</v>
      </c>
      <c r="CL51" s="324">
        <f t="shared" si="27"/>
        <v>2227.5999999999995</v>
      </c>
      <c r="CM51" s="324">
        <f t="shared" si="28"/>
        <v>0</v>
      </c>
      <c r="CN51" s="327">
        <f t="shared" si="89"/>
        <v>2227.5999999999995</v>
      </c>
      <c r="CO51" s="324">
        <v>3130.02</v>
      </c>
      <c r="CP51" s="324">
        <v>0</v>
      </c>
      <c r="CQ51" s="324">
        <f t="shared" si="30"/>
        <v>3130.02</v>
      </c>
      <c r="CR51" s="324">
        <f t="shared" si="31"/>
        <v>0</v>
      </c>
      <c r="CS51" s="327">
        <f t="shared" si="90"/>
        <v>3130.02</v>
      </c>
      <c r="CT51" s="324">
        <v>1098.2500000000002</v>
      </c>
      <c r="CU51" s="324">
        <v>0</v>
      </c>
      <c r="CV51" s="324">
        <f t="shared" si="33"/>
        <v>1098.2500000000002</v>
      </c>
      <c r="CW51" s="324">
        <f t="shared" si="34"/>
        <v>0</v>
      </c>
      <c r="CX51" s="327">
        <f t="shared" si="91"/>
        <v>1098.2500000000002</v>
      </c>
      <c r="CY51" s="324">
        <v>2071.8200000000002</v>
      </c>
      <c r="CZ51" s="324">
        <v>0</v>
      </c>
      <c r="DA51" s="324">
        <f t="shared" si="36"/>
        <v>2071.8200000000002</v>
      </c>
      <c r="DB51" s="324">
        <f t="shared" si="37"/>
        <v>0</v>
      </c>
      <c r="DC51" s="327">
        <f t="shared" si="92"/>
        <v>2071.8200000000002</v>
      </c>
      <c r="DD51" s="324">
        <v>2266.4300000000003</v>
      </c>
      <c r="DE51" s="324">
        <v>0</v>
      </c>
      <c r="DF51" s="324">
        <f t="shared" si="39"/>
        <v>2266.4300000000003</v>
      </c>
      <c r="DG51" s="324">
        <f t="shared" si="40"/>
        <v>0</v>
      </c>
      <c r="DH51" s="325">
        <f t="shared" si="93"/>
        <v>2266.4300000000003</v>
      </c>
      <c r="DI51" s="323">
        <v>1634.82</v>
      </c>
      <c r="DJ51" s="323">
        <v>844.8</v>
      </c>
      <c r="DK51" s="324">
        <f t="shared" si="42"/>
        <v>790.02</v>
      </c>
      <c r="DL51" s="324">
        <f t="shared" si="43"/>
        <v>0</v>
      </c>
      <c r="DM51" s="327">
        <f t="shared" si="94"/>
        <v>790.02</v>
      </c>
      <c r="DN51" s="324">
        <v>158.66</v>
      </c>
      <c r="DO51" s="324">
        <v>0</v>
      </c>
      <c r="DP51" s="324">
        <f t="shared" si="45"/>
        <v>158.66</v>
      </c>
      <c r="DQ51" s="324">
        <f t="shared" si="46"/>
        <v>0</v>
      </c>
      <c r="DR51" s="325">
        <f t="shared" si="47"/>
        <v>158.66</v>
      </c>
      <c r="DS51" s="320">
        <v>5680.2899999999991</v>
      </c>
      <c r="DT51" s="320">
        <v>0</v>
      </c>
      <c r="DU51" s="319">
        <f t="shared" si="48"/>
        <v>5680.2899999999991</v>
      </c>
      <c r="DV51" s="320">
        <f t="shared" si="49"/>
        <v>0</v>
      </c>
      <c r="DW51" s="342">
        <f t="shared" si="95"/>
        <v>5680.2899999999991</v>
      </c>
      <c r="DX51" s="329">
        <v>5173.8600000000006</v>
      </c>
      <c r="DY51" s="329">
        <v>2968.2900000000004</v>
      </c>
      <c r="DZ51" s="320">
        <f t="shared" si="51"/>
        <v>2205.5700000000002</v>
      </c>
      <c r="EA51" s="320">
        <f t="shared" si="52"/>
        <v>0</v>
      </c>
      <c r="EB51" s="342">
        <f t="shared" si="53"/>
        <v>2205.5700000000002</v>
      </c>
      <c r="EC51" s="319">
        <v>6222.79</v>
      </c>
      <c r="ED51" s="319">
        <v>3633.5700000000006</v>
      </c>
      <c r="EE51" s="319">
        <f t="shared" si="54"/>
        <v>2589.2199999999993</v>
      </c>
      <c r="EF51" s="320">
        <f t="shared" si="55"/>
        <v>0</v>
      </c>
      <c r="EG51" s="342">
        <f t="shared" si="56"/>
        <v>2589.2199999999993</v>
      </c>
      <c r="EH51" s="324"/>
      <c r="EI51" s="324"/>
      <c r="EJ51" s="324">
        <f t="shared" si="57"/>
        <v>0</v>
      </c>
      <c r="EK51" s="324">
        <f t="shared" si="58"/>
        <v>0</v>
      </c>
      <c r="EL51" s="327">
        <f t="shared" si="59"/>
        <v>0</v>
      </c>
      <c r="EM51" s="330">
        <v>6137.68</v>
      </c>
      <c r="EN51" s="330">
        <v>4388.18</v>
      </c>
      <c r="EO51" s="331">
        <f t="shared" si="60"/>
        <v>183597.93999999997</v>
      </c>
      <c r="EP51" s="331">
        <f t="shared" si="61"/>
        <v>130063.78000000001</v>
      </c>
      <c r="EQ51" s="332">
        <f t="shared" si="86"/>
        <v>53534.15999999996</v>
      </c>
      <c r="ER51" s="332">
        <f t="shared" si="87"/>
        <v>0</v>
      </c>
      <c r="ES51" s="333">
        <f t="shared" si="62"/>
        <v>53534.15999999996</v>
      </c>
      <c r="ET51" s="343"/>
      <c r="EU51" s="335">
        <f t="shared" si="63"/>
        <v>151594.35999999993</v>
      </c>
      <c r="EV51" s="336">
        <f t="shared" si="64"/>
        <v>98494.080000000031</v>
      </c>
      <c r="EW51" s="337"/>
      <c r="EX51" s="2"/>
      <c r="EY51" s="7"/>
      <c r="EZ51" s="2"/>
      <c r="FA51" s="2"/>
      <c r="FB51" s="2"/>
      <c r="FC51" s="2"/>
      <c r="FD51" s="2"/>
      <c r="FE51" s="2"/>
      <c r="FF51" s="2"/>
      <c r="FG51" s="2"/>
    </row>
    <row r="52" spans="1:163" s="1" customFormat="1" ht="15.75" customHeight="1" x14ac:dyDescent="0.25">
      <c r="A52" s="311">
        <v>45</v>
      </c>
      <c r="B52" s="338" t="s">
        <v>52</v>
      </c>
      <c r="C52" s="339">
        <v>9</v>
      </c>
      <c r="D52" s="340">
        <v>2</v>
      </c>
      <c r="E52" s="315">
        <v>4507.3000000000011</v>
      </c>
      <c r="F52" s="316">
        <f>'[3]березень 2021'!F55</f>
        <v>-237346.99</v>
      </c>
      <c r="G52" s="316">
        <f>'[3]березень 2021'!G55</f>
        <v>-216998.53999999992</v>
      </c>
      <c r="H52" s="317">
        <v>25013.839999999997</v>
      </c>
      <c r="I52" s="317">
        <v>26125.53</v>
      </c>
      <c r="J52" s="317">
        <f t="shared" si="65"/>
        <v>0</v>
      </c>
      <c r="K52" s="317">
        <f t="shared" si="66"/>
        <v>-1111.6900000000023</v>
      </c>
      <c r="L52" s="317">
        <f t="shared" si="0"/>
        <v>-1111.6900000000023</v>
      </c>
      <c r="M52" s="318">
        <v>33958.629999999997</v>
      </c>
      <c r="N52" s="318">
        <v>47368.610000000008</v>
      </c>
      <c r="O52" s="319">
        <f t="shared" si="67"/>
        <v>0</v>
      </c>
      <c r="P52" s="319">
        <f t="shared" si="1"/>
        <v>-13409.98000000001</v>
      </c>
      <c r="Q52" s="319">
        <f t="shared" si="2"/>
        <v>-13409.98000000001</v>
      </c>
      <c r="R52" s="319">
        <v>27202.389999999996</v>
      </c>
      <c r="S52" s="319">
        <v>26685.910000000003</v>
      </c>
      <c r="T52" s="319">
        <f t="shared" si="68"/>
        <v>516.47999999999229</v>
      </c>
      <c r="U52" s="320">
        <f t="shared" si="69"/>
        <v>0</v>
      </c>
      <c r="V52" s="341">
        <f t="shared" si="3"/>
        <v>516.47999999999229</v>
      </c>
      <c r="W52" s="319">
        <v>0</v>
      </c>
      <c r="X52" s="319">
        <v>0</v>
      </c>
      <c r="Y52" s="319">
        <f t="shared" si="4"/>
        <v>0</v>
      </c>
      <c r="Z52" s="320">
        <f t="shared" si="5"/>
        <v>0</v>
      </c>
      <c r="AA52" s="342">
        <f t="shared" si="6"/>
        <v>0</v>
      </c>
      <c r="AB52" s="323">
        <v>4491.0200000000004</v>
      </c>
      <c r="AC52" s="323">
        <v>729.17000000000019</v>
      </c>
      <c r="AD52" s="324">
        <f t="shared" si="70"/>
        <v>3761.8500000000004</v>
      </c>
      <c r="AE52" s="324">
        <f t="shared" si="71"/>
        <v>0</v>
      </c>
      <c r="AF52" s="325">
        <f t="shared" si="88"/>
        <v>3761.8500000000004</v>
      </c>
      <c r="AG52" s="323">
        <v>2057.2599999999998</v>
      </c>
      <c r="AH52" s="323">
        <v>678.08</v>
      </c>
      <c r="AI52" s="324">
        <f t="shared" si="72"/>
        <v>1379.1799999999998</v>
      </c>
      <c r="AJ52" s="324">
        <f t="shared" si="73"/>
        <v>0</v>
      </c>
      <c r="AK52" s="325">
        <f t="shared" si="8"/>
        <v>1379.1799999999998</v>
      </c>
      <c r="AL52" s="323">
        <v>5601.5199999999995</v>
      </c>
      <c r="AM52" s="323">
        <v>4307.07</v>
      </c>
      <c r="AN52" s="324">
        <f t="shared" si="74"/>
        <v>1294.4499999999998</v>
      </c>
      <c r="AO52" s="324">
        <f t="shared" si="75"/>
        <v>0</v>
      </c>
      <c r="AP52" s="325">
        <f t="shared" si="9"/>
        <v>1294.4499999999998</v>
      </c>
      <c r="AQ52" s="326">
        <v>1234.3699999999999</v>
      </c>
      <c r="AR52" s="326">
        <v>1056.47</v>
      </c>
      <c r="AS52" s="324">
        <f t="shared" si="76"/>
        <v>177.89999999999986</v>
      </c>
      <c r="AT52" s="324">
        <f t="shared" si="77"/>
        <v>0</v>
      </c>
      <c r="AU52" s="327">
        <f t="shared" si="10"/>
        <v>177.89999999999986</v>
      </c>
      <c r="AV52" s="323">
        <v>738.09999999999991</v>
      </c>
      <c r="AW52" s="323">
        <v>3591.6600000000003</v>
      </c>
      <c r="AX52" s="324">
        <f t="shared" si="78"/>
        <v>0</v>
      </c>
      <c r="AY52" s="324">
        <f t="shared" si="79"/>
        <v>-2853.5600000000004</v>
      </c>
      <c r="AZ52" s="325">
        <f t="shared" si="11"/>
        <v>-2853.5600000000004</v>
      </c>
      <c r="BA52" s="326">
        <v>3759.19</v>
      </c>
      <c r="BB52" s="326">
        <v>7614.6</v>
      </c>
      <c r="BC52" s="324">
        <f t="shared" si="80"/>
        <v>0</v>
      </c>
      <c r="BD52" s="324">
        <f t="shared" si="81"/>
        <v>-3855.4100000000003</v>
      </c>
      <c r="BE52" s="327">
        <f t="shared" si="12"/>
        <v>-3855.4100000000003</v>
      </c>
      <c r="BF52" s="324">
        <v>1536.3199999999997</v>
      </c>
      <c r="BG52" s="324">
        <v>0</v>
      </c>
      <c r="BH52" s="324">
        <f t="shared" si="82"/>
        <v>1536.3199999999997</v>
      </c>
      <c r="BI52" s="324">
        <f t="shared" si="83"/>
        <v>0</v>
      </c>
      <c r="BJ52" s="327">
        <f t="shared" si="13"/>
        <v>1536.3199999999997</v>
      </c>
      <c r="BK52" s="324">
        <v>8459.67</v>
      </c>
      <c r="BL52" s="324">
        <v>4817</v>
      </c>
      <c r="BM52" s="324">
        <f t="shared" si="84"/>
        <v>3642.67</v>
      </c>
      <c r="BN52" s="324">
        <f t="shared" si="85"/>
        <v>0</v>
      </c>
      <c r="BO52" s="325">
        <f t="shared" si="14"/>
        <v>3642.67</v>
      </c>
      <c r="BP52" s="320">
        <v>834.13000000000011</v>
      </c>
      <c r="BQ52" s="320">
        <v>682.54</v>
      </c>
      <c r="BR52" s="319">
        <f t="shared" si="15"/>
        <v>151.59000000000015</v>
      </c>
      <c r="BS52" s="320">
        <f t="shared" si="16"/>
        <v>0</v>
      </c>
      <c r="BT52" s="341">
        <f t="shared" si="17"/>
        <v>151.59000000000015</v>
      </c>
      <c r="BU52" s="319">
        <v>107.26000000000002</v>
      </c>
      <c r="BV52" s="319">
        <v>0</v>
      </c>
      <c r="BW52" s="319">
        <f t="shared" si="18"/>
        <v>107.26000000000002</v>
      </c>
      <c r="BX52" s="320">
        <f t="shared" si="19"/>
        <v>0</v>
      </c>
      <c r="BY52" s="342">
        <f t="shared" si="20"/>
        <v>107.26000000000002</v>
      </c>
      <c r="BZ52" s="319">
        <v>1994.0099999999998</v>
      </c>
      <c r="CA52" s="319">
        <v>0</v>
      </c>
      <c r="CB52" s="319">
        <f t="shared" si="21"/>
        <v>1994.0099999999998</v>
      </c>
      <c r="CC52" s="320">
        <f t="shared" si="22"/>
        <v>0</v>
      </c>
      <c r="CD52" s="341">
        <f t="shared" si="23"/>
        <v>1994.0099999999998</v>
      </c>
      <c r="CE52" s="319">
        <v>45563.53</v>
      </c>
      <c r="CF52" s="319">
        <v>25586</v>
      </c>
      <c r="CG52" s="319">
        <f t="shared" si="24"/>
        <v>19977.53</v>
      </c>
      <c r="CH52" s="320">
        <f t="shared" si="25"/>
        <v>0</v>
      </c>
      <c r="CI52" s="342">
        <f t="shared" si="26"/>
        <v>19977.53</v>
      </c>
      <c r="CJ52" s="319">
        <v>2586.7500000000005</v>
      </c>
      <c r="CK52" s="319">
        <v>0</v>
      </c>
      <c r="CL52" s="324">
        <f t="shared" si="27"/>
        <v>2586.7500000000005</v>
      </c>
      <c r="CM52" s="324">
        <f t="shared" si="28"/>
        <v>0</v>
      </c>
      <c r="CN52" s="327">
        <f t="shared" si="89"/>
        <v>2586.7500000000005</v>
      </c>
      <c r="CO52" s="324">
        <v>3592.2400000000002</v>
      </c>
      <c r="CP52" s="324">
        <v>0</v>
      </c>
      <c r="CQ52" s="324">
        <f t="shared" si="30"/>
        <v>3592.2400000000002</v>
      </c>
      <c r="CR52" s="324">
        <f t="shared" si="31"/>
        <v>0</v>
      </c>
      <c r="CS52" s="327">
        <f t="shared" si="90"/>
        <v>3592.2400000000002</v>
      </c>
      <c r="CT52" s="324">
        <v>1048.5900000000001</v>
      </c>
      <c r="CU52" s="324">
        <v>0</v>
      </c>
      <c r="CV52" s="324">
        <f t="shared" si="33"/>
        <v>1048.5900000000001</v>
      </c>
      <c r="CW52" s="324">
        <f t="shared" si="34"/>
        <v>0</v>
      </c>
      <c r="CX52" s="327">
        <f t="shared" si="91"/>
        <v>1048.5900000000001</v>
      </c>
      <c r="CY52" s="324">
        <v>3135.5099999999993</v>
      </c>
      <c r="CZ52" s="324">
        <v>0</v>
      </c>
      <c r="DA52" s="324">
        <f t="shared" si="36"/>
        <v>3135.5099999999993</v>
      </c>
      <c r="DB52" s="324">
        <f t="shared" si="37"/>
        <v>0</v>
      </c>
      <c r="DC52" s="327">
        <f t="shared" si="92"/>
        <v>3135.5099999999993</v>
      </c>
      <c r="DD52" s="324">
        <v>2718.2400000000002</v>
      </c>
      <c r="DE52" s="324">
        <v>0</v>
      </c>
      <c r="DF52" s="324">
        <f t="shared" si="39"/>
        <v>2718.2400000000002</v>
      </c>
      <c r="DG52" s="324">
        <f t="shared" si="40"/>
        <v>0</v>
      </c>
      <c r="DH52" s="325">
        <f t="shared" si="93"/>
        <v>2718.2400000000002</v>
      </c>
      <c r="DI52" s="323">
        <v>1635.51</v>
      </c>
      <c r="DJ52" s="323">
        <v>256.63</v>
      </c>
      <c r="DK52" s="324">
        <f t="shared" si="42"/>
        <v>1378.88</v>
      </c>
      <c r="DL52" s="324">
        <f t="shared" si="43"/>
        <v>0</v>
      </c>
      <c r="DM52" s="327">
        <f t="shared" si="94"/>
        <v>1378.88</v>
      </c>
      <c r="DN52" s="324">
        <v>157.93</v>
      </c>
      <c r="DO52" s="324">
        <v>0</v>
      </c>
      <c r="DP52" s="324">
        <f t="shared" si="45"/>
        <v>157.93</v>
      </c>
      <c r="DQ52" s="324">
        <f t="shared" si="46"/>
        <v>0</v>
      </c>
      <c r="DR52" s="325">
        <f t="shared" si="47"/>
        <v>157.93</v>
      </c>
      <c r="DS52" s="320">
        <v>6690.5</v>
      </c>
      <c r="DT52" s="320">
        <v>0</v>
      </c>
      <c r="DU52" s="319">
        <f t="shared" si="48"/>
        <v>6690.5</v>
      </c>
      <c r="DV52" s="320">
        <f t="shared" si="49"/>
        <v>0</v>
      </c>
      <c r="DW52" s="342">
        <f t="shared" si="95"/>
        <v>6690.5</v>
      </c>
      <c r="DX52" s="329">
        <v>8568.2800000000007</v>
      </c>
      <c r="DY52" s="329">
        <v>5603.66</v>
      </c>
      <c r="DZ52" s="320">
        <f t="shared" si="51"/>
        <v>2964.6200000000008</v>
      </c>
      <c r="EA52" s="320">
        <f t="shared" si="52"/>
        <v>0</v>
      </c>
      <c r="EB52" s="342">
        <f t="shared" si="53"/>
        <v>2964.6200000000008</v>
      </c>
      <c r="EC52" s="319">
        <v>10342.109999999999</v>
      </c>
      <c r="ED52" s="319">
        <v>6851</v>
      </c>
      <c r="EE52" s="319">
        <f t="shared" si="54"/>
        <v>3491.1099999999988</v>
      </c>
      <c r="EF52" s="320">
        <f t="shared" si="55"/>
        <v>0</v>
      </c>
      <c r="EG52" s="342">
        <f t="shared" si="56"/>
        <v>3491.1099999999988</v>
      </c>
      <c r="EH52" s="324"/>
      <c r="EI52" s="324"/>
      <c r="EJ52" s="324">
        <f t="shared" si="57"/>
        <v>0</v>
      </c>
      <c r="EK52" s="324">
        <f t="shared" si="58"/>
        <v>0</v>
      </c>
      <c r="EL52" s="327">
        <f t="shared" si="59"/>
        <v>0</v>
      </c>
      <c r="EM52" s="330">
        <v>7022.41</v>
      </c>
      <c r="EN52" s="330">
        <v>5548.1900000000005</v>
      </c>
      <c r="EO52" s="331">
        <f t="shared" si="60"/>
        <v>210049.30999999997</v>
      </c>
      <c r="EP52" s="331">
        <f t="shared" si="61"/>
        <v>167502.12000000002</v>
      </c>
      <c r="EQ52" s="332">
        <f t="shared" si="86"/>
        <v>42547.189999999944</v>
      </c>
      <c r="ER52" s="332">
        <f t="shared" si="87"/>
        <v>0</v>
      </c>
      <c r="ES52" s="333">
        <f t="shared" si="62"/>
        <v>42547.189999999944</v>
      </c>
      <c r="ET52" s="343"/>
      <c r="EU52" s="335">
        <f t="shared" si="63"/>
        <v>-194799.80000000005</v>
      </c>
      <c r="EV52" s="336">
        <f t="shared" si="64"/>
        <v>-182402.86999999994</v>
      </c>
      <c r="EW52" s="337"/>
      <c r="EX52" s="2"/>
      <c r="EY52" s="7"/>
      <c r="EZ52" s="2"/>
      <c r="FA52" s="2"/>
      <c r="FB52" s="2"/>
      <c r="FC52" s="2"/>
      <c r="FD52" s="2"/>
      <c r="FE52" s="2"/>
      <c r="FF52" s="2"/>
      <c r="FG52" s="2"/>
    </row>
    <row r="53" spans="1:163" s="1" customFormat="1" ht="15.75" customHeight="1" x14ac:dyDescent="0.25">
      <c r="A53" s="311">
        <v>46</v>
      </c>
      <c r="B53" s="338" t="s">
        <v>53</v>
      </c>
      <c r="C53" s="339">
        <v>9</v>
      </c>
      <c r="D53" s="340">
        <v>2</v>
      </c>
      <c r="E53" s="315">
        <v>6402.6999999999989</v>
      </c>
      <c r="F53" s="316">
        <f>'[3]березень 2021'!F56</f>
        <v>140207.96000000002</v>
      </c>
      <c r="G53" s="316">
        <f>'[3]березень 2021'!G56</f>
        <v>84494.1</v>
      </c>
      <c r="H53" s="317">
        <v>26452.739999999998</v>
      </c>
      <c r="I53" s="317">
        <v>24134.6</v>
      </c>
      <c r="J53" s="317">
        <f t="shared" si="65"/>
        <v>2318.1399999999994</v>
      </c>
      <c r="K53" s="317">
        <f t="shared" si="66"/>
        <v>0</v>
      </c>
      <c r="L53" s="317">
        <f t="shared" si="0"/>
        <v>2318.1399999999994</v>
      </c>
      <c r="M53" s="318">
        <v>35595.78</v>
      </c>
      <c r="N53" s="318">
        <v>46011.67</v>
      </c>
      <c r="O53" s="319">
        <f t="shared" si="67"/>
        <v>0</v>
      </c>
      <c r="P53" s="319">
        <f t="shared" si="1"/>
        <v>-10415.89</v>
      </c>
      <c r="Q53" s="319">
        <f t="shared" si="2"/>
        <v>-10415.89</v>
      </c>
      <c r="R53" s="319">
        <v>26987.069999999996</v>
      </c>
      <c r="S53" s="319">
        <v>26685.910000000003</v>
      </c>
      <c r="T53" s="319">
        <f t="shared" si="68"/>
        <v>301.15999999999258</v>
      </c>
      <c r="U53" s="320">
        <f t="shared" si="69"/>
        <v>0</v>
      </c>
      <c r="V53" s="341">
        <f t="shared" si="3"/>
        <v>301.15999999999258</v>
      </c>
      <c r="W53" s="319">
        <v>0</v>
      </c>
      <c r="X53" s="319">
        <v>0</v>
      </c>
      <c r="Y53" s="319">
        <f t="shared" si="4"/>
        <v>0</v>
      </c>
      <c r="Z53" s="320">
        <f t="shared" si="5"/>
        <v>0</v>
      </c>
      <c r="AA53" s="342">
        <f t="shared" si="6"/>
        <v>0</v>
      </c>
      <c r="AB53" s="323">
        <v>8457.9399999999987</v>
      </c>
      <c r="AC53" s="323">
        <v>761</v>
      </c>
      <c r="AD53" s="324">
        <f t="shared" si="70"/>
        <v>7696.9399999999987</v>
      </c>
      <c r="AE53" s="324">
        <f t="shared" si="71"/>
        <v>0</v>
      </c>
      <c r="AF53" s="325">
        <f t="shared" si="88"/>
        <v>7696.9399999999987</v>
      </c>
      <c r="AG53" s="323">
        <v>3240.4</v>
      </c>
      <c r="AH53" s="323">
        <v>1136.3400000000001</v>
      </c>
      <c r="AI53" s="324">
        <f t="shared" si="72"/>
        <v>2104.06</v>
      </c>
      <c r="AJ53" s="324">
        <f t="shared" si="73"/>
        <v>0</v>
      </c>
      <c r="AK53" s="325">
        <f t="shared" si="8"/>
        <v>2104.06</v>
      </c>
      <c r="AL53" s="323">
        <v>8078.9299999999994</v>
      </c>
      <c r="AM53" s="323">
        <v>6205.7799999999988</v>
      </c>
      <c r="AN53" s="324">
        <f t="shared" si="74"/>
        <v>1873.1500000000005</v>
      </c>
      <c r="AO53" s="324">
        <f t="shared" si="75"/>
        <v>0</v>
      </c>
      <c r="AP53" s="325">
        <f t="shared" si="9"/>
        <v>1873.1500000000005</v>
      </c>
      <c r="AQ53" s="326">
        <v>1621.8</v>
      </c>
      <c r="AR53" s="326">
        <v>1387.7399999999998</v>
      </c>
      <c r="AS53" s="324">
        <f t="shared" si="76"/>
        <v>234.06000000000017</v>
      </c>
      <c r="AT53" s="324">
        <f t="shared" si="77"/>
        <v>0</v>
      </c>
      <c r="AU53" s="327">
        <f t="shared" si="10"/>
        <v>234.06000000000017</v>
      </c>
      <c r="AV53" s="323">
        <v>1112.8</v>
      </c>
      <c r="AW53" s="323">
        <v>4743.16</v>
      </c>
      <c r="AX53" s="324">
        <f t="shared" si="78"/>
        <v>0</v>
      </c>
      <c r="AY53" s="324">
        <f t="shared" si="79"/>
        <v>-3630.3599999999997</v>
      </c>
      <c r="AZ53" s="325">
        <f t="shared" si="11"/>
        <v>-3630.3599999999997</v>
      </c>
      <c r="BA53" s="326">
        <v>4725.16</v>
      </c>
      <c r="BB53" s="326">
        <v>8413.7200000000012</v>
      </c>
      <c r="BC53" s="324">
        <f t="shared" si="80"/>
        <v>0</v>
      </c>
      <c r="BD53" s="324">
        <f t="shared" si="81"/>
        <v>-3688.5600000000013</v>
      </c>
      <c r="BE53" s="327">
        <f t="shared" si="12"/>
        <v>-3688.5600000000013</v>
      </c>
      <c r="BF53" s="324">
        <v>2192.2700000000004</v>
      </c>
      <c r="BG53" s="324">
        <v>0</v>
      </c>
      <c r="BH53" s="324">
        <f t="shared" si="82"/>
        <v>2192.2700000000004</v>
      </c>
      <c r="BI53" s="324">
        <f t="shared" si="83"/>
        <v>0</v>
      </c>
      <c r="BJ53" s="327">
        <f t="shared" si="13"/>
        <v>2192.2700000000004</v>
      </c>
      <c r="BK53" s="324">
        <v>12069.71</v>
      </c>
      <c r="BL53" s="324">
        <v>19409.960000000003</v>
      </c>
      <c r="BM53" s="324">
        <f t="shared" si="84"/>
        <v>0</v>
      </c>
      <c r="BN53" s="324">
        <f t="shared" si="85"/>
        <v>-7340.2500000000036</v>
      </c>
      <c r="BO53" s="325">
        <f t="shared" si="14"/>
        <v>-7340.2500000000036</v>
      </c>
      <c r="BP53" s="320">
        <v>1151.8600000000001</v>
      </c>
      <c r="BQ53" s="320">
        <v>945.03</v>
      </c>
      <c r="BR53" s="319">
        <f t="shared" si="15"/>
        <v>206.83000000000015</v>
      </c>
      <c r="BS53" s="320">
        <f t="shared" si="16"/>
        <v>0</v>
      </c>
      <c r="BT53" s="341">
        <f t="shared" si="17"/>
        <v>206.83000000000015</v>
      </c>
      <c r="BU53" s="319">
        <v>147.91</v>
      </c>
      <c r="BV53" s="319">
        <v>0</v>
      </c>
      <c r="BW53" s="319">
        <f t="shared" si="18"/>
        <v>147.91</v>
      </c>
      <c r="BX53" s="320">
        <f t="shared" si="19"/>
        <v>0</v>
      </c>
      <c r="BY53" s="342">
        <f t="shared" si="20"/>
        <v>147.91</v>
      </c>
      <c r="BZ53" s="319">
        <v>2742.9200000000005</v>
      </c>
      <c r="CA53" s="319">
        <v>0</v>
      </c>
      <c r="CB53" s="319">
        <f t="shared" si="21"/>
        <v>2742.9200000000005</v>
      </c>
      <c r="CC53" s="320">
        <f t="shared" si="22"/>
        <v>0</v>
      </c>
      <c r="CD53" s="341">
        <f t="shared" si="23"/>
        <v>2742.9200000000005</v>
      </c>
      <c r="CE53" s="319">
        <v>67076.510000000009</v>
      </c>
      <c r="CF53" s="319">
        <v>50115.7</v>
      </c>
      <c r="CG53" s="319">
        <f t="shared" si="24"/>
        <v>16960.810000000012</v>
      </c>
      <c r="CH53" s="320">
        <f t="shared" si="25"/>
        <v>0</v>
      </c>
      <c r="CI53" s="342">
        <f t="shared" si="26"/>
        <v>16960.810000000012</v>
      </c>
      <c r="CJ53" s="319">
        <v>5358.43</v>
      </c>
      <c r="CK53" s="319">
        <v>0</v>
      </c>
      <c r="CL53" s="324">
        <f t="shared" si="27"/>
        <v>5358.43</v>
      </c>
      <c r="CM53" s="324">
        <f t="shared" si="28"/>
        <v>0</v>
      </c>
      <c r="CN53" s="327">
        <f t="shared" si="89"/>
        <v>5358.43</v>
      </c>
      <c r="CO53" s="324">
        <v>5608.75</v>
      </c>
      <c r="CP53" s="324">
        <v>9076.11</v>
      </c>
      <c r="CQ53" s="324">
        <f t="shared" si="30"/>
        <v>0</v>
      </c>
      <c r="CR53" s="324">
        <f t="shared" si="31"/>
        <v>-3467.3600000000006</v>
      </c>
      <c r="CS53" s="327">
        <f t="shared" si="90"/>
        <v>-3467.3600000000006</v>
      </c>
      <c r="CT53" s="324">
        <v>1521.9199999999998</v>
      </c>
      <c r="CU53" s="324">
        <v>0</v>
      </c>
      <c r="CV53" s="324">
        <f t="shared" si="33"/>
        <v>1521.9199999999998</v>
      </c>
      <c r="CW53" s="324">
        <f t="shared" si="34"/>
        <v>0</v>
      </c>
      <c r="CX53" s="327">
        <f t="shared" si="91"/>
        <v>1521.9199999999998</v>
      </c>
      <c r="CY53" s="324">
        <v>3818.5400000000009</v>
      </c>
      <c r="CZ53" s="324">
        <v>0</v>
      </c>
      <c r="DA53" s="324">
        <f t="shared" si="36"/>
        <v>3818.5400000000009</v>
      </c>
      <c r="DB53" s="324">
        <f t="shared" si="37"/>
        <v>0</v>
      </c>
      <c r="DC53" s="327">
        <f t="shared" si="92"/>
        <v>3818.5400000000009</v>
      </c>
      <c r="DD53" s="324">
        <v>4099</v>
      </c>
      <c r="DE53" s="324">
        <v>0</v>
      </c>
      <c r="DF53" s="324">
        <f t="shared" si="39"/>
        <v>4099</v>
      </c>
      <c r="DG53" s="324">
        <f t="shared" si="40"/>
        <v>0</v>
      </c>
      <c r="DH53" s="325">
        <f t="shared" si="93"/>
        <v>4099</v>
      </c>
      <c r="DI53" s="323">
        <v>2514.34</v>
      </c>
      <c r="DJ53" s="323">
        <v>736.01</v>
      </c>
      <c r="DK53" s="324">
        <f t="shared" si="42"/>
        <v>1778.3300000000002</v>
      </c>
      <c r="DL53" s="324">
        <f t="shared" si="43"/>
        <v>0</v>
      </c>
      <c r="DM53" s="327">
        <f t="shared" si="94"/>
        <v>1778.3300000000002</v>
      </c>
      <c r="DN53" s="324">
        <v>234.99</v>
      </c>
      <c r="DO53" s="324">
        <v>0</v>
      </c>
      <c r="DP53" s="324">
        <f t="shared" si="45"/>
        <v>234.99</v>
      </c>
      <c r="DQ53" s="324">
        <f t="shared" si="46"/>
        <v>0</v>
      </c>
      <c r="DR53" s="325">
        <f t="shared" si="47"/>
        <v>234.99</v>
      </c>
      <c r="DS53" s="320">
        <v>7635.8499999999995</v>
      </c>
      <c r="DT53" s="320">
        <v>0</v>
      </c>
      <c r="DU53" s="319">
        <f t="shared" si="48"/>
        <v>7635.8499999999995</v>
      </c>
      <c r="DV53" s="320">
        <f t="shared" si="49"/>
        <v>0</v>
      </c>
      <c r="DW53" s="342">
        <f t="shared" si="95"/>
        <v>7635.8499999999995</v>
      </c>
      <c r="DX53" s="329">
        <v>13348.309999999998</v>
      </c>
      <c r="DY53" s="329">
        <v>14958.68</v>
      </c>
      <c r="DZ53" s="320">
        <f t="shared" si="51"/>
        <v>0</v>
      </c>
      <c r="EA53" s="320">
        <f t="shared" si="52"/>
        <v>-1610.3700000000026</v>
      </c>
      <c r="EB53" s="342">
        <f t="shared" si="53"/>
        <v>-1610.3700000000026</v>
      </c>
      <c r="EC53" s="319">
        <v>16581.850000000002</v>
      </c>
      <c r="ED53" s="319">
        <v>5091.6100000000006</v>
      </c>
      <c r="EE53" s="319">
        <f t="shared" si="54"/>
        <v>11490.240000000002</v>
      </c>
      <c r="EF53" s="320">
        <f t="shared" si="55"/>
        <v>0</v>
      </c>
      <c r="EG53" s="342">
        <f t="shared" si="56"/>
        <v>11490.240000000002</v>
      </c>
      <c r="EH53" s="324"/>
      <c r="EI53" s="324"/>
      <c r="EJ53" s="324">
        <f t="shared" si="57"/>
        <v>0</v>
      </c>
      <c r="EK53" s="324">
        <f t="shared" si="58"/>
        <v>0</v>
      </c>
      <c r="EL53" s="327">
        <f t="shared" si="59"/>
        <v>0</v>
      </c>
      <c r="EM53" s="330">
        <v>9112.75</v>
      </c>
      <c r="EN53" s="330">
        <v>7948.99</v>
      </c>
      <c r="EO53" s="331">
        <f t="shared" si="60"/>
        <v>271488.52999999997</v>
      </c>
      <c r="EP53" s="331">
        <f t="shared" si="61"/>
        <v>227762.00999999998</v>
      </c>
      <c r="EQ53" s="332">
        <f t="shared" si="86"/>
        <v>43726.51999999999</v>
      </c>
      <c r="ER53" s="332">
        <f t="shared" si="87"/>
        <v>0</v>
      </c>
      <c r="ES53" s="333">
        <f t="shared" si="62"/>
        <v>43726.51999999999</v>
      </c>
      <c r="ET53" s="343"/>
      <c r="EU53" s="335">
        <f t="shared" si="63"/>
        <v>183934.48</v>
      </c>
      <c r="EV53" s="336">
        <f t="shared" si="64"/>
        <v>114798.76000000004</v>
      </c>
      <c r="EW53" s="337"/>
      <c r="EX53" s="2"/>
      <c r="EY53" s="7"/>
      <c r="EZ53" s="2"/>
      <c r="FA53" s="2"/>
      <c r="FB53" s="2"/>
      <c r="FC53" s="2"/>
      <c r="FD53" s="2"/>
      <c r="FE53" s="2"/>
      <c r="FF53" s="2"/>
      <c r="FG53" s="2"/>
    </row>
    <row r="54" spans="1:163" s="1" customFormat="1" ht="15.75" customHeight="1" x14ac:dyDescent="0.25">
      <c r="A54" s="311">
        <v>47</v>
      </c>
      <c r="B54" s="338" t="s">
        <v>54</v>
      </c>
      <c r="C54" s="339">
        <v>9</v>
      </c>
      <c r="D54" s="340">
        <v>2</v>
      </c>
      <c r="E54" s="315">
        <v>3977.7000000000003</v>
      </c>
      <c r="F54" s="316">
        <f>'[3]березень 2021'!F57</f>
        <v>-19096.89</v>
      </c>
      <c r="G54" s="316">
        <f>'[3]березень 2021'!G57</f>
        <v>-72330.960000000006</v>
      </c>
      <c r="H54" s="317">
        <v>27831.170000000002</v>
      </c>
      <c r="I54" s="317">
        <v>27268.21</v>
      </c>
      <c r="J54" s="317">
        <f t="shared" si="65"/>
        <v>562.96000000000276</v>
      </c>
      <c r="K54" s="317">
        <f t="shared" si="66"/>
        <v>0</v>
      </c>
      <c r="L54" s="317">
        <f t="shared" si="0"/>
        <v>562.96000000000276</v>
      </c>
      <c r="M54" s="318">
        <v>20884.909999999996</v>
      </c>
      <c r="N54" s="318">
        <v>26714.639999999999</v>
      </c>
      <c r="O54" s="319">
        <f t="shared" si="67"/>
        <v>0</v>
      </c>
      <c r="P54" s="319">
        <f t="shared" si="1"/>
        <v>-5829.7300000000032</v>
      </c>
      <c r="Q54" s="319">
        <f t="shared" si="2"/>
        <v>-5829.7300000000032</v>
      </c>
      <c r="R54" s="319">
        <v>27091.960000000003</v>
      </c>
      <c r="S54" s="319">
        <v>26685.910000000003</v>
      </c>
      <c r="T54" s="319">
        <f t="shared" si="68"/>
        <v>406.04999999999927</v>
      </c>
      <c r="U54" s="320">
        <f t="shared" si="69"/>
        <v>0</v>
      </c>
      <c r="V54" s="341">
        <f t="shared" si="3"/>
        <v>406.04999999999927</v>
      </c>
      <c r="W54" s="319">
        <v>0</v>
      </c>
      <c r="X54" s="319">
        <v>0</v>
      </c>
      <c r="Y54" s="319">
        <f t="shared" si="4"/>
        <v>0</v>
      </c>
      <c r="Z54" s="320">
        <f t="shared" si="5"/>
        <v>0</v>
      </c>
      <c r="AA54" s="342">
        <f t="shared" si="6"/>
        <v>0</v>
      </c>
      <c r="AB54" s="323">
        <v>4339.6899999999996</v>
      </c>
      <c r="AC54" s="323">
        <v>615.28</v>
      </c>
      <c r="AD54" s="324">
        <f t="shared" si="70"/>
        <v>3724.41</v>
      </c>
      <c r="AE54" s="324">
        <f t="shared" si="71"/>
        <v>0</v>
      </c>
      <c r="AF54" s="325">
        <f t="shared" si="88"/>
        <v>3724.41</v>
      </c>
      <c r="AG54" s="323">
        <v>1807.0700000000002</v>
      </c>
      <c r="AH54" s="323">
        <v>677.14</v>
      </c>
      <c r="AI54" s="324">
        <f t="shared" si="72"/>
        <v>1129.9300000000003</v>
      </c>
      <c r="AJ54" s="324">
        <f t="shared" si="73"/>
        <v>0</v>
      </c>
      <c r="AK54" s="325">
        <f t="shared" si="8"/>
        <v>1129.9300000000003</v>
      </c>
      <c r="AL54" s="323">
        <v>5369.5</v>
      </c>
      <c r="AM54" s="323">
        <v>4109.92</v>
      </c>
      <c r="AN54" s="324">
        <f t="shared" si="74"/>
        <v>1259.58</v>
      </c>
      <c r="AO54" s="324">
        <f t="shared" si="75"/>
        <v>0</v>
      </c>
      <c r="AP54" s="325">
        <f t="shared" si="9"/>
        <v>1259.58</v>
      </c>
      <c r="AQ54" s="326">
        <v>1071.57</v>
      </c>
      <c r="AR54" s="326">
        <v>919.14999999999986</v>
      </c>
      <c r="AS54" s="324">
        <f t="shared" si="76"/>
        <v>152.42000000000007</v>
      </c>
      <c r="AT54" s="324">
        <f t="shared" si="77"/>
        <v>0</v>
      </c>
      <c r="AU54" s="327">
        <f t="shared" si="10"/>
        <v>152.42000000000007</v>
      </c>
      <c r="AV54" s="323">
        <v>614.55999999999995</v>
      </c>
      <c r="AW54" s="323">
        <v>10100.59</v>
      </c>
      <c r="AX54" s="324">
        <f t="shared" si="78"/>
        <v>0</v>
      </c>
      <c r="AY54" s="324">
        <f t="shared" si="79"/>
        <v>-9486.0300000000007</v>
      </c>
      <c r="AZ54" s="325">
        <f t="shared" si="11"/>
        <v>-9486.0300000000007</v>
      </c>
      <c r="BA54" s="326">
        <v>3758.1399999999994</v>
      </c>
      <c r="BB54" s="326">
        <v>7624.14</v>
      </c>
      <c r="BC54" s="324">
        <f t="shared" si="80"/>
        <v>0</v>
      </c>
      <c r="BD54" s="324">
        <f t="shared" si="81"/>
        <v>-3866.0000000000009</v>
      </c>
      <c r="BE54" s="327">
        <f t="shared" si="12"/>
        <v>-3866.0000000000009</v>
      </c>
      <c r="BF54" s="324">
        <v>1361.96</v>
      </c>
      <c r="BG54" s="324">
        <v>0</v>
      </c>
      <c r="BH54" s="324">
        <f t="shared" si="82"/>
        <v>1361.96</v>
      </c>
      <c r="BI54" s="324">
        <f t="shared" si="83"/>
        <v>0</v>
      </c>
      <c r="BJ54" s="327">
        <f t="shared" si="13"/>
        <v>1361.96</v>
      </c>
      <c r="BK54" s="324">
        <v>7498.37</v>
      </c>
      <c r="BL54" s="324">
        <v>4270.2</v>
      </c>
      <c r="BM54" s="324">
        <f t="shared" si="84"/>
        <v>3228.17</v>
      </c>
      <c r="BN54" s="324">
        <f t="shared" si="85"/>
        <v>0</v>
      </c>
      <c r="BO54" s="325">
        <f t="shared" si="14"/>
        <v>3228.17</v>
      </c>
      <c r="BP54" s="320">
        <v>750.6</v>
      </c>
      <c r="BQ54" s="320">
        <v>614.47</v>
      </c>
      <c r="BR54" s="319">
        <f t="shared" si="15"/>
        <v>136.13</v>
      </c>
      <c r="BS54" s="320">
        <f t="shared" si="16"/>
        <v>0</v>
      </c>
      <c r="BT54" s="341">
        <f t="shared" si="17"/>
        <v>136.13</v>
      </c>
      <c r="BU54" s="319">
        <v>96.26</v>
      </c>
      <c r="BV54" s="319">
        <v>0</v>
      </c>
      <c r="BW54" s="319">
        <f t="shared" si="18"/>
        <v>96.26</v>
      </c>
      <c r="BX54" s="320">
        <f t="shared" si="19"/>
        <v>0</v>
      </c>
      <c r="BY54" s="342">
        <f t="shared" si="20"/>
        <v>96.26</v>
      </c>
      <c r="BZ54" s="319">
        <v>1994.42</v>
      </c>
      <c r="CA54" s="319">
        <v>3312.1899999999996</v>
      </c>
      <c r="CB54" s="319">
        <f t="shared" si="21"/>
        <v>0</v>
      </c>
      <c r="CC54" s="320">
        <f t="shared" si="22"/>
        <v>-1317.7699999999995</v>
      </c>
      <c r="CD54" s="341">
        <f t="shared" si="23"/>
        <v>-1317.7699999999995</v>
      </c>
      <c r="CE54" s="319">
        <v>41514.449999999997</v>
      </c>
      <c r="CF54" s="319">
        <v>24329.260000000002</v>
      </c>
      <c r="CG54" s="319">
        <f t="shared" si="24"/>
        <v>17185.189999999995</v>
      </c>
      <c r="CH54" s="320">
        <f t="shared" si="25"/>
        <v>0</v>
      </c>
      <c r="CI54" s="342">
        <f t="shared" si="26"/>
        <v>17185.189999999995</v>
      </c>
      <c r="CJ54" s="319">
        <v>2482.08</v>
      </c>
      <c r="CK54" s="319">
        <v>511.08</v>
      </c>
      <c r="CL54" s="324">
        <f t="shared" si="27"/>
        <v>1971</v>
      </c>
      <c r="CM54" s="324">
        <f t="shared" si="28"/>
        <v>0</v>
      </c>
      <c r="CN54" s="327">
        <f t="shared" si="89"/>
        <v>1971</v>
      </c>
      <c r="CO54" s="324">
        <v>3165.8400000000006</v>
      </c>
      <c r="CP54" s="324">
        <v>5028.38</v>
      </c>
      <c r="CQ54" s="324">
        <f t="shared" si="30"/>
        <v>0</v>
      </c>
      <c r="CR54" s="324">
        <f t="shared" si="31"/>
        <v>-1862.5399999999995</v>
      </c>
      <c r="CS54" s="327">
        <f t="shared" si="90"/>
        <v>-1862.5399999999995</v>
      </c>
      <c r="CT54" s="324">
        <v>857.95999999999992</v>
      </c>
      <c r="CU54" s="324">
        <v>0</v>
      </c>
      <c r="CV54" s="324">
        <f t="shared" si="33"/>
        <v>857.95999999999992</v>
      </c>
      <c r="CW54" s="324">
        <f t="shared" si="34"/>
        <v>0</v>
      </c>
      <c r="CX54" s="327">
        <f t="shared" si="91"/>
        <v>857.95999999999992</v>
      </c>
      <c r="CY54" s="324">
        <v>2447.0499999999997</v>
      </c>
      <c r="CZ54" s="324">
        <v>0</v>
      </c>
      <c r="DA54" s="324">
        <f t="shared" si="36"/>
        <v>2447.0499999999997</v>
      </c>
      <c r="DB54" s="324">
        <f t="shared" si="37"/>
        <v>0</v>
      </c>
      <c r="DC54" s="327">
        <f t="shared" si="92"/>
        <v>2447.0499999999997</v>
      </c>
      <c r="DD54" s="324">
        <v>2266.4700000000003</v>
      </c>
      <c r="DE54" s="324">
        <v>17645.75</v>
      </c>
      <c r="DF54" s="324">
        <f t="shared" si="39"/>
        <v>0</v>
      </c>
      <c r="DG54" s="324">
        <f t="shared" si="40"/>
        <v>-15379.279999999999</v>
      </c>
      <c r="DH54" s="325">
        <f t="shared" si="93"/>
        <v>-15379.279999999999</v>
      </c>
      <c r="DI54" s="323">
        <v>1635.22</v>
      </c>
      <c r="DJ54" s="323">
        <v>148.68</v>
      </c>
      <c r="DK54" s="324">
        <f t="shared" si="42"/>
        <v>1486.54</v>
      </c>
      <c r="DL54" s="324">
        <f t="shared" si="43"/>
        <v>0</v>
      </c>
      <c r="DM54" s="327">
        <f t="shared" si="94"/>
        <v>1486.54</v>
      </c>
      <c r="DN54" s="324">
        <v>159.9</v>
      </c>
      <c r="DO54" s="324">
        <v>0</v>
      </c>
      <c r="DP54" s="324">
        <f t="shared" si="45"/>
        <v>159.9</v>
      </c>
      <c r="DQ54" s="324">
        <f t="shared" si="46"/>
        <v>0</v>
      </c>
      <c r="DR54" s="325">
        <f t="shared" si="47"/>
        <v>159.9</v>
      </c>
      <c r="DS54" s="320">
        <v>6622.5</v>
      </c>
      <c r="DT54" s="320">
        <v>0</v>
      </c>
      <c r="DU54" s="319">
        <f t="shared" si="48"/>
        <v>6622.5</v>
      </c>
      <c r="DV54" s="320">
        <f t="shared" si="49"/>
        <v>0</v>
      </c>
      <c r="DW54" s="342">
        <f t="shared" si="95"/>
        <v>6622.5</v>
      </c>
      <c r="DX54" s="329">
        <v>6660.67</v>
      </c>
      <c r="DY54" s="329">
        <v>4788.8200000000015</v>
      </c>
      <c r="DZ54" s="320">
        <f t="shared" si="51"/>
        <v>1871.8499999999985</v>
      </c>
      <c r="EA54" s="320">
        <f t="shared" si="52"/>
        <v>0</v>
      </c>
      <c r="EB54" s="342">
        <f t="shared" si="53"/>
        <v>1871.8499999999985</v>
      </c>
      <c r="EC54" s="319">
        <v>7932.01</v>
      </c>
      <c r="ED54" s="319">
        <v>5857.420000000001</v>
      </c>
      <c r="EE54" s="319">
        <f t="shared" si="54"/>
        <v>2074.5899999999992</v>
      </c>
      <c r="EF54" s="320">
        <f t="shared" si="55"/>
        <v>0</v>
      </c>
      <c r="EG54" s="342">
        <f t="shared" si="56"/>
        <v>2074.5899999999992</v>
      </c>
      <c r="EH54" s="324"/>
      <c r="EI54" s="324"/>
      <c r="EJ54" s="324">
        <f t="shared" si="57"/>
        <v>0</v>
      </c>
      <c r="EK54" s="324">
        <f t="shared" si="58"/>
        <v>0</v>
      </c>
      <c r="EL54" s="327">
        <f t="shared" si="59"/>
        <v>0</v>
      </c>
      <c r="EM54" s="330">
        <v>6230.1100000000006</v>
      </c>
      <c r="EN54" s="330">
        <v>6096.75</v>
      </c>
      <c r="EO54" s="331">
        <f t="shared" si="60"/>
        <v>186444.44</v>
      </c>
      <c r="EP54" s="331">
        <f t="shared" si="61"/>
        <v>177317.98000000004</v>
      </c>
      <c r="EQ54" s="332">
        <f t="shared" si="86"/>
        <v>9126.4599999999627</v>
      </c>
      <c r="ER54" s="332">
        <f t="shared" si="87"/>
        <v>0</v>
      </c>
      <c r="ES54" s="333">
        <f t="shared" si="62"/>
        <v>9126.4599999999627</v>
      </c>
      <c r="ET54" s="343"/>
      <c r="EU54" s="335">
        <f t="shared" si="63"/>
        <v>-9970.4300000000367</v>
      </c>
      <c r="EV54" s="336">
        <f t="shared" si="64"/>
        <v>-65465.140000000021</v>
      </c>
      <c r="EW54" s="337"/>
      <c r="EX54" s="2"/>
      <c r="EY54" s="7"/>
      <c r="EZ54" s="2"/>
      <c r="FA54" s="2"/>
      <c r="FB54" s="2"/>
      <c r="FC54" s="2"/>
      <c r="FD54" s="2"/>
      <c r="FE54" s="2"/>
      <c r="FF54" s="2"/>
      <c r="FG54" s="2"/>
    </row>
    <row r="55" spans="1:163" s="1" customFormat="1" ht="15.75" customHeight="1" x14ac:dyDescent="0.25">
      <c r="A55" s="311">
        <v>48</v>
      </c>
      <c r="B55" s="338" t="s">
        <v>55</v>
      </c>
      <c r="C55" s="339">
        <v>9</v>
      </c>
      <c r="D55" s="340">
        <v>2</v>
      </c>
      <c r="E55" s="315">
        <v>3745.7999999999997</v>
      </c>
      <c r="F55" s="316">
        <f>'[3]березень 2021'!F58</f>
        <v>-339891.87000000005</v>
      </c>
      <c r="G55" s="316">
        <f>'[3]березень 2021'!G58</f>
        <v>-327321.21999999991</v>
      </c>
      <c r="H55" s="317">
        <v>21662.33</v>
      </c>
      <c r="I55" s="317">
        <v>19909.739999999998</v>
      </c>
      <c r="J55" s="317">
        <f t="shared" si="65"/>
        <v>1752.5900000000038</v>
      </c>
      <c r="K55" s="317">
        <f t="shared" si="66"/>
        <v>0</v>
      </c>
      <c r="L55" s="317">
        <f t="shared" si="0"/>
        <v>1752.5900000000038</v>
      </c>
      <c r="M55" s="318">
        <v>23614.27</v>
      </c>
      <c r="N55" s="318">
        <v>29201.34</v>
      </c>
      <c r="O55" s="319">
        <f t="shared" si="67"/>
        <v>0</v>
      </c>
      <c r="P55" s="319">
        <f t="shared" si="1"/>
        <v>-5587.07</v>
      </c>
      <c r="Q55" s="319">
        <f t="shared" si="2"/>
        <v>-5587.07</v>
      </c>
      <c r="R55" s="319">
        <v>36092.300000000003</v>
      </c>
      <c r="S55" s="319">
        <v>37063.72</v>
      </c>
      <c r="T55" s="319">
        <f t="shared" si="68"/>
        <v>0</v>
      </c>
      <c r="U55" s="320">
        <f t="shared" si="69"/>
        <v>-971.41999999999825</v>
      </c>
      <c r="V55" s="341">
        <f t="shared" si="3"/>
        <v>-971.41999999999825</v>
      </c>
      <c r="W55" s="319">
        <v>0</v>
      </c>
      <c r="X55" s="319">
        <v>0</v>
      </c>
      <c r="Y55" s="319">
        <f t="shared" si="4"/>
        <v>0</v>
      </c>
      <c r="Z55" s="320">
        <f t="shared" si="5"/>
        <v>0</v>
      </c>
      <c r="AA55" s="342">
        <f t="shared" si="6"/>
        <v>0</v>
      </c>
      <c r="AB55" s="323">
        <v>4476.24</v>
      </c>
      <c r="AC55" s="323">
        <v>945.42000000000007</v>
      </c>
      <c r="AD55" s="324">
        <f t="shared" si="70"/>
        <v>3530.8199999999997</v>
      </c>
      <c r="AE55" s="324">
        <f t="shared" si="71"/>
        <v>0</v>
      </c>
      <c r="AF55" s="325">
        <f t="shared" si="88"/>
        <v>3530.8199999999997</v>
      </c>
      <c r="AG55" s="323">
        <v>2057.21</v>
      </c>
      <c r="AH55" s="323">
        <v>1112.72</v>
      </c>
      <c r="AI55" s="324">
        <f t="shared" si="72"/>
        <v>944.49</v>
      </c>
      <c r="AJ55" s="324">
        <f t="shared" si="73"/>
        <v>0</v>
      </c>
      <c r="AK55" s="325">
        <f t="shared" si="8"/>
        <v>944.49</v>
      </c>
      <c r="AL55" s="323">
        <v>4818.5999999999995</v>
      </c>
      <c r="AM55" s="323">
        <v>3705.94</v>
      </c>
      <c r="AN55" s="324">
        <f t="shared" si="74"/>
        <v>1112.6599999999994</v>
      </c>
      <c r="AO55" s="324">
        <f t="shared" si="75"/>
        <v>0</v>
      </c>
      <c r="AP55" s="325">
        <f t="shared" si="9"/>
        <v>1112.6599999999994</v>
      </c>
      <c r="AQ55" s="326">
        <v>942.07000000000016</v>
      </c>
      <c r="AR55" s="326">
        <v>808.92000000000007</v>
      </c>
      <c r="AS55" s="324">
        <f t="shared" si="76"/>
        <v>133.15000000000009</v>
      </c>
      <c r="AT55" s="324">
        <f t="shared" si="77"/>
        <v>0</v>
      </c>
      <c r="AU55" s="327">
        <f t="shared" si="10"/>
        <v>133.15000000000009</v>
      </c>
      <c r="AV55" s="323">
        <v>257.69</v>
      </c>
      <c r="AW55" s="323">
        <v>273.43</v>
      </c>
      <c r="AX55" s="324">
        <f t="shared" si="78"/>
        <v>0</v>
      </c>
      <c r="AY55" s="324">
        <f t="shared" si="79"/>
        <v>-15.740000000000009</v>
      </c>
      <c r="AZ55" s="325">
        <f t="shared" si="11"/>
        <v>-15.740000000000009</v>
      </c>
      <c r="BA55" s="326">
        <v>2245.61</v>
      </c>
      <c r="BB55" s="326">
        <v>5174.76</v>
      </c>
      <c r="BC55" s="324">
        <f t="shared" si="80"/>
        <v>0</v>
      </c>
      <c r="BD55" s="324">
        <f t="shared" si="81"/>
        <v>-2929.15</v>
      </c>
      <c r="BE55" s="327">
        <f t="shared" si="12"/>
        <v>-2929.15</v>
      </c>
      <c r="BF55" s="324">
        <v>1282.55</v>
      </c>
      <c r="BG55" s="324">
        <v>0</v>
      </c>
      <c r="BH55" s="324">
        <f t="shared" si="82"/>
        <v>1282.55</v>
      </c>
      <c r="BI55" s="324">
        <f t="shared" si="83"/>
        <v>0</v>
      </c>
      <c r="BJ55" s="327">
        <f t="shared" si="13"/>
        <v>1282.55</v>
      </c>
      <c r="BK55" s="324">
        <v>7061.21</v>
      </c>
      <c r="BL55" s="324">
        <v>4021.28</v>
      </c>
      <c r="BM55" s="324">
        <f t="shared" si="84"/>
        <v>3039.93</v>
      </c>
      <c r="BN55" s="324">
        <f t="shared" si="85"/>
        <v>0</v>
      </c>
      <c r="BO55" s="325">
        <f t="shared" si="14"/>
        <v>3039.93</v>
      </c>
      <c r="BP55" s="320">
        <v>661.5</v>
      </c>
      <c r="BQ55" s="320">
        <v>540.52</v>
      </c>
      <c r="BR55" s="319">
        <f t="shared" si="15"/>
        <v>120.98000000000002</v>
      </c>
      <c r="BS55" s="320">
        <f t="shared" si="16"/>
        <v>0</v>
      </c>
      <c r="BT55" s="341">
        <f t="shared" si="17"/>
        <v>120.98000000000002</v>
      </c>
      <c r="BU55" s="319">
        <v>85.41</v>
      </c>
      <c r="BV55" s="319">
        <v>0</v>
      </c>
      <c r="BW55" s="319">
        <f t="shared" si="18"/>
        <v>85.41</v>
      </c>
      <c r="BX55" s="320">
        <f t="shared" si="19"/>
        <v>0</v>
      </c>
      <c r="BY55" s="342">
        <f t="shared" si="20"/>
        <v>85.41</v>
      </c>
      <c r="BZ55" s="319">
        <v>1995.02</v>
      </c>
      <c r="CA55" s="319">
        <v>3299.58</v>
      </c>
      <c r="CB55" s="319">
        <f t="shared" si="21"/>
        <v>0</v>
      </c>
      <c r="CC55" s="320">
        <f t="shared" si="22"/>
        <v>-1304.56</v>
      </c>
      <c r="CD55" s="341">
        <f t="shared" si="23"/>
        <v>-1304.56</v>
      </c>
      <c r="CE55" s="319">
        <v>25786.059999999998</v>
      </c>
      <c r="CF55" s="319">
        <v>7335.9500000000007</v>
      </c>
      <c r="CG55" s="319">
        <f t="shared" si="24"/>
        <v>18450.109999999997</v>
      </c>
      <c r="CH55" s="320">
        <f t="shared" si="25"/>
        <v>0</v>
      </c>
      <c r="CI55" s="342">
        <f t="shared" si="26"/>
        <v>18450.109999999997</v>
      </c>
      <c r="CJ55" s="319">
        <v>2548.6199999999994</v>
      </c>
      <c r="CK55" s="319">
        <v>0</v>
      </c>
      <c r="CL55" s="324">
        <f t="shared" si="27"/>
        <v>2548.6199999999994</v>
      </c>
      <c r="CM55" s="324">
        <f t="shared" si="28"/>
        <v>0</v>
      </c>
      <c r="CN55" s="327">
        <f t="shared" si="89"/>
        <v>2548.6199999999994</v>
      </c>
      <c r="CO55" s="324">
        <v>3591.1199999999994</v>
      </c>
      <c r="CP55" s="324">
        <v>3129.82</v>
      </c>
      <c r="CQ55" s="324">
        <f t="shared" si="30"/>
        <v>461.29999999999927</v>
      </c>
      <c r="CR55" s="324">
        <f t="shared" si="31"/>
        <v>0</v>
      </c>
      <c r="CS55" s="327">
        <f t="shared" si="90"/>
        <v>461.29999999999927</v>
      </c>
      <c r="CT55" s="324">
        <v>872.41</v>
      </c>
      <c r="CU55" s="324">
        <v>0</v>
      </c>
      <c r="CV55" s="324">
        <f t="shared" si="33"/>
        <v>872.41</v>
      </c>
      <c r="CW55" s="324">
        <f t="shared" si="34"/>
        <v>0</v>
      </c>
      <c r="CX55" s="327">
        <f t="shared" si="91"/>
        <v>872.41</v>
      </c>
      <c r="CY55" s="324">
        <v>1862.0500000000002</v>
      </c>
      <c r="CZ55" s="324">
        <v>0</v>
      </c>
      <c r="DA55" s="324">
        <f t="shared" si="36"/>
        <v>1862.0500000000002</v>
      </c>
      <c r="DB55" s="324">
        <f t="shared" si="37"/>
        <v>0</v>
      </c>
      <c r="DC55" s="327">
        <f t="shared" si="92"/>
        <v>1862.0500000000002</v>
      </c>
      <c r="DD55" s="324">
        <v>949.90999999999985</v>
      </c>
      <c r="DE55" s="324">
        <v>0</v>
      </c>
      <c r="DF55" s="324">
        <f t="shared" si="39"/>
        <v>949.90999999999985</v>
      </c>
      <c r="DG55" s="324">
        <f t="shared" si="40"/>
        <v>0</v>
      </c>
      <c r="DH55" s="325">
        <f t="shared" si="93"/>
        <v>949.90999999999985</v>
      </c>
      <c r="DI55" s="323">
        <v>482.46000000000004</v>
      </c>
      <c r="DJ55" s="323">
        <v>3310.26</v>
      </c>
      <c r="DK55" s="324">
        <f t="shared" si="42"/>
        <v>0</v>
      </c>
      <c r="DL55" s="324">
        <f t="shared" si="43"/>
        <v>-2827.8</v>
      </c>
      <c r="DM55" s="327">
        <f t="shared" si="94"/>
        <v>-2827.8</v>
      </c>
      <c r="DN55" s="324">
        <v>197.77</v>
      </c>
      <c r="DO55" s="324">
        <v>0</v>
      </c>
      <c r="DP55" s="324">
        <f t="shared" si="45"/>
        <v>197.77</v>
      </c>
      <c r="DQ55" s="324">
        <f t="shared" si="46"/>
        <v>0</v>
      </c>
      <c r="DR55" s="325">
        <f t="shared" si="47"/>
        <v>197.77</v>
      </c>
      <c r="DS55" s="320">
        <v>4840.34</v>
      </c>
      <c r="DT55" s="320">
        <v>0</v>
      </c>
      <c r="DU55" s="319">
        <f t="shared" si="48"/>
        <v>4840.34</v>
      </c>
      <c r="DV55" s="320">
        <f t="shared" si="49"/>
        <v>0</v>
      </c>
      <c r="DW55" s="342">
        <f t="shared" si="95"/>
        <v>4840.34</v>
      </c>
      <c r="DX55" s="329">
        <v>3937.2</v>
      </c>
      <c r="DY55" s="329">
        <v>2821.99</v>
      </c>
      <c r="DZ55" s="320">
        <f t="shared" si="51"/>
        <v>1115.21</v>
      </c>
      <c r="EA55" s="320">
        <f t="shared" si="52"/>
        <v>0</v>
      </c>
      <c r="EB55" s="342">
        <f t="shared" si="53"/>
        <v>1115.21</v>
      </c>
      <c r="EC55" s="319">
        <v>4777.76</v>
      </c>
      <c r="ED55" s="319">
        <v>3448.4700000000003</v>
      </c>
      <c r="EE55" s="319">
        <f t="shared" si="54"/>
        <v>1329.29</v>
      </c>
      <c r="EF55" s="320">
        <f t="shared" si="55"/>
        <v>0</v>
      </c>
      <c r="EG55" s="342">
        <f t="shared" si="56"/>
        <v>1329.29</v>
      </c>
      <c r="EH55" s="324"/>
      <c r="EI55" s="324"/>
      <c r="EJ55" s="324">
        <f t="shared" si="57"/>
        <v>0</v>
      </c>
      <c r="EK55" s="324">
        <f t="shared" si="58"/>
        <v>0</v>
      </c>
      <c r="EL55" s="327">
        <f t="shared" si="59"/>
        <v>0</v>
      </c>
      <c r="EM55" s="330">
        <v>5433.95</v>
      </c>
      <c r="EN55" s="330">
        <v>4392.3100000000004</v>
      </c>
      <c r="EO55" s="331">
        <f t="shared" si="60"/>
        <v>162531.65999999995</v>
      </c>
      <c r="EP55" s="331">
        <f t="shared" si="61"/>
        <v>130496.16999999998</v>
      </c>
      <c r="EQ55" s="332">
        <f t="shared" si="86"/>
        <v>32035.489999999962</v>
      </c>
      <c r="ER55" s="332">
        <f t="shared" si="87"/>
        <v>0</v>
      </c>
      <c r="ES55" s="333">
        <f t="shared" si="62"/>
        <v>32035.489999999962</v>
      </c>
      <c r="ET55" s="343"/>
      <c r="EU55" s="335">
        <f t="shared" si="63"/>
        <v>-307856.38000000012</v>
      </c>
      <c r="EV55" s="336">
        <f t="shared" si="64"/>
        <v>-304806.84999999998</v>
      </c>
      <c r="EW55" s="337"/>
      <c r="EX55" s="2"/>
      <c r="EY55" s="7"/>
      <c r="EZ55" s="2"/>
      <c r="FA55" s="2"/>
      <c r="FB55" s="2"/>
      <c r="FC55" s="2"/>
      <c r="FD55" s="2"/>
      <c r="FE55" s="2"/>
      <c r="FF55" s="2"/>
      <c r="FG55" s="2"/>
    </row>
    <row r="56" spans="1:163" s="1" customFormat="1" ht="15.75" customHeight="1" x14ac:dyDescent="0.25">
      <c r="A56" s="311">
        <v>49</v>
      </c>
      <c r="B56" s="338" t="s">
        <v>56</v>
      </c>
      <c r="C56" s="339">
        <v>14</v>
      </c>
      <c r="D56" s="340">
        <v>1</v>
      </c>
      <c r="E56" s="315">
        <v>5370.5</v>
      </c>
      <c r="F56" s="316">
        <f>'[3]березень 2021'!F59</f>
        <v>-181841.78999999998</v>
      </c>
      <c r="G56" s="316">
        <f>'[3]березень 2021'!G59</f>
        <v>-142158.41000000003</v>
      </c>
      <c r="H56" s="317">
        <v>31697.739999999998</v>
      </c>
      <c r="I56" s="317">
        <v>32252.000000000007</v>
      </c>
      <c r="J56" s="317">
        <f t="shared" si="65"/>
        <v>0</v>
      </c>
      <c r="K56" s="317">
        <f t="shared" si="66"/>
        <v>-554.26000000000931</v>
      </c>
      <c r="L56" s="317">
        <f t="shared" si="0"/>
        <v>-554.26000000000931</v>
      </c>
      <c r="M56" s="318">
        <v>19991.119999999995</v>
      </c>
      <c r="N56" s="318">
        <v>25195.379999999997</v>
      </c>
      <c r="O56" s="319">
        <f t="shared" si="67"/>
        <v>0</v>
      </c>
      <c r="P56" s="319">
        <f t="shared" si="1"/>
        <v>-5204.260000000002</v>
      </c>
      <c r="Q56" s="319">
        <f t="shared" si="2"/>
        <v>-5204.260000000002</v>
      </c>
      <c r="R56" s="319">
        <v>20759.239999999998</v>
      </c>
      <c r="S56" s="319">
        <v>22113.47</v>
      </c>
      <c r="T56" s="319">
        <f t="shared" si="68"/>
        <v>0</v>
      </c>
      <c r="U56" s="320">
        <f t="shared" si="69"/>
        <v>-1354.2300000000032</v>
      </c>
      <c r="V56" s="341">
        <f t="shared" si="3"/>
        <v>-1354.2300000000032</v>
      </c>
      <c r="W56" s="319">
        <v>2071.3900000000003</v>
      </c>
      <c r="X56" s="319">
        <v>2031.2600000000002</v>
      </c>
      <c r="Y56" s="319">
        <f t="shared" si="4"/>
        <v>40.130000000000109</v>
      </c>
      <c r="Z56" s="320">
        <f t="shared" si="5"/>
        <v>0</v>
      </c>
      <c r="AA56" s="342">
        <f t="shared" si="6"/>
        <v>40.130000000000109</v>
      </c>
      <c r="AB56" s="323">
        <v>5757.1900000000005</v>
      </c>
      <c r="AC56" s="323">
        <v>515.05999999999995</v>
      </c>
      <c r="AD56" s="324">
        <f t="shared" si="70"/>
        <v>5242.130000000001</v>
      </c>
      <c r="AE56" s="324">
        <f t="shared" si="71"/>
        <v>0</v>
      </c>
      <c r="AF56" s="325">
        <f t="shared" si="88"/>
        <v>5242.130000000001</v>
      </c>
      <c r="AG56" s="323">
        <v>3284.0699999999997</v>
      </c>
      <c r="AH56" s="323">
        <v>416.79999999999995</v>
      </c>
      <c r="AI56" s="324">
        <f t="shared" si="72"/>
        <v>2867.2699999999995</v>
      </c>
      <c r="AJ56" s="324">
        <f t="shared" si="73"/>
        <v>0</v>
      </c>
      <c r="AK56" s="325">
        <f t="shared" si="8"/>
        <v>2867.2699999999995</v>
      </c>
      <c r="AL56" s="323">
        <v>6451.0300000000007</v>
      </c>
      <c r="AM56" s="323">
        <v>4943.16</v>
      </c>
      <c r="AN56" s="324">
        <f t="shared" si="74"/>
        <v>1507.8700000000008</v>
      </c>
      <c r="AO56" s="324">
        <f t="shared" si="75"/>
        <v>0</v>
      </c>
      <c r="AP56" s="325">
        <f t="shared" si="9"/>
        <v>1507.8700000000008</v>
      </c>
      <c r="AQ56" s="326">
        <v>1425.85</v>
      </c>
      <c r="AR56" s="326">
        <v>1221.7900000000002</v>
      </c>
      <c r="AS56" s="324">
        <f t="shared" si="76"/>
        <v>204.05999999999972</v>
      </c>
      <c r="AT56" s="324">
        <f t="shared" si="77"/>
        <v>0</v>
      </c>
      <c r="AU56" s="327">
        <f t="shared" si="10"/>
        <v>204.05999999999972</v>
      </c>
      <c r="AV56" s="323">
        <v>264.19999999999993</v>
      </c>
      <c r="AW56" s="323">
        <v>136.97999999999999</v>
      </c>
      <c r="AX56" s="324">
        <f t="shared" si="78"/>
        <v>127.21999999999994</v>
      </c>
      <c r="AY56" s="324">
        <f t="shared" si="79"/>
        <v>0</v>
      </c>
      <c r="AZ56" s="325">
        <f t="shared" si="11"/>
        <v>127.21999999999994</v>
      </c>
      <c r="BA56" s="326">
        <v>3700.8199999999997</v>
      </c>
      <c r="BB56" s="326">
        <v>6339.84</v>
      </c>
      <c r="BC56" s="324">
        <f t="shared" si="80"/>
        <v>0</v>
      </c>
      <c r="BD56" s="324">
        <f t="shared" si="81"/>
        <v>-2639.0200000000004</v>
      </c>
      <c r="BE56" s="327">
        <f t="shared" si="12"/>
        <v>-2639.0200000000004</v>
      </c>
      <c r="BF56" s="324">
        <v>0</v>
      </c>
      <c r="BG56" s="324">
        <v>0</v>
      </c>
      <c r="BH56" s="324">
        <f t="shared" si="82"/>
        <v>0</v>
      </c>
      <c r="BI56" s="324">
        <f t="shared" si="83"/>
        <v>0</v>
      </c>
      <c r="BJ56" s="327">
        <f t="shared" si="13"/>
        <v>0</v>
      </c>
      <c r="BK56" s="324">
        <v>10929.509999999998</v>
      </c>
      <c r="BL56" s="324">
        <v>12512.88</v>
      </c>
      <c r="BM56" s="324">
        <f t="shared" si="84"/>
        <v>0</v>
      </c>
      <c r="BN56" s="324">
        <f t="shared" si="85"/>
        <v>-1583.3700000000008</v>
      </c>
      <c r="BO56" s="325">
        <f t="shared" si="14"/>
        <v>-1583.3700000000008</v>
      </c>
      <c r="BP56" s="320">
        <v>705.68</v>
      </c>
      <c r="BQ56" s="320">
        <v>577.47</v>
      </c>
      <c r="BR56" s="319">
        <f t="shared" si="15"/>
        <v>128.20999999999992</v>
      </c>
      <c r="BS56" s="320">
        <f t="shared" si="16"/>
        <v>0</v>
      </c>
      <c r="BT56" s="341">
        <f t="shared" si="17"/>
        <v>128.20999999999992</v>
      </c>
      <c r="BU56" s="319">
        <v>91.289999999999992</v>
      </c>
      <c r="BV56" s="319">
        <v>0</v>
      </c>
      <c r="BW56" s="319">
        <f t="shared" si="18"/>
        <v>91.289999999999992</v>
      </c>
      <c r="BX56" s="320">
        <f t="shared" si="19"/>
        <v>0</v>
      </c>
      <c r="BY56" s="342">
        <f t="shared" si="20"/>
        <v>91.289999999999992</v>
      </c>
      <c r="BZ56" s="319">
        <v>1778.7200000000003</v>
      </c>
      <c r="CA56" s="319">
        <v>2846.23</v>
      </c>
      <c r="CB56" s="319">
        <f t="shared" si="21"/>
        <v>0</v>
      </c>
      <c r="CC56" s="320">
        <f t="shared" si="22"/>
        <v>-1067.5099999999998</v>
      </c>
      <c r="CD56" s="341">
        <f t="shared" si="23"/>
        <v>-1067.5099999999998</v>
      </c>
      <c r="CE56" s="319">
        <v>33106.949999999997</v>
      </c>
      <c r="CF56" s="319">
        <v>37990.839999999997</v>
      </c>
      <c r="CG56" s="319">
        <f t="shared" si="24"/>
        <v>0</v>
      </c>
      <c r="CH56" s="320">
        <f t="shared" si="25"/>
        <v>-4883.8899999999994</v>
      </c>
      <c r="CI56" s="342">
        <f t="shared" si="26"/>
        <v>-4883.8899999999994</v>
      </c>
      <c r="CJ56" s="319">
        <v>3408.6499999999996</v>
      </c>
      <c r="CK56" s="319">
        <v>0</v>
      </c>
      <c r="CL56" s="324">
        <f t="shared" si="27"/>
        <v>3408.6499999999996</v>
      </c>
      <c r="CM56" s="324">
        <f t="shared" si="28"/>
        <v>0</v>
      </c>
      <c r="CN56" s="327">
        <f t="shared" si="89"/>
        <v>3408.6499999999996</v>
      </c>
      <c r="CO56" s="324">
        <v>5615.9000000000005</v>
      </c>
      <c r="CP56" s="324">
        <v>7647</v>
      </c>
      <c r="CQ56" s="324">
        <f t="shared" si="30"/>
        <v>0</v>
      </c>
      <c r="CR56" s="324">
        <f t="shared" si="31"/>
        <v>-2031.0999999999995</v>
      </c>
      <c r="CS56" s="327">
        <f t="shared" si="90"/>
        <v>-2031.0999999999995</v>
      </c>
      <c r="CT56" s="324">
        <v>1410.2800000000002</v>
      </c>
      <c r="CU56" s="324">
        <v>0</v>
      </c>
      <c r="CV56" s="324">
        <f t="shared" si="33"/>
        <v>1410.2800000000002</v>
      </c>
      <c r="CW56" s="324">
        <f t="shared" si="34"/>
        <v>0</v>
      </c>
      <c r="CX56" s="327">
        <f t="shared" si="91"/>
        <v>1410.2800000000002</v>
      </c>
      <c r="CY56" s="324">
        <v>2983.8500000000004</v>
      </c>
      <c r="CZ56" s="324">
        <v>0</v>
      </c>
      <c r="DA56" s="324">
        <f t="shared" si="36"/>
        <v>2983.8500000000004</v>
      </c>
      <c r="DB56" s="324">
        <f t="shared" si="37"/>
        <v>0</v>
      </c>
      <c r="DC56" s="327">
        <f t="shared" si="92"/>
        <v>2983.8500000000004</v>
      </c>
      <c r="DD56" s="324">
        <v>971.00000000000023</v>
      </c>
      <c r="DE56" s="324">
        <v>0</v>
      </c>
      <c r="DF56" s="324">
        <f t="shared" si="39"/>
        <v>971.00000000000023</v>
      </c>
      <c r="DG56" s="324">
        <f t="shared" si="40"/>
        <v>0</v>
      </c>
      <c r="DH56" s="325">
        <f t="shared" si="93"/>
        <v>971.00000000000023</v>
      </c>
      <c r="DI56" s="323">
        <v>1822.2099999999998</v>
      </c>
      <c r="DJ56" s="323">
        <v>993.57999999999993</v>
      </c>
      <c r="DK56" s="324">
        <f t="shared" si="42"/>
        <v>828.62999999999988</v>
      </c>
      <c r="DL56" s="324">
        <f t="shared" si="43"/>
        <v>0</v>
      </c>
      <c r="DM56" s="327">
        <f t="shared" si="94"/>
        <v>828.62999999999988</v>
      </c>
      <c r="DN56" s="324">
        <v>0</v>
      </c>
      <c r="DO56" s="324">
        <v>0</v>
      </c>
      <c r="DP56" s="324">
        <f t="shared" si="45"/>
        <v>0</v>
      </c>
      <c r="DQ56" s="324">
        <f t="shared" si="46"/>
        <v>0</v>
      </c>
      <c r="DR56" s="325">
        <f t="shared" si="47"/>
        <v>0</v>
      </c>
      <c r="DS56" s="320">
        <v>4983.8399999999992</v>
      </c>
      <c r="DT56" s="320">
        <v>0</v>
      </c>
      <c r="DU56" s="319">
        <f t="shared" si="48"/>
        <v>4983.8399999999992</v>
      </c>
      <c r="DV56" s="320">
        <f t="shared" si="49"/>
        <v>0</v>
      </c>
      <c r="DW56" s="342">
        <f t="shared" si="95"/>
        <v>4983.8399999999992</v>
      </c>
      <c r="DX56" s="329">
        <v>13795.73</v>
      </c>
      <c r="DY56" s="329">
        <v>7980.8400000000011</v>
      </c>
      <c r="DZ56" s="320">
        <f t="shared" si="51"/>
        <v>5814.8899999999985</v>
      </c>
      <c r="EA56" s="320">
        <f t="shared" si="52"/>
        <v>0</v>
      </c>
      <c r="EB56" s="342">
        <f t="shared" si="53"/>
        <v>5814.8899999999985</v>
      </c>
      <c r="EC56" s="319">
        <v>11699.67</v>
      </c>
      <c r="ED56" s="319">
        <v>9835.32</v>
      </c>
      <c r="EE56" s="319">
        <f t="shared" si="54"/>
        <v>1864.3500000000004</v>
      </c>
      <c r="EF56" s="320">
        <f t="shared" si="55"/>
        <v>0</v>
      </c>
      <c r="EG56" s="342">
        <f t="shared" si="56"/>
        <v>1864.3500000000004</v>
      </c>
      <c r="EH56" s="324"/>
      <c r="EI56" s="324"/>
      <c r="EJ56" s="324">
        <f t="shared" si="57"/>
        <v>0</v>
      </c>
      <c r="EK56" s="324">
        <f t="shared" si="58"/>
        <v>0</v>
      </c>
      <c r="EL56" s="327">
        <f t="shared" si="59"/>
        <v>0</v>
      </c>
      <c r="EM56" s="330">
        <v>6510.4000000000005</v>
      </c>
      <c r="EN56" s="330">
        <v>5925.62</v>
      </c>
      <c r="EO56" s="331">
        <f t="shared" si="60"/>
        <v>195216.33000000002</v>
      </c>
      <c r="EP56" s="331">
        <f t="shared" si="61"/>
        <v>181475.52</v>
      </c>
      <c r="EQ56" s="332">
        <f t="shared" si="86"/>
        <v>13740.810000000027</v>
      </c>
      <c r="ER56" s="332">
        <f t="shared" si="87"/>
        <v>0</v>
      </c>
      <c r="ES56" s="333">
        <f t="shared" si="62"/>
        <v>13740.810000000027</v>
      </c>
      <c r="ET56" s="343"/>
      <c r="EU56" s="335">
        <f t="shared" si="63"/>
        <v>-168100.97999999995</v>
      </c>
      <c r="EV56" s="336">
        <f t="shared" si="64"/>
        <v>-139470.99000000005</v>
      </c>
      <c r="EW56" s="337"/>
      <c r="EX56" s="2"/>
      <c r="EY56" s="7"/>
      <c r="EZ56" s="2"/>
      <c r="FA56" s="2"/>
      <c r="FB56" s="2"/>
      <c r="FC56" s="2"/>
      <c r="FD56" s="2"/>
      <c r="FE56" s="2"/>
      <c r="FF56" s="2"/>
      <c r="FG56" s="2"/>
    </row>
    <row r="57" spans="1:163" s="1" customFormat="1" ht="15.75" customHeight="1" x14ac:dyDescent="0.25">
      <c r="A57" s="311">
        <v>50</v>
      </c>
      <c r="B57" s="338" t="s">
        <v>57</v>
      </c>
      <c r="C57" s="339">
        <v>14</v>
      </c>
      <c r="D57" s="340">
        <v>1</v>
      </c>
      <c r="E57" s="315">
        <v>5397.5</v>
      </c>
      <c r="F57" s="316">
        <f>'[3]березень 2021'!F60</f>
        <v>-78239.219999999987</v>
      </c>
      <c r="G57" s="316">
        <f>'[3]березень 2021'!G60</f>
        <v>-150568.60000000003</v>
      </c>
      <c r="H57" s="317">
        <v>29500.039999999997</v>
      </c>
      <c r="I57" s="317">
        <v>29864.86</v>
      </c>
      <c r="J57" s="317">
        <f t="shared" si="65"/>
        <v>0</v>
      </c>
      <c r="K57" s="317">
        <f t="shared" si="66"/>
        <v>-364.82000000000335</v>
      </c>
      <c r="L57" s="317">
        <f t="shared" si="0"/>
        <v>-364.82000000000335</v>
      </c>
      <c r="M57" s="318">
        <v>31132.240000000002</v>
      </c>
      <c r="N57" s="318">
        <v>37782.29</v>
      </c>
      <c r="O57" s="319">
        <f t="shared" si="67"/>
        <v>0</v>
      </c>
      <c r="P57" s="319">
        <f t="shared" si="1"/>
        <v>-6650.0499999999993</v>
      </c>
      <c r="Q57" s="319">
        <f t="shared" si="2"/>
        <v>-6650.0499999999993</v>
      </c>
      <c r="R57" s="319">
        <v>24753.87</v>
      </c>
      <c r="S57" s="319">
        <v>25273.960000000003</v>
      </c>
      <c r="T57" s="319">
        <f t="shared" si="68"/>
        <v>0</v>
      </c>
      <c r="U57" s="320">
        <f t="shared" si="69"/>
        <v>-520.09000000000378</v>
      </c>
      <c r="V57" s="341">
        <f t="shared" si="3"/>
        <v>-520.09000000000378</v>
      </c>
      <c r="W57" s="319">
        <v>0</v>
      </c>
      <c r="X57" s="319">
        <v>0</v>
      </c>
      <c r="Y57" s="319">
        <f t="shared" si="4"/>
        <v>0</v>
      </c>
      <c r="Z57" s="320">
        <f t="shared" si="5"/>
        <v>0</v>
      </c>
      <c r="AA57" s="342">
        <f t="shared" si="6"/>
        <v>0</v>
      </c>
      <c r="AB57" s="323">
        <v>5636.6</v>
      </c>
      <c r="AC57" s="323">
        <v>511.34000000000009</v>
      </c>
      <c r="AD57" s="324">
        <f t="shared" si="70"/>
        <v>5125.26</v>
      </c>
      <c r="AE57" s="324">
        <f t="shared" si="71"/>
        <v>0</v>
      </c>
      <c r="AF57" s="325">
        <f t="shared" si="88"/>
        <v>5125.26</v>
      </c>
      <c r="AG57" s="323">
        <v>3284.39</v>
      </c>
      <c r="AH57" s="323">
        <v>416.79999999999995</v>
      </c>
      <c r="AI57" s="324">
        <f t="shared" si="72"/>
        <v>2867.59</v>
      </c>
      <c r="AJ57" s="324">
        <f t="shared" si="73"/>
        <v>0</v>
      </c>
      <c r="AK57" s="325">
        <f t="shared" si="8"/>
        <v>2867.59</v>
      </c>
      <c r="AL57" s="323">
        <v>6475.94</v>
      </c>
      <c r="AM57" s="323">
        <v>4961.34</v>
      </c>
      <c r="AN57" s="324">
        <f t="shared" si="74"/>
        <v>1514.5999999999995</v>
      </c>
      <c r="AO57" s="324">
        <f t="shared" si="75"/>
        <v>0</v>
      </c>
      <c r="AP57" s="325">
        <f t="shared" si="9"/>
        <v>1514.5999999999995</v>
      </c>
      <c r="AQ57" s="326">
        <v>1430.86</v>
      </c>
      <c r="AR57" s="326">
        <v>1227.9000000000001</v>
      </c>
      <c r="AS57" s="324">
        <f t="shared" si="76"/>
        <v>202.95999999999981</v>
      </c>
      <c r="AT57" s="324">
        <f t="shared" si="77"/>
        <v>0</v>
      </c>
      <c r="AU57" s="327">
        <f t="shared" si="10"/>
        <v>202.95999999999981</v>
      </c>
      <c r="AV57" s="323">
        <v>263.92</v>
      </c>
      <c r="AW57" s="323">
        <v>138.13</v>
      </c>
      <c r="AX57" s="324">
        <f t="shared" si="78"/>
        <v>125.79000000000002</v>
      </c>
      <c r="AY57" s="324">
        <f t="shared" si="79"/>
        <v>0</v>
      </c>
      <c r="AZ57" s="325">
        <f t="shared" si="11"/>
        <v>125.79000000000002</v>
      </c>
      <c r="BA57" s="326">
        <v>3702.1699999999996</v>
      </c>
      <c r="BB57" s="326">
        <v>6210.43</v>
      </c>
      <c r="BC57" s="324">
        <f t="shared" si="80"/>
        <v>0</v>
      </c>
      <c r="BD57" s="324">
        <f t="shared" si="81"/>
        <v>-2508.2600000000007</v>
      </c>
      <c r="BE57" s="327">
        <f t="shared" si="12"/>
        <v>-2508.2600000000007</v>
      </c>
      <c r="BF57" s="324">
        <v>0</v>
      </c>
      <c r="BG57" s="324">
        <v>0</v>
      </c>
      <c r="BH57" s="324">
        <f t="shared" si="82"/>
        <v>0</v>
      </c>
      <c r="BI57" s="324">
        <f t="shared" si="83"/>
        <v>0</v>
      </c>
      <c r="BJ57" s="327">
        <f t="shared" si="13"/>
        <v>0</v>
      </c>
      <c r="BK57" s="324">
        <v>10984.48</v>
      </c>
      <c r="BL57" s="324">
        <v>5794.4500000000007</v>
      </c>
      <c r="BM57" s="324">
        <f t="shared" si="84"/>
        <v>5190.0299999999988</v>
      </c>
      <c r="BN57" s="324">
        <f t="shared" si="85"/>
        <v>0</v>
      </c>
      <c r="BO57" s="325">
        <f t="shared" si="14"/>
        <v>5190.0299999999988</v>
      </c>
      <c r="BP57" s="320">
        <v>718.96</v>
      </c>
      <c r="BQ57" s="320">
        <v>588.80999999999995</v>
      </c>
      <c r="BR57" s="319">
        <f t="shared" si="15"/>
        <v>130.15000000000009</v>
      </c>
      <c r="BS57" s="320">
        <f t="shared" si="16"/>
        <v>0</v>
      </c>
      <c r="BT57" s="341">
        <f t="shared" si="17"/>
        <v>130.15000000000009</v>
      </c>
      <c r="BU57" s="319">
        <v>91.76</v>
      </c>
      <c r="BV57" s="319">
        <v>0</v>
      </c>
      <c r="BW57" s="319">
        <f t="shared" si="18"/>
        <v>91.76</v>
      </c>
      <c r="BX57" s="320">
        <f t="shared" si="19"/>
        <v>0</v>
      </c>
      <c r="BY57" s="342">
        <f t="shared" si="20"/>
        <v>91.76</v>
      </c>
      <c r="BZ57" s="319">
        <v>1946.3400000000001</v>
      </c>
      <c r="CA57" s="319">
        <v>0</v>
      </c>
      <c r="CB57" s="319">
        <f t="shared" si="21"/>
        <v>1946.3400000000001</v>
      </c>
      <c r="CC57" s="320">
        <f t="shared" si="22"/>
        <v>0</v>
      </c>
      <c r="CD57" s="341">
        <f t="shared" si="23"/>
        <v>1946.3400000000001</v>
      </c>
      <c r="CE57" s="319">
        <v>33703.07</v>
      </c>
      <c r="CF57" s="319">
        <v>32481.16</v>
      </c>
      <c r="CG57" s="319">
        <f t="shared" si="24"/>
        <v>1221.9099999999999</v>
      </c>
      <c r="CH57" s="320">
        <f t="shared" si="25"/>
        <v>0</v>
      </c>
      <c r="CI57" s="342">
        <f t="shared" si="26"/>
        <v>1221.9099999999999</v>
      </c>
      <c r="CJ57" s="319">
        <v>3404.7500000000009</v>
      </c>
      <c r="CK57" s="319">
        <v>0</v>
      </c>
      <c r="CL57" s="324">
        <f t="shared" si="27"/>
        <v>3404.7500000000009</v>
      </c>
      <c r="CM57" s="324">
        <f t="shared" si="28"/>
        <v>0</v>
      </c>
      <c r="CN57" s="327">
        <f t="shared" si="89"/>
        <v>3404.7500000000009</v>
      </c>
      <c r="CO57" s="324">
        <v>5613.4</v>
      </c>
      <c r="CP57" s="324">
        <v>0</v>
      </c>
      <c r="CQ57" s="324">
        <f t="shared" si="30"/>
        <v>5613.4</v>
      </c>
      <c r="CR57" s="324">
        <f t="shared" si="31"/>
        <v>0</v>
      </c>
      <c r="CS57" s="327">
        <f t="shared" si="90"/>
        <v>5613.4</v>
      </c>
      <c r="CT57" s="324">
        <v>1417.3899999999999</v>
      </c>
      <c r="CU57" s="324">
        <v>0</v>
      </c>
      <c r="CV57" s="324">
        <f t="shared" si="33"/>
        <v>1417.3899999999999</v>
      </c>
      <c r="CW57" s="324">
        <f t="shared" si="34"/>
        <v>0</v>
      </c>
      <c r="CX57" s="327">
        <f t="shared" si="91"/>
        <v>1417.3899999999999</v>
      </c>
      <c r="CY57" s="324">
        <v>2990.7400000000007</v>
      </c>
      <c r="CZ57" s="324">
        <v>0</v>
      </c>
      <c r="DA57" s="324">
        <f t="shared" si="36"/>
        <v>2990.7400000000007</v>
      </c>
      <c r="DB57" s="324">
        <f t="shared" si="37"/>
        <v>0</v>
      </c>
      <c r="DC57" s="327">
        <f t="shared" si="92"/>
        <v>2990.7400000000007</v>
      </c>
      <c r="DD57" s="324">
        <v>971.04000000000019</v>
      </c>
      <c r="DE57" s="324">
        <v>0</v>
      </c>
      <c r="DF57" s="324">
        <f t="shared" si="39"/>
        <v>971.04000000000019</v>
      </c>
      <c r="DG57" s="324">
        <f t="shared" si="40"/>
        <v>0</v>
      </c>
      <c r="DH57" s="325">
        <f t="shared" si="93"/>
        <v>971.04000000000019</v>
      </c>
      <c r="DI57" s="323">
        <v>1822.1899999999998</v>
      </c>
      <c r="DJ57" s="323">
        <v>187.79</v>
      </c>
      <c r="DK57" s="324">
        <f t="shared" si="42"/>
        <v>1634.3999999999999</v>
      </c>
      <c r="DL57" s="324">
        <f t="shared" si="43"/>
        <v>0</v>
      </c>
      <c r="DM57" s="327">
        <f t="shared" si="94"/>
        <v>1634.3999999999999</v>
      </c>
      <c r="DN57" s="324">
        <v>0</v>
      </c>
      <c r="DO57" s="324">
        <v>0</v>
      </c>
      <c r="DP57" s="324">
        <f t="shared" si="45"/>
        <v>0</v>
      </c>
      <c r="DQ57" s="324">
        <f t="shared" si="46"/>
        <v>0</v>
      </c>
      <c r="DR57" s="325">
        <f t="shared" si="47"/>
        <v>0</v>
      </c>
      <c r="DS57" s="320">
        <v>5742.9499999999989</v>
      </c>
      <c r="DT57" s="320">
        <v>0</v>
      </c>
      <c r="DU57" s="319">
        <f t="shared" si="48"/>
        <v>5742.9499999999989</v>
      </c>
      <c r="DV57" s="320">
        <f t="shared" si="49"/>
        <v>0</v>
      </c>
      <c r="DW57" s="342">
        <f t="shared" si="95"/>
        <v>5742.9499999999989</v>
      </c>
      <c r="DX57" s="329">
        <v>5931.869999999999</v>
      </c>
      <c r="DY57" s="329">
        <v>5345.59</v>
      </c>
      <c r="DZ57" s="320">
        <f t="shared" si="51"/>
        <v>586.27999999999884</v>
      </c>
      <c r="EA57" s="320">
        <f t="shared" si="52"/>
        <v>0</v>
      </c>
      <c r="EB57" s="342">
        <f t="shared" si="53"/>
        <v>586.27999999999884</v>
      </c>
      <c r="EC57" s="319">
        <v>10234.64</v>
      </c>
      <c r="ED57" s="319">
        <v>8555.77</v>
      </c>
      <c r="EE57" s="319">
        <f t="shared" si="54"/>
        <v>1678.869999999999</v>
      </c>
      <c r="EF57" s="320">
        <f t="shared" si="55"/>
        <v>0</v>
      </c>
      <c r="EG57" s="342">
        <f t="shared" si="56"/>
        <v>1678.869999999999</v>
      </c>
      <c r="EH57" s="324"/>
      <c r="EI57" s="324"/>
      <c r="EJ57" s="324">
        <f t="shared" si="57"/>
        <v>0</v>
      </c>
      <c r="EK57" s="324">
        <f t="shared" si="58"/>
        <v>0</v>
      </c>
      <c r="EL57" s="327">
        <f t="shared" si="59"/>
        <v>0</v>
      </c>
      <c r="EM57" s="330">
        <v>6618.8600000000006</v>
      </c>
      <c r="EN57" s="330">
        <v>5433.2300000000005</v>
      </c>
      <c r="EO57" s="331">
        <f t="shared" si="60"/>
        <v>198372.47000000006</v>
      </c>
      <c r="EP57" s="331">
        <f t="shared" si="61"/>
        <v>164773.84999999998</v>
      </c>
      <c r="EQ57" s="332">
        <f t="shared" si="86"/>
        <v>33598.620000000083</v>
      </c>
      <c r="ER57" s="332">
        <f t="shared" si="87"/>
        <v>0</v>
      </c>
      <c r="ES57" s="333">
        <f t="shared" si="62"/>
        <v>33598.620000000083</v>
      </c>
      <c r="ET57" s="343"/>
      <c r="EU57" s="335">
        <f t="shared" si="63"/>
        <v>-44640.599999999904</v>
      </c>
      <c r="EV57" s="336">
        <f t="shared" si="64"/>
        <v>-133314.97000000003</v>
      </c>
      <c r="EW57" s="337"/>
      <c r="EX57" s="2"/>
      <c r="EY57" s="7"/>
      <c r="EZ57" s="2"/>
      <c r="FA57" s="2"/>
      <c r="FB57" s="2"/>
      <c r="FC57" s="2"/>
      <c r="FD57" s="2"/>
      <c r="FE57" s="2"/>
      <c r="FF57" s="2"/>
      <c r="FG57" s="2"/>
    </row>
    <row r="58" spans="1:163" s="1" customFormat="1" ht="15.75" customHeight="1" x14ac:dyDescent="0.25">
      <c r="A58" s="311">
        <v>51</v>
      </c>
      <c r="B58" s="338" t="s">
        <v>58</v>
      </c>
      <c r="C58" s="339">
        <v>9</v>
      </c>
      <c r="D58" s="340">
        <v>1</v>
      </c>
      <c r="E58" s="315">
        <v>2444.1</v>
      </c>
      <c r="F58" s="316">
        <f>'[3]березень 2021'!F61</f>
        <v>84938.45</v>
      </c>
      <c r="G58" s="316">
        <f>'[3]березень 2021'!G61</f>
        <v>77571.540000000008</v>
      </c>
      <c r="H58" s="317">
        <v>10496.199999999999</v>
      </c>
      <c r="I58" s="317">
        <v>10684.310000000001</v>
      </c>
      <c r="J58" s="317">
        <f t="shared" si="65"/>
        <v>0</v>
      </c>
      <c r="K58" s="317">
        <f t="shared" si="66"/>
        <v>-188.1100000000024</v>
      </c>
      <c r="L58" s="317">
        <f t="shared" si="0"/>
        <v>-188.1100000000024</v>
      </c>
      <c r="M58" s="318">
        <v>22156.299999999996</v>
      </c>
      <c r="N58" s="318">
        <v>25338.010000000002</v>
      </c>
      <c r="O58" s="319">
        <f t="shared" si="67"/>
        <v>0</v>
      </c>
      <c r="P58" s="319">
        <f t="shared" si="1"/>
        <v>-3181.7100000000064</v>
      </c>
      <c r="Q58" s="319">
        <f t="shared" si="2"/>
        <v>-3181.7100000000064</v>
      </c>
      <c r="R58" s="319">
        <v>9658.17</v>
      </c>
      <c r="S58" s="319">
        <v>8796.0300000000007</v>
      </c>
      <c r="T58" s="319">
        <f t="shared" si="68"/>
        <v>862.13999999999942</v>
      </c>
      <c r="U58" s="320">
        <f t="shared" si="69"/>
        <v>0</v>
      </c>
      <c r="V58" s="341">
        <f t="shared" si="3"/>
        <v>862.13999999999942</v>
      </c>
      <c r="W58" s="319">
        <v>0</v>
      </c>
      <c r="X58" s="319">
        <v>0</v>
      </c>
      <c r="Y58" s="319">
        <f t="shared" si="4"/>
        <v>0</v>
      </c>
      <c r="Z58" s="320">
        <f t="shared" si="5"/>
        <v>0</v>
      </c>
      <c r="AA58" s="342">
        <f t="shared" si="6"/>
        <v>0</v>
      </c>
      <c r="AB58" s="323">
        <v>2956.8600000000006</v>
      </c>
      <c r="AC58" s="323">
        <v>178.35999999999999</v>
      </c>
      <c r="AD58" s="324">
        <f t="shared" si="70"/>
        <v>2778.5000000000005</v>
      </c>
      <c r="AE58" s="324">
        <f t="shared" si="71"/>
        <v>0</v>
      </c>
      <c r="AF58" s="325">
        <f t="shared" si="88"/>
        <v>2778.5000000000005</v>
      </c>
      <c r="AG58" s="323">
        <v>2115.37</v>
      </c>
      <c r="AH58" s="323">
        <v>412.47</v>
      </c>
      <c r="AI58" s="324">
        <f t="shared" si="72"/>
        <v>1702.8999999999999</v>
      </c>
      <c r="AJ58" s="324">
        <f t="shared" si="73"/>
        <v>0</v>
      </c>
      <c r="AK58" s="325">
        <f t="shared" si="8"/>
        <v>1702.8999999999999</v>
      </c>
      <c r="AL58" s="323">
        <v>3240.1399999999994</v>
      </c>
      <c r="AM58" s="323">
        <v>2486.0499999999997</v>
      </c>
      <c r="AN58" s="324">
        <f t="shared" si="74"/>
        <v>754.08999999999969</v>
      </c>
      <c r="AO58" s="324">
        <f t="shared" si="75"/>
        <v>0</v>
      </c>
      <c r="AP58" s="325">
        <f t="shared" si="9"/>
        <v>754.08999999999969</v>
      </c>
      <c r="AQ58" s="326">
        <v>587.55000000000007</v>
      </c>
      <c r="AR58" s="326">
        <v>502.21000000000004</v>
      </c>
      <c r="AS58" s="324">
        <f t="shared" si="76"/>
        <v>85.340000000000032</v>
      </c>
      <c r="AT58" s="324">
        <f t="shared" si="77"/>
        <v>0</v>
      </c>
      <c r="AU58" s="327">
        <f t="shared" si="10"/>
        <v>85.340000000000032</v>
      </c>
      <c r="AV58" s="323">
        <v>217.04000000000002</v>
      </c>
      <c r="AW58" s="323">
        <v>86.39</v>
      </c>
      <c r="AX58" s="324">
        <f t="shared" si="78"/>
        <v>130.65000000000003</v>
      </c>
      <c r="AY58" s="324">
        <f t="shared" si="79"/>
        <v>0</v>
      </c>
      <c r="AZ58" s="325">
        <f t="shared" si="11"/>
        <v>130.65000000000003</v>
      </c>
      <c r="BA58" s="326">
        <v>1391.94</v>
      </c>
      <c r="BB58" s="326">
        <v>856.39</v>
      </c>
      <c r="BC58" s="324">
        <f t="shared" si="80"/>
        <v>535.55000000000007</v>
      </c>
      <c r="BD58" s="324">
        <f t="shared" si="81"/>
        <v>0</v>
      </c>
      <c r="BE58" s="327">
        <f t="shared" si="12"/>
        <v>535.55000000000007</v>
      </c>
      <c r="BF58" s="324">
        <v>836.86999999999989</v>
      </c>
      <c r="BG58" s="324">
        <v>0</v>
      </c>
      <c r="BH58" s="324">
        <f t="shared" si="82"/>
        <v>836.86999999999989</v>
      </c>
      <c r="BI58" s="324">
        <f t="shared" si="83"/>
        <v>0</v>
      </c>
      <c r="BJ58" s="327">
        <f t="shared" si="13"/>
        <v>836.86999999999989</v>
      </c>
      <c r="BK58" s="324">
        <v>4607.38</v>
      </c>
      <c r="BL58" s="324">
        <v>2623.84</v>
      </c>
      <c r="BM58" s="324">
        <f t="shared" si="84"/>
        <v>1983.54</v>
      </c>
      <c r="BN58" s="324">
        <f t="shared" si="85"/>
        <v>0</v>
      </c>
      <c r="BO58" s="325">
        <f t="shared" si="14"/>
        <v>1983.54</v>
      </c>
      <c r="BP58" s="320">
        <v>406.21000000000004</v>
      </c>
      <c r="BQ58" s="320">
        <v>331.40999999999997</v>
      </c>
      <c r="BR58" s="319">
        <f t="shared" si="15"/>
        <v>74.800000000000068</v>
      </c>
      <c r="BS58" s="320">
        <f t="shared" si="16"/>
        <v>0</v>
      </c>
      <c r="BT58" s="341">
        <f t="shared" si="17"/>
        <v>74.800000000000068</v>
      </c>
      <c r="BU58" s="319">
        <v>52.06</v>
      </c>
      <c r="BV58" s="319">
        <v>0</v>
      </c>
      <c r="BW58" s="319">
        <f t="shared" si="18"/>
        <v>52.06</v>
      </c>
      <c r="BX58" s="320">
        <f t="shared" si="19"/>
        <v>0</v>
      </c>
      <c r="BY58" s="342">
        <f t="shared" si="20"/>
        <v>52.06</v>
      </c>
      <c r="BZ58" s="319">
        <v>887.21</v>
      </c>
      <c r="CA58" s="319">
        <v>0</v>
      </c>
      <c r="CB58" s="319">
        <f t="shared" si="21"/>
        <v>887.21</v>
      </c>
      <c r="CC58" s="320">
        <f t="shared" si="22"/>
        <v>0</v>
      </c>
      <c r="CD58" s="341">
        <f t="shared" si="23"/>
        <v>887.21</v>
      </c>
      <c r="CE58" s="319">
        <v>15157.35</v>
      </c>
      <c r="CF58" s="319">
        <v>1845.0200000000004</v>
      </c>
      <c r="CG58" s="319">
        <f t="shared" si="24"/>
        <v>13312.33</v>
      </c>
      <c r="CH58" s="320">
        <f t="shared" si="25"/>
        <v>0</v>
      </c>
      <c r="CI58" s="342">
        <f t="shared" si="26"/>
        <v>13312.33</v>
      </c>
      <c r="CJ58" s="319">
        <v>1800.8199999999997</v>
      </c>
      <c r="CK58" s="319">
        <v>0</v>
      </c>
      <c r="CL58" s="324">
        <f t="shared" si="27"/>
        <v>1800.8199999999997</v>
      </c>
      <c r="CM58" s="324">
        <f t="shared" si="28"/>
        <v>0</v>
      </c>
      <c r="CN58" s="327">
        <f t="shared" si="89"/>
        <v>1800.8199999999997</v>
      </c>
      <c r="CO58" s="324">
        <v>3233.5699999999997</v>
      </c>
      <c r="CP58" s="324">
        <v>0</v>
      </c>
      <c r="CQ58" s="324">
        <f t="shared" si="30"/>
        <v>3233.5699999999997</v>
      </c>
      <c r="CR58" s="324">
        <f t="shared" si="31"/>
        <v>0</v>
      </c>
      <c r="CS58" s="327">
        <f t="shared" si="90"/>
        <v>3233.5699999999997</v>
      </c>
      <c r="CT58" s="324">
        <v>528.66999999999996</v>
      </c>
      <c r="CU58" s="324">
        <v>0</v>
      </c>
      <c r="CV58" s="324">
        <f t="shared" si="33"/>
        <v>528.66999999999996</v>
      </c>
      <c r="CW58" s="324">
        <f t="shared" si="34"/>
        <v>0</v>
      </c>
      <c r="CX58" s="327">
        <f t="shared" si="91"/>
        <v>528.66999999999996</v>
      </c>
      <c r="CY58" s="324">
        <v>1101.5400000000002</v>
      </c>
      <c r="CZ58" s="324">
        <v>0</v>
      </c>
      <c r="DA58" s="324">
        <f t="shared" si="36"/>
        <v>1101.5400000000002</v>
      </c>
      <c r="DB58" s="324">
        <f t="shared" si="37"/>
        <v>0</v>
      </c>
      <c r="DC58" s="327">
        <f t="shared" si="92"/>
        <v>1101.5400000000002</v>
      </c>
      <c r="DD58" s="324">
        <v>798.97</v>
      </c>
      <c r="DE58" s="324">
        <v>0</v>
      </c>
      <c r="DF58" s="324">
        <f t="shared" si="39"/>
        <v>798.97</v>
      </c>
      <c r="DG58" s="324">
        <f t="shared" si="40"/>
        <v>0</v>
      </c>
      <c r="DH58" s="325">
        <f t="shared" si="93"/>
        <v>798.97</v>
      </c>
      <c r="DI58" s="323">
        <v>376.40000000000003</v>
      </c>
      <c r="DJ58" s="323">
        <v>427.25</v>
      </c>
      <c r="DK58" s="324">
        <f t="shared" si="42"/>
        <v>0</v>
      </c>
      <c r="DL58" s="324">
        <f t="shared" si="43"/>
        <v>-50.849999999999966</v>
      </c>
      <c r="DM58" s="327">
        <f t="shared" si="94"/>
        <v>-50.849999999999966</v>
      </c>
      <c r="DN58" s="324">
        <v>115.09</v>
      </c>
      <c r="DO58" s="324">
        <v>0</v>
      </c>
      <c r="DP58" s="324">
        <f t="shared" si="45"/>
        <v>115.09</v>
      </c>
      <c r="DQ58" s="324">
        <f t="shared" si="46"/>
        <v>0</v>
      </c>
      <c r="DR58" s="325">
        <f t="shared" si="47"/>
        <v>115.09</v>
      </c>
      <c r="DS58" s="320">
        <v>2347.1000000000004</v>
      </c>
      <c r="DT58" s="320">
        <v>0</v>
      </c>
      <c r="DU58" s="319">
        <f t="shared" si="48"/>
        <v>2347.1000000000004</v>
      </c>
      <c r="DV58" s="320">
        <f t="shared" si="49"/>
        <v>0</v>
      </c>
      <c r="DW58" s="342">
        <f t="shared" si="95"/>
        <v>2347.1000000000004</v>
      </c>
      <c r="DX58" s="329">
        <v>2255.41</v>
      </c>
      <c r="DY58" s="329">
        <v>1213.99</v>
      </c>
      <c r="DZ58" s="320">
        <f t="shared" si="51"/>
        <v>1041.4199999999998</v>
      </c>
      <c r="EA58" s="320">
        <f t="shared" si="52"/>
        <v>0</v>
      </c>
      <c r="EB58" s="342">
        <f t="shared" si="53"/>
        <v>1041.4199999999998</v>
      </c>
      <c r="EC58" s="319">
        <v>7058.27</v>
      </c>
      <c r="ED58" s="319">
        <v>4762.6499999999996</v>
      </c>
      <c r="EE58" s="319">
        <f t="shared" si="54"/>
        <v>2295.6200000000008</v>
      </c>
      <c r="EF58" s="320">
        <f t="shared" si="55"/>
        <v>0</v>
      </c>
      <c r="EG58" s="342">
        <f t="shared" si="56"/>
        <v>2295.6200000000008</v>
      </c>
      <c r="EH58" s="324"/>
      <c r="EI58" s="324"/>
      <c r="EJ58" s="324">
        <f t="shared" si="57"/>
        <v>0</v>
      </c>
      <c r="EK58" s="324">
        <f t="shared" si="58"/>
        <v>0</v>
      </c>
      <c r="EL58" s="327">
        <f t="shared" si="59"/>
        <v>0</v>
      </c>
      <c r="EM58" s="330">
        <v>3259.29</v>
      </c>
      <c r="EN58" s="330">
        <v>2116.2799999999997</v>
      </c>
      <c r="EO58" s="331">
        <f t="shared" si="60"/>
        <v>97641.77999999997</v>
      </c>
      <c r="EP58" s="331">
        <f t="shared" si="61"/>
        <v>62660.659999999996</v>
      </c>
      <c r="EQ58" s="332">
        <f t="shared" si="86"/>
        <v>34981.119999999974</v>
      </c>
      <c r="ER58" s="332">
        <f t="shared" si="87"/>
        <v>0</v>
      </c>
      <c r="ES58" s="333">
        <f t="shared" si="62"/>
        <v>34981.119999999974</v>
      </c>
      <c r="ET58" s="343"/>
      <c r="EU58" s="335">
        <f t="shared" si="63"/>
        <v>119919.56999999998</v>
      </c>
      <c r="EV58" s="336">
        <f t="shared" si="64"/>
        <v>98411.68</v>
      </c>
      <c r="EW58" s="337"/>
      <c r="EX58" s="2"/>
      <c r="EY58" s="7"/>
      <c r="EZ58" s="2"/>
      <c r="FA58" s="2"/>
      <c r="FB58" s="2"/>
      <c r="FC58" s="2"/>
      <c r="FD58" s="2"/>
      <c r="FE58" s="2"/>
      <c r="FF58" s="2"/>
      <c r="FG58" s="2"/>
    </row>
    <row r="59" spans="1:163" s="1" customFormat="1" ht="15.75" customHeight="1" x14ac:dyDescent="0.25">
      <c r="A59" s="311">
        <v>52</v>
      </c>
      <c r="B59" s="338" t="s">
        <v>59</v>
      </c>
      <c r="C59" s="339">
        <v>5</v>
      </c>
      <c r="D59" s="340">
        <v>2</v>
      </c>
      <c r="E59" s="315">
        <v>2314.2000000000003</v>
      </c>
      <c r="F59" s="316">
        <f>'[3]березень 2021'!F62</f>
        <v>-2017.2399999999971</v>
      </c>
      <c r="G59" s="316">
        <f>'[3]березень 2021'!G62</f>
        <v>-6806.4500000000062</v>
      </c>
      <c r="H59" s="317">
        <v>11355.44</v>
      </c>
      <c r="I59" s="317">
        <v>11477.029999999999</v>
      </c>
      <c r="J59" s="317">
        <f t="shared" si="65"/>
        <v>0</v>
      </c>
      <c r="K59" s="317">
        <f t="shared" si="66"/>
        <v>-121.58999999999833</v>
      </c>
      <c r="L59" s="317">
        <f t="shared" si="0"/>
        <v>-121.58999999999833</v>
      </c>
      <c r="M59" s="318">
        <v>24944.390000000003</v>
      </c>
      <c r="N59" s="318">
        <v>32030.150000000005</v>
      </c>
      <c r="O59" s="319">
        <f t="shared" si="67"/>
        <v>0</v>
      </c>
      <c r="P59" s="319">
        <f t="shared" si="1"/>
        <v>-7085.760000000002</v>
      </c>
      <c r="Q59" s="319">
        <f t="shared" si="2"/>
        <v>-7085.760000000002</v>
      </c>
      <c r="R59" s="319">
        <v>0</v>
      </c>
      <c r="S59" s="319">
        <v>0</v>
      </c>
      <c r="T59" s="319">
        <f t="shared" si="68"/>
        <v>0</v>
      </c>
      <c r="U59" s="320">
        <f t="shared" si="69"/>
        <v>0</v>
      </c>
      <c r="V59" s="341">
        <f t="shared" si="3"/>
        <v>0</v>
      </c>
      <c r="W59" s="319">
        <v>0</v>
      </c>
      <c r="X59" s="319">
        <v>0</v>
      </c>
      <c r="Y59" s="319">
        <f t="shared" si="4"/>
        <v>0</v>
      </c>
      <c r="Z59" s="320">
        <f t="shared" si="5"/>
        <v>0</v>
      </c>
      <c r="AA59" s="342">
        <f t="shared" si="6"/>
        <v>0</v>
      </c>
      <c r="AB59" s="323">
        <v>2751.58</v>
      </c>
      <c r="AC59" s="323">
        <v>468.42</v>
      </c>
      <c r="AD59" s="324">
        <f t="shared" si="70"/>
        <v>2283.16</v>
      </c>
      <c r="AE59" s="324">
        <f t="shared" si="71"/>
        <v>0</v>
      </c>
      <c r="AF59" s="325">
        <f t="shared" si="88"/>
        <v>2283.16</v>
      </c>
      <c r="AG59" s="323">
        <v>1606.75</v>
      </c>
      <c r="AH59" s="323">
        <v>745.84</v>
      </c>
      <c r="AI59" s="324">
        <f t="shared" si="72"/>
        <v>860.91</v>
      </c>
      <c r="AJ59" s="324">
        <f t="shared" si="73"/>
        <v>0</v>
      </c>
      <c r="AK59" s="325">
        <f t="shared" si="8"/>
        <v>860.91</v>
      </c>
      <c r="AL59" s="323">
        <v>0</v>
      </c>
      <c r="AM59" s="323">
        <v>0</v>
      </c>
      <c r="AN59" s="324">
        <f t="shared" si="74"/>
        <v>0</v>
      </c>
      <c r="AO59" s="324">
        <f t="shared" si="75"/>
        <v>0</v>
      </c>
      <c r="AP59" s="325">
        <f t="shared" si="9"/>
        <v>0</v>
      </c>
      <c r="AQ59" s="326">
        <v>0</v>
      </c>
      <c r="AR59" s="326">
        <v>0</v>
      </c>
      <c r="AS59" s="324">
        <f t="shared" si="76"/>
        <v>0</v>
      </c>
      <c r="AT59" s="324">
        <f t="shared" si="77"/>
        <v>0</v>
      </c>
      <c r="AU59" s="327">
        <f t="shared" si="10"/>
        <v>0</v>
      </c>
      <c r="AV59" s="323">
        <v>131.43</v>
      </c>
      <c r="AW59" s="323">
        <v>137.88000000000002</v>
      </c>
      <c r="AX59" s="324">
        <f t="shared" si="78"/>
        <v>0</v>
      </c>
      <c r="AY59" s="324">
        <f t="shared" si="79"/>
        <v>-6.4500000000000171</v>
      </c>
      <c r="AZ59" s="325">
        <f t="shared" si="11"/>
        <v>-6.4500000000000171</v>
      </c>
      <c r="BA59" s="326">
        <v>1703.27</v>
      </c>
      <c r="BB59" s="326">
        <v>1246.26</v>
      </c>
      <c r="BC59" s="324">
        <f t="shared" si="80"/>
        <v>457.01</v>
      </c>
      <c r="BD59" s="324">
        <f t="shared" si="81"/>
        <v>0</v>
      </c>
      <c r="BE59" s="327">
        <f t="shared" si="12"/>
        <v>457.01</v>
      </c>
      <c r="BF59" s="324">
        <v>792.36999999999989</v>
      </c>
      <c r="BG59" s="324">
        <v>0</v>
      </c>
      <c r="BH59" s="324">
        <f t="shared" si="82"/>
        <v>792.36999999999989</v>
      </c>
      <c r="BI59" s="324">
        <f t="shared" si="83"/>
        <v>0</v>
      </c>
      <c r="BJ59" s="327">
        <f t="shared" si="13"/>
        <v>792.36999999999989</v>
      </c>
      <c r="BK59" s="324">
        <v>3593.7200000000003</v>
      </c>
      <c r="BL59" s="324">
        <v>2484.3799999999997</v>
      </c>
      <c r="BM59" s="324">
        <f t="shared" si="84"/>
        <v>1109.3400000000006</v>
      </c>
      <c r="BN59" s="324">
        <f t="shared" si="85"/>
        <v>0</v>
      </c>
      <c r="BO59" s="325">
        <f t="shared" si="14"/>
        <v>1109.3400000000006</v>
      </c>
      <c r="BP59" s="320">
        <v>619.29000000000008</v>
      </c>
      <c r="BQ59" s="320">
        <v>505.14000000000004</v>
      </c>
      <c r="BR59" s="319">
        <f t="shared" si="15"/>
        <v>114.15000000000003</v>
      </c>
      <c r="BS59" s="320">
        <f t="shared" si="16"/>
        <v>0</v>
      </c>
      <c r="BT59" s="341">
        <f t="shared" si="17"/>
        <v>114.15000000000003</v>
      </c>
      <c r="BU59" s="319">
        <v>79.36</v>
      </c>
      <c r="BV59" s="319">
        <v>0</v>
      </c>
      <c r="BW59" s="319">
        <f t="shared" si="18"/>
        <v>79.36</v>
      </c>
      <c r="BX59" s="320">
        <f t="shared" si="19"/>
        <v>0</v>
      </c>
      <c r="BY59" s="342">
        <f t="shared" si="20"/>
        <v>79.36</v>
      </c>
      <c r="BZ59" s="319">
        <v>2517.17</v>
      </c>
      <c r="CA59" s="319">
        <v>4923.76</v>
      </c>
      <c r="CB59" s="319">
        <f t="shared" si="21"/>
        <v>0</v>
      </c>
      <c r="CC59" s="320">
        <f t="shared" si="22"/>
        <v>-2406.59</v>
      </c>
      <c r="CD59" s="341">
        <f t="shared" si="23"/>
        <v>-2406.59</v>
      </c>
      <c r="CE59" s="319">
        <v>15984.44</v>
      </c>
      <c r="CF59" s="319">
        <v>5042.24</v>
      </c>
      <c r="CG59" s="319">
        <f t="shared" si="24"/>
        <v>10942.2</v>
      </c>
      <c r="CH59" s="320">
        <f t="shared" si="25"/>
        <v>0</v>
      </c>
      <c r="CI59" s="342">
        <f t="shared" si="26"/>
        <v>10942.2</v>
      </c>
      <c r="CJ59" s="319">
        <v>1631.06</v>
      </c>
      <c r="CK59" s="319">
        <v>0</v>
      </c>
      <c r="CL59" s="324">
        <f t="shared" si="27"/>
        <v>1631.06</v>
      </c>
      <c r="CM59" s="324">
        <f t="shared" si="28"/>
        <v>0</v>
      </c>
      <c r="CN59" s="327">
        <f t="shared" si="89"/>
        <v>1631.06</v>
      </c>
      <c r="CO59" s="324">
        <v>2822.6400000000003</v>
      </c>
      <c r="CP59" s="324">
        <v>0</v>
      </c>
      <c r="CQ59" s="324">
        <f t="shared" si="30"/>
        <v>2822.6400000000003</v>
      </c>
      <c r="CR59" s="324">
        <f t="shared" si="31"/>
        <v>0</v>
      </c>
      <c r="CS59" s="327">
        <f t="shared" si="90"/>
        <v>2822.6400000000003</v>
      </c>
      <c r="CT59" s="324">
        <v>0</v>
      </c>
      <c r="CU59" s="324">
        <v>0</v>
      </c>
      <c r="CV59" s="324">
        <f t="shared" si="33"/>
        <v>0</v>
      </c>
      <c r="CW59" s="324">
        <f t="shared" si="34"/>
        <v>0</v>
      </c>
      <c r="CX59" s="327">
        <f t="shared" si="91"/>
        <v>0</v>
      </c>
      <c r="CY59" s="324">
        <v>0</v>
      </c>
      <c r="CZ59" s="324">
        <v>0</v>
      </c>
      <c r="DA59" s="324">
        <f t="shared" si="36"/>
        <v>0</v>
      </c>
      <c r="DB59" s="324">
        <f t="shared" si="37"/>
        <v>0</v>
      </c>
      <c r="DC59" s="327">
        <f t="shared" si="92"/>
        <v>0</v>
      </c>
      <c r="DD59" s="324">
        <v>485.30000000000007</v>
      </c>
      <c r="DE59" s="324">
        <v>260.55</v>
      </c>
      <c r="DF59" s="324">
        <f t="shared" si="39"/>
        <v>224.75000000000006</v>
      </c>
      <c r="DG59" s="324">
        <f t="shared" si="40"/>
        <v>0</v>
      </c>
      <c r="DH59" s="325">
        <f t="shared" si="93"/>
        <v>224.75000000000006</v>
      </c>
      <c r="DI59" s="323">
        <v>552.64</v>
      </c>
      <c r="DJ59" s="323">
        <v>256.63</v>
      </c>
      <c r="DK59" s="324">
        <f t="shared" si="42"/>
        <v>296.01</v>
      </c>
      <c r="DL59" s="324">
        <f t="shared" si="43"/>
        <v>0</v>
      </c>
      <c r="DM59" s="327">
        <f t="shared" si="94"/>
        <v>296.01</v>
      </c>
      <c r="DN59" s="324">
        <v>108.09</v>
      </c>
      <c r="DO59" s="324">
        <v>0</v>
      </c>
      <c r="DP59" s="324">
        <f t="shared" si="45"/>
        <v>108.09</v>
      </c>
      <c r="DQ59" s="324">
        <f t="shared" si="46"/>
        <v>0</v>
      </c>
      <c r="DR59" s="325">
        <f t="shared" si="47"/>
        <v>108.09</v>
      </c>
      <c r="DS59" s="320">
        <v>4087.34</v>
      </c>
      <c r="DT59" s="320">
        <v>0</v>
      </c>
      <c r="DU59" s="319">
        <f t="shared" si="48"/>
        <v>4087.34</v>
      </c>
      <c r="DV59" s="320">
        <f t="shared" si="49"/>
        <v>0</v>
      </c>
      <c r="DW59" s="342">
        <f t="shared" si="95"/>
        <v>4087.34</v>
      </c>
      <c r="DX59" s="329">
        <v>2448.56</v>
      </c>
      <c r="DY59" s="329">
        <v>1210.17</v>
      </c>
      <c r="DZ59" s="320">
        <f t="shared" si="51"/>
        <v>1238.3899999999999</v>
      </c>
      <c r="EA59" s="320">
        <f t="shared" si="52"/>
        <v>0</v>
      </c>
      <c r="EB59" s="342">
        <f t="shared" si="53"/>
        <v>1238.3899999999999</v>
      </c>
      <c r="EC59" s="319">
        <v>0</v>
      </c>
      <c r="ED59" s="319">
        <v>0</v>
      </c>
      <c r="EE59" s="319">
        <f t="shared" si="54"/>
        <v>0</v>
      </c>
      <c r="EF59" s="320">
        <f t="shared" si="55"/>
        <v>0</v>
      </c>
      <c r="EG59" s="342">
        <f t="shared" si="56"/>
        <v>0</v>
      </c>
      <c r="EH59" s="324"/>
      <c r="EI59" s="324"/>
      <c r="EJ59" s="324">
        <f t="shared" si="57"/>
        <v>0</v>
      </c>
      <c r="EK59" s="324">
        <f t="shared" si="58"/>
        <v>0</v>
      </c>
      <c r="EL59" s="327">
        <f t="shared" si="59"/>
        <v>0</v>
      </c>
      <c r="EM59" s="330">
        <v>2700.99</v>
      </c>
      <c r="EN59" s="330">
        <v>2119.02</v>
      </c>
      <c r="EO59" s="331">
        <f t="shared" si="60"/>
        <v>80915.829999999987</v>
      </c>
      <c r="EP59" s="331">
        <f t="shared" si="61"/>
        <v>62907.469999999994</v>
      </c>
      <c r="EQ59" s="332">
        <f t="shared" si="86"/>
        <v>18008.359999999993</v>
      </c>
      <c r="ER59" s="332">
        <f t="shared" si="87"/>
        <v>0</v>
      </c>
      <c r="ES59" s="333">
        <f t="shared" si="62"/>
        <v>18008.359999999993</v>
      </c>
      <c r="ET59" s="343"/>
      <c r="EU59" s="335">
        <f t="shared" si="63"/>
        <v>15991.119999999995</v>
      </c>
      <c r="EV59" s="336">
        <f t="shared" si="64"/>
        <v>9218.2999999999938</v>
      </c>
      <c r="EW59" s="337"/>
      <c r="EX59" s="2"/>
      <c r="EY59" s="7"/>
      <c r="EZ59" s="2"/>
      <c r="FA59" s="2"/>
      <c r="FB59" s="2"/>
      <c r="FC59" s="2"/>
      <c r="FD59" s="2"/>
      <c r="FE59" s="2"/>
      <c r="FF59" s="2"/>
      <c r="FG59" s="2"/>
    </row>
    <row r="60" spans="1:163" s="1" customFormat="1" ht="15.75" customHeight="1" x14ac:dyDescent="0.25">
      <c r="A60" s="311">
        <v>53</v>
      </c>
      <c r="B60" s="338" t="s">
        <v>60</v>
      </c>
      <c r="C60" s="339">
        <v>5</v>
      </c>
      <c r="D60" s="340">
        <v>4</v>
      </c>
      <c r="E60" s="315">
        <v>2887.5999999999995</v>
      </c>
      <c r="F60" s="316">
        <f>'[3]березень 2021'!F63</f>
        <v>-67411.13</v>
      </c>
      <c r="G60" s="316">
        <f>'[3]березень 2021'!G63</f>
        <v>18675.210000000006</v>
      </c>
      <c r="H60" s="317">
        <v>11144.15</v>
      </c>
      <c r="I60" s="317">
        <v>10349.68</v>
      </c>
      <c r="J60" s="317">
        <f t="shared" si="65"/>
        <v>794.46999999999935</v>
      </c>
      <c r="K60" s="317">
        <f t="shared" si="66"/>
        <v>0</v>
      </c>
      <c r="L60" s="317">
        <f t="shared" si="0"/>
        <v>794.46999999999935</v>
      </c>
      <c r="M60" s="318">
        <v>26622.850000000002</v>
      </c>
      <c r="N60" s="318">
        <v>34455.119999999995</v>
      </c>
      <c r="O60" s="319">
        <f t="shared" si="67"/>
        <v>0</v>
      </c>
      <c r="P60" s="319">
        <f t="shared" si="1"/>
        <v>-7832.2699999999932</v>
      </c>
      <c r="Q60" s="319">
        <f t="shared" si="2"/>
        <v>-7832.2699999999932</v>
      </c>
      <c r="R60" s="319">
        <v>0</v>
      </c>
      <c r="S60" s="319">
        <v>0</v>
      </c>
      <c r="T60" s="319">
        <f t="shared" si="68"/>
        <v>0</v>
      </c>
      <c r="U60" s="320">
        <f t="shared" si="69"/>
        <v>0</v>
      </c>
      <c r="V60" s="341">
        <f t="shared" si="3"/>
        <v>0</v>
      </c>
      <c r="W60" s="319">
        <v>0</v>
      </c>
      <c r="X60" s="319">
        <v>0</v>
      </c>
      <c r="Y60" s="319">
        <f t="shared" si="4"/>
        <v>0</v>
      </c>
      <c r="Z60" s="320">
        <f t="shared" si="5"/>
        <v>0</v>
      </c>
      <c r="AA60" s="342">
        <f t="shared" si="6"/>
        <v>0</v>
      </c>
      <c r="AB60" s="323">
        <v>4064.8700000000008</v>
      </c>
      <c r="AC60" s="323">
        <v>671.65000000000009</v>
      </c>
      <c r="AD60" s="324">
        <f t="shared" si="70"/>
        <v>3393.2200000000007</v>
      </c>
      <c r="AE60" s="324">
        <f t="shared" si="71"/>
        <v>0</v>
      </c>
      <c r="AF60" s="325">
        <f t="shared" si="88"/>
        <v>3393.2200000000007</v>
      </c>
      <c r="AG60" s="323">
        <v>2006.01</v>
      </c>
      <c r="AH60" s="323">
        <v>733.43</v>
      </c>
      <c r="AI60" s="324">
        <f t="shared" si="72"/>
        <v>1272.58</v>
      </c>
      <c r="AJ60" s="324">
        <f t="shared" si="73"/>
        <v>0</v>
      </c>
      <c r="AK60" s="325">
        <f t="shared" si="8"/>
        <v>1272.58</v>
      </c>
      <c r="AL60" s="323">
        <v>3958.06</v>
      </c>
      <c r="AM60" s="323">
        <v>3047.8</v>
      </c>
      <c r="AN60" s="324">
        <f t="shared" si="74"/>
        <v>910.25999999999976</v>
      </c>
      <c r="AO60" s="324">
        <f t="shared" si="75"/>
        <v>0</v>
      </c>
      <c r="AP60" s="325">
        <f t="shared" si="9"/>
        <v>910.25999999999976</v>
      </c>
      <c r="AQ60" s="326">
        <v>796.43</v>
      </c>
      <c r="AR60" s="326">
        <v>683.45</v>
      </c>
      <c r="AS60" s="324">
        <f t="shared" si="76"/>
        <v>112.9799999999999</v>
      </c>
      <c r="AT60" s="324">
        <f t="shared" si="77"/>
        <v>0</v>
      </c>
      <c r="AU60" s="327">
        <f t="shared" si="10"/>
        <v>112.9799999999999</v>
      </c>
      <c r="AV60" s="323">
        <v>234.48</v>
      </c>
      <c r="AW60" s="323">
        <v>138.07000000000002</v>
      </c>
      <c r="AX60" s="324">
        <f t="shared" si="78"/>
        <v>96.409999999999968</v>
      </c>
      <c r="AY60" s="324">
        <f t="shared" si="79"/>
        <v>0</v>
      </c>
      <c r="AZ60" s="325">
        <f t="shared" si="11"/>
        <v>96.409999999999968</v>
      </c>
      <c r="BA60" s="326">
        <v>4158.7099999999991</v>
      </c>
      <c r="BB60" s="326">
        <v>8082.6500000000005</v>
      </c>
      <c r="BC60" s="324">
        <f t="shared" si="80"/>
        <v>0</v>
      </c>
      <c r="BD60" s="324">
        <f t="shared" si="81"/>
        <v>-3923.9400000000014</v>
      </c>
      <c r="BE60" s="327">
        <f t="shared" si="12"/>
        <v>-3923.9400000000014</v>
      </c>
      <c r="BF60" s="324">
        <v>988.69999999999993</v>
      </c>
      <c r="BG60" s="324">
        <v>0</v>
      </c>
      <c r="BH60" s="324">
        <f t="shared" si="82"/>
        <v>988.69999999999993</v>
      </c>
      <c r="BI60" s="324">
        <f t="shared" si="83"/>
        <v>0</v>
      </c>
      <c r="BJ60" s="327">
        <f t="shared" si="13"/>
        <v>988.69999999999993</v>
      </c>
      <c r="BK60" s="324">
        <v>5443.4299999999994</v>
      </c>
      <c r="BL60" s="324">
        <v>13514.380000000001</v>
      </c>
      <c r="BM60" s="324">
        <f t="shared" si="84"/>
        <v>0</v>
      </c>
      <c r="BN60" s="324">
        <f t="shared" si="85"/>
        <v>-8070.9500000000016</v>
      </c>
      <c r="BO60" s="325">
        <f t="shared" si="14"/>
        <v>-8070.9500000000016</v>
      </c>
      <c r="BP60" s="320">
        <v>784.29</v>
      </c>
      <c r="BQ60" s="320">
        <v>645.42999999999995</v>
      </c>
      <c r="BR60" s="319">
        <f t="shared" si="15"/>
        <v>138.86000000000001</v>
      </c>
      <c r="BS60" s="320">
        <f t="shared" si="16"/>
        <v>0</v>
      </c>
      <c r="BT60" s="341">
        <f t="shared" si="17"/>
        <v>138.86000000000001</v>
      </c>
      <c r="BU60" s="319">
        <v>101.35999999999999</v>
      </c>
      <c r="BV60" s="319">
        <v>334.64</v>
      </c>
      <c r="BW60" s="319">
        <f t="shared" si="18"/>
        <v>0</v>
      </c>
      <c r="BX60" s="320">
        <f t="shared" si="19"/>
        <v>-233.28</v>
      </c>
      <c r="BY60" s="342">
        <f t="shared" si="20"/>
        <v>-233.28</v>
      </c>
      <c r="BZ60" s="319">
        <v>1673.9499999999998</v>
      </c>
      <c r="CA60" s="319">
        <v>2730.66</v>
      </c>
      <c r="CB60" s="319">
        <f t="shared" si="21"/>
        <v>0</v>
      </c>
      <c r="CC60" s="320">
        <f t="shared" si="22"/>
        <v>-1056.71</v>
      </c>
      <c r="CD60" s="341">
        <f t="shared" si="23"/>
        <v>-1056.71</v>
      </c>
      <c r="CE60" s="319">
        <v>21101.739999999998</v>
      </c>
      <c r="CF60" s="319">
        <v>44504.159999999996</v>
      </c>
      <c r="CG60" s="319">
        <f t="shared" si="24"/>
        <v>0</v>
      </c>
      <c r="CH60" s="320">
        <f t="shared" si="25"/>
        <v>-23402.42</v>
      </c>
      <c r="CI60" s="342">
        <f t="shared" si="26"/>
        <v>-23402.42</v>
      </c>
      <c r="CJ60" s="319">
        <v>2366.3700000000003</v>
      </c>
      <c r="CK60" s="319">
        <v>0</v>
      </c>
      <c r="CL60" s="324">
        <f t="shared" si="27"/>
        <v>2366.3700000000003</v>
      </c>
      <c r="CM60" s="324">
        <f t="shared" si="28"/>
        <v>0</v>
      </c>
      <c r="CN60" s="327">
        <f t="shared" si="89"/>
        <v>2366.3700000000003</v>
      </c>
      <c r="CO60" s="324">
        <v>3420.95</v>
      </c>
      <c r="CP60" s="324">
        <v>0</v>
      </c>
      <c r="CQ60" s="324">
        <f t="shared" si="30"/>
        <v>3420.95</v>
      </c>
      <c r="CR60" s="324">
        <f t="shared" si="31"/>
        <v>0</v>
      </c>
      <c r="CS60" s="327">
        <f t="shared" si="90"/>
        <v>3420.95</v>
      </c>
      <c r="CT60" s="324">
        <v>612.46</v>
      </c>
      <c r="CU60" s="324">
        <v>0</v>
      </c>
      <c r="CV60" s="324">
        <f t="shared" si="33"/>
        <v>612.46</v>
      </c>
      <c r="CW60" s="324">
        <f t="shared" si="34"/>
        <v>0</v>
      </c>
      <c r="CX60" s="327">
        <f t="shared" si="91"/>
        <v>612.46</v>
      </c>
      <c r="CY60" s="324">
        <v>1499.8099999999995</v>
      </c>
      <c r="CZ60" s="324">
        <v>0</v>
      </c>
      <c r="DA60" s="324">
        <f t="shared" si="36"/>
        <v>1499.8099999999995</v>
      </c>
      <c r="DB60" s="324">
        <f t="shared" si="37"/>
        <v>0</v>
      </c>
      <c r="DC60" s="327">
        <f t="shared" si="92"/>
        <v>1499.8099999999995</v>
      </c>
      <c r="DD60" s="324">
        <v>863.39999999999986</v>
      </c>
      <c r="DE60" s="324">
        <v>0</v>
      </c>
      <c r="DF60" s="324">
        <f t="shared" si="39"/>
        <v>863.39999999999986</v>
      </c>
      <c r="DG60" s="324">
        <f t="shared" si="40"/>
        <v>0</v>
      </c>
      <c r="DH60" s="325">
        <f t="shared" si="93"/>
        <v>863.39999999999986</v>
      </c>
      <c r="DI60" s="323">
        <v>1392.68</v>
      </c>
      <c r="DJ60" s="323">
        <v>405.9</v>
      </c>
      <c r="DK60" s="324">
        <f t="shared" si="42"/>
        <v>986.78000000000009</v>
      </c>
      <c r="DL60" s="324">
        <f t="shared" si="43"/>
        <v>0</v>
      </c>
      <c r="DM60" s="327">
        <f t="shared" si="94"/>
        <v>986.78000000000009</v>
      </c>
      <c r="DN60" s="324">
        <v>154.47</v>
      </c>
      <c r="DO60" s="324">
        <v>0</v>
      </c>
      <c r="DP60" s="324">
        <f t="shared" si="45"/>
        <v>154.47</v>
      </c>
      <c r="DQ60" s="324">
        <f t="shared" si="46"/>
        <v>0</v>
      </c>
      <c r="DR60" s="325">
        <f t="shared" si="47"/>
        <v>154.47</v>
      </c>
      <c r="DS60" s="320">
        <v>4496.58</v>
      </c>
      <c r="DT60" s="320">
        <v>0</v>
      </c>
      <c r="DU60" s="319">
        <f t="shared" si="48"/>
        <v>4496.58</v>
      </c>
      <c r="DV60" s="320">
        <f t="shared" si="49"/>
        <v>0</v>
      </c>
      <c r="DW60" s="342">
        <f t="shared" si="95"/>
        <v>4496.58</v>
      </c>
      <c r="DX60" s="329">
        <v>4647.3</v>
      </c>
      <c r="DY60" s="329">
        <v>2970.35</v>
      </c>
      <c r="DZ60" s="320">
        <f t="shared" si="51"/>
        <v>1676.9500000000003</v>
      </c>
      <c r="EA60" s="320">
        <f t="shared" si="52"/>
        <v>0</v>
      </c>
      <c r="EB60" s="342">
        <f t="shared" si="53"/>
        <v>1676.9500000000003</v>
      </c>
      <c r="EC60" s="319">
        <v>0</v>
      </c>
      <c r="ED60" s="319">
        <v>0</v>
      </c>
      <c r="EE60" s="319">
        <f t="shared" si="54"/>
        <v>0</v>
      </c>
      <c r="EF60" s="320">
        <f t="shared" si="55"/>
        <v>0</v>
      </c>
      <c r="EG60" s="342">
        <f t="shared" si="56"/>
        <v>0</v>
      </c>
      <c r="EH60" s="324"/>
      <c r="EI60" s="324"/>
      <c r="EJ60" s="324">
        <f t="shared" si="57"/>
        <v>0</v>
      </c>
      <c r="EK60" s="324">
        <f t="shared" si="58"/>
        <v>0</v>
      </c>
      <c r="EL60" s="327">
        <f t="shared" si="59"/>
        <v>0</v>
      </c>
      <c r="EM60" s="330">
        <v>3510.77</v>
      </c>
      <c r="EN60" s="330">
        <v>4181.71</v>
      </c>
      <c r="EO60" s="331">
        <f t="shared" si="60"/>
        <v>106043.81999999995</v>
      </c>
      <c r="EP60" s="331">
        <f t="shared" si="61"/>
        <v>127449.07999999999</v>
      </c>
      <c r="EQ60" s="332">
        <f t="shared" si="86"/>
        <v>0</v>
      </c>
      <c r="ER60" s="332">
        <f t="shared" si="87"/>
        <v>-21405.260000000038</v>
      </c>
      <c r="ES60" s="333">
        <f t="shared" si="62"/>
        <v>-21405.260000000038</v>
      </c>
      <c r="ET60" s="343"/>
      <c r="EU60" s="335">
        <f t="shared" si="63"/>
        <v>-88816.390000000043</v>
      </c>
      <c r="EV60" s="336">
        <f t="shared" si="64"/>
        <v>5177.0300000000079</v>
      </c>
      <c r="EW60" s="337"/>
      <c r="EX60" s="2"/>
      <c r="EY60" s="7"/>
      <c r="EZ60" s="2"/>
      <c r="FA60" s="2"/>
      <c r="FB60" s="2"/>
      <c r="FC60" s="2"/>
      <c r="FD60" s="2"/>
      <c r="FE60" s="2"/>
      <c r="FF60" s="2"/>
      <c r="FG60" s="2"/>
    </row>
    <row r="61" spans="1:163" s="1" customFormat="1" ht="15.75" customHeight="1" x14ac:dyDescent="0.25">
      <c r="A61" s="311">
        <v>54</v>
      </c>
      <c r="B61" s="338" t="s">
        <v>61</v>
      </c>
      <c r="C61" s="339">
        <v>5</v>
      </c>
      <c r="D61" s="340">
        <v>6</v>
      </c>
      <c r="E61" s="315">
        <v>4679.2142857142853</v>
      </c>
      <c r="F61" s="316">
        <f>'[3]березень 2021'!F64</f>
        <v>-203954</v>
      </c>
      <c r="G61" s="316">
        <f>'[3]березень 2021'!G64</f>
        <v>-21595.269999999975</v>
      </c>
      <c r="H61" s="317">
        <v>16815.599999999999</v>
      </c>
      <c r="I61" s="317">
        <v>19031.059999999998</v>
      </c>
      <c r="J61" s="317">
        <f t="shared" si="65"/>
        <v>0</v>
      </c>
      <c r="K61" s="317">
        <f t="shared" si="66"/>
        <v>-2215.4599999999991</v>
      </c>
      <c r="L61" s="317">
        <f t="shared" si="0"/>
        <v>-2215.4599999999991</v>
      </c>
      <c r="M61" s="318">
        <v>28387.199999999997</v>
      </c>
      <c r="N61" s="318">
        <v>37359.090000000004</v>
      </c>
      <c r="O61" s="319">
        <f t="shared" si="67"/>
        <v>0</v>
      </c>
      <c r="P61" s="319">
        <f t="shared" si="1"/>
        <v>-8971.8900000000067</v>
      </c>
      <c r="Q61" s="319">
        <f t="shared" si="2"/>
        <v>-8971.8900000000067</v>
      </c>
      <c r="R61" s="319">
        <v>0</v>
      </c>
      <c r="S61" s="319">
        <v>0</v>
      </c>
      <c r="T61" s="319">
        <f t="shared" si="68"/>
        <v>0</v>
      </c>
      <c r="U61" s="320">
        <f t="shared" si="69"/>
        <v>0</v>
      </c>
      <c r="V61" s="341">
        <f t="shared" si="3"/>
        <v>0</v>
      </c>
      <c r="W61" s="319">
        <v>0</v>
      </c>
      <c r="X61" s="319">
        <v>0</v>
      </c>
      <c r="Y61" s="319">
        <f t="shared" si="4"/>
        <v>0</v>
      </c>
      <c r="Z61" s="320">
        <f t="shared" si="5"/>
        <v>0</v>
      </c>
      <c r="AA61" s="342">
        <f t="shared" si="6"/>
        <v>0</v>
      </c>
      <c r="AB61" s="323">
        <v>6435.79</v>
      </c>
      <c r="AC61" s="323">
        <v>959.53000000000009</v>
      </c>
      <c r="AD61" s="324">
        <f t="shared" si="70"/>
        <v>5476.26</v>
      </c>
      <c r="AE61" s="324">
        <f t="shared" si="71"/>
        <v>0</v>
      </c>
      <c r="AF61" s="325">
        <f t="shared" si="88"/>
        <v>5476.26</v>
      </c>
      <c r="AG61" s="323">
        <v>2980.16</v>
      </c>
      <c r="AH61" s="323">
        <v>1021.03</v>
      </c>
      <c r="AI61" s="324">
        <f t="shared" si="72"/>
        <v>1959.1299999999999</v>
      </c>
      <c r="AJ61" s="324">
        <f t="shared" si="73"/>
        <v>0</v>
      </c>
      <c r="AK61" s="325">
        <f t="shared" si="8"/>
        <v>1959.1299999999999</v>
      </c>
      <c r="AL61" s="323">
        <v>6585.96</v>
      </c>
      <c r="AM61" s="323">
        <v>5061.4199999999992</v>
      </c>
      <c r="AN61" s="324">
        <f t="shared" si="74"/>
        <v>1524.5400000000009</v>
      </c>
      <c r="AO61" s="324">
        <f t="shared" si="75"/>
        <v>0</v>
      </c>
      <c r="AP61" s="325">
        <f t="shared" si="9"/>
        <v>1524.5400000000009</v>
      </c>
      <c r="AQ61" s="326">
        <v>1290.53</v>
      </c>
      <c r="AR61" s="326">
        <v>1107.4700000000003</v>
      </c>
      <c r="AS61" s="324">
        <f t="shared" si="76"/>
        <v>183.05999999999972</v>
      </c>
      <c r="AT61" s="324">
        <f t="shared" si="77"/>
        <v>0</v>
      </c>
      <c r="AU61" s="327">
        <f t="shared" si="10"/>
        <v>183.05999999999972</v>
      </c>
      <c r="AV61" s="323">
        <v>526.41</v>
      </c>
      <c r="AW61" s="323">
        <v>207.38000000000002</v>
      </c>
      <c r="AX61" s="324">
        <f t="shared" si="78"/>
        <v>319.02999999999997</v>
      </c>
      <c r="AY61" s="324">
        <f t="shared" si="79"/>
        <v>0</v>
      </c>
      <c r="AZ61" s="325">
        <f t="shared" si="11"/>
        <v>319.02999999999997</v>
      </c>
      <c r="BA61" s="326">
        <v>8285.92</v>
      </c>
      <c r="BB61" s="326">
        <v>8300.4500000000007</v>
      </c>
      <c r="BC61" s="324">
        <f t="shared" si="80"/>
        <v>0</v>
      </c>
      <c r="BD61" s="324">
        <f t="shared" si="81"/>
        <v>-14.530000000000655</v>
      </c>
      <c r="BE61" s="327">
        <f t="shared" si="12"/>
        <v>-14.530000000000655</v>
      </c>
      <c r="BF61" s="324">
        <v>1602.1599999999999</v>
      </c>
      <c r="BG61" s="324">
        <v>0</v>
      </c>
      <c r="BH61" s="324">
        <f t="shared" si="82"/>
        <v>1602.1599999999999</v>
      </c>
      <c r="BI61" s="324">
        <f t="shared" si="83"/>
        <v>0</v>
      </c>
      <c r="BJ61" s="327">
        <f t="shared" si="13"/>
        <v>1602.1599999999999</v>
      </c>
      <c r="BK61" s="324">
        <v>8822.119999999999</v>
      </c>
      <c r="BL61" s="324">
        <v>27708.68</v>
      </c>
      <c r="BM61" s="324">
        <f t="shared" si="84"/>
        <v>0</v>
      </c>
      <c r="BN61" s="324">
        <f t="shared" si="85"/>
        <v>-18886.560000000001</v>
      </c>
      <c r="BO61" s="325">
        <f t="shared" si="14"/>
        <v>-18886.560000000001</v>
      </c>
      <c r="BP61" s="320">
        <v>1335.9</v>
      </c>
      <c r="BQ61" s="320">
        <v>1100.2199999999998</v>
      </c>
      <c r="BR61" s="319">
        <f t="shared" si="15"/>
        <v>235.68000000000029</v>
      </c>
      <c r="BS61" s="320">
        <f t="shared" si="16"/>
        <v>0</v>
      </c>
      <c r="BT61" s="341">
        <f t="shared" si="17"/>
        <v>235.68000000000029</v>
      </c>
      <c r="BU61" s="319">
        <v>174.07999999999998</v>
      </c>
      <c r="BV61" s="319">
        <v>0</v>
      </c>
      <c r="BW61" s="319">
        <f t="shared" si="18"/>
        <v>174.07999999999998</v>
      </c>
      <c r="BX61" s="320">
        <f t="shared" si="19"/>
        <v>0</v>
      </c>
      <c r="BY61" s="342">
        <f t="shared" si="20"/>
        <v>174.07999999999998</v>
      </c>
      <c r="BZ61" s="319">
        <v>2510.83</v>
      </c>
      <c r="CA61" s="319">
        <v>4177.99</v>
      </c>
      <c r="CB61" s="319">
        <f t="shared" si="21"/>
        <v>0</v>
      </c>
      <c r="CC61" s="320">
        <f t="shared" si="22"/>
        <v>-1667.1599999999999</v>
      </c>
      <c r="CD61" s="341">
        <f t="shared" si="23"/>
        <v>-1667.1599999999999</v>
      </c>
      <c r="CE61" s="319">
        <v>43169.689999999995</v>
      </c>
      <c r="CF61" s="319">
        <v>40697.579999999994</v>
      </c>
      <c r="CG61" s="319">
        <f t="shared" si="24"/>
        <v>2472.1100000000006</v>
      </c>
      <c r="CH61" s="320">
        <f t="shared" si="25"/>
        <v>0</v>
      </c>
      <c r="CI61" s="342">
        <f t="shared" si="26"/>
        <v>2472.1100000000006</v>
      </c>
      <c r="CJ61" s="319">
        <v>3799.99</v>
      </c>
      <c r="CK61" s="319">
        <v>3987.5200000000004</v>
      </c>
      <c r="CL61" s="324">
        <f t="shared" si="27"/>
        <v>0</v>
      </c>
      <c r="CM61" s="324">
        <f t="shared" si="28"/>
        <v>-187.53000000000065</v>
      </c>
      <c r="CN61" s="327">
        <f t="shared" si="89"/>
        <v>-187.53000000000065</v>
      </c>
      <c r="CO61" s="324">
        <v>5081.59</v>
      </c>
      <c r="CP61" s="324">
        <v>89636.33</v>
      </c>
      <c r="CQ61" s="324">
        <f t="shared" si="30"/>
        <v>0</v>
      </c>
      <c r="CR61" s="324">
        <f t="shared" si="31"/>
        <v>-84554.74</v>
      </c>
      <c r="CS61" s="327">
        <f t="shared" si="90"/>
        <v>-84554.74</v>
      </c>
      <c r="CT61" s="324">
        <v>1021.9499999999998</v>
      </c>
      <c r="CU61" s="324">
        <v>0</v>
      </c>
      <c r="CV61" s="324">
        <f t="shared" si="33"/>
        <v>1021.9499999999998</v>
      </c>
      <c r="CW61" s="324">
        <f t="shared" si="34"/>
        <v>0</v>
      </c>
      <c r="CX61" s="327">
        <f t="shared" si="91"/>
        <v>1021.9499999999998</v>
      </c>
      <c r="CY61" s="324">
        <v>2381.2499999999995</v>
      </c>
      <c r="CZ61" s="324">
        <v>0</v>
      </c>
      <c r="DA61" s="324">
        <f t="shared" si="36"/>
        <v>2381.2499999999995</v>
      </c>
      <c r="DB61" s="324">
        <f t="shared" si="37"/>
        <v>0</v>
      </c>
      <c r="DC61" s="327">
        <f t="shared" si="92"/>
        <v>2381.2499999999995</v>
      </c>
      <c r="DD61" s="324">
        <v>1941.4099999999994</v>
      </c>
      <c r="DE61" s="324">
        <v>0</v>
      </c>
      <c r="DF61" s="324">
        <f t="shared" si="39"/>
        <v>1941.4099999999994</v>
      </c>
      <c r="DG61" s="324">
        <f t="shared" si="40"/>
        <v>0</v>
      </c>
      <c r="DH61" s="325">
        <f t="shared" si="93"/>
        <v>1941.4099999999994</v>
      </c>
      <c r="DI61" s="323">
        <v>2896.4500000000003</v>
      </c>
      <c r="DJ61" s="323">
        <v>1416.0700000000002</v>
      </c>
      <c r="DK61" s="324">
        <f t="shared" si="42"/>
        <v>1480.38</v>
      </c>
      <c r="DL61" s="324">
        <f t="shared" si="43"/>
        <v>0</v>
      </c>
      <c r="DM61" s="327">
        <f t="shared" si="94"/>
        <v>1480.38</v>
      </c>
      <c r="DN61" s="324">
        <v>233.49</v>
      </c>
      <c r="DO61" s="324">
        <v>0</v>
      </c>
      <c r="DP61" s="324">
        <f t="shared" si="45"/>
        <v>233.49</v>
      </c>
      <c r="DQ61" s="324">
        <f t="shared" si="46"/>
        <v>0</v>
      </c>
      <c r="DR61" s="325">
        <f t="shared" si="47"/>
        <v>233.49</v>
      </c>
      <c r="DS61" s="320">
        <v>7108.62</v>
      </c>
      <c r="DT61" s="320">
        <v>0</v>
      </c>
      <c r="DU61" s="319">
        <f t="shared" si="48"/>
        <v>7108.62</v>
      </c>
      <c r="DV61" s="320">
        <f t="shared" si="49"/>
        <v>0</v>
      </c>
      <c r="DW61" s="342">
        <f t="shared" si="95"/>
        <v>7108.62</v>
      </c>
      <c r="DX61" s="329">
        <v>13723.599999999999</v>
      </c>
      <c r="DY61" s="329">
        <v>5409.6500000000005</v>
      </c>
      <c r="DZ61" s="320">
        <f t="shared" si="51"/>
        <v>8313.9499999999971</v>
      </c>
      <c r="EA61" s="320">
        <f t="shared" si="52"/>
        <v>0</v>
      </c>
      <c r="EB61" s="342">
        <f t="shared" si="53"/>
        <v>8313.9499999999971</v>
      </c>
      <c r="EC61" s="319">
        <v>0</v>
      </c>
      <c r="ED61" s="319">
        <v>0</v>
      </c>
      <c r="EE61" s="319">
        <f t="shared" si="54"/>
        <v>0</v>
      </c>
      <c r="EF61" s="320">
        <f t="shared" si="55"/>
        <v>0</v>
      </c>
      <c r="EG61" s="342">
        <f t="shared" si="56"/>
        <v>0</v>
      </c>
      <c r="EH61" s="324"/>
      <c r="EI61" s="324"/>
      <c r="EJ61" s="324">
        <f t="shared" si="57"/>
        <v>0</v>
      </c>
      <c r="EK61" s="324">
        <f t="shared" si="58"/>
        <v>0</v>
      </c>
      <c r="EL61" s="327">
        <f t="shared" si="59"/>
        <v>0</v>
      </c>
      <c r="EM61" s="330">
        <v>5720.78</v>
      </c>
      <c r="EN61" s="330">
        <v>9025.52</v>
      </c>
      <c r="EO61" s="331">
        <f t="shared" si="60"/>
        <v>172831.48</v>
      </c>
      <c r="EP61" s="331">
        <f t="shared" si="61"/>
        <v>256206.99000000005</v>
      </c>
      <c r="EQ61" s="332">
        <f t="shared" si="86"/>
        <v>0</v>
      </c>
      <c r="ER61" s="332">
        <f t="shared" si="87"/>
        <v>-83375.510000000038</v>
      </c>
      <c r="ES61" s="333">
        <f t="shared" si="62"/>
        <v>-83375.510000000038</v>
      </c>
      <c r="ET61" s="343"/>
      <c r="EU61" s="335">
        <f t="shared" si="63"/>
        <v>-287329.51</v>
      </c>
      <c r="EV61" s="336">
        <f t="shared" si="64"/>
        <v>-96806.949999999968</v>
      </c>
      <c r="EW61" s="337"/>
      <c r="EX61" s="2"/>
      <c r="EY61" s="7"/>
      <c r="EZ61" s="2"/>
      <c r="FA61" s="2"/>
      <c r="FB61" s="2"/>
      <c r="FC61" s="2"/>
      <c r="FD61" s="2"/>
      <c r="FE61" s="2"/>
      <c r="FF61" s="2"/>
      <c r="FG61" s="2"/>
    </row>
    <row r="62" spans="1:163" s="1" customFormat="1" ht="15.75" customHeight="1" x14ac:dyDescent="0.25">
      <c r="A62" s="311">
        <v>55</v>
      </c>
      <c r="B62" s="338" t="s">
        <v>62</v>
      </c>
      <c r="C62" s="339">
        <v>5</v>
      </c>
      <c r="D62" s="340">
        <v>4</v>
      </c>
      <c r="E62" s="315">
        <v>2953.7000000000003</v>
      </c>
      <c r="F62" s="316">
        <f>'[3]березень 2021'!F65</f>
        <v>106509.29</v>
      </c>
      <c r="G62" s="316">
        <f>'[3]березень 2021'!G65</f>
        <v>58310.060000000012</v>
      </c>
      <c r="H62" s="317">
        <v>15493.93</v>
      </c>
      <c r="I62" s="317">
        <v>14355.6</v>
      </c>
      <c r="J62" s="317">
        <f t="shared" si="65"/>
        <v>1138.33</v>
      </c>
      <c r="K62" s="317">
        <f t="shared" si="66"/>
        <v>0</v>
      </c>
      <c r="L62" s="317">
        <f t="shared" si="0"/>
        <v>1138.33</v>
      </c>
      <c r="M62" s="318">
        <v>15601.09</v>
      </c>
      <c r="N62" s="318">
        <v>21901.590000000004</v>
      </c>
      <c r="O62" s="319">
        <f t="shared" si="67"/>
        <v>0</v>
      </c>
      <c r="P62" s="319">
        <f t="shared" si="1"/>
        <v>-6300.5000000000036</v>
      </c>
      <c r="Q62" s="319">
        <f t="shared" si="2"/>
        <v>-6300.5000000000036</v>
      </c>
      <c r="R62" s="319">
        <v>0</v>
      </c>
      <c r="S62" s="319">
        <v>0</v>
      </c>
      <c r="T62" s="319">
        <f t="shared" si="68"/>
        <v>0</v>
      </c>
      <c r="U62" s="320">
        <f t="shared" si="69"/>
        <v>0</v>
      </c>
      <c r="V62" s="341">
        <f t="shared" si="3"/>
        <v>0</v>
      </c>
      <c r="W62" s="319">
        <v>0</v>
      </c>
      <c r="X62" s="319">
        <v>0</v>
      </c>
      <c r="Y62" s="319">
        <f t="shared" si="4"/>
        <v>0</v>
      </c>
      <c r="Z62" s="320">
        <f t="shared" si="5"/>
        <v>0</v>
      </c>
      <c r="AA62" s="342">
        <f t="shared" si="6"/>
        <v>0</v>
      </c>
      <c r="AB62" s="323">
        <v>4032.9899999999989</v>
      </c>
      <c r="AC62" s="323">
        <v>711.19</v>
      </c>
      <c r="AD62" s="324">
        <f t="shared" si="70"/>
        <v>3321.7999999999988</v>
      </c>
      <c r="AE62" s="324">
        <f t="shared" si="71"/>
        <v>0</v>
      </c>
      <c r="AF62" s="325">
        <f t="shared" si="88"/>
        <v>3321.7999999999988</v>
      </c>
      <c r="AG62" s="323">
        <v>2464.87</v>
      </c>
      <c r="AH62" s="323">
        <v>584.91</v>
      </c>
      <c r="AI62" s="324">
        <f t="shared" si="72"/>
        <v>1879.96</v>
      </c>
      <c r="AJ62" s="324">
        <f t="shared" si="73"/>
        <v>0</v>
      </c>
      <c r="AK62" s="325">
        <f t="shared" si="8"/>
        <v>1879.96</v>
      </c>
      <c r="AL62" s="323">
        <v>4091.4500000000003</v>
      </c>
      <c r="AM62" s="323">
        <v>3147.82</v>
      </c>
      <c r="AN62" s="324">
        <f t="shared" si="74"/>
        <v>943.63000000000011</v>
      </c>
      <c r="AO62" s="324">
        <f t="shared" si="75"/>
        <v>0</v>
      </c>
      <c r="AP62" s="325">
        <f t="shared" si="9"/>
        <v>943.63000000000011</v>
      </c>
      <c r="AQ62" s="326">
        <v>814.62999999999988</v>
      </c>
      <c r="AR62" s="326">
        <v>699</v>
      </c>
      <c r="AS62" s="324">
        <f t="shared" si="76"/>
        <v>115.62999999999988</v>
      </c>
      <c r="AT62" s="324">
        <f t="shared" si="77"/>
        <v>0</v>
      </c>
      <c r="AU62" s="327">
        <f t="shared" si="10"/>
        <v>115.62999999999988</v>
      </c>
      <c r="AV62" s="323">
        <v>336.40000000000003</v>
      </c>
      <c r="AW62" s="323">
        <v>138.23000000000002</v>
      </c>
      <c r="AX62" s="324">
        <f t="shared" si="78"/>
        <v>198.17000000000002</v>
      </c>
      <c r="AY62" s="324">
        <f t="shared" si="79"/>
        <v>0</v>
      </c>
      <c r="AZ62" s="325">
        <f t="shared" si="11"/>
        <v>198.17000000000002</v>
      </c>
      <c r="BA62" s="326">
        <v>4447.38</v>
      </c>
      <c r="BB62" s="326">
        <v>8306.26</v>
      </c>
      <c r="BC62" s="324">
        <f t="shared" si="80"/>
        <v>0</v>
      </c>
      <c r="BD62" s="324">
        <f t="shared" si="81"/>
        <v>-3858.88</v>
      </c>
      <c r="BE62" s="327">
        <f t="shared" si="12"/>
        <v>-3858.88</v>
      </c>
      <c r="BF62" s="324">
        <v>1011.3499999999999</v>
      </c>
      <c r="BG62" s="324">
        <v>2201.84</v>
      </c>
      <c r="BH62" s="324">
        <f t="shared" si="82"/>
        <v>0</v>
      </c>
      <c r="BI62" s="324">
        <f t="shared" si="83"/>
        <v>-1190.4900000000002</v>
      </c>
      <c r="BJ62" s="327">
        <f t="shared" si="13"/>
        <v>-1190.4900000000002</v>
      </c>
      <c r="BK62" s="324">
        <v>5535.25</v>
      </c>
      <c r="BL62" s="324">
        <v>3170.9000000000005</v>
      </c>
      <c r="BM62" s="324">
        <f t="shared" si="84"/>
        <v>2364.3499999999995</v>
      </c>
      <c r="BN62" s="324">
        <f t="shared" si="85"/>
        <v>0</v>
      </c>
      <c r="BO62" s="325">
        <f t="shared" si="14"/>
        <v>2364.3499999999995</v>
      </c>
      <c r="BP62" s="320">
        <v>927.46</v>
      </c>
      <c r="BQ62" s="320">
        <v>763.55000000000007</v>
      </c>
      <c r="BR62" s="319">
        <f t="shared" si="15"/>
        <v>163.90999999999997</v>
      </c>
      <c r="BS62" s="320">
        <f t="shared" si="16"/>
        <v>0</v>
      </c>
      <c r="BT62" s="341">
        <f t="shared" si="17"/>
        <v>163.90999999999997</v>
      </c>
      <c r="BU62" s="319">
        <v>119.61999999999998</v>
      </c>
      <c r="BV62" s="319">
        <v>0</v>
      </c>
      <c r="BW62" s="319">
        <f t="shared" si="18"/>
        <v>119.61999999999998</v>
      </c>
      <c r="BX62" s="320">
        <f t="shared" si="19"/>
        <v>0</v>
      </c>
      <c r="BY62" s="342">
        <f t="shared" si="20"/>
        <v>119.61999999999998</v>
      </c>
      <c r="BZ62" s="319">
        <v>1384.72</v>
      </c>
      <c r="CA62" s="319">
        <v>2258.92</v>
      </c>
      <c r="CB62" s="319">
        <f t="shared" si="21"/>
        <v>0</v>
      </c>
      <c r="CC62" s="320">
        <f t="shared" si="22"/>
        <v>-874.2</v>
      </c>
      <c r="CD62" s="341">
        <f t="shared" si="23"/>
        <v>-874.2</v>
      </c>
      <c r="CE62" s="319">
        <v>14311.56</v>
      </c>
      <c r="CF62" s="319">
        <v>54008.380000000005</v>
      </c>
      <c r="CG62" s="319">
        <f t="shared" si="24"/>
        <v>0</v>
      </c>
      <c r="CH62" s="320">
        <f t="shared" si="25"/>
        <v>-39696.820000000007</v>
      </c>
      <c r="CI62" s="342">
        <f t="shared" si="26"/>
        <v>-39696.820000000007</v>
      </c>
      <c r="CJ62" s="319">
        <v>2413.1800000000003</v>
      </c>
      <c r="CK62" s="319">
        <v>0</v>
      </c>
      <c r="CL62" s="324">
        <f t="shared" si="27"/>
        <v>2413.1800000000003</v>
      </c>
      <c r="CM62" s="324">
        <f t="shared" si="28"/>
        <v>0</v>
      </c>
      <c r="CN62" s="327">
        <f t="shared" si="89"/>
        <v>2413.1800000000003</v>
      </c>
      <c r="CO62" s="324">
        <v>4203.12</v>
      </c>
      <c r="CP62" s="324">
        <v>0</v>
      </c>
      <c r="CQ62" s="324">
        <f t="shared" si="30"/>
        <v>4203.12</v>
      </c>
      <c r="CR62" s="324">
        <f t="shared" si="31"/>
        <v>0</v>
      </c>
      <c r="CS62" s="327">
        <f t="shared" si="90"/>
        <v>4203.12</v>
      </c>
      <c r="CT62" s="324">
        <v>625.02999999999986</v>
      </c>
      <c r="CU62" s="324">
        <v>0</v>
      </c>
      <c r="CV62" s="324">
        <f t="shared" si="33"/>
        <v>625.02999999999986</v>
      </c>
      <c r="CW62" s="324">
        <f t="shared" si="34"/>
        <v>0</v>
      </c>
      <c r="CX62" s="327">
        <f t="shared" si="91"/>
        <v>625.02999999999986</v>
      </c>
      <c r="CY62" s="324">
        <v>1546.87</v>
      </c>
      <c r="CZ62" s="324">
        <v>0</v>
      </c>
      <c r="DA62" s="324">
        <f t="shared" si="36"/>
        <v>1546.87</v>
      </c>
      <c r="DB62" s="324">
        <f t="shared" si="37"/>
        <v>0</v>
      </c>
      <c r="DC62" s="327">
        <f t="shared" si="92"/>
        <v>1546.87</v>
      </c>
      <c r="DD62" s="324">
        <v>1240.8500000000001</v>
      </c>
      <c r="DE62" s="324">
        <v>0</v>
      </c>
      <c r="DF62" s="324">
        <f t="shared" si="39"/>
        <v>1240.8500000000001</v>
      </c>
      <c r="DG62" s="324">
        <f t="shared" si="40"/>
        <v>0</v>
      </c>
      <c r="DH62" s="325">
        <f t="shared" si="93"/>
        <v>1240.8500000000001</v>
      </c>
      <c r="DI62" s="323">
        <v>1516.4400000000003</v>
      </c>
      <c r="DJ62" s="323">
        <v>1305.49</v>
      </c>
      <c r="DK62" s="324">
        <f t="shared" si="42"/>
        <v>210.95000000000027</v>
      </c>
      <c r="DL62" s="324">
        <f t="shared" si="43"/>
        <v>0</v>
      </c>
      <c r="DM62" s="327">
        <f t="shared" si="94"/>
        <v>210.95000000000027</v>
      </c>
      <c r="DN62" s="324">
        <v>176.07</v>
      </c>
      <c r="DO62" s="324">
        <v>0</v>
      </c>
      <c r="DP62" s="324">
        <f t="shared" si="45"/>
        <v>176.07</v>
      </c>
      <c r="DQ62" s="324">
        <f t="shared" si="46"/>
        <v>0</v>
      </c>
      <c r="DR62" s="325">
        <f t="shared" si="47"/>
        <v>176.07</v>
      </c>
      <c r="DS62" s="320">
        <v>4286.7299999999996</v>
      </c>
      <c r="DT62" s="320">
        <v>0</v>
      </c>
      <c r="DU62" s="319">
        <f t="shared" si="48"/>
        <v>4286.7299999999996</v>
      </c>
      <c r="DV62" s="320">
        <f t="shared" si="49"/>
        <v>0</v>
      </c>
      <c r="DW62" s="342">
        <f t="shared" si="95"/>
        <v>4286.7299999999996</v>
      </c>
      <c r="DX62" s="329">
        <v>2174.2399999999998</v>
      </c>
      <c r="DY62" s="329">
        <v>2120.3199999999997</v>
      </c>
      <c r="DZ62" s="320">
        <f t="shared" si="51"/>
        <v>53.920000000000073</v>
      </c>
      <c r="EA62" s="320">
        <f t="shared" si="52"/>
        <v>0</v>
      </c>
      <c r="EB62" s="342">
        <f t="shared" si="53"/>
        <v>53.920000000000073</v>
      </c>
      <c r="EC62" s="319">
        <v>0</v>
      </c>
      <c r="ED62" s="319">
        <v>0</v>
      </c>
      <c r="EE62" s="319">
        <f t="shared" si="54"/>
        <v>0</v>
      </c>
      <c r="EF62" s="320">
        <f t="shared" si="55"/>
        <v>0</v>
      </c>
      <c r="EG62" s="342">
        <f t="shared" si="56"/>
        <v>0</v>
      </c>
      <c r="EH62" s="324"/>
      <c r="EI62" s="324"/>
      <c r="EJ62" s="324">
        <f t="shared" si="57"/>
        <v>0</v>
      </c>
      <c r="EK62" s="324">
        <f t="shared" si="58"/>
        <v>0</v>
      </c>
      <c r="EL62" s="327">
        <f t="shared" si="59"/>
        <v>0</v>
      </c>
      <c r="EM62" s="330">
        <v>3039.4700000000003</v>
      </c>
      <c r="EN62" s="330">
        <v>4593.26</v>
      </c>
      <c r="EO62" s="331">
        <f t="shared" si="60"/>
        <v>91794.700000000012</v>
      </c>
      <c r="EP62" s="331">
        <f t="shared" si="61"/>
        <v>120267.26000000001</v>
      </c>
      <c r="EQ62" s="332">
        <f t="shared" si="86"/>
        <v>0</v>
      </c>
      <c r="ER62" s="332">
        <f t="shared" si="87"/>
        <v>-28472.559999999998</v>
      </c>
      <c r="ES62" s="333">
        <f t="shared" si="62"/>
        <v>-28472.559999999998</v>
      </c>
      <c r="ET62" s="343"/>
      <c r="EU62" s="335">
        <f t="shared" si="63"/>
        <v>78036.73</v>
      </c>
      <c r="EV62" s="336">
        <f t="shared" si="64"/>
        <v>29029.31</v>
      </c>
      <c r="EW62" s="337"/>
      <c r="EX62" s="2"/>
      <c r="EY62" s="7"/>
      <c r="EZ62" s="2"/>
      <c r="FA62" s="2"/>
      <c r="FB62" s="2"/>
      <c r="FC62" s="2"/>
      <c r="FD62" s="2"/>
      <c r="FE62" s="2"/>
      <c r="FF62" s="2"/>
      <c r="FG62" s="2"/>
    </row>
    <row r="63" spans="1:163" s="1" customFormat="1" ht="15.75" customHeight="1" x14ac:dyDescent="0.25">
      <c r="A63" s="311">
        <v>56</v>
      </c>
      <c r="B63" s="338" t="s">
        <v>63</v>
      </c>
      <c r="C63" s="339">
        <v>9</v>
      </c>
      <c r="D63" s="340">
        <v>2</v>
      </c>
      <c r="E63" s="315">
        <v>3987.1428571428573</v>
      </c>
      <c r="F63" s="316">
        <f>'[3]березень 2021'!F66</f>
        <v>11478.269999999997</v>
      </c>
      <c r="G63" s="316">
        <f>'[3]березень 2021'!G66</f>
        <v>24117.590000000007</v>
      </c>
      <c r="H63" s="317">
        <v>23724.339999999997</v>
      </c>
      <c r="I63" s="317">
        <v>23617.21</v>
      </c>
      <c r="J63" s="317">
        <f t="shared" si="65"/>
        <v>107.12999999999738</v>
      </c>
      <c r="K63" s="317">
        <f t="shared" si="66"/>
        <v>0</v>
      </c>
      <c r="L63" s="317">
        <f t="shared" si="0"/>
        <v>107.12999999999738</v>
      </c>
      <c r="M63" s="318">
        <v>37667.369999999995</v>
      </c>
      <c r="N63" s="318">
        <v>47117.88</v>
      </c>
      <c r="O63" s="319">
        <f t="shared" si="67"/>
        <v>0</v>
      </c>
      <c r="P63" s="319">
        <f t="shared" si="1"/>
        <v>-9450.510000000002</v>
      </c>
      <c r="Q63" s="319">
        <f t="shared" si="2"/>
        <v>-9450.510000000002</v>
      </c>
      <c r="R63" s="319">
        <v>27203.18</v>
      </c>
      <c r="S63" s="319">
        <v>26685.910000000003</v>
      </c>
      <c r="T63" s="319">
        <f t="shared" si="68"/>
        <v>517.2699999999968</v>
      </c>
      <c r="U63" s="320">
        <f t="shared" si="69"/>
        <v>0</v>
      </c>
      <c r="V63" s="341">
        <f t="shared" si="3"/>
        <v>517.2699999999968</v>
      </c>
      <c r="W63" s="319">
        <v>0</v>
      </c>
      <c r="X63" s="319">
        <v>0</v>
      </c>
      <c r="Y63" s="319">
        <f t="shared" si="4"/>
        <v>0</v>
      </c>
      <c r="Z63" s="320">
        <f t="shared" si="5"/>
        <v>0</v>
      </c>
      <c r="AA63" s="342">
        <f t="shared" si="6"/>
        <v>0</v>
      </c>
      <c r="AB63" s="323">
        <v>4271.8300000000008</v>
      </c>
      <c r="AC63" s="323">
        <v>517.99000000000012</v>
      </c>
      <c r="AD63" s="324">
        <f t="shared" si="70"/>
        <v>3753.8400000000006</v>
      </c>
      <c r="AE63" s="324">
        <f t="shared" si="71"/>
        <v>0</v>
      </c>
      <c r="AF63" s="325">
        <f t="shared" si="88"/>
        <v>3753.8400000000006</v>
      </c>
      <c r="AG63" s="323">
        <v>1828.13</v>
      </c>
      <c r="AH63" s="323">
        <v>517.3599999999999</v>
      </c>
      <c r="AI63" s="324">
        <f t="shared" si="72"/>
        <v>1310.7700000000002</v>
      </c>
      <c r="AJ63" s="324">
        <f t="shared" si="73"/>
        <v>0</v>
      </c>
      <c r="AK63" s="325">
        <f t="shared" si="8"/>
        <v>1310.7700000000002</v>
      </c>
      <c r="AL63" s="323">
        <v>4975.58</v>
      </c>
      <c r="AM63" s="323">
        <v>3825.8599999999997</v>
      </c>
      <c r="AN63" s="324">
        <f t="shared" si="74"/>
        <v>1149.7200000000003</v>
      </c>
      <c r="AO63" s="324">
        <f t="shared" si="75"/>
        <v>0</v>
      </c>
      <c r="AP63" s="325">
        <f t="shared" si="9"/>
        <v>1149.7200000000003</v>
      </c>
      <c r="AQ63" s="326">
        <v>947.36000000000013</v>
      </c>
      <c r="AR63" s="326">
        <v>810.11999999999989</v>
      </c>
      <c r="AS63" s="324">
        <f t="shared" si="76"/>
        <v>137.24000000000024</v>
      </c>
      <c r="AT63" s="324">
        <f t="shared" si="77"/>
        <v>0</v>
      </c>
      <c r="AU63" s="327">
        <f t="shared" si="10"/>
        <v>137.24000000000024</v>
      </c>
      <c r="AV63" s="323">
        <v>609.2399999999999</v>
      </c>
      <c r="AW63" s="323">
        <v>6728.38</v>
      </c>
      <c r="AX63" s="324">
        <f t="shared" si="78"/>
        <v>0</v>
      </c>
      <c r="AY63" s="324">
        <f t="shared" si="79"/>
        <v>-6119.14</v>
      </c>
      <c r="AZ63" s="325">
        <f t="shared" si="11"/>
        <v>-6119.14</v>
      </c>
      <c r="BA63" s="326">
        <v>3162.9899999999993</v>
      </c>
      <c r="BB63" s="326">
        <v>5646.89</v>
      </c>
      <c r="BC63" s="324">
        <f t="shared" si="80"/>
        <v>0</v>
      </c>
      <c r="BD63" s="324">
        <f t="shared" si="81"/>
        <v>-2483.900000000001</v>
      </c>
      <c r="BE63" s="327">
        <f t="shared" si="12"/>
        <v>-2483.900000000001</v>
      </c>
      <c r="BF63" s="324">
        <v>1365.2</v>
      </c>
      <c r="BG63" s="324">
        <v>1313.94</v>
      </c>
      <c r="BH63" s="324">
        <f t="shared" si="82"/>
        <v>51.259999999999991</v>
      </c>
      <c r="BI63" s="324">
        <f t="shared" si="83"/>
        <v>0</v>
      </c>
      <c r="BJ63" s="327">
        <f t="shared" si="13"/>
        <v>51.259999999999991</v>
      </c>
      <c r="BK63" s="324">
        <v>7516.17</v>
      </c>
      <c r="BL63" s="324">
        <v>6337.46</v>
      </c>
      <c r="BM63" s="324">
        <f t="shared" si="84"/>
        <v>1178.71</v>
      </c>
      <c r="BN63" s="324">
        <f t="shared" si="85"/>
        <v>0</v>
      </c>
      <c r="BO63" s="325">
        <f t="shared" si="14"/>
        <v>1178.71</v>
      </c>
      <c r="BP63" s="320">
        <v>752.38</v>
      </c>
      <c r="BQ63" s="320">
        <v>615.73</v>
      </c>
      <c r="BR63" s="319">
        <f t="shared" si="15"/>
        <v>136.64999999999998</v>
      </c>
      <c r="BS63" s="320">
        <f t="shared" si="16"/>
        <v>0</v>
      </c>
      <c r="BT63" s="341">
        <f t="shared" si="17"/>
        <v>136.64999999999998</v>
      </c>
      <c r="BU63" s="319">
        <v>96.509999999999991</v>
      </c>
      <c r="BV63" s="319">
        <v>0</v>
      </c>
      <c r="BW63" s="319">
        <f t="shared" si="18"/>
        <v>96.509999999999991</v>
      </c>
      <c r="BX63" s="320">
        <f t="shared" si="19"/>
        <v>0</v>
      </c>
      <c r="BY63" s="342">
        <f t="shared" si="20"/>
        <v>96.509999999999991</v>
      </c>
      <c r="BZ63" s="319">
        <v>1994.77</v>
      </c>
      <c r="CA63" s="319">
        <v>0</v>
      </c>
      <c r="CB63" s="319">
        <f t="shared" si="21"/>
        <v>1994.77</v>
      </c>
      <c r="CC63" s="320">
        <f t="shared" si="22"/>
        <v>0</v>
      </c>
      <c r="CD63" s="341">
        <f t="shared" si="23"/>
        <v>1994.77</v>
      </c>
      <c r="CE63" s="319">
        <v>32801.93</v>
      </c>
      <c r="CF63" s="319">
        <v>48799.44</v>
      </c>
      <c r="CG63" s="319">
        <f t="shared" si="24"/>
        <v>0</v>
      </c>
      <c r="CH63" s="320">
        <f t="shared" si="25"/>
        <v>-15997.510000000002</v>
      </c>
      <c r="CI63" s="342">
        <f t="shared" si="26"/>
        <v>-15997.510000000002</v>
      </c>
      <c r="CJ63" s="319">
        <v>2437.34</v>
      </c>
      <c r="CK63" s="319">
        <v>0</v>
      </c>
      <c r="CL63" s="324">
        <f t="shared" si="27"/>
        <v>2437.34</v>
      </c>
      <c r="CM63" s="324">
        <f t="shared" si="28"/>
        <v>0</v>
      </c>
      <c r="CN63" s="327">
        <f t="shared" si="89"/>
        <v>2437.34</v>
      </c>
      <c r="CO63" s="324">
        <v>3200.47</v>
      </c>
      <c r="CP63" s="324">
        <v>0</v>
      </c>
      <c r="CQ63" s="324">
        <f t="shared" si="30"/>
        <v>3200.47</v>
      </c>
      <c r="CR63" s="324">
        <f t="shared" si="31"/>
        <v>0</v>
      </c>
      <c r="CS63" s="327">
        <f t="shared" si="90"/>
        <v>3200.47</v>
      </c>
      <c r="CT63" s="324">
        <v>949.71999999999991</v>
      </c>
      <c r="CU63" s="324">
        <v>0</v>
      </c>
      <c r="CV63" s="324">
        <f t="shared" si="33"/>
        <v>949.71999999999991</v>
      </c>
      <c r="CW63" s="324">
        <f t="shared" si="34"/>
        <v>0</v>
      </c>
      <c r="CX63" s="327">
        <f t="shared" si="91"/>
        <v>949.71999999999991</v>
      </c>
      <c r="CY63" s="324">
        <v>2082.9</v>
      </c>
      <c r="CZ63" s="324">
        <v>404.87</v>
      </c>
      <c r="DA63" s="324">
        <f t="shared" si="36"/>
        <v>1678.0300000000002</v>
      </c>
      <c r="DB63" s="324">
        <f t="shared" si="37"/>
        <v>0</v>
      </c>
      <c r="DC63" s="327">
        <f t="shared" si="92"/>
        <v>1678.0300000000002</v>
      </c>
      <c r="DD63" s="324">
        <v>2244.7600000000002</v>
      </c>
      <c r="DE63" s="324">
        <v>0</v>
      </c>
      <c r="DF63" s="324">
        <f t="shared" si="39"/>
        <v>2244.7600000000002</v>
      </c>
      <c r="DG63" s="324">
        <f t="shared" si="40"/>
        <v>0</v>
      </c>
      <c r="DH63" s="325">
        <f t="shared" si="93"/>
        <v>2244.7600000000002</v>
      </c>
      <c r="DI63" s="323">
        <v>1009.94</v>
      </c>
      <c r="DJ63" s="323">
        <v>1629.2700000000002</v>
      </c>
      <c r="DK63" s="324">
        <f t="shared" si="42"/>
        <v>0</v>
      </c>
      <c r="DL63" s="324">
        <f t="shared" si="43"/>
        <v>-619.33000000000015</v>
      </c>
      <c r="DM63" s="327">
        <f t="shared" si="94"/>
        <v>-619.33000000000015</v>
      </c>
      <c r="DN63" s="324">
        <v>155.9</v>
      </c>
      <c r="DO63" s="324">
        <v>0</v>
      </c>
      <c r="DP63" s="324">
        <f t="shared" si="45"/>
        <v>155.9</v>
      </c>
      <c r="DQ63" s="324">
        <f t="shared" si="46"/>
        <v>0</v>
      </c>
      <c r="DR63" s="325">
        <f t="shared" si="47"/>
        <v>155.9</v>
      </c>
      <c r="DS63" s="320">
        <v>6620.2899999999991</v>
      </c>
      <c r="DT63" s="320">
        <v>0</v>
      </c>
      <c r="DU63" s="319">
        <f t="shared" si="48"/>
        <v>6620.2899999999991</v>
      </c>
      <c r="DV63" s="320">
        <f t="shared" si="49"/>
        <v>0</v>
      </c>
      <c r="DW63" s="342">
        <f t="shared" si="95"/>
        <v>6620.2899999999991</v>
      </c>
      <c r="DX63" s="329">
        <v>5726.74</v>
      </c>
      <c r="DY63" s="329">
        <v>3500.3900000000003</v>
      </c>
      <c r="DZ63" s="320">
        <f t="shared" si="51"/>
        <v>2226.3499999999995</v>
      </c>
      <c r="EA63" s="320">
        <f t="shared" si="52"/>
        <v>0</v>
      </c>
      <c r="EB63" s="342">
        <f t="shared" si="53"/>
        <v>2226.3499999999995</v>
      </c>
      <c r="EC63" s="319">
        <v>9281.34</v>
      </c>
      <c r="ED63" s="319">
        <v>4682.2</v>
      </c>
      <c r="EE63" s="319">
        <f t="shared" si="54"/>
        <v>4599.1400000000003</v>
      </c>
      <c r="EF63" s="320">
        <f t="shared" si="55"/>
        <v>0</v>
      </c>
      <c r="EG63" s="342">
        <f t="shared" si="56"/>
        <v>4599.1400000000003</v>
      </c>
      <c r="EH63" s="324"/>
      <c r="EI63" s="324"/>
      <c r="EJ63" s="324">
        <f t="shared" si="57"/>
        <v>0</v>
      </c>
      <c r="EK63" s="324">
        <f t="shared" si="58"/>
        <v>0</v>
      </c>
      <c r="EL63" s="327">
        <f t="shared" si="59"/>
        <v>0</v>
      </c>
      <c r="EM63" s="330">
        <v>6341.670000000001</v>
      </c>
      <c r="EN63" s="330">
        <v>6411.16</v>
      </c>
      <c r="EO63" s="331">
        <f t="shared" si="60"/>
        <v>188968.04999999996</v>
      </c>
      <c r="EP63" s="331">
        <f t="shared" si="61"/>
        <v>189162.05999999994</v>
      </c>
      <c r="EQ63" s="332">
        <f t="shared" si="86"/>
        <v>0</v>
      </c>
      <c r="ER63" s="332">
        <f t="shared" si="87"/>
        <v>-194.00999999998021</v>
      </c>
      <c r="ES63" s="333">
        <f t="shared" si="62"/>
        <v>-194.00999999998021</v>
      </c>
      <c r="ET63" s="343"/>
      <c r="EU63" s="335">
        <f t="shared" si="63"/>
        <v>11284.260000000017</v>
      </c>
      <c r="EV63" s="336">
        <f t="shared" si="64"/>
        <v>18166.97</v>
      </c>
      <c r="EW63" s="337"/>
      <c r="EX63" s="2"/>
      <c r="EY63" s="7"/>
      <c r="EZ63" s="2"/>
      <c r="FA63" s="2"/>
      <c r="FB63" s="2"/>
      <c r="FC63" s="2"/>
      <c r="FD63" s="2"/>
      <c r="FE63" s="2"/>
      <c r="FF63" s="2"/>
      <c r="FG63" s="2"/>
    </row>
    <row r="64" spans="1:163" s="1" customFormat="1" ht="15.75" customHeight="1" x14ac:dyDescent="0.25">
      <c r="A64" s="311">
        <v>57</v>
      </c>
      <c r="B64" s="338" t="s">
        <v>64</v>
      </c>
      <c r="C64" s="339">
        <v>9</v>
      </c>
      <c r="D64" s="340">
        <v>2</v>
      </c>
      <c r="E64" s="315">
        <v>4466.4571428571426</v>
      </c>
      <c r="F64" s="316">
        <f>'[3]березень 2021'!F67</f>
        <v>-30821.65</v>
      </c>
      <c r="G64" s="316">
        <f>'[3]березень 2021'!G67</f>
        <v>-84811.979999999981</v>
      </c>
      <c r="H64" s="317">
        <v>27307.41</v>
      </c>
      <c r="I64" s="317">
        <v>27073.42</v>
      </c>
      <c r="J64" s="317">
        <f t="shared" si="65"/>
        <v>233.9900000000016</v>
      </c>
      <c r="K64" s="317">
        <f t="shared" si="66"/>
        <v>0</v>
      </c>
      <c r="L64" s="317">
        <f t="shared" si="0"/>
        <v>233.9900000000016</v>
      </c>
      <c r="M64" s="318">
        <v>21679.26</v>
      </c>
      <c r="N64" s="318">
        <v>30005.06</v>
      </c>
      <c r="O64" s="319">
        <f t="shared" si="67"/>
        <v>0</v>
      </c>
      <c r="P64" s="319">
        <f t="shared" si="1"/>
        <v>-8325.8000000000029</v>
      </c>
      <c r="Q64" s="319">
        <f t="shared" si="2"/>
        <v>-8325.8000000000029</v>
      </c>
      <c r="R64" s="319">
        <v>27102.480000000003</v>
      </c>
      <c r="S64" s="319">
        <v>26685.910000000003</v>
      </c>
      <c r="T64" s="319">
        <f t="shared" si="68"/>
        <v>416.56999999999971</v>
      </c>
      <c r="U64" s="320">
        <f t="shared" si="69"/>
        <v>0</v>
      </c>
      <c r="V64" s="341">
        <f t="shared" si="3"/>
        <v>416.56999999999971</v>
      </c>
      <c r="W64" s="319">
        <v>0</v>
      </c>
      <c r="X64" s="319">
        <v>0</v>
      </c>
      <c r="Y64" s="319">
        <f t="shared" si="4"/>
        <v>0</v>
      </c>
      <c r="Z64" s="320">
        <f t="shared" si="5"/>
        <v>0</v>
      </c>
      <c r="AA64" s="342">
        <f t="shared" si="6"/>
        <v>0</v>
      </c>
      <c r="AB64" s="323">
        <v>5808.62</v>
      </c>
      <c r="AC64" s="323">
        <v>527.20000000000005</v>
      </c>
      <c r="AD64" s="324">
        <f t="shared" si="70"/>
        <v>5281.42</v>
      </c>
      <c r="AE64" s="324">
        <f t="shared" si="71"/>
        <v>0</v>
      </c>
      <c r="AF64" s="325">
        <f t="shared" si="88"/>
        <v>5281.42</v>
      </c>
      <c r="AG64" s="323">
        <v>2143.87</v>
      </c>
      <c r="AH64" s="323">
        <v>518.53000000000009</v>
      </c>
      <c r="AI64" s="324">
        <f t="shared" si="72"/>
        <v>1625.3399999999997</v>
      </c>
      <c r="AJ64" s="324">
        <f t="shared" si="73"/>
        <v>0</v>
      </c>
      <c r="AK64" s="325">
        <f t="shared" si="8"/>
        <v>1625.3399999999997</v>
      </c>
      <c r="AL64" s="323">
        <v>5597.8000000000011</v>
      </c>
      <c r="AM64" s="323">
        <v>4302.2</v>
      </c>
      <c r="AN64" s="324">
        <f t="shared" si="74"/>
        <v>1295.6000000000013</v>
      </c>
      <c r="AO64" s="324">
        <f t="shared" si="75"/>
        <v>0</v>
      </c>
      <c r="AP64" s="325">
        <f t="shared" si="9"/>
        <v>1295.6000000000013</v>
      </c>
      <c r="AQ64" s="326">
        <v>1225.6100000000001</v>
      </c>
      <c r="AR64" s="326">
        <v>1050.2</v>
      </c>
      <c r="AS64" s="324">
        <f t="shared" si="76"/>
        <v>175.41000000000008</v>
      </c>
      <c r="AT64" s="324">
        <f t="shared" si="77"/>
        <v>0</v>
      </c>
      <c r="AU64" s="327">
        <f t="shared" si="10"/>
        <v>175.41000000000008</v>
      </c>
      <c r="AV64" s="323">
        <v>731.61999999999989</v>
      </c>
      <c r="AW64" s="323">
        <v>551.87999999999988</v>
      </c>
      <c r="AX64" s="324">
        <f t="shared" si="78"/>
        <v>179.74</v>
      </c>
      <c r="AY64" s="324">
        <f t="shared" si="79"/>
        <v>0</v>
      </c>
      <c r="AZ64" s="325">
        <f t="shared" si="11"/>
        <v>179.74</v>
      </c>
      <c r="BA64" s="326">
        <v>3876.88</v>
      </c>
      <c r="BB64" s="326">
        <v>6015.59</v>
      </c>
      <c r="BC64" s="324">
        <f t="shared" si="80"/>
        <v>0</v>
      </c>
      <c r="BD64" s="324">
        <f t="shared" si="81"/>
        <v>-2138.71</v>
      </c>
      <c r="BE64" s="327">
        <f t="shared" si="12"/>
        <v>-2138.71</v>
      </c>
      <c r="BF64" s="324">
        <v>1529.3</v>
      </c>
      <c r="BG64" s="324">
        <v>0</v>
      </c>
      <c r="BH64" s="324">
        <f t="shared" si="82"/>
        <v>1529.3</v>
      </c>
      <c r="BI64" s="324">
        <f t="shared" si="83"/>
        <v>0</v>
      </c>
      <c r="BJ64" s="327">
        <f t="shared" si="13"/>
        <v>1529.3</v>
      </c>
      <c r="BK64" s="324">
        <v>8418.34</v>
      </c>
      <c r="BL64" s="324">
        <v>10816.62</v>
      </c>
      <c r="BM64" s="324">
        <f t="shared" si="84"/>
        <v>0</v>
      </c>
      <c r="BN64" s="324">
        <f t="shared" si="85"/>
        <v>-2398.2800000000007</v>
      </c>
      <c r="BO64" s="325">
        <f t="shared" si="14"/>
        <v>-2398.2800000000007</v>
      </c>
      <c r="BP64" s="320">
        <v>839.69</v>
      </c>
      <c r="BQ64" s="320">
        <v>687.26</v>
      </c>
      <c r="BR64" s="319">
        <f t="shared" si="15"/>
        <v>152.43000000000006</v>
      </c>
      <c r="BS64" s="320">
        <f t="shared" si="16"/>
        <v>0</v>
      </c>
      <c r="BT64" s="341">
        <f t="shared" si="17"/>
        <v>152.43000000000006</v>
      </c>
      <c r="BU64" s="319">
        <v>108.07000000000001</v>
      </c>
      <c r="BV64" s="319">
        <v>0</v>
      </c>
      <c r="BW64" s="319">
        <f t="shared" si="18"/>
        <v>108.07000000000001</v>
      </c>
      <c r="BX64" s="320">
        <f t="shared" si="19"/>
        <v>0</v>
      </c>
      <c r="BY64" s="342">
        <f t="shared" si="20"/>
        <v>108.07000000000001</v>
      </c>
      <c r="BZ64" s="319">
        <v>1996.0699999999997</v>
      </c>
      <c r="CA64" s="319">
        <v>0</v>
      </c>
      <c r="CB64" s="319">
        <f t="shared" si="21"/>
        <v>1996.0699999999997</v>
      </c>
      <c r="CC64" s="320">
        <f t="shared" si="22"/>
        <v>0</v>
      </c>
      <c r="CD64" s="341">
        <f t="shared" si="23"/>
        <v>1996.0699999999997</v>
      </c>
      <c r="CE64" s="319">
        <v>48015.54</v>
      </c>
      <c r="CF64" s="319">
        <v>18929.509999999998</v>
      </c>
      <c r="CG64" s="319">
        <f t="shared" si="24"/>
        <v>29086.030000000002</v>
      </c>
      <c r="CH64" s="320">
        <f t="shared" si="25"/>
        <v>0</v>
      </c>
      <c r="CI64" s="342">
        <f t="shared" si="26"/>
        <v>29086.030000000002</v>
      </c>
      <c r="CJ64" s="319">
        <v>3579.4100000000003</v>
      </c>
      <c r="CK64" s="319">
        <v>371.64</v>
      </c>
      <c r="CL64" s="324">
        <f t="shared" si="27"/>
        <v>3207.7700000000004</v>
      </c>
      <c r="CM64" s="324">
        <f t="shared" si="28"/>
        <v>0</v>
      </c>
      <c r="CN64" s="327">
        <f t="shared" si="89"/>
        <v>3207.7700000000004</v>
      </c>
      <c r="CO64" s="324">
        <v>3738.41</v>
      </c>
      <c r="CP64" s="324">
        <v>0</v>
      </c>
      <c r="CQ64" s="324">
        <f t="shared" si="30"/>
        <v>3738.41</v>
      </c>
      <c r="CR64" s="324">
        <f t="shared" si="31"/>
        <v>0</v>
      </c>
      <c r="CS64" s="327">
        <f t="shared" si="90"/>
        <v>3738.41</v>
      </c>
      <c r="CT64" s="324">
        <v>1052.7599999999998</v>
      </c>
      <c r="CU64" s="324">
        <v>0</v>
      </c>
      <c r="CV64" s="324">
        <f t="shared" si="33"/>
        <v>1052.7599999999998</v>
      </c>
      <c r="CW64" s="324">
        <f t="shared" si="34"/>
        <v>0</v>
      </c>
      <c r="CX64" s="327">
        <f t="shared" si="91"/>
        <v>1052.7599999999998</v>
      </c>
      <c r="CY64" s="324">
        <v>3107.76</v>
      </c>
      <c r="CZ64" s="324">
        <v>0</v>
      </c>
      <c r="DA64" s="324">
        <f t="shared" si="36"/>
        <v>3107.76</v>
      </c>
      <c r="DB64" s="324">
        <f t="shared" si="37"/>
        <v>0</v>
      </c>
      <c r="DC64" s="327">
        <f t="shared" si="92"/>
        <v>3107.76</v>
      </c>
      <c r="DD64" s="324">
        <v>2697.3100000000004</v>
      </c>
      <c r="DE64" s="324">
        <v>0</v>
      </c>
      <c r="DF64" s="324">
        <f t="shared" si="39"/>
        <v>2697.3100000000004</v>
      </c>
      <c r="DG64" s="324">
        <f t="shared" si="40"/>
        <v>0</v>
      </c>
      <c r="DH64" s="325">
        <f t="shared" si="93"/>
        <v>2697.3100000000004</v>
      </c>
      <c r="DI64" s="323">
        <v>1719.6</v>
      </c>
      <c r="DJ64" s="323">
        <v>827.63</v>
      </c>
      <c r="DK64" s="324">
        <f t="shared" si="42"/>
        <v>891.96999999999991</v>
      </c>
      <c r="DL64" s="324">
        <f t="shared" si="43"/>
        <v>0</v>
      </c>
      <c r="DM64" s="327">
        <f t="shared" si="94"/>
        <v>891.96999999999991</v>
      </c>
      <c r="DN64" s="324">
        <v>179.57</v>
      </c>
      <c r="DO64" s="324">
        <v>0</v>
      </c>
      <c r="DP64" s="324">
        <f t="shared" si="45"/>
        <v>179.57</v>
      </c>
      <c r="DQ64" s="324">
        <f t="shared" si="46"/>
        <v>0</v>
      </c>
      <c r="DR64" s="325">
        <f t="shared" si="47"/>
        <v>179.57</v>
      </c>
      <c r="DS64" s="320">
        <v>7384.35</v>
      </c>
      <c r="DT64" s="320">
        <v>0</v>
      </c>
      <c r="DU64" s="319">
        <f t="shared" si="48"/>
        <v>7384.35</v>
      </c>
      <c r="DV64" s="320">
        <f t="shared" si="49"/>
        <v>0</v>
      </c>
      <c r="DW64" s="342">
        <f t="shared" si="95"/>
        <v>7384.35</v>
      </c>
      <c r="DX64" s="329">
        <v>7513.4700000000012</v>
      </c>
      <c r="DY64" s="329">
        <v>3897.41</v>
      </c>
      <c r="DZ64" s="320">
        <f t="shared" si="51"/>
        <v>3616.0600000000013</v>
      </c>
      <c r="EA64" s="320">
        <f t="shared" si="52"/>
        <v>0</v>
      </c>
      <c r="EB64" s="342">
        <f t="shared" si="53"/>
        <v>3616.0600000000013</v>
      </c>
      <c r="EC64" s="319">
        <v>11474.810000000001</v>
      </c>
      <c r="ED64" s="319">
        <v>2576.0299999999997</v>
      </c>
      <c r="EE64" s="319">
        <f t="shared" si="54"/>
        <v>8898.7800000000025</v>
      </c>
      <c r="EF64" s="320">
        <f t="shared" si="55"/>
        <v>0</v>
      </c>
      <c r="EG64" s="342">
        <f t="shared" si="56"/>
        <v>8898.7800000000025</v>
      </c>
      <c r="EH64" s="324"/>
      <c r="EI64" s="324"/>
      <c r="EJ64" s="324">
        <f t="shared" si="57"/>
        <v>0</v>
      </c>
      <c r="EK64" s="324">
        <f t="shared" si="58"/>
        <v>0</v>
      </c>
      <c r="EL64" s="327">
        <f t="shared" si="59"/>
        <v>0</v>
      </c>
      <c r="EM64" s="330">
        <v>6938.5</v>
      </c>
      <c r="EN64" s="330">
        <v>4606.1100000000006</v>
      </c>
      <c r="EO64" s="331">
        <f t="shared" si="60"/>
        <v>205766.51</v>
      </c>
      <c r="EP64" s="331">
        <f t="shared" si="61"/>
        <v>139442.20000000004</v>
      </c>
      <c r="EQ64" s="332">
        <f t="shared" si="86"/>
        <v>66324.309999999969</v>
      </c>
      <c r="ER64" s="332">
        <f t="shared" si="87"/>
        <v>0</v>
      </c>
      <c r="ES64" s="333">
        <f t="shared" si="62"/>
        <v>66324.309999999969</v>
      </c>
      <c r="ET64" s="343"/>
      <c r="EU64" s="335">
        <f t="shared" si="63"/>
        <v>35502.659999999967</v>
      </c>
      <c r="EV64" s="336">
        <f t="shared" si="64"/>
        <v>-40850.399999999972</v>
      </c>
      <c r="EW64" s="337"/>
      <c r="EX64" s="2"/>
      <c r="EY64" s="7"/>
      <c r="EZ64" s="2"/>
      <c r="FA64" s="2"/>
      <c r="FB64" s="2"/>
      <c r="FC64" s="2"/>
      <c r="FD64" s="2"/>
      <c r="FE64" s="2"/>
      <c r="FF64" s="2"/>
      <c r="FG64" s="2"/>
    </row>
    <row r="65" spans="1:163" s="1" customFormat="1" ht="15.75" customHeight="1" x14ac:dyDescent="0.25">
      <c r="A65" s="311">
        <v>58</v>
      </c>
      <c r="B65" s="338" t="s">
        <v>65</v>
      </c>
      <c r="C65" s="339">
        <v>9</v>
      </c>
      <c r="D65" s="340">
        <v>2</v>
      </c>
      <c r="E65" s="315">
        <v>6367.2857142857147</v>
      </c>
      <c r="F65" s="316">
        <f>'[3]березень 2021'!F68</f>
        <v>-108025.81999999998</v>
      </c>
      <c r="G65" s="316">
        <f>'[3]березень 2021'!G68</f>
        <v>-102799.37000000001</v>
      </c>
      <c r="H65" s="317">
        <v>28673.57</v>
      </c>
      <c r="I65" s="317">
        <v>28674.549999999996</v>
      </c>
      <c r="J65" s="317">
        <f t="shared" si="65"/>
        <v>0</v>
      </c>
      <c r="K65" s="317">
        <f t="shared" si="66"/>
        <v>-0.97999999999592546</v>
      </c>
      <c r="L65" s="317">
        <f t="shared" si="0"/>
        <v>-0.97999999999592546</v>
      </c>
      <c r="M65" s="318">
        <v>18569.690000000002</v>
      </c>
      <c r="N65" s="318">
        <v>28276.1</v>
      </c>
      <c r="O65" s="319">
        <f t="shared" si="67"/>
        <v>0</v>
      </c>
      <c r="P65" s="319">
        <f t="shared" si="1"/>
        <v>-9706.4099999999962</v>
      </c>
      <c r="Q65" s="319">
        <f t="shared" si="2"/>
        <v>-9706.4099999999962</v>
      </c>
      <c r="R65" s="319">
        <v>27204.68</v>
      </c>
      <c r="S65" s="319">
        <v>26685.910000000003</v>
      </c>
      <c r="T65" s="319">
        <f t="shared" si="68"/>
        <v>518.7699999999968</v>
      </c>
      <c r="U65" s="320">
        <f t="shared" si="69"/>
        <v>0</v>
      </c>
      <c r="V65" s="341">
        <f t="shared" si="3"/>
        <v>518.7699999999968</v>
      </c>
      <c r="W65" s="319">
        <v>0</v>
      </c>
      <c r="X65" s="319">
        <v>0</v>
      </c>
      <c r="Y65" s="319">
        <f t="shared" si="4"/>
        <v>0</v>
      </c>
      <c r="Z65" s="320">
        <f t="shared" si="5"/>
        <v>0</v>
      </c>
      <c r="AA65" s="342">
        <f t="shared" si="6"/>
        <v>0</v>
      </c>
      <c r="AB65" s="323">
        <v>9230.7200000000012</v>
      </c>
      <c r="AC65" s="323">
        <v>557.29000000000008</v>
      </c>
      <c r="AD65" s="324">
        <f t="shared" si="70"/>
        <v>8673.43</v>
      </c>
      <c r="AE65" s="324">
        <f t="shared" si="71"/>
        <v>0</v>
      </c>
      <c r="AF65" s="325">
        <f t="shared" si="88"/>
        <v>8673.43</v>
      </c>
      <c r="AG65" s="323">
        <v>3499.5200000000004</v>
      </c>
      <c r="AH65" s="323">
        <v>1041.8699999999999</v>
      </c>
      <c r="AI65" s="324">
        <f t="shared" si="72"/>
        <v>2457.6500000000005</v>
      </c>
      <c r="AJ65" s="324">
        <f t="shared" si="73"/>
        <v>0</v>
      </c>
      <c r="AK65" s="325">
        <f t="shared" si="8"/>
        <v>2457.6500000000005</v>
      </c>
      <c r="AL65" s="323">
        <v>8534.81</v>
      </c>
      <c r="AM65" s="323">
        <v>6560.7</v>
      </c>
      <c r="AN65" s="324">
        <f t="shared" si="74"/>
        <v>1974.1099999999997</v>
      </c>
      <c r="AO65" s="324">
        <f t="shared" si="75"/>
        <v>0</v>
      </c>
      <c r="AP65" s="325">
        <f t="shared" si="9"/>
        <v>1974.1099999999997</v>
      </c>
      <c r="AQ65" s="326">
        <v>1722.38</v>
      </c>
      <c r="AR65" s="326">
        <v>1473.53</v>
      </c>
      <c r="AS65" s="324">
        <f t="shared" si="76"/>
        <v>248.85000000000014</v>
      </c>
      <c r="AT65" s="324">
        <f t="shared" si="77"/>
        <v>0</v>
      </c>
      <c r="AU65" s="327">
        <f t="shared" si="10"/>
        <v>248.85000000000014</v>
      </c>
      <c r="AV65" s="323">
        <v>966.57999999999981</v>
      </c>
      <c r="AW65" s="323">
        <v>552.28000000000009</v>
      </c>
      <c r="AX65" s="324">
        <f t="shared" si="78"/>
        <v>414.29999999999973</v>
      </c>
      <c r="AY65" s="324">
        <f t="shared" si="79"/>
        <v>0</v>
      </c>
      <c r="AZ65" s="325">
        <f t="shared" si="11"/>
        <v>414.29999999999973</v>
      </c>
      <c r="BA65" s="326">
        <v>4191.6399999999994</v>
      </c>
      <c r="BB65" s="326">
        <v>6482.76</v>
      </c>
      <c r="BC65" s="324">
        <f t="shared" si="80"/>
        <v>0</v>
      </c>
      <c r="BD65" s="324">
        <f t="shared" si="81"/>
        <v>-2291.1200000000008</v>
      </c>
      <c r="BE65" s="327">
        <f t="shared" si="12"/>
        <v>-2291.1200000000008</v>
      </c>
      <c r="BF65" s="324">
        <v>2180.1899999999996</v>
      </c>
      <c r="BG65" s="324">
        <v>0</v>
      </c>
      <c r="BH65" s="324">
        <f t="shared" si="82"/>
        <v>2180.1899999999996</v>
      </c>
      <c r="BI65" s="324">
        <f t="shared" si="83"/>
        <v>0</v>
      </c>
      <c r="BJ65" s="327">
        <f t="shared" si="13"/>
        <v>2180.1899999999996</v>
      </c>
      <c r="BK65" s="324">
        <v>12005.100000000002</v>
      </c>
      <c r="BL65" s="324">
        <v>16543.98</v>
      </c>
      <c r="BM65" s="324">
        <f t="shared" si="84"/>
        <v>0</v>
      </c>
      <c r="BN65" s="324">
        <f t="shared" si="85"/>
        <v>-4538.8799999999974</v>
      </c>
      <c r="BO65" s="325">
        <f t="shared" si="14"/>
        <v>-4538.8799999999974</v>
      </c>
      <c r="BP65" s="320">
        <v>1188.78</v>
      </c>
      <c r="BQ65" s="320">
        <v>976</v>
      </c>
      <c r="BR65" s="319">
        <f t="shared" si="15"/>
        <v>212.77999999999997</v>
      </c>
      <c r="BS65" s="320">
        <f t="shared" si="16"/>
        <v>0</v>
      </c>
      <c r="BT65" s="341">
        <f t="shared" si="17"/>
        <v>212.77999999999997</v>
      </c>
      <c r="BU65" s="319">
        <v>154.1</v>
      </c>
      <c r="BV65" s="319">
        <v>0</v>
      </c>
      <c r="BW65" s="319">
        <f t="shared" si="18"/>
        <v>154.1</v>
      </c>
      <c r="BX65" s="320">
        <f t="shared" si="19"/>
        <v>0</v>
      </c>
      <c r="BY65" s="342">
        <f t="shared" si="20"/>
        <v>154.1</v>
      </c>
      <c r="BZ65" s="319">
        <v>2741.8</v>
      </c>
      <c r="CA65" s="319">
        <v>0</v>
      </c>
      <c r="CB65" s="319">
        <f t="shared" si="21"/>
        <v>2741.8</v>
      </c>
      <c r="CC65" s="320">
        <f t="shared" si="22"/>
        <v>0</v>
      </c>
      <c r="CD65" s="341">
        <f t="shared" si="23"/>
        <v>2741.8</v>
      </c>
      <c r="CE65" s="319">
        <v>69629.430000000008</v>
      </c>
      <c r="CF65" s="319">
        <v>12782.99</v>
      </c>
      <c r="CG65" s="319">
        <f t="shared" si="24"/>
        <v>56846.44000000001</v>
      </c>
      <c r="CH65" s="320">
        <f t="shared" si="25"/>
        <v>0</v>
      </c>
      <c r="CI65" s="342">
        <f t="shared" si="26"/>
        <v>56846.44000000001</v>
      </c>
      <c r="CJ65" s="319">
        <v>5864.34</v>
      </c>
      <c r="CK65" s="319">
        <v>0</v>
      </c>
      <c r="CL65" s="324">
        <f t="shared" si="27"/>
        <v>5864.34</v>
      </c>
      <c r="CM65" s="324">
        <f t="shared" si="28"/>
        <v>0</v>
      </c>
      <c r="CN65" s="327">
        <f t="shared" si="89"/>
        <v>5864.34</v>
      </c>
      <c r="CO65" s="324">
        <v>6049.6100000000006</v>
      </c>
      <c r="CP65" s="324">
        <v>4460.72</v>
      </c>
      <c r="CQ65" s="324">
        <f t="shared" si="30"/>
        <v>1588.8900000000003</v>
      </c>
      <c r="CR65" s="324">
        <f t="shared" si="31"/>
        <v>0</v>
      </c>
      <c r="CS65" s="327">
        <f t="shared" si="90"/>
        <v>1588.8900000000003</v>
      </c>
      <c r="CT65" s="324">
        <v>1360.6999999999998</v>
      </c>
      <c r="CU65" s="324">
        <v>0</v>
      </c>
      <c r="CV65" s="324">
        <f t="shared" si="33"/>
        <v>1360.6999999999998</v>
      </c>
      <c r="CW65" s="324">
        <f t="shared" si="34"/>
        <v>0</v>
      </c>
      <c r="CX65" s="327">
        <f t="shared" si="91"/>
        <v>1360.6999999999998</v>
      </c>
      <c r="CY65" s="324">
        <v>4280.12</v>
      </c>
      <c r="CZ65" s="324">
        <v>0</v>
      </c>
      <c r="DA65" s="324">
        <f t="shared" si="36"/>
        <v>4280.12</v>
      </c>
      <c r="DB65" s="324">
        <f t="shared" si="37"/>
        <v>0</v>
      </c>
      <c r="DC65" s="327">
        <f t="shared" si="92"/>
        <v>4280.12</v>
      </c>
      <c r="DD65" s="324">
        <v>3559.9399999999996</v>
      </c>
      <c r="DE65" s="324">
        <v>0</v>
      </c>
      <c r="DF65" s="324">
        <f t="shared" si="39"/>
        <v>3559.9399999999996</v>
      </c>
      <c r="DG65" s="324">
        <f t="shared" si="40"/>
        <v>0</v>
      </c>
      <c r="DH65" s="325">
        <f t="shared" si="93"/>
        <v>3559.9399999999996</v>
      </c>
      <c r="DI65" s="323">
        <v>1947.75</v>
      </c>
      <c r="DJ65" s="323">
        <v>1109.0500000000002</v>
      </c>
      <c r="DK65" s="324">
        <f t="shared" si="42"/>
        <v>838.69999999999982</v>
      </c>
      <c r="DL65" s="324">
        <f t="shared" si="43"/>
        <v>0</v>
      </c>
      <c r="DM65" s="327">
        <f t="shared" si="94"/>
        <v>838.69999999999982</v>
      </c>
      <c r="DN65" s="324">
        <v>237.5</v>
      </c>
      <c r="DO65" s="324">
        <v>0</v>
      </c>
      <c r="DP65" s="324">
        <f t="shared" si="45"/>
        <v>237.5</v>
      </c>
      <c r="DQ65" s="324">
        <f t="shared" si="46"/>
        <v>0</v>
      </c>
      <c r="DR65" s="325">
        <f t="shared" si="47"/>
        <v>237.5</v>
      </c>
      <c r="DS65" s="320">
        <v>7862.4599999999991</v>
      </c>
      <c r="DT65" s="320">
        <v>0</v>
      </c>
      <c r="DU65" s="319">
        <f t="shared" si="48"/>
        <v>7862.4599999999991</v>
      </c>
      <c r="DV65" s="320">
        <f t="shared" si="49"/>
        <v>0</v>
      </c>
      <c r="DW65" s="342">
        <f t="shared" si="95"/>
        <v>7862.4599999999991</v>
      </c>
      <c r="DX65" s="329">
        <v>16036.800000000001</v>
      </c>
      <c r="DY65" s="329">
        <v>7485.68</v>
      </c>
      <c r="DZ65" s="320">
        <f t="shared" si="51"/>
        <v>8551.1200000000008</v>
      </c>
      <c r="EA65" s="320">
        <f t="shared" si="52"/>
        <v>0</v>
      </c>
      <c r="EB65" s="342">
        <f t="shared" si="53"/>
        <v>8551.1200000000008</v>
      </c>
      <c r="EC65" s="319">
        <v>13500.240000000002</v>
      </c>
      <c r="ED65" s="319">
        <v>3614.48</v>
      </c>
      <c r="EE65" s="319">
        <f t="shared" si="54"/>
        <v>9885.760000000002</v>
      </c>
      <c r="EF65" s="320">
        <f t="shared" si="55"/>
        <v>0</v>
      </c>
      <c r="EG65" s="342">
        <f t="shared" si="56"/>
        <v>9885.760000000002</v>
      </c>
      <c r="EH65" s="324"/>
      <c r="EI65" s="324"/>
      <c r="EJ65" s="324">
        <f t="shared" si="57"/>
        <v>0</v>
      </c>
      <c r="EK65" s="324">
        <f t="shared" si="58"/>
        <v>0</v>
      </c>
      <c r="EL65" s="327">
        <f t="shared" si="59"/>
        <v>0</v>
      </c>
      <c r="EM65" s="330">
        <v>8761.4599999999991</v>
      </c>
      <c r="EN65" s="330">
        <v>5110.51</v>
      </c>
      <c r="EO65" s="331">
        <f t="shared" si="60"/>
        <v>259953.91</v>
      </c>
      <c r="EP65" s="331">
        <f t="shared" si="61"/>
        <v>152388.40000000002</v>
      </c>
      <c r="EQ65" s="332">
        <f t="shared" si="86"/>
        <v>107565.50999999998</v>
      </c>
      <c r="ER65" s="332">
        <f t="shared" si="87"/>
        <v>0</v>
      </c>
      <c r="ES65" s="333">
        <f t="shared" si="62"/>
        <v>107565.50999999998</v>
      </c>
      <c r="ET65" s="343"/>
      <c r="EU65" s="335">
        <f t="shared" si="63"/>
        <v>-460.30999999999767</v>
      </c>
      <c r="EV65" s="336">
        <f t="shared" si="64"/>
        <v>-28222.739999999998</v>
      </c>
      <c r="EW65" s="337"/>
      <c r="EX65" s="2"/>
      <c r="EY65" s="7"/>
      <c r="EZ65" s="2"/>
      <c r="FA65" s="2"/>
      <c r="FB65" s="2"/>
      <c r="FC65" s="2"/>
      <c r="FD65" s="2"/>
      <c r="FE65" s="2"/>
      <c r="FF65" s="2"/>
      <c r="FG65" s="2"/>
    </row>
    <row r="66" spans="1:163" s="1" customFormat="1" ht="15.75" customHeight="1" x14ac:dyDescent="0.25">
      <c r="A66" s="311">
        <v>59</v>
      </c>
      <c r="B66" s="338" t="s">
        <v>66</v>
      </c>
      <c r="C66" s="339">
        <v>9</v>
      </c>
      <c r="D66" s="340">
        <v>1</v>
      </c>
      <c r="E66" s="315">
        <v>1983.485714285714</v>
      </c>
      <c r="F66" s="316">
        <f>'[3]березень 2021'!F69</f>
        <v>-32990.83</v>
      </c>
      <c r="G66" s="316">
        <f>'[3]березень 2021'!G69</f>
        <v>-37567.350000000013</v>
      </c>
      <c r="H66" s="317">
        <v>13136.729999999998</v>
      </c>
      <c r="I66" s="317">
        <v>13211.560000000001</v>
      </c>
      <c r="J66" s="317">
        <f t="shared" si="65"/>
        <v>0</v>
      </c>
      <c r="K66" s="317">
        <f t="shared" si="66"/>
        <v>-74.830000000003565</v>
      </c>
      <c r="L66" s="317">
        <f t="shared" si="0"/>
        <v>-74.830000000003565</v>
      </c>
      <c r="M66" s="318">
        <v>18027.28</v>
      </c>
      <c r="N66" s="318">
        <v>23780.54</v>
      </c>
      <c r="O66" s="319">
        <f t="shared" si="67"/>
        <v>0</v>
      </c>
      <c r="P66" s="319">
        <f t="shared" si="1"/>
        <v>-5753.260000000002</v>
      </c>
      <c r="Q66" s="319">
        <f t="shared" si="2"/>
        <v>-5753.260000000002</v>
      </c>
      <c r="R66" s="319">
        <v>11333.75</v>
      </c>
      <c r="S66" s="319">
        <v>11119.100000000002</v>
      </c>
      <c r="T66" s="319">
        <f t="shared" si="68"/>
        <v>214.64999999999782</v>
      </c>
      <c r="U66" s="320">
        <f t="shared" si="69"/>
        <v>0</v>
      </c>
      <c r="V66" s="341">
        <f t="shared" si="3"/>
        <v>214.64999999999782</v>
      </c>
      <c r="W66" s="319">
        <v>0</v>
      </c>
      <c r="X66" s="319">
        <v>0</v>
      </c>
      <c r="Y66" s="319">
        <f t="shared" si="4"/>
        <v>0</v>
      </c>
      <c r="Z66" s="320">
        <f t="shared" si="5"/>
        <v>0</v>
      </c>
      <c r="AA66" s="342">
        <f t="shared" si="6"/>
        <v>0</v>
      </c>
      <c r="AB66" s="323">
        <v>2052.7500000000005</v>
      </c>
      <c r="AC66" s="323">
        <v>329.48999999999995</v>
      </c>
      <c r="AD66" s="324">
        <f t="shared" si="70"/>
        <v>1723.2600000000004</v>
      </c>
      <c r="AE66" s="324">
        <f t="shared" si="71"/>
        <v>0</v>
      </c>
      <c r="AF66" s="325">
        <f t="shared" si="88"/>
        <v>1723.2600000000004</v>
      </c>
      <c r="AG66" s="323">
        <v>1057.75</v>
      </c>
      <c r="AH66" s="323">
        <v>802.11</v>
      </c>
      <c r="AI66" s="324">
        <f t="shared" si="72"/>
        <v>255.64</v>
      </c>
      <c r="AJ66" s="324">
        <f t="shared" si="73"/>
        <v>0</v>
      </c>
      <c r="AK66" s="325">
        <f t="shared" si="8"/>
        <v>255.64</v>
      </c>
      <c r="AL66" s="323">
        <v>2520.81</v>
      </c>
      <c r="AM66" s="323">
        <v>1938.7800000000002</v>
      </c>
      <c r="AN66" s="324">
        <f t="shared" si="74"/>
        <v>582.02999999999975</v>
      </c>
      <c r="AO66" s="324">
        <f t="shared" si="75"/>
        <v>0</v>
      </c>
      <c r="AP66" s="325">
        <f t="shared" si="9"/>
        <v>582.02999999999975</v>
      </c>
      <c r="AQ66" s="326">
        <v>647.61</v>
      </c>
      <c r="AR66" s="326">
        <v>555.54999999999995</v>
      </c>
      <c r="AS66" s="324">
        <f t="shared" si="76"/>
        <v>92.060000000000059</v>
      </c>
      <c r="AT66" s="324">
        <f t="shared" si="77"/>
        <v>0</v>
      </c>
      <c r="AU66" s="327">
        <f t="shared" si="10"/>
        <v>92.060000000000059</v>
      </c>
      <c r="AV66" s="323">
        <v>337.21000000000004</v>
      </c>
      <c r="AW66" s="323">
        <v>275.89</v>
      </c>
      <c r="AX66" s="324">
        <f t="shared" si="78"/>
        <v>61.32000000000005</v>
      </c>
      <c r="AY66" s="324">
        <f t="shared" si="79"/>
        <v>0</v>
      </c>
      <c r="AZ66" s="325">
        <f t="shared" si="11"/>
        <v>61.32000000000005</v>
      </c>
      <c r="BA66" s="326">
        <v>1543.34</v>
      </c>
      <c r="BB66" s="326">
        <v>1030.93</v>
      </c>
      <c r="BC66" s="324">
        <f t="shared" si="80"/>
        <v>512.40999999999985</v>
      </c>
      <c r="BD66" s="324">
        <f t="shared" si="81"/>
        <v>0</v>
      </c>
      <c r="BE66" s="327">
        <f t="shared" si="12"/>
        <v>512.40999999999985</v>
      </c>
      <c r="BF66" s="324">
        <v>679.14</v>
      </c>
      <c r="BG66" s="324">
        <v>0</v>
      </c>
      <c r="BH66" s="324">
        <f t="shared" si="82"/>
        <v>679.14</v>
      </c>
      <c r="BI66" s="324">
        <f t="shared" si="83"/>
        <v>0</v>
      </c>
      <c r="BJ66" s="327">
        <f t="shared" si="13"/>
        <v>679.14</v>
      </c>
      <c r="BK66" s="324">
        <v>3737.82</v>
      </c>
      <c r="BL66" s="324">
        <v>2129.36</v>
      </c>
      <c r="BM66" s="324">
        <f t="shared" si="84"/>
        <v>1608.46</v>
      </c>
      <c r="BN66" s="324">
        <f t="shared" si="85"/>
        <v>0</v>
      </c>
      <c r="BO66" s="325">
        <f t="shared" si="14"/>
        <v>1608.46</v>
      </c>
      <c r="BP66" s="320">
        <v>384.19</v>
      </c>
      <c r="BQ66" s="320">
        <v>314.55</v>
      </c>
      <c r="BR66" s="319">
        <f t="shared" si="15"/>
        <v>69.639999999999986</v>
      </c>
      <c r="BS66" s="320">
        <f t="shared" si="16"/>
        <v>0</v>
      </c>
      <c r="BT66" s="341">
        <f t="shared" si="17"/>
        <v>69.639999999999986</v>
      </c>
      <c r="BU66" s="319">
        <v>48.8</v>
      </c>
      <c r="BV66" s="319">
        <v>0</v>
      </c>
      <c r="BW66" s="319">
        <f t="shared" si="18"/>
        <v>48.8</v>
      </c>
      <c r="BX66" s="320">
        <f t="shared" si="19"/>
        <v>0</v>
      </c>
      <c r="BY66" s="342">
        <f t="shared" si="20"/>
        <v>48.8</v>
      </c>
      <c r="BZ66" s="319">
        <v>997.28</v>
      </c>
      <c r="CA66" s="319">
        <v>0</v>
      </c>
      <c r="CB66" s="319">
        <f t="shared" si="21"/>
        <v>997.28</v>
      </c>
      <c r="CC66" s="320">
        <f t="shared" si="22"/>
        <v>0</v>
      </c>
      <c r="CD66" s="341">
        <f t="shared" si="23"/>
        <v>997.28</v>
      </c>
      <c r="CE66" s="319">
        <v>15755.77</v>
      </c>
      <c r="CF66" s="319">
        <v>2699.7799999999997</v>
      </c>
      <c r="CG66" s="319">
        <f t="shared" si="24"/>
        <v>13055.990000000002</v>
      </c>
      <c r="CH66" s="320">
        <f t="shared" si="25"/>
        <v>0</v>
      </c>
      <c r="CI66" s="342">
        <f t="shared" si="26"/>
        <v>13055.990000000002</v>
      </c>
      <c r="CJ66" s="319">
        <v>1309.9100000000001</v>
      </c>
      <c r="CK66" s="319">
        <v>0</v>
      </c>
      <c r="CL66" s="324">
        <f t="shared" si="27"/>
        <v>1309.9100000000001</v>
      </c>
      <c r="CM66" s="324">
        <f t="shared" si="28"/>
        <v>0</v>
      </c>
      <c r="CN66" s="327">
        <f t="shared" si="89"/>
        <v>1309.9100000000001</v>
      </c>
      <c r="CO66" s="324">
        <v>1845.81</v>
      </c>
      <c r="CP66" s="324">
        <v>0</v>
      </c>
      <c r="CQ66" s="324">
        <f t="shared" si="30"/>
        <v>1845.81</v>
      </c>
      <c r="CR66" s="324">
        <f t="shared" si="31"/>
        <v>0</v>
      </c>
      <c r="CS66" s="327">
        <f t="shared" si="90"/>
        <v>1845.81</v>
      </c>
      <c r="CT66" s="324">
        <v>460.76</v>
      </c>
      <c r="CU66" s="324">
        <v>0</v>
      </c>
      <c r="CV66" s="324">
        <f t="shared" si="33"/>
        <v>460.76</v>
      </c>
      <c r="CW66" s="324">
        <f t="shared" si="34"/>
        <v>0</v>
      </c>
      <c r="CX66" s="327">
        <f t="shared" si="91"/>
        <v>460.76</v>
      </c>
      <c r="CY66" s="324">
        <v>1697.2700000000002</v>
      </c>
      <c r="CZ66" s="324">
        <v>0</v>
      </c>
      <c r="DA66" s="324">
        <f t="shared" si="36"/>
        <v>1697.2700000000002</v>
      </c>
      <c r="DB66" s="324">
        <f t="shared" si="37"/>
        <v>0</v>
      </c>
      <c r="DC66" s="327">
        <f t="shared" si="92"/>
        <v>1697.2700000000002</v>
      </c>
      <c r="DD66" s="324">
        <v>1240.3000000000002</v>
      </c>
      <c r="DE66" s="324">
        <v>0</v>
      </c>
      <c r="DF66" s="324">
        <f t="shared" si="39"/>
        <v>1240.3000000000002</v>
      </c>
      <c r="DG66" s="324">
        <f t="shared" si="40"/>
        <v>0</v>
      </c>
      <c r="DH66" s="325">
        <f t="shared" si="93"/>
        <v>1240.3000000000002</v>
      </c>
      <c r="DI66" s="323">
        <v>458.40000000000003</v>
      </c>
      <c r="DJ66" s="323">
        <v>263.75</v>
      </c>
      <c r="DK66" s="324">
        <f t="shared" si="42"/>
        <v>194.65000000000003</v>
      </c>
      <c r="DL66" s="324">
        <f t="shared" si="43"/>
        <v>0</v>
      </c>
      <c r="DM66" s="327">
        <f t="shared" si="94"/>
        <v>194.65000000000003</v>
      </c>
      <c r="DN66" s="324">
        <v>73.989999999999995</v>
      </c>
      <c r="DO66" s="324">
        <v>0</v>
      </c>
      <c r="DP66" s="324">
        <f t="shared" si="45"/>
        <v>73.989999999999995</v>
      </c>
      <c r="DQ66" s="324">
        <f t="shared" si="46"/>
        <v>0</v>
      </c>
      <c r="DR66" s="325">
        <f t="shared" si="47"/>
        <v>73.989999999999995</v>
      </c>
      <c r="DS66" s="320">
        <v>3319.9</v>
      </c>
      <c r="DT66" s="320">
        <v>0</v>
      </c>
      <c r="DU66" s="319">
        <f t="shared" si="48"/>
        <v>3319.9</v>
      </c>
      <c r="DV66" s="320">
        <f t="shared" si="49"/>
        <v>0</v>
      </c>
      <c r="DW66" s="342">
        <f t="shared" si="95"/>
        <v>3319.9</v>
      </c>
      <c r="DX66" s="329">
        <v>3609.3299999999995</v>
      </c>
      <c r="DY66" s="329">
        <v>1806.7399999999998</v>
      </c>
      <c r="DZ66" s="320">
        <f t="shared" si="51"/>
        <v>1802.5899999999997</v>
      </c>
      <c r="EA66" s="320">
        <f t="shared" si="52"/>
        <v>0</v>
      </c>
      <c r="EB66" s="342">
        <f t="shared" si="53"/>
        <v>1802.5899999999997</v>
      </c>
      <c r="EC66" s="319">
        <v>4287.55</v>
      </c>
      <c r="ED66" s="319">
        <v>2209.1099999999997</v>
      </c>
      <c r="EE66" s="319">
        <f t="shared" si="54"/>
        <v>2078.4400000000005</v>
      </c>
      <c r="EF66" s="320">
        <f t="shared" si="55"/>
        <v>0</v>
      </c>
      <c r="EG66" s="342">
        <f t="shared" si="56"/>
        <v>2078.4400000000005</v>
      </c>
      <c r="EH66" s="324"/>
      <c r="EI66" s="324"/>
      <c r="EJ66" s="324">
        <f t="shared" si="57"/>
        <v>0</v>
      </c>
      <c r="EK66" s="324">
        <f t="shared" si="58"/>
        <v>0</v>
      </c>
      <c r="EL66" s="327">
        <f t="shared" si="59"/>
        <v>0</v>
      </c>
      <c r="EM66" s="330">
        <v>3138.2200000000003</v>
      </c>
      <c r="EN66" s="330">
        <v>2173.06</v>
      </c>
      <c r="EO66" s="331">
        <f t="shared" si="60"/>
        <v>93701.67</v>
      </c>
      <c r="EP66" s="331">
        <f t="shared" si="61"/>
        <v>64640.3</v>
      </c>
      <c r="EQ66" s="332">
        <f t="shared" si="86"/>
        <v>29061.369999999995</v>
      </c>
      <c r="ER66" s="332">
        <f t="shared" si="87"/>
        <v>0</v>
      </c>
      <c r="ES66" s="333">
        <f t="shared" si="62"/>
        <v>29061.369999999995</v>
      </c>
      <c r="ET66" s="343"/>
      <c r="EU66" s="335">
        <f t="shared" si="63"/>
        <v>-3929.4600000000064</v>
      </c>
      <c r="EV66" s="336">
        <f t="shared" si="64"/>
        <v>-17688.670000000009</v>
      </c>
      <c r="EW66" s="337"/>
      <c r="EX66" s="2"/>
      <c r="EY66" s="7"/>
      <c r="EZ66" s="2"/>
      <c r="FA66" s="2"/>
      <c r="FB66" s="2"/>
      <c r="FC66" s="2"/>
      <c r="FD66" s="2"/>
      <c r="FE66" s="2"/>
      <c r="FF66" s="2"/>
      <c r="FG66" s="2"/>
    </row>
    <row r="67" spans="1:163" s="1" customFormat="1" ht="15.75" customHeight="1" x14ac:dyDescent="0.25">
      <c r="A67" s="311">
        <v>60</v>
      </c>
      <c r="B67" s="338" t="s">
        <v>67</v>
      </c>
      <c r="C67" s="339">
        <v>9</v>
      </c>
      <c r="D67" s="340">
        <v>2</v>
      </c>
      <c r="E67" s="315">
        <v>5220.4000000000005</v>
      </c>
      <c r="F67" s="316">
        <f>'[3]березень 2021'!F70</f>
        <v>-196208.58000000002</v>
      </c>
      <c r="G67" s="316">
        <f>'[3]березень 2021'!G70</f>
        <v>-191421.02</v>
      </c>
      <c r="H67" s="317">
        <v>24735.33</v>
      </c>
      <c r="I67" s="317">
        <v>23776.780000000002</v>
      </c>
      <c r="J67" s="317">
        <f t="shared" si="65"/>
        <v>958.54999999999927</v>
      </c>
      <c r="K67" s="317">
        <f t="shared" si="66"/>
        <v>0</v>
      </c>
      <c r="L67" s="317">
        <f t="shared" si="0"/>
        <v>958.54999999999927</v>
      </c>
      <c r="M67" s="318">
        <v>45234.310000000005</v>
      </c>
      <c r="N67" s="318">
        <v>54970.939999999988</v>
      </c>
      <c r="O67" s="319">
        <f t="shared" si="67"/>
        <v>0</v>
      </c>
      <c r="P67" s="319">
        <f t="shared" si="1"/>
        <v>-9736.6299999999828</v>
      </c>
      <c r="Q67" s="319">
        <f t="shared" si="2"/>
        <v>-9736.6299999999828</v>
      </c>
      <c r="R67" s="319">
        <v>22800.759999999995</v>
      </c>
      <c r="S67" s="319">
        <v>22238.27</v>
      </c>
      <c r="T67" s="319">
        <f t="shared" si="68"/>
        <v>562.48999999999432</v>
      </c>
      <c r="U67" s="320">
        <f t="shared" si="69"/>
        <v>0</v>
      </c>
      <c r="V67" s="341">
        <f t="shared" si="3"/>
        <v>562.48999999999432</v>
      </c>
      <c r="W67" s="319">
        <v>0</v>
      </c>
      <c r="X67" s="319">
        <v>0</v>
      </c>
      <c r="Y67" s="319">
        <f t="shared" si="4"/>
        <v>0</v>
      </c>
      <c r="Z67" s="320">
        <f t="shared" si="5"/>
        <v>0</v>
      </c>
      <c r="AA67" s="342">
        <f t="shared" si="6"/>
        <v>0</v>
      </c>
      <c r="AB67" s="323">
        <v>5317.49</v>
      </c>
      <c r="AC67" s="323">
        <v>528.84</v>
      </c>
      <c r="AD67" s="324">
        <f t="shared" si="70"/>
        <v>4788.6499999999996</v>
      </c>
      <c r="AE67" s="324">
        <f t="shared" si="71"/>
        <v>0</v>
      </c>
      <c r="AF67" s="325">
        <f t="shared" si="88"/>
        <v>4788.6499999999996</v>
      </c>
      <c r="AG67" s="323">
        <v>2827.3599999999997</v>
      </c>
      <c r="AH67" s="323">
        <v>521.01</v>
      </c>
      <c r="AI67" s="324">
        <f t="shared" si="72"/>
        <v>2306.3499999999995</v>
      </c>
      <c r="AJ67" s="324">
        <f t="shared" si="73"/>
        <v>0</v>
      </c>
      <c r="AK67" s="325">
        <f t="shared" si="8"/>
        <v>2306.3499999999995</v>
      </c>
      <c r="AL67" s="323">
        <v>6510.8899999999994</v>
      </c>
      <c r="AM67" s="323">
        <v>5004.01</v>
      </c>
      <c r="AN67" s="324">
        <f t="shared" si="74"/>
        <v>1506.8799999999992</v>
      </c>
      <c r="AO67" s="324">
        <f t="shared" si="75"/>
        <v>0</v>
      </c>
      <c r="AP67" s="325">
        <f t="shared" si="9"/>
        <v>1506.8799999999992</v>
      </c>
      <c r="AQ67" s="326">
        <v>1212.1799999999998</v>
      </c>
      <c r="AR67" s="326">
        <v>1040.08</v>
      </c>
      <c r="AS67" s="324">
        <f t="shared" si="76"/>
        <v>172.09999999999991</v>
      </c>
      <c r="AT67" s="324">
        <f t="shared" si="77"/>
        <v>0</v>
      </c>
      <c r="AU67" s="327">
        <f t="shared" si="10"/>
        <v>172.09999999999991</v>
      </c>
      <c r="AV67" s="323">
        <v>797.68999999999983</v>
      </c>
      <c r="AW67" s="323">
        <v>5233.03</v>
      </c>
      <c r="AX67" s="324">
        <f t="shared" si="78"/>
        <v>0</v>
      </c>
      <c r="AY67" s="324">
        <f t="shared" si="79"/>
        <v>-4435.34</v>
      </c>
      <c r="AZ67" s="325">
        <f t="shared" si="11"/>
        <v>-4435.34</v>
      </c>
      <c r="BA67" s="326">
        <v>3954.99</v>
      </c>
      <c r="BB67" s="326">
        <v>5899.11</v>
      </c>
      <c r="BC67" s="324">
        <f t="shared" si="80"/>
        <v>0</v>
      </c>
      <c r="BD67" s="324">
        <f t="shared" si="81"/>
        <v>-1944.12</v>
      </c>
      <c r="BE67" s="327">
        <f t="shared" si="12"/>
        <v>-1944.12</v>
      </c>
      <c r="BF67" s="324">
        <v>1787.4599999999996</v>
      </c>
      <c r="BG67" s="324">
        <v>0</v>
      </c>
      <c r="BH67" s="324">
        <f t="shared" si="82"/>
        <v>1787.4599999999996</v>
      </c>
      <c r="BI67" s="324">
        <f t="shared" si="83"/>
        <v>0</v>
      </c>
      <c r="BJ67" s="327">
        <f t="shared" si="13"/>
        <v>1787.4599999999996</v>
      </c>
      <c r="BK67" s="324">
        <v>9839.43</v>
      </c>
      <c r="BL67" s="324">
        <v>21605.48</v>
      </c>
      <c r="BM67" s="324">
        <f t="shared" si="84"/>
        <v>0</v>
      </c>
      <c r="BN67" s="324">
        <f t="shared" si="85"/>
        <v>-11766.05</v>
      </c>
      <c r="BO67" s="325">
        <f t="shared" si="14"/>
        <v>-11766.05</v>
      </c>
      <c r="BP67" s="320">
        <v>957.42000000000007</v>
      </c>
      <c r="BQ67" s="320">
        <v>783.18000000000006</v>
      </c>
      <c r="BR67" s="319">
        <f t="shared" si="15"/>
        <v>174.24</v>
      </c>
      <c r="BS67" s="320">
        <f t="shared" si="16"/>
        <v>0</v>
      </c>
      <c r="BT67" s="341">
        <f t="shared" si="17"/>
        <v>174.24</v>
      </c>
      <c r="BU67" s="319">
        <v>122.66999999999999</v>
      </c>
      <c r="BV67" s="319">
        <v>670.74</v>
      </c>
      <c r="BW67" s="319">
        <f t="shared" si="18"/>
        <v>0</v>
      </c>
      <c r="BX67" s="320">
        <f t="shared" si="19"/>
        <v>-548.07000000000005</v>
      </c>
      <c r="BY67" s="342">
        <f t="shared" si="20"/>
        <v>-548.07000000000005</v>
      </c>
      <c r="BZ67" s="319">
        <v>2494.29</v>
      </c>
      <c r="CA67" s="319">
        <v>0</v>
      </c>
      <c r="CB67" s="319">
        <f t="shared" si="21"/>
        <v>2494.29</v>
      </c>
      <c r="CC67" s="320">
        <f t="shared" si="22"/>
        <v>0</v>
      </c>
      <c r="CD67" s="341">
        <f t="shared" si="23"/>
        <v>2494.29</v>
      </c>
      <c r="CE67" s="319">
        <v>58272.290000000008</v>
      </c>
      <c r="CF67" s="319">
        <v>15155.07</v>
      </c>
      <c r="CG67" s="319">
        <f t="shared" si="24"/>
        <v>43117.220000000008</v>
      </c>
      <c r="CH67" s="320">
        <f t="shared" si="25"/>
        <v>0</v>
      </c>
      <c r="CI67" s="342">
        <f t="shared" si="26"/>
        <v>43117.220000000008</v>
      </c>
      <c r="CJ67" s="319">
        <v>3096.21</v>
      </c>
      <c r="CK67" s="319">
        <v>0</v>
      </c>
      <c r="CL67" s="324">
        <f t="shared" si="27"/>
        <v>3096.21</v>
      </c>
      <c r="CM67" s="324">
        <f t="shared" si="28"/>
        <v>0</v>
      </c>
      <c r="CN67" s="327">
        <f t="shared" si="89"/>
        <v>3096.21</v>
      </c>
      <c r="CO67" s="324">
        <v>4903.5300000000007</v>
      </c>
      <c r="CP67" s="324">
        <v>0</v>
      </c>
      <c r="CQ67" s="324">
        <f t="shared" si="30"/>
        <v>4903.5300000000007</v>
      </c>
      <c r="CR67" s="324">
        <f t="shared" si="31"/>
        <v>0</v>
      </c>
      <c r="CS67" s="327">
        <f t="shared" si="90"/>
        <v>4903.5300000000007</v>
      </c>
      <c r="CT67" s="324">
        <v>1243.5100000000002</v>
      </c>
      <c r="CU67" s="324">
        <v>0</v>
      </c>
      <c r="CV67" s="324">
        <f t="shared" si="33"/>
        <v>1243.5100000000002</v>
      </c>
      <c r="CW67" s="324">
        <f t="shared" si="34"/>
        <v>0</v>
      </c>
      <c r="CX67" s="327">
        <f t="shared" si="91"/>
        <v>1243.5100000000002</v>
      </c>
      <c r="CY67" s="324">
        <v>2610.71</v>
      </c>
      <c r="CZ67" s="324">
        <v>0</v>
      </c>
      <c r="DA67" s="324">
        <f t="shared" si="36"/>
        <v>2610.71</v>
      </c>
      <c r="DB67" s="324">
        <f t="shared" si="37"/>
        <v>0</v>
      </c>
      <c r="DC67" s="327">
        <f t="shared" si="92"/>
        <v>2610.71</v>
      </c>
      <c r="DD67" s="324">
        <v>2935.4199999999996</v>
      </c>
      <c r="DE67" s="324">
        <v>0</v>
      </c>
      <c r="DF67" s="324">
        <f t="shared" si="39"/>
        <v>2935.4199999999996</v>
      </c>
      <c r="DG67" s="324">
        <f t="shared" si="40"/>
        <v>0</v>
      </c>
      <c r="DH67" s="325">
        <f t="shared" si="93"/>
        <v>2935.4199999999996</v>
      </c>
      <c r="DI67" s="323">
        <v>1777.5400000000004</v>
      </c>
      <c r="DJ67" s="323">
        <v>394.7</v>
      </c>
      <c r="DK67" s="324">
        <f t="shared" si="42"/>
        <v>1382.8400000000004</v>
      </c>
      <c r="DL67" s="324">
        <f t="shared" si="43"/>
        <v>0</v>
      </c>
      <c r="DM67" s="327">
        <f t="shared" si="94"/>
        <v>1382.8400000000004</v>
      </c>
      <c r="DN67" s="324">
        <v>193.15</v>
      </c>
      <c r="DO67" s="324">
        <v>0</v>
      </c>
      <c r="DP67" s="324">
        <f t="shared" si="45"/>
        <v>193.15</v>
      </c>
      <c r="DQ67" s="324">
        <f t="shared" si="46"/>
        <v>0</v>
      </c>
      <c r="DR67" s="325">
        <f t="shared" si="47"/>
        <v>193.15</v>
      </c>
      <c r="DS67" s="320">
        <v>7500.670000000001</v>
      </c>
      <c r="DT67" s="320">
        <v>0</v>
      </c>
      <c r="DU67" s="319">
        <f t="shared" si="48"/>
        <v>7500.670000000001</v>
      </c>
      <c r="DV67" s="320">
        <f t="shared" si="49"/>
        <v>0</v>
      </c>
      <c r="DW67" s="342">
        <f t="shared" si="95"/>
        <v>7500.670000000001</v>
      </c>
      <c r="DX67" s="329">
        <v>10592.230000000001</v>
      </c>
      <c r="DY67" s="329">
        <v>6652.44</v>
      </c>
      <c r="DZ67" s="320">
        <f t="shared" si="51"/>
        <v>3939.7900000000018</v>
      </c>
      <c r="EA67" s="320">
        <f t="shared" si="52"/>
        <v>0</v>
      </c>
      <c r="EB67" s="342">
        <f t="shared" si="53"/>
        <v>3939.7900000000018</v>
      </c>
      <c r="EC67" s="319">
        <v>13359.699999999999</v>
      </c>
      <c r="ED67" s="319">
        <v>8133.27</v>
      </c>
      <c r="EE67" s="319">
        <f t="shared" si="54"/>
        <v>5226.4299999999985</v>
      </c>
      <c r="EF67" s="320">
        <f t="shared" si="55"/>
        <v>0</v>
      </c>
      <c r="EG67" s="342">
        <f t="shared" si="56"/>
        <v>5226.4299999999985</v>
      </c>
      <c r="EH67" s="324"/>
      <c r="EI67" s="324"/>
      <c r="EJ67" s="324">
        <f t="shared" si="57"/>
        <v>0</v>
      </c>
      <c r="EK67" s="324">
        <f t="shared" si="58"/>
        <v>0</v>
      </c>
      <c r="EL67" s="327">
        <f t="shared" si="59"/>
        <v>0</v>
      </c>
      <c r="EM67" s="330">
        <v>8137.6100000000006</v>
      </c>
      <c r="EN67" s="330">
        <v>5919.2</v>
      </c>
      <c r="EO67" s="331">
        <f t="shared" si="60"/>
        <v>243214.83999999997</v>
      </c>
      <c r="EP67" s="331">
        <f t="shared" si="61"/>
        <v>178526.15</v>
      </c>
      <c r="EQ67" s="332">
        <f t="shared" si="86"/>
        <v>64688.689999999973</v>
      </c>
      <c r="ER67" s="332">
        <f t="shared" si="87"/>
        <v>0</v>
      </c>
      <c r="ES67" s="333">
        <f t="shared" si="62"/>
        <v>64688.689999999973</v>
      </c>
      <c r="ET67" s="343"/>
      <c r="EU67" s="335">
        <f t="shared" si="63"/>
        <v>-131519.89000000004</v>
      </c>
      <c r="EV67" s="336">
        <f t="shared" si="64"/>
        <v>-131938.43</v>
      </c>
      <c r="EW67" s="337"/>
      <c r="EX67" s="2"/>
      <c r="EY67" s="7"/>
      <c r="EZ67" s="2"/>
      <c r="FA67" s="2"/>
      <c r="FB67" s="2"/>
      <c r="FC67" s="2"/>
      <c r="FD67" s="2"/>
      <c r="FE67" s="2"/>
      <c r="FF67" s="2"/>
      <c r="FG67" s="2"/>
    </row>
    <row r="68" spans="1:163" s="1" customFormat="1" ht="15.75" customHeight="1" x14ac:dyDescent="0.25">
      <c r="A68" s="311">
        <v>61</v>
      </c>
      <c r="B68" s="338" t="s">
        <v>68</v>
      </c>
      <c r="C68" s="339">
        <v>5</v>
      </c>
      <c r="D68" s="340">
        <v>2</v>
      </c>
      <c r="E68" s="315">
        <v>3499.5999999999995</v>
      </c>
      <c r="F68" s="316">
        <f>'[3]березень 2021'!F71</f>
        <v>-20237.369999999995</v>
      </c>
      <c r="G68" s="316">
        <f>'[3]березень 2021'!G71</f>
        <v>-37346.01</v>
      </c>
      <c r="H68" s="317">
        <v>15594.810000000003</v>
      </c>
      <c r="I68" s="317">
        <v>14067.630000000001</v>
      </c>
      <c r="J68" s="317">
        <f t="shared" si="65"/>
        <v>1527.1800000000021</v>
      </c>
      <c r="K68" s="317">
        <f t="shared" si="66"/>
        <v>0</v>
      </c>
      <c r="L68" s="317">
        <f t="shared" si="0"/>
        <v>1527.1800000000021</v>
      </c>
      <c r="M68" s="318">
        <v>23345.02</v>
      </c>
      <c r="N68" s="318">
        <v>31980.76</v>
      </c>
      <c r="O68" s="319">
        <f t="shared" si="67"/>
        <v>0</v>
      </c>
      <c r="P68" s="319">
        <f t="shared" si="1"/>
        <v>-8635.739999999998</v>
      </c>
      <c r="Q68" s="319">
        <f t="shared" si="2"/>
        <v>-8635.739999999998</v>
      </c>
      <c r="R68" s="319">
        <v>0</v>
      </c>
      <c r="S68" s="319">
        <v>0</v>
      </c>
      <c r="T68" s="319">
        <f t="shared" si="68"/>
        <v>0</v>
      </c>
      <c r="U68" s="320">
        <f t="shared" si="69"/>
        <v>0</v>
      </c>
      <c r="V68" s="341">
        <f t="shared" si="3"/>
        <v>0</v>
      </c>
      <c r="W68" s="319">
        <v>0</v>
      </c>
      <c r="X68" s="319">
        <v>0</v>
      </c>
      <c r="Y68" s="319">
        <f t="shared" si="4"/>
        <v>0</v>
      </c>
      <c r="Z68" s="320">
        <f t="shared" si="5"/>
        <v>0</v>
      </c>
      <c r="AA68" s="342">
        <f t="shared" si="6"/>
        <v>0</v>
      </c>
      <c r="AB68" s="323">
        <v>5714.6699999999992</v>
      </c>
      <c r="AC68" s="323">
        <v>707.42</v>
      </c>
      <c r="AD68" s="324">
        <f t="shared" si="70"/>
        <v>5007.2499999999991</v>
      </c>
      <c r="AE68" s="324">
        <f t="shared" si="71"/>
        <v>0</v>
      </c>
      <c r="AF68" s="325">
        <f t="shared" si="88"/>
        <v>5007.2499999999991</v>
      </c>
      <c r="AG68" s="323">
        <v>2562.0200000000004</v>
      </c>
      <c r="AH68" s="323">
        <v>430.62000000000006</v>
      </c>
      <c r="AI68" s="324">
        <f t="shared" si="72"/>
        <v>2131.4000000000005</v>
      </c>
      <c r="AJ68" s="324">
        <f t="shared" si="73"/>
        <v>0</v>
      </c>
      <c r="AK68" s="325">
        <f t="shared" si="8"/>
        <v>2131.4000000000005</v>
      </c>
      <c r="AL68" s="323">
        <v>4583.82</v>
      </c>
      <c r="AM68" s="323">
        <v>3622.1200000000003</v>
      </c>
      <c r="AN68" s="324">
        <f t="shared" si="74"/>
        <v>961.69999999999936</v>
      </c>
      <c r="AO68" s="324">
        <f t="shared" si="75"/>
        <v>0</v>
      </c>
      <c r="AP68" s="325">
        <f t="shared" si="9"/>
        <v>961.69999999999936</v>
      </c>
      <c r="AQ68" s="326">
        <v>971.92000000000007</v>
      </c>
      <c r="AR68" s="326">
        <v>847.95</v>
      </c>
      <c r="AS68" s="324">
        <f t="shared" si="76"/>
        <v>123.97000000000003</v>
      </c>
      <c r="AT68" s="324">
        <f t="shared" si="77"/>
        <v>0</v>
      </c>
      <c r="AU68" s="327">
        <f t="shared" si="10"/>
        <v>123.97000000000003</v>
      </c>
      <c r="AV68" s="323">
        <v>168.51</v>
      </c>
      <c r="AW68" s="323">
        <v>0.61</v>
      </c>
      <c r="AX68" s="324">
        <f t="shared" si="78"/>
        <v>167.89999999999998</v>
      </c>
      <c r="AY68" s="324">
        <f t="shared" si="79"/>
        <v>0</v>
      </c>
      <c r="AZ68" s="325">
        <f t="shared" si="11"/>
        <v>167.89999999999998</v>
      </c>
      <c r="BA68" s="326">
        <v>2827.0499999999997</v>
      </c>
      <c r="BB68" s="326">
        <v>1775.29</v>
      </c>
      <c r="BC68" s="324">
        <f t="shared" si="80"/>
        <v>1051.7599999999998</v>
      </c>
      <c r="BD68" s="324">
        <f t="shared" si="81"/>
        <v>0</v>
      </c>
      <c r="BE68" s="327">
        <f t="shared" si="12"/>
        <v>1051.7599999999998</v>
      </c>
      <c r="BF68" s="324">
        <v>1168.98</v>
      </c>
      <c r="BG68" s="324">
        <v>0</v>
      </c>
      <c r="BH68" s="324">
        <f t="shared" si="82"/>
        <v>1168.98</v>
      </c>
      <c r="BI68" s="324">
        <f t="shared" si="83"/>
        <v>0</v>
      </c>
      <c r="BJ68" s="327">
        <f t="shared" si="13"/>
        <v>1168.98</v>
      </c>
      <c r="BK68" s="324">
        <v>6378.17</v>
      </c>
      <c r="BL68" s="324">
        <v>6126.46</v>
      </c>
      <c r="BM68" s="324">
        <f t="shared" si="84"/>
        <v>251.71000000000004</v>
      </c>
      <c r="BN68" s="324">
        <f t="shared" si="85"/>
        <v>0</v>
      </c>
      <c r="BO68" s="325">
        <f t="shared" si="14"/>
        <v>251.71000000000004</v>
      </c>
      <c r="BP68" s="320">
        <v>1070.19</v>
      </c>
      <c r="BQ68" s="320">
        <v>880.3599999999999</v>
      </c>
      <c r="BR68" s="319">
        <f t="shared" si="15"/>
        <v>189.83000000000015</v>
      </c>
      <c r="BS68" s="320">
        <f t="shared" si="16"/>
        <v>0</v>
      </c>
      <c r="BT68" s="341">
        <f t="shared" si="17"/>
        <v>189.83000000000015</v>
      </c>
      <c r="BU68" s="319">
        <v>137.9</v>
      </c>
      <c r="BV68" s="319">
        <v>0</v>
      </c>
      <c r="BW68" s="319">
        <f t="shared" si="18"/>
        <v>137.9</v>
      </c>
      <c r="BX68" s="320">
        <f t="shared" si="19"/>
        <v>0</v>
      </c>
      <c r="BY68" s="342">
        <f t="shared" si="20"/>
        <v>137.9</v>
      </c>
      <c r="BZ68" s="319">
        <v>2587.5600000000004</v>
      </c>
      <c r="CA68" s="319">
        <v>4255.8500000000004</v>
      </c>
      <c r="CB68" s="319">
        <f t="shared" si="21"/>
        <v>0</v>
      </c>
      <c r="CC68" s="320">
        <f t="shared" si="22"/>
        <v>-1668.29</v>
      </c>
      <c r="CD68" s="341">
        <f t="shared" si="23"/>
        <v>-1668.29</v>
      </c>
      <c r="CE68" s="319">
        <v>12287.460000000001</v>
      </c>
      <c r="CF68" s="319">
        <v>2682.14</v>
      </c>
      <c r="CG68" s="319">
        <f t="shared" si="24"/>
        <v>9605.3200000000015</v>
      </c>
      <c r="CH68" s="320">
        <f t="shared" si="25"/>
        <v>0</v>
      </c>
      <c r="CI68" s="342">
        <f t="shared" si="26"/>
        <v>9605.3200000000015</v>
      </c>
      <c r="CJ68" s="319">
        <v>3301.74</v>
      </c>
      <c r="CK68" s="319">
        <v>0</v>
      </c>
      <c r="CL68" s="324">
        <f t="shared" si="27"/>
        <v>3301.74</v>
      </c>
      <c r="CM68" s="324">
        <f t="shared" si="28"/>
        <v>0</v>
      </c>
      <c r="CN68" s="327">
        <f t="shared" si="89"/>
        <v>3301.74</v>
      </c>
      <c r="CO68" s="324">
        <v>4322.05</v>
      </c>
      <c r="CP68" s="324">
        <v>0</v>
      </c>
      <c r="CQ68" s="324">
        <f t="shared" si="30"/>
        <v>4322.05</v>
      </c>
      <c r="CR68" s="324">
        <f t="shared" si="31"/>
        <v>0</v>
      </c>
      <c r="CS68" s="327">
        <f t="shared" si="90"/>
        <v>4322.05</v>
      </c>
      <c r="CT68" s="324">
        <v>676.55000000000018</v>
      </c>
      <c r="CU68" s="324">
        <v>0</v>
      </c>
      <c r="CV68" s="324">
        <f t="shared" si="33"/>
        <v>676.55000000000018</v>
      </c>
      <c r="CW68" s="324">
        <f t="shared" si="34"/>
        <v>0</v>
      </c>
      <c r="CX68" s="327">
        <f t="shared" si="91"/>
        <v>676.55000000000018</v>
      </c>
      <c r="CY68" s="324">
        <v>1921.9800000000002</v>
      </c>
      <c r="CZ68" s="324">
        <v>0</v>
      </c>
      <c r="DA68" s="324">
        <f t="shared" si="36"/>
        <v>1921.9800000000002</v>
      </c>
      <c r="DB68" s="324">
        <f t="shared" si="37"/>
        <v>0</v>
      </c>
      <c r="DC68" s="327">
        <f t="shared" si="92"/>
        <v>1921.9800000000002</v>
      </c>
      <c r="DD68" s="324">
        <v>0</v>
      </c>
      <c r="DE68" s="324">
        <v>0</v>
      </c>
      <c r="DF68" s="324">
        <f t="shared" si="39"/>
        <v>0</v>
      </c>
      <c r="DG68" s="324">
        <f t="shared" si="40"/>
        <v>0</v>
      </c>
      <c r="DH68" s="325">
        <f t="shared" si="93"/>
        <v>0</v>
      </c>
      <c r="DI68" s="323">
        <v>833.8</v>
      </c>
      <c r="DJ68" s="323">
        <v>752.29</v>
      </c>
      <c r="DK68" s="324">
        <f t="shared" si="42"/>
        <v>81.509999999999991</v>
      </c>
      <c r="DL68" s="324">
        <f t="shared" si="43"/>
        <v>0</v>
      </c>
      <c r="DM68" s="327">
        <f t="shared" si="94"/>
        <v>81.509999999999991</v>
      </c>
      <c r="DN68" s="324">
        <v>179.89</v>
      </c>
      <c r="DO68" s="324">
        <v>0</v>
      </c>
      <c r="DP68" s="324">
        <f t="shared" si="45"/>
        <v>179.89</v>
      </c>
      <c r="DQ68" s="324">
        <f t="shared" si="46"/>
        <v>0</v>
      </c>
      <c r="DR68" s="325">
        <f t="shared" si="47"/>
        <v>179.89</v>
      </c>
      <c r="DS68" s="320">
        <v>4785.1100000000006</v>
      </c>
      <c r="DT68" s="320">
        <v>0</v>
      </c>
      <c r="DU68" s="319">
        <f t="shared" si="48"/>
        <v>4785.1100000000006</v>
      </c>
      <c r="DV68" s="320">
        <f t="shared" si="49"/>
        <v>0</v>
      </c>
      <c r="DW68" s="342">
        <f t="shared" si="95"/>
        <v>4785.1100000000006</v>
      </c>
      <c r="DX68" s="329">
        <v>12815.16</v>
      </c>
      <c r="DY68" s="329">
        <v>6504.22</v>
      </c>
      <c r="DZ68" s="320">
        <f t="shared" si="51"/>
        <v>6310.94</v>
      </c>
      <c r="EA68" s="320">
        <f t="shared" si="52"/>
        <v>0</v>
      </c>
      <c r="EB68" s="342">
        <f t="shared" si="53"/>
        <v>6310.94</v>
      </c>
      <c r="EC68" s="319">
        <v>0</v>
      </c>
      <c r="ED68" s="319">
        <v>0</v>
      </c>
      <c r="EE68" s="319">
        <f t="shared" si="54"/>
        <v>0</v>
      </c>
      <c r="EF68" s="320">
        <f t="shared" si="55"/>
        <v>0</v>
      </c>
      <c r="EG68" s="342">
        <f t="shared" si="56"/>
        <v>0</v>
      </c>
      <c r="EH68" s="324"/>
      <c r="EI68" s="324"/>
      <c r="EJ68" s="324">
        <f t="shared" si="57"/>
        <v>0</v>
      </c>
      <c r="EK68" s="324">
        <f t="shared" si="58"/>
        <v>0</v>
      </c>
      <c r="EL68" s="327">
        <f t="shared" si="59"/>
        <v>0</v>
      </c>
      <c r="EM68" s="330">
        <v>3693.74</v>
      </c>
      <c r="EN68" s="330">
        <v>2462.71</v>
      </c>
      <c r="EO68" s="331">
        <f t="shared" si="60"/>
        <v>111928.1</v>
      </c>
      <c r="EP68" s="331">
        <f t="shared" si="61"/>
        <v>77096.429999999978</v>
      </c>
      <c r="EQ68" s="332">
        <f t="shared" si="86"/>
        <v>34831.670000000027</v>
      </c>
      <c r="ER68" s="332">
        <f t="shared" si="87"/>
        <v>0</v>
      </c>
      <c r="ES68" s="333">
        <f t="shared" si="62"/>
        <v>34831.670000000027</v>
      </c>
      <c r="ET68" s="343"/>
      <c r="EU68" s="335">
        <f t="shared" si="63"/>
        <v>14594.300000000032</v>
      </c>
      <c r="EV68" s="336">
        <f t="shared" si="64"/>
        <v>-17256.970000000008</v>
      </c>
      <c r="EW68" s="337"/>
      <c r="EX68" s="2"/>
      <c r="EY68" s="7"/>
      <c r="EZ68" s="2"/>
      <c r="FA68" s="2"/>
      <c r="FB68" s="2"/>
      <c r="FC68" s="2"/>
      <c r="FD68" s="2"/>
      <c r="FE68" s="2"/>
      <c r="FF68" s="2"/>
      <c r="FG68" s="2"/>
    </row>
    <row r="69" spans="1:163" s="1" customFormat="1" ht="15.75" customHeight="1" x14ac:dyDescent="0.25">
      <c r="A69" s="311">
        <v>62</v>
      </c>
      <c r="B69" s="338" t="s">
        <v>69</v>
      </c>
      <c r="C69" s="339">
        <v>5</v>
      </c>
      <c r="D69" s="340">
        <v>1</v>
      </c>
      <c r="E69" s="315">
        <v>4354.272857142857</v>
      </c>
      <c r="F69" s="316">
        <f>'[3]березень 2021'!F72</f>
        <v>-33418.090000000004</v>
      </c>
      <c r="G69" s="316">
        <f>'[3]березень 2021'!G72</f>
        <v>-58210.649999999987</v>
      </c>
      <c r="H69" s="317">
        <v>16098.549999999997</v>
      </c>
      <c r="I69" s="317">
        <v>14623.109999999999</v>
      </c>
      <c r="J69" s="317">
        <f t="shared" si="65"/>
        <v>1475.4399999999987</v>
      </c>
      <c r="K69" s="317">
        <f t="shared" si="66"/>
        <v>0</v>
      </c>
      <c r="L69" s="317">
        <f t="shared" si="0"/>
        <v>1475.4399999999987</v>
      </c>
      <c r="M69" s="318">
        <v>16095.780000000002</v>
      </c>
      <c r="N69" s="318">
        <v>24197.48</v>
      </c>
      <c r="O69" s="319">
        <f t="shared" si="67"/>
        <v>0</v>
      </c>
      <c r="P69" s="319">
        <f t="shared" si="1"/>
        <v>-8101.6999999999971</v>
      </c>
      <c r="Q69" s="319">
        <f t="shared" si="2"/>
        <v>-8101.6999999999971</v>
      </c>
      <c r="R69" s="319">
        <v>0</v>
      </c>
      <c r="S69" s="319">
        <v>0</v>
      </c>
      <c r="T69" s="319">
        <f t="shared" si="68"/>
        <v>0</v>
      </c>
      <c r="U69" s="320">
        <f t="shared" si="69"/>
        <v>0</v>
      </c>
      <c r="V69" s="341">
        <f t="shared" si="3"/>
        <v>0</v>
      </c>
      <c r="W69" s="319">
        <v>0</v>
      </c>
      <c r="X69" s="319">
        <v>0</v>
      </c>
      <c r="Y69" s="319">
        <f t="shared" si="4"/>
        <v>0</v>
      </c>
      <c r="Z69" s="320">
        <f t="shared" si="5"/>
        <v>0</v>
      </c>
      <c r="AA69" s="342">
        <f t="shared" si="6"/>
        <v>0</v>
      </c>
      <c r="AB69" s="323">
        <v>5163.0600000000004</v>
      </c>
      <c r="AC69" s="323">
        <v>702.25000000000011</v>
      </c>
      <c r="AD69" s="324">
        <f t="shared" si="70"/>
        <v>4460.8100000000004</v>
      </c>
      <c r="AE69" s="324">
        <f t="shared" si="71"/>
        <v>0</v>
      </c>
      <c r="AF69" s="325">
        <f t="shared" si="88"/>
        <v>4460.8100000000004</v>
      </c>
      <c r="AG69" s="323">
        <v>2739.48</v>
      </c>
      <c r="AH69" s="323">
        <v>611.25</v>
      </c>
      <c r="AI69" s="324">
        <f t="shared" si="72"/>
        <v>2128.23</v>
      </c>
      <c r="AJ69" s="324">
        <f t="shared" si="73"/>
        <v>0</v>
      </c>
      <c r="AK69" s="325">
        <f t="shared" si="8"/>
        <v>2128.23</v>
      </c>
      <c r="AL69" s="323">
        <v>7743.2499999999991</v>
      </c>
      <c r="AM69" s="323">
        <v>5843.4699999999993</v>
      </c>
      <c r="AN69" s="324">
        <f t="shared" si="74"/>
        <v>1899.7799999999997</v>
      </c>
      <c r="AO69" s="324">
        <f t="shared" si="75"/>
        <v>0</v>
      </c>
      <c r="AP69" s="325">
        <f t="shared" si="9"/>
        <v>1899.7799999999997</v>
      </c>
      <c r="AQ69" s="326">
        <v>1443.75</v>
      </c>
      <c r="AR69" s="326">
        <v>1223.21</v>
      </c>
      <c r="AS69" s="324">
        <f t="shared" si="76"/>
        <v>220.53999999999996</v>
      </c>
      <c r="AT69" s="324">
        <f t="shared" si="77"/>
        <v>0</v>
      </c>
      <c r="AU69" s="327">
        <f t="shared" si="10"/>
        <v>220.53999999999996</v>
      </c>
      <c r="AV69" s="323">
        <v>355.32</v>
      </c>
      <c r="AW69" s="323">
        <v>205.33000000000004</v>
      </c>
      <c r="AX69" s="324">
        <f t="shared" si="78"/>
        <v>149.98999999999995</v>
      </c>
      <c r="AY69" s="324">
        <f t="shared" si="79"/>
        <v>0</v>
      </c>
      <c r="AZ69" s="325">
        <f t="shared" si="11"/>
        <v>149.98999999999995</v>
      </c>
      <c r="BA69" s="326">
        <v>3441.0800000000004</v>
      </c>
      <c r="BB69" s="326">
        <v>2113.4499999999998</v>
      </c>
      <c r="BC69" s="324">
        <f t="shared" si="80"/>
        <v>1327.6300000000006</v>
      </c>
      <c r="BD69" s="324">
        <f t="shared" si="81"/>
        <v>0</v>
      </c>
      <c r="BE69" s="327">
        <f t="shared" si="12"/>
        <v>1327.6300000000006</v>
      </c>
      <c r="BF69" s="324">
        <v>1488.76</v>
      </c>
      <c r="BG69" s="324">
        <v>0</v>
      </c>
      <c r="BH69" s="324">
        <f t="shared" si="82"/>
        <v>1488.76</v>
      </c>
      <c r="BI69" s="324">
        <f t="shared" si="83"/>
        <v>0</v>
      </c>
      <c r="BJ69" s="327">
        <f t="shared" si="13"/>
        <v>1488.76</v>
      </c>
      <c r="BK69" s="324">
        <v>7858.73</v>
      </c>
      <c r="BL69" s="324">
        <v>6078.88</v>
      </c>
      <c r="BM69" s="324">
        <f t="shared" si="84"/>
        <v>1779.8499999999995</v>
      </c>
      <c r="BN69" s="324">
        <f t="shared" si="85"/>
        <v>0</v>
      </c>
      <c r="BO69" s="325">
        <f t="shared" si="14"/>
        <v>1779.8499999999995</v>
      </c>
      <c r="BP69" s="320">
        <v>555.09</v>
      </c>
      <c r="BQ69" s="320">
        <v>449.19</v>
      </c>
      <c r="BR69" s="319">
        <f t="shared" si="15"/>
        <v>105.90000000000003</v>
      </c>
      <c r="BS69" s="320">
        <f t="shared" si="16"/>
        <v>0</v>
      </c>
      <c r="BT69" s="341">
        <f t="shared" si="17"/>
        <v>105.90000000000003</v>
      </c>
      <c r="BU69" s="319">
        <v>72.34</v>
      </c>
      <c r="BV69" s="319">
        <v>1151.42</v>
      </c>
      <c r="BW69" s="319">
        <f t="shared" si="18"/>
        <v>0</v>
      </c>
      <c r="BX69" s="320">
        <f t="shared" si="19"/>
        <v>-1079.0800000000002</v>
      </c>
      <c r="BY69" s="342">
        <f t="shared" si="20"/>
        <v>-1079.0800000000002</v>
      </c>
      <c r="BZ69" s="319">
        <v>788.2600000000001</v>
      </c>
      <c r="CA69" s="319">
        <v>0</v>
      </c>
      <c r="CB69" s="319">
        <f t="shared" si="21"/>
        <v>788.2600000000001</v>
      </c>
      <c r="CC69" s="320">
        <f t="shared" si="22"/>
        <v>0</v>
      </c>
      <c r="CD69" s="341">
        <f t="shared" si="23"/>
        <v>788.2600000000001</v>
      </c>
      <c r="CE69" s="319">
        <v>15424.099999999999</v>
      </c>
      <c r="CF69" s="319">
        <v>18004.080000000002</v>
      </c>
      <c r="CG69" s="319">
        <f t="shared" si="24"/>
        <v>0</v>
      </c>
      <c r="CH69" s="320">
        <f t="shared" si="25"/>
        <v>-2579.9800000000032</v>
      </c>
      <c r="CI69" s="342">
        <f t="shared" si="26"/>
        <v>-2579.9800000000032</v>
      </c>
      <c r="CJ69" s="319">
        <v>3414.4700000000003</v>
      </c>
      <c r="CK69" s="319">
        <v>0</v>
      </c>
      <c r="CL69" s="324">
        <f t="shared" si="27"/>
        <v>3414.4700000000003</v>
      </c>
      <c r="CM69" s="324">
        <f t="shared" si="28"/>
        <v>0</v>
      </c>
      <c r="CN69" s="327">
        <f t="shared" si="89"/>
        <v>3414.4700000000003</v>
      </c>
      <c r="CO69" s="324">
        <v>4664.25</v>
      </c>
      <c r="CP69" s="324">
        <v>4210.9399999999996</v>
      </c>
      <c r="CQ69" s="324">
        <f t="shared" si="30"/>
        <v>453.3100000000004</v>
      </c>
      <c r="CR69" s="324">
        <f t="shared" si="31"/>
        <v>0</v>
      </c>
      <c r="CS69" s="327">
        <f t="shared" si="90"/>
        <v>453.3100000000004</v>
      </c>
      <c r="CT69" s="324">
        <v>1225.8</v>
      </c>
      <c r="CU69" s="324">
        <v>0</v>
      </c>
      <c r="CV69" s="324">
        <f t="shared" si="33"/>
        <v>1225.8</v>
      </c>
      <c r="CW69" s="324">
        <f t="shared" si="34"/>
        <v>0</v>
      </c>
      <c r="CX69" s="327">
        <f t="shared" si="91"/>
        <v>1225.8</v>
      </c>
      <c r="CY69" s="324">
        <v>2511.44</v>
      </c>
      <c r="CZ69" s="324">
        <v>0</v>
      </c>
      <c r="DA69" s="324">
        <f t="shared" si="36"/>
        <v>2511.44</v>
      </c>
      <c r="DB69" s="324">
        <f t="shared" si="37"/>
        <v>0</v>
      </c>
      <c r="DC69" s="327">
        <f t="shared" si="92"/>
        <v>2511.44</v>
      </c>
      <c r="DD69" s="324">
        <v>1305.4000000000003</v>
      </c>
      <c r="DE69" s="324">
        <v>8413.49</v>
      </c>
      <c r="DF69" s="324">
        <f t="shared" si="39"/>
        <v>0</v>
      </c>
      <c r="DG69" s="324">
        <f t="shared" si="40"/>
        <v>-7108.0899999999992</v>
      </c>
      <c r="DH69" s="325">
        <f t="shared" si="93"/>
        <v>-7108.0899999999992</v>
      </c>
      <c r="DI69" s="323">
        <v>1853.4899999999998</v>
      </c>
      <c r="DJ69" s="323">
        <v>1315.1999999999998</v>
      </c>
      <c r="DK69" s="324">
        <f t="shared" si="42"/>
        <v>538.29</v>
      </c>
      <c r="DL69" s="324">
        <f t="shared" si="43"/>
        <v>0</v>
      </c>
      <c r="DM69" s="327">
        <f t="shared" si="94"/>
        <v>538.29</v>
      </c>
      <c r="DN69" s="324">
        <v>224.72</v>
      </c>
      <c r="DO69" s="324">
        <v>0</v>
      </c>
      <c r="DP69" s="324">
        <f t="shared" si="45"/>
        <v>224.72</v>
      </c>
      <c r="DQ69" s="324">
        <f t="shared" si="46"/>
        <v>0</v>
      </c>
      <c r="DR69" s="325">
        <f t="shared" si="47"/>
        <v>224.72</v>
      </c>
      <c r="DS69" s="320">
        <v>4731.46</v>
      </c>
      <c r="DT69" s="320">
        <v>0</v>
      </c>
      <c r="DU69" s="319">
        <f t="shared" si="48"/>
        <v>4731.46</v>
      </c>
      <c r="DV69" s="320">
        <f t="shared" si="49"/>
        <v>0</v>
      </c>
      <c r="DW69" s="342">
        <f t="shared" si="95"/>
        <v>4731.46</v>
      </c>
      <c r="DX69" s="329">
        <v>5121.26</v>
      </c>
      <c r="DY69" s="329">
        <v>6926.57</v>
      </c>
      <c r="DZ69" s="320">
        <f t="shared" si="51"/>
        <v>0</v>
      </c>
      <c r="EA69" s="320">
        <f t="shared" si="52"/>
        <v>-1805.3099999999995</v>
      </c>
      <c r="EB69" s="342">
        <f t="shared" si="53"/>
        <v>-1805.3099999999995</v>
      </c>
      <c r="EC69" s="319">
        <v>0</v>
      </c>
      <c r="ED69" s="319">
        <v>0</v>
      </c>
      <c r="EE69" s="319">
        <f t="shared" si="54"/>
        <v>0</v>
      </c>
      <c r="EF69" s="320">
        <f t="shared" si="55"/>
        <v>0</v>
      </c>
      <c r="EG69" s="342">
        <f t="shared" si="56"/>
        <v>0</v>
      </c>
      <c r="EH69" s="324"/>
      <c r="EI69" s="324"/>
      <c r="EJ69" s="324">
        <f t="shared" si="57"/>
        <v>0</v>
      </c>
      <c r="EK69" s="324">
        <f t="shared" si="58"/>
        <v>0</v>
      </c>
      <c r="EL69" s="327">
        <f t="shared" si="59"/>
        <v>0</v>
      </c>
      <c r="EM69" s="330">
        <v>3576.4799999999996</v>
      </c>
      <c r="EN69" s="330">
        <v>3440.7400000000002</v>
      </c>
      <c r="EO69" s="331">
        <f t="shared" si="60"/>
        <v>107896.32000000001</v>
      </c>
      <c r="EP69" s="331">
        <f t="shared" ref="EP69:EP131" si="96">ED69+DY69+DT69+CF69+CA69+BV69+BQ69+X69+N69+S69+EN69+CK69+I69+EI69+DO69+DJ69+DE69+CZ69+CU69+CP69+BL69+BG69+BB69+AW69+AR69+AM69+AH69+AC69</f>
        <v>99510.060000000012</v>
      </c>
      <c r="EQ69" s="332">
        <f t="shared" si="86"/>
        <v>8386.2599999999948</v>
      </c>
      <c r="ER69" s="332">
        <f t="shared" si="87"/>
        <v>0</v>
      </c>
      <c r="ES69" s="333">
        <f t="shared" si="62"/>
        <v>8386.2599999999948</v>
      </c>
      <c r="ET69" s="343"/>
      <c r="EU69" s="335">
        <f t="shared" si="63"/>
        <v>-25031.830000000009</v>
      </c>
      <c r="EV69" s="336">
        <f t="shared" si="64"/>
        <v>-59530.689999999981</v>
      </c>
      <c r="EW69" s="337"/>
      <c r="EX69" s="2"/>
      <c r="EY69" s="7"/>
      <c r="EZ69" s="2"/>
      <c r="FA69" s="2"/>
      <c r="FB69" s="2"/>
      <c r="FC69" s="2"/>
      <c r="FD69" s="2"/>
      <c r="FE69" s="2"/>
      <c r="FF69" s="2"/>
      <c r="FG69" s="2"/>
    </row>
    <row r="70" spans="1:163" s="1" customFormat="1" ht="15.75" customHeight="1" x14ac:dyDescent="0.25">
      <c r="A70" s="311">
        <v>63</v>
      </c>
      <c r="B70" s="338" t="s">
        <v>70</v>
      </c>
      <c r="C70" s="339">
        <v>9</v>
      </c>
      <c r="D70" s="340">
        <v>3</v>
      </c>
      <c r="E70" s="315">
        <v>5989.86</v>
      </c>
      <c r="F70" s="316">
        <f>'[3]березень 2021'!F73</f>
        <v>-2636.0400000000122</v>
      </c>
      <c r="G70" s="316">
        <f>'[3]березень 2021'!G73</f>
        <v>-35458.070000000022</v>
      </c>
      <c r="H70" s="317">
        <v>36964.629999999997</v>
      </c>
      <c r="I70" s="317">
        <v>33871.75</v>
      </c>
      <c r="J70" s="317">
        <f t="shared" si="65"/>
        <v>3092.8799999999974</v>
      </c>
      <c r="K70" s="317">
        <f t="shared" si="66"/>
        <v>0</v>
      </c>
      <c r="L70" s="317">
        <f t="shared" si="0"/>
        <v>3092.8799999999974</v>
      </c>
      <c r="M70" s="318">
        <v>56606.010000000009</v>
      </c>
      <c r="N70" s="318">
        <v>68904.100000000006</v>
      </c>
      <c r="O70" s="319">
        <f t="shared" si="67"/>
        <v>0</v>
      </c>
      <c r="P70" s="319">
        <f t="shared" si="1"/>
        <v>-12298.089999999997</v>
      </c>
      <c r="Q70" s="319">
        <f t="shared" si="2"/>
        <v>-12298.089999999997</v>
      </c>
      <c r="R70" s="319">
        <v>36752</v>
      </c>
      <c r="S70" s="319">
        <v>37820.22</v>
      </c>
      <c r="T70" s="319">
        <f t="shared" si="68"/>
        <v>0</v>
      </c>
      <c r="U70" s="320">
        <f t="shared" si="69"/>
        <v>-1068.2200000000012</v>
      </c>
      <c r="V70" s="341">
        <f t="shared" si="3"/>
        <v>-1068.2200000000012</v>
      </c>
      <c r="W70" s="319">
        <v>3105.17</v>
      </c>
      <c r="X70" s="319">
        <v>3046.89</v>
      </c>
      <c r="Y70" s="319">
        <f t="shared" si="4"/>
        <v>58.2800000000002</v>
      </c>
      <c r="Z70" s="320">
        <f t="shared" si="5"/>
        <v>0</v>
      </c>
      <c r="AA70" s="342">
        <f t="shared" si="6"/>
        <v>58.2800000000002</v>
      </c>
      <c r="AB70" s="323">
        <v>9308.8700000000008</v>
      </c>
      <c r="AC70" s="323">
        <v>748.63000000000011</v>
      </c>
      <c r="AD70" s="324">
        <f t="shared" si="70"/>
        <v>8560.2400000000016</v>
      </c>
      <c r="AE70" s="324">
        <f t="shared" si="71"/>
        <v>0</v>
      </c>
      <c r="AF70" s="325">
        <f t="shared" si="88"/>
        <v>8560.2400000000016</v>
      </c>
      <c r="AG70" s="323">
        <v>4611.58</v>
      </c>
      <c r="AH70" s="323">
        <v>1022.77</v>
      </c>
      <c r="AI70" s="324">
        <f t="shared" si="72"/>
        <v>3588.81</v>
      </c>
      <c r="AJ70" s="324">
        <f t="shared" si="73"/>
        <v>0</v>
      </c>
      <c r="AK70" s="325">
        <f t="shared" si="8"/>
        <v>3588.81</v>
      </c>
      <c r="AL70" s="323">
        <v>7382.5</v>
      </c>
      <c r="AM70" s="323">
        <v>5668.12</v>
      </c>
      <c r="AN70" s="324">
        <f t="shared" si="74"/>
        <v>1714.38</v>
      </c>
      <c r="AO70" s="324">
        <f t="shared" si="75"/>
        <v>0</v>
      </c>
      <c r="AP70" s="325">
        <f t="shared" si="9"/>
        <v>1714.38</v>
      </c>
      <c r="AQ70" s="326">
        <v>1701.1100000000001</v>
      </c>
      <c r="AR70" s="326">
        <v>1460.65</v>
      </c>
      <c r="AS70" s="324">
        <f t="shared" si="76"/>
        <v>240.46000000000004</v>
      </c>
      <c r="AT70" s="324">
        <f t="shared" si="77"/>
        <v>0</v>
      </c>
      <c r="AU70" s="327">
        <f t="shared" si="10"/>
        <v>240.46000000000004</v>
      </c>
      <c r="AV70" s="323">
        <v>387.55000000000007</v>
      </c>
      <c r="AW70" s="323">
        <v>310.41000000000003</v>
      </c>
      <c r="AX70" s="324">
        <f t="shared" si="78"/>
        <v>77.140000000000043</v>
      </c>
      <c r="AY70" s="324">
        <f t="shared" si="79"/>
        <v>0</v>
      </c>
      <c r="AZ70" s="325">
        <f t="shared" si="11"/>
        <v>77.140000000000043</v>
      </c>
      <c r="BA70" s="326">
        <v>4504.3900000000003</v>
      </c>
      <c r="BB70" s="326">
        <v>3389.56</v>
      </c>
      <c r="BC70" s="324">
        <f t="shared" si="80"/>
        <v>1114.8300000000004</v>
      </c>
      <c r="BD70" s="324">
        <f t="shared" si="81"/>
        <v>0</v>
      </c>
      <c r="BE70" s="327">
        <f t="shared" si="12"/>
        <v>1114.8300000000004</v>
      </c>
      <c r="BF70" s="324">
        <v>2050.9100000000003</v>
      </c>
      <c r="BG70" s="324">
        <v>2000.28</v>
      </c>
      <c r="BH70" s="324">
        <f t="shared" si="82"/>
        <v>50.630000000000337</v>
      </c>
      <c r="BI70" s="324">
        <f t="shared" si="83"/>
        <v>0</v>
      </c>
      <c r="BJ70" s="327">
        <f t="shared" si="13"/>
        <v>50.630000000000337</v>
      </c>
      <c r="BK70" s="324">
        <v>11291.46</v>
      </c>
      <c r="BL70" s="324">
        <v>12914.029999999999</v>
      </c>
      <c r="BM70" s="324">
        <f t="shared" si="84"/>
        <v>0</v>
      </c>
      <c r="BN70" s="324">
        <f t="shared" si="85"/>
        <v>-1622.5699999999997</v>
      </c>
      <c r="BO70" s="325">
        <f t="shared" si="14"/>
        <v>-1622.5699999999997</v>
      </c>
      <c r="BP70" s="320">
        <v>1067.3799999999999</v>
      </c>
      <c r="BQ70" s="320">
        <v>858.54</v>
      </c>
      <c r="BR70" s="319">
        <f t="shared" si="15"/>
        <v>208.83999999999992</v>
      </c>
      <c r="BS70" s="320">
        <f t="shared" si="16"/>
        <v>0</v>
      </c>
      <c r="BT70" s="341">
        <f t="shared" si="17"/>
        <v>208.83999999999992</v>
      </c>
      <c r="BU70" s="319">
        <v>136.57999999999998</v>
      </c>
      <c r="BV70" s="319">
        <v>0</v>
      </c>
      <c r="BW70" s="319">
        <f t="shared" si="18"/>
        <v>136.57999999999998</v>
      </c>
      <c r="BX70" s="320">
        <f t="shared" si="19"/>
        <v>0</v>
      </c>
      <c r="BY70" s="342">
        <f t="shared" si="20"/>
        <v>136.57999999999998</v>
      </c>
      <c r="BZ70" s="319">
        <v>2985.35</v>
      </c>
      <c r="CA70" s="319">
        <v>0</v>
      </c>
      <c r="CB70" s="319">
        <f t="shared" si="21"/>
        <v>2985.35</v>
      </c>
      <c r="CC70" s="320">
        <f t="shared" si="22"/>
        <v>0</v>
      </c>
      <c r="CD70" s="341">
        <f t="shared" si="23"/>
        <v>2985.35</v>
      </c>
      <c r="CE70" s="319">
        <v>39215.03</v>
      </c>
      <c r="CF70" s="319">
        <v>254875.19999999998</v>
      </c>
      <c r="CG70" s="319">
        <f t="shared" si="24"/>
        <v>0</v>
      </c>
      <c r="CH70" s="320">
        <f t="shared" si="25"/>
        <v>-215660.16999999998</v>
      </c>
      <c r="CI70" s="342">
        <f t="shared" si="26"/>
        <v>-215660.16999999998</v>
      </c>
      <c r="CJ70" s="319">
        <v>5635.28</v>
      </c>
      <c r="CK70" s="319">
        <v>525.04</v>
      </c>
      <c r="CL70" s="324">
        <f t="shared" si="27"/>
        <v>5110.24</v>
      </c>
      <c r="CM70" s="324">
        <f t="shared" si="28"/>
        <v>0</v>
      </c>
      <c r="CN70" s="327">
        <f t="shared" si="89"/>
        <v>5110.24</v>
      </c>
      <c r="CO70" s="324">
        <v>7989.8700000000008</v>
      </c>
      <c r="CP70" s="324">
        <v>15175.2</v>
      </c>
      <c r="CQ70" s="324">
        <f t="shared" si="30"/>
        <v>0</v>
      </c>
      <c r="CR70" s="324">
        <f t="shared" si="31"/>
        <v>-7185.33</v>
      </c>
      <c r="CS70" s="327">
        <f t="shared" si="90"/>
        <v>-7185.33</v>
      </c>
      <c r="CT70" s="324">
        <v>1541.78</v>
      </c>
      <c r="CU70" s="324">
        <v>741.8</v>
      </c>
      <c r="CV70" s="324">
        <f t="shared" si="33"/>
        <v>799.98</v>
      </c>
      <c r="CW70" s="324">
        <f t="shared" si="34"/>
        <v>0</v>
      </c>
      <c r="CX70" s="327">
        <f t="shared" si="91"/>
        <v>799.98</v>
      </c>
      <c r="CY70" s="324">
        <v>3510.6799999999994</v>
      </c>
      <c r="CZ70" s="324">
        <v>0</v>
      </c>
      <c r="DA70" s="324">
        <f t="shared" si="36"/>
        <v>3510.6799999999994</v>
      </c>
      <c r="DB70" s="324">
        <f t="shared" si="37"/>
        <v>0</v>
      </c>
      <c r="DC70" s="327">
        <f t="shared" si="92"/>
        <v>3510.6799999999994</v>
      </c>
      <c r="DD70" s="324">
        <v>1425.6000000000001</v>
      </c>
      <c r="DE70" s="324">
        <v>0</v>
      </c>
      <c r="DF70" s="324">
        <f t="shared" si="39"/>
        <v>1425.6000000000001</v>
      </c>
      <c r="DG70" s="324">
        <f t="shared" si="40"/>
        <v>0</v>
      </c>
      <c r="DH70" s="325">
        <f t="shared" si="93"/>
        <v>1425.6000000000001</v>
      </c>
      <c r="DI70" s="323">
        <v>1684.3399999999997</v>
      </c>
      <c r="DJ70" s="323">
        <v>1245.92</v>
      </c>
      <c r="DK70" s="324">
        <f t="shared" si="42"/>
        <v>438.41999999999962</v>
      </c>
      <c r="DL70" s="324">
        <f t="shared" si="43"/>
        <v>0</v>
      </c>
      <c r="DM70" s="327">
        <f t="shared" si="94"/>
        <v>438.41999999999962</v>
      </c>
      <c r="DN70" s="324">
        <v>262.37</v>
      </c>
      <c r="DO70" s="324">
        <v>0</v>
      </c>
      <c r="DP70" s="324">
        <f t="shared" si="45"/>
        <v>262.37</v>
      </c>
      <c r="DQ70" s="324">
        <f t="shared" si="46"/>
        <v>0</v>
      </c>
      <c r="DR70" s="325">
        <f t="shared" si="47"/>
        <v>262.37</v>
      </c>
      <c r="DS70" s="320">
        <v>3848.5100000000007</v>
      </c>
      <c r="DT70" s="320">
        <v>0</v>
      </c>
      <c r="DU70" s="319">
        <f t="shared" si="48"/>
        <v>3848.5100000000007</v>
      </c>
      <c r="DV70" s="320">
        <f t="shared" si="49"/>
        <v>0</v>
      </c>
      <c r="DW70" s="342">
        <f t="shared" si="95"/>
        <v>3848.5100000000007</v>
      </c>
      <c r="DX70" s="329">
        <v>8805.08</v>
      </c>
      <c r="DY70" s="329">
        <v>6276.34</v>
      </c>
      <c r="DZ70" s="320">
        <f t="shared" si="51"/>
        <v>2528.7399999999998</v>
      </c>
      <c r="EA70" s="320">
        <f t="shared" si="52"/>
        <v>0</v>
      </c>
      <c r="EB70" s="342">
        <f t="shared" si="53"/>
        <v>2528.7399999999998</v>
      </c>
      <c r="EC70" s="319">
        <v>13170.249999999998</v>
      </c>
      <c r="ED70" s="319">
        <v>11531.720000000001</v>
      </c>
      <c r="EE70" s="319">
        <f t="shared" si="54"/>
        <v>1638.529999999997</v>
      </c>
      <c r="EF70" s="320">
        <f t="shared" si="55"/>
        <v>0</v>
      </c>
      <c r="EG70" s="342">
        <f t="shared" si="56"/>
        <v>1638.529999999997</v>
      </c>
      <c r="EH70" s="324"/>
      <c r="EI70" s="324"/>
      <c r="EJ70" s="324">
        <f t="shared" si="57"/>
        <v>0</v>
      </c>
      <c r="EK70" s="324">
        <f t="shared" si="58"/>
        <v>0</v>
      </c>
      <c r="EL70" s="327">
        <f t="shared" si="59"/>
        <v>0</v>
      </c>
      <c r="EM70" s="330">
        <v>9102.9000000000015</v>
      </c>
      <c r="EN70" s="330">
        <v>16606.239999999998</v>
      </c>
      <c r="EO70" s="331">
        <f t="shared" si="60"/>
        <v>275047.18</v>
      </c>
      <c r="EP70" s="331">
        <f t="shared" si="96"/>
        <v>478993.41000000003</v>
      </c>
      <c r="EQ70" s="332">
        <f t="shared" si="86"/>
        <v>0</v>
      </c>
      <c r="ER70" s="332">
        <f t="shared" si="87"/>
        <v>-203946.23000000004</v>
      </c>
      <c r="ES70" s="333">
        <f t="shared" si="62"/>
        <v>-203946.23000000004</v>
      </c>
      <c r="ET70" s="343"/>
      <c r="EU70" s="335">
        <f t="shared" si="63"/>
        <v>-206582.27000000005</v>
      </c>
      <c r="EV70" s="336">
        <f t="shared" si="64"/>
        <v>-246756.27999999997</v>
      </c>
      <c r="EW70" s="337"/>
      <c r="EX70" s="2"/>
      <c r="EY70" s="7"/>
      <c r="EZ70" s="2"/>
      <c r="FA70" s="2"/>
      <c r="FB70" s="2"/>
      <c r="FC70" s="2"/>
      <c r="FD70" s="2"/>
      <c r="FE70" s="2"/>
      <c r="FF70" s="2"/>
      <c r="FG70" s="2"/>
    </row>
    <row r="71" spans="1:163" s="1" customFormat="1" ht="15.75" customHeight="1" x14ac:dyDescent="0.25">
      <c r="A71" s="311">
        <v>64</v>
      </c>
      <c r="B71" s="338" t="s">
        <v>71</v>
      </c>
      <c r="C71" s="339">
        <v>9</v>
      </c>
      <c r="D71" s="340">
        <v>3</v>
      </c>
      <c r="E71" s="315">
        <v>5962.8085714285717</v>
      </c>
      <c r="F71" s="316">
        <f>'[3]березень 2021'!F75</f>
        <v>107995.38</v>
      </c>
      <c r="G71" s="316">
        <f>'[3]березень 2021'!G75</f>
        <v>18619.569999999989</v>
      </c>
      <c r="H71" s="317">
        <v>33826.959999999999</v>
      </c>
      <c r="I71" s="317">
        <v>32028.489999999998</v>
      </c>
      <c r="J71" s="317">
        <f t="shared" ref="J71:J134" si="97">IF(L71&gt;0,L71,0)</f>
        <v>1798.4700000000012</v>
      </c>
      <c r="K71" s="317">
        <f t="shared" ref="K71:K134" si="98">IF(L71&gt;0,0,L71)</f>
        <v>0</v>
      </c>
      <c r="L71" s="317">
        <f t="shared" ref="L71:L133" si="99">H71-I71</f>
        <v>1798.4700000000012</v>
      </c>
      <c r="M71" s="318">
        <v>42297.13</v>
      </c>
      <c r="N71" s="318">
        <v>51803.95</v>
      </c>
      <c r="O71" s="319">
        <f t="shared" ref="O71:O134" si="100">IF(Q71&gt;0,Q71,0)</f>
        <v>0</v>
      </c>
      <c r="P71" s="319">
        <f t="shared" ref="P71:P133" si="101">IF(Q71&gt;0,0,Q71)</f>
        <v>-9506.82</v>
      </c>
      <c r="Q71" s="319">
        <f t="shared" ref="Q71:Q133" si="102">M71-N71</f>
        <v>-9506.82</v>
      </c>
      <c r="R71" s="319">
        <v>36734.25</v>
      </c>
      <c r="S71" s="319">
        <v>36104.71</v>
      </c>
      <c r="T71" s="319">
        <f t="shared" ref="T71:T134" si="103">IF(V71&gt;0,V71,0)</f>
        <v>629.54000000000087</v>
      </c>
      <c r="U71" s="320">
        <f t="shared" ref="U71:U134" si="104">IF(V71&gt;0,0,V71)</f>
        <v>0</v>
      </c>
      <c r="V71" s="341">
        <f t="shared" ref="V71:V133" si="105">R71-S71</f>
        <v>629.54000000000087</v>
      </c>
      <c r="W71" s="319">
        <v>3098.8900000000003</v>
      </c>
      <c r="X71" s="319">
        <v>3046.89</v>
      </c>
      <c r="Y71" s="319">
        <f t="shared" ref="Y71:Y133" si="106">IF(AA71&gt;0,AA71,0)</f>
        <v>52.000000000000455</v>
      </c>
      <c r="Z71" s="320">
        <f t="shared" ref="Z71:Z133" si="107">IF(AA71&gt;0,0,AA71)</f>
        <v>0</v>
      </c>
      <c r="AA71" s="342">
        <f t="shared" ref="AA71:AA133" si="108">W71-X71</f>
        <v>52.000000000000455</v>
      </c>
      <c r="AB71" s="323">
        <v>9308.41</v>
      </c>
      <c r="AC71" s="323">
        <v>657.74</v>
      </c>
      <c r="AD71" s="324">
        <f t="shared" ref="AD71:AD134" si="109">IF(AF71&gt;0,AF71,0)</f>
        <v>8650.67</v>
      </c>
      <c r="AE71" s="324">
        <f t="shared" ref="AE71:AE134" si="110">IF(AF71&gt;0,0,AF71)</f>
        <v>0</v>
      </c>
      <c r="AF71" s="325">
        <f t="shared" si="88"/>
        <v>8650.67</v>
      </c>
      <c r="AG71" s="323">
        <v>4599.47</v>
      </c>
      <c r="AH71" s="323">
        <v>1022.77</v>
      </c>
      <c r="AI71" s="324">
        <f t="shared" ref="AI71:AI134" si="111">IF(AK71&gt;0,AK71,0)</f>
        <v>3576.7000000000003</v>
      </c>
      <c r="AJ71" s="324">
        <f t="shared" ref="AJ71:AJ134" si="112">IF(AK71&gt;0,0,AK71)</f>
        <v>0</v>
      </c>
      <c r="AK71" s="325">
        <f t="shared" ref="AK71:AK133" si="113">AG71-AH71</f>
        <v>3576.7000000000003</v>
      </c>
      <c r="AL71" s="323">
        <v>7332.4600000000009</v>
      </c>
      <c r="AM71" s="323">
        <v>5642.7000000000007</v>
      </c>
      <c r="AN71" s="324">
        <f t="shared" ref="AN71:AN134" si="114">IF(AP71&gt;0,AP71,0)</f>
        <v>1689.7600000000002</v>
      </c>
      <c r="AO71" s="324">
        <f t="shared" ref="AO71:AO134" si="115">IF(AP71&gt;0,0,AP71)</f>
        <v>0</v>
      </c>
      <c r="AP71" s="325">
        <f t="shared" ref="AP71:AP133" si="116">AL71-AM71</f>
        <v>1689.7600000000002</v>
      </c>
      <c r="AQ71" s="326">
        <v>1624.0300000000002</v>
      </c>
      <c r="AR71" s="326">
        <v>1397.2</v>
      </c>
      <c r="AS71" s="324">
        <f t="shared" ref="AS71:AS134" si="117">IF(AU71&gt;0,AU71,0)</f>
        <v>226.83000000000015</v>
      </c>
      <c r="AT71" s="324">
        <f t="shared" ref="AT71:AT134" si="118">IF(AU71&gt;0,0,AU71)</f>
        <v>0</v>
      </c>
      <c r="AU71" s="327">
        <f t="shared" ref="AU71:AU133" si="119">AQ71-AR71</f>
        <v>226.83000000000015</v>
      </c>
      <c r="AV71" s="323">
        <v>385.06</v>
      </c>
      <c r="AW71" s="323">
        <v>310.41000000000003</v>
      </c>
      <c r="AX71" s="324">
        <f t="shared" ref="AX71:AX134" si="120">IF(AZ71&gt;0,AZ71,0)</f>
        <v>74.649999999999977</v>
      </c>
      <c r="AY71" s="324">
        <f t="shared" ref="AY71:AY134" si="121">IF(AZ71&gt;0,0,AZ71)</f>
        <v>0</v>
      </c>
      <c r="AZ71" s="325">
        <f t="shared" ref="AZ71:AZ133" si="122">AV71-AW71</f>
        <v>74.649999999999977</v>
      </c>
      <c r="BA71" s="326">
        <v>3843.7199999999993</v>
      </c>
      <c r="BB71" s="326">
        <v>3427.4800000000005</v>
      </c>
      <c r="BC71" s="324">
        <f t="shared" ref="BC71:BC134" si="123">IF(BE71&gt;0,BE71,0)</f>
        <v>416.23999999999887</v>
      </c>
      <c r="BD71" s="324">
        <f t="shared" ref="BD71:BD134" si="124">IF(BE71&gt;0,0,BE71)</f>
        <v>0</v>
      </c>
      <c r="BE71" s="327">
        <f t="shared" ref="BE71:BE133" si="125">BA71-BB71</f>
        <v>416.23999999999887</v>
      </c>
      <c r="BF71" s="324">
        <v>2037.45</v>
      </c>
      <c r="BG71" s="324">
        <v>3305.9</v>
      </c>
      <c r="BH71" s="324">
        <f t="shared" ref="BH71:BH134" si="126">IF(BJ71&gt;0,BJ71,0)</f>
        <v>0</v>
      </c>
      <c r="BI71" s="324">
        <f t="shared" ref="BI71:BI134" si="127">IF(BJ71&gt;0,0,BJ71)</f>
        <v>-1268.45</v>
      </c>
      <c r="BJ71" s="327">
        <f t="shared" ref="BJ71:BJ133" si="128">BF71-BG71</f>
        <v>-1268.45</v>
      </c>
      <c r="BK71" s="324">
        <v>11212.039999999999</v>
      </c>
      <c r="BL71" s="324">
        <v>35373.49</v>
      </c>
      <c r="BM71" s="324">
        <f t="shared" ref="BM71:BM134" si="129">IF(BO71&gt;0,BO71,0)</f>
        <v>0</v>
      </c>
      <c r="BN71" s="324">
        <f t="shared" ref="BN71:BN134" si="130">IF(BO71&gt;0,0,BO71)</f>
        <v>-24161.449999999997</v>
      </c>
      <c r="BO71" s="325">
        <f t="shared" ref="BO71:BO133" si="131">BK71-BL71</f>
        <v>-24161.449999999997</v>
      </c>
      <c r="BP71" s="320">
        <v>1001.2199999999999</v>
      </c>
      <c r="BQ71" s="320">
        <v>817.33999999999992</v>
      </c>
      <c r="BR71" s="319">
        <f t="shared" ref="BR71:BR133" si="132">IF(BT71&gt;0,BT71,0)</f>
        <v>183.88</v>
      </c>
      <c r="BS71" s="320">
        <f t="shared" ref="BS71:BS133" si="133">IF(BT71&gt;0,0,BT71)</f>
        <v>0</v>
      </c>
      <c r="BT71" s="341">
        <f t="shared" ref="BT71:BT133" si="134">BP71-BQ71</f>
        <v>183.88</v>
      </c>
      <c r="BU71" s="319">
        <v>129.04999999999998</v>
      </c>
      <c r="BV71" s="319">
        <v>0</v>
      </c>
      <c r="BW71" s="319">
        <f t="shared" ref="BW71:BW133" si="135">IF(BY71&gt;0,BY71,0)</f>
        <v>129.04999999999998</v>
      </c>
      <c r="BX71" s="320">
        <f t="shared" ref="BX71:BX133" si="136">IF(BY71&gt;0,0,BY71)</f>
        <v>0</v>
      </c>
      <c r="BY71" s="342">
        <f t="shared" ref="BY71:BY133" si="137">BU71-BV71</f>
        <v>129.04999999999998</v>
      </c>
      <c r="BZ71" s="319">
        <v>2977.36</v>
      </c>
      <c r="CA71" s="319">
        <v>4968.28</v>
      </c>
      <c r="CB71" s="319">
        <f t="shared" ref="CB71:CB133" si="138">IF(CD71&gt;0,CD71,0)</f>
        <v>0</v>
      </c>
      <c r="CC71" s="320">
        <f t="shared" ref="CC71:CC133" si="139">IF(CD71&gt;0,0,CD71)</f>
        <v>-1990.9199999999996</v>
      </c>
      <c r="CD71" s="341">
        <f t="shared" ref="CD71:CD133" si="140">BZ71-CA71</f>
        <v>-1990.9199999999996</v>
      </c>
      <c r="CE71" s="319">
        <v>39849.22</v>
      </c>
      <c r="CF71" s="319">
        <v>33537.620000000003</v>
      </c>
      <c r="CG71" s="319">
        <f t="shared" ref="CG71:CG133" si="141">IF(CI71&gt;0,CI71,0)</f>
        <v>6311.5999999999985</v>
      </c>
      <c r="CH71" s="320">
        <f t="shared" ref="CH71:CH133" si="142">IF(CI71&gt;0,0,CI71)</f>
        <v>0</v>
      </c>
      <c r="CI71" s="342">
        <f t="shared" ref="CI71:CI133" si="143">CE71-CF71</f>
        <v>6311.5999999999985</v>
      </c>
      <c r="CJ71" s="319">
        <v>5625.89</v>
      </c>
      <c r="CK71" s="319">
        <v>0</v>
      </c>
      <c r="CL71" s="324">
        <f t="shared" ref="CL71:CL133" si="144">IF(CN71&gt;0,CN71,0)</f>
        <v>5625.89</v>
      </c>
      <c r="CM71" s="324">
        <f t="shared" ref="CM71:CM133" si="145">IF(CN71&gt;0,0,CN71)</f>
        <v>0</v>
      </c>
      <c r="CN71" s="327">
        <f t="shared" si="89"/>
        <v>5625.89</v>
      </c>
      <c r="CO71" s="324">
        <v>7971.71</v>
      </c>
      <c r="CP71" s="324">
        <v>75166.8</v>
      </c>
      <c r="CQ71" s="324">
        <f t="shared" ref="CQ71:CQ133" si="146">IF(CS71&gt;0,CS71,0)</f>
        <v>0</v>
      </c>
      <c r="CR71" s="324">
        <f t="shared" ref="CR71:CR133" si="147">IF(CS71&gt;0,0,CS71)</f>
        <v>-67195.09</v>
      </c>
      <c r="CS71" s="327">
        <f t="shared" si="90"/>
        <v>-67195.09</v>
      </c>
      <c r="CT71" s="324">
        <v>1536.35</v>
      </c>
      <c r="CU71" s="324">
        <v>830.33</v>
      </c>
      <c r="CV71" s="324">
        <f t="shared" ref="CV71:CV133" si="148">IF(CX71&gt;0,CX71,0)</f>
        <v>706.01999999999987</v>
      </c>
      <c r="CW71" s="324">
        <f t="shared" ref="CW71:CW133" si="149">IF(CX71&gt;0,0,CX71)</f>
        <v>0</v>
      </c>
      <c r="CX71" s="327">
        <f t="shared" si="91"/>
        <v>706.01999999999987</v>
      </c>
      <c r="CY71" s="324">
        <v>3445.5099999999998</v>
      </c>
      <c r="CZ71" s="324">
        <v>0</v>
      </c>
      <c r="DA71" s="324">
        <f t="shared" ref="DA71:DA133" si="150">IF(DC71&gt;0,DC71,0)</f>
        <v>3445.5099999999998</v>
      </c>
      <c r="DB71" s="324">
        <f t="shared" ref="DB71:DB133" si="151">IF(DC71&gt;0,0,DC71)</f>
        <v>0</v>
      </c>
      <c r="DC71" s="327">
        <f t="shared" si="92"/>
        <v>3445.5099999999998</v>
      </c>
      <c r="DD71" s="324">
        <v>1421.15</v>
      </c>
      <c r="DE71" s="324">
        <v>0</v>
      </c>
      <c r="DF71" s="324">
        <f t="shared" ref="DF71:DF133" si="152">IF(DH71&gt;0,DH71,0)</f>
        <v>1421.15</v>
      </c>
      <c r="DG71" s="324">
        <f t="shared" ref="DG71:DG133" si="153">IF(DH71&gt;0,0,DH71)</f>
        <v>0</v>
      </c>
      <c r="DH71" s="325">
        <f t="shared" si="93"/>
        <v>1421.15</v>
      </c>
      <c r="DI71" s="323">
        <v>988.73000000000025</v>
      </c>
      <c r="DJ71" s="323">
        <v>1303.8100000000002</v>
      </c>
      <c r="DK71" s="324">
        <f t="shared" ref="DK71:DK133" si="154">IF(DM71&gt;0,DM71,0)</f>
        <v>0</v>
      </c>
      <c r="DL71" s="324">
        <f t="shared" ref="DL71:DL133" si="155">IF(DM71&gt;0,0,DM71)</f>
        <v>-315.07999999999993</v>
      </c>
      <c r="DM71" s="327">
        <f t="shared" si="94"/>
        <v>-315.07999999999993</v>
      </c>
      <c r="DN71" s="324">
        <v>262.32</v>
      </c>
      <c r="DO71" s="324">
        <v>0</v>
      </c>
      <c r="DP71" s="324">
        <f t="shared" ref="DP71:DP133" si="156">IF(DR71&gt;0,DR71,0)</f>
        <v>262.32</v>
      </c>
      <c r="DQ71" s="324">
        <f t="shared" ref="DQ71:DQ133" si="157">IF(DR71&gt;0,0,DR71)</f>
        <v>0</v>
      </c>
      <c r="DR71" s="325">
        <f t="shared" ref="DR71:DR133" si="158">DN71-DO71</f>
        <v>262.32</v>
      </c>
      <c r="DS71" s="320">
        <v>5083.3899999999994</v>
      </c>
      <c r="DT71" s="320">
        <v>0</v>
      </c>
      <c r="DU71" s="319">
        <f t="shared" ref="DU71:DU133" si="159">IF(DW71&gt;0,DW71,0)</f>
        <v>5083.3899999999994</v>
      </c>
      <c r="DV71" s="320">
        <f t="shared" ref="DV71:DV133" si="160">IF(DW71&gt;0,0,DW71)</f>
        <v>0</v>
      </c>
      <c r="DW71" s="342">
        <f t="shared" si="95"/>
        <v>5083.3899999999994</v>
      </c>
      <c r="DX71" s="329">
        <v>7929.9000000000005</v>
      </c>
      <c r="DY71" s="329">
        <v>9380.8700000000008</v>
      </c>
      <c r="DZ71" s="320">
        <f t="shared" ref="DZ71:DZ133" si="161">IF(EB71&gt;0,EB71,0)</f>
        <v>0</v>
      </c>
      <c r="EA71" s="320">
        <f t="shared" ref="EA71:EA133" si="162">IF(EB71&gt;0,0,EB71)</f>
        <v>-1450.9700000000003</v>
      </c>
      <c r="EB71" s="342">
        <f t="shared" ref="EB71:EB133" si="163">DX71-DY71</f>
        <v>-1450.9700000000003</v>
      </c>
      <c r="EC71" s="319">
        <v>9680.4700000000012</v>
      </c>
      <c r="ED71" s="319">
        <v>8911.66</v>
      </c>
      <c r="EE71" s="319">
        <f t="shared" ref="EE71:EE133" si="164">IF(EG71&gt;0,EG71,0)</f>
        <v>768.81000000000131</v>
      </c>
      <c r="EF71" s="320">
        <f t="shared" ref="EF71:EF133" si="165">IF(EG71&gt;0,0,EG71)</f>
        <v>0</v>
      </c>
      <c r="EG71" s="342">
        <f t="shared" ref="EG71:EG133" si="166">EC71-ED71</f>
        <v>768.81000000000131</v>
      </c>
      <c r="EH71" s="324"/>
      <c r="EI71" s="324"/>
      <c r="EJ71" s="324">
        <f t="shared" ref="EJ71:EJ133" si="167">IF(EL71&gt;0,EL71,0)</f>
        <v>0</v>
      </c>
      <c r="EK71" s="324">
        <f t="shared" ref="EK71:EK133" si="168">IF(EL71&gt;0,0,EL71)</f>
        <v>0</v>
      </c>
      <c r="EL71" s="327">
        <f t="shared" ref="EL71:EL133" si="169">EH71-EI71</f>
        <v>0</v>
      </c>
      <c r="EM71" s="330">
        <v>8441.2800000000007</v>
      </c>
      <c r="EN71" s="330">
        <v>10391.130000000001</v>
      </c>
      <c r="EO71" s="331">
        <f t="shared" ref="EO71:EO133" si="170">EC71+DX71+DS71+CE71+BZ71+BU71+BP71+W71+M71+R71+EM71+CJ71+H71+EH71+DN71+DI71+DD71+CY71+CT71+CO71+BK71+BF71+BA71+AV71+AQ71+AL71+AG71+AB71</f>
        <v>252643.42000000004</v>
      </c>
      <c r="EP71" s="331">
        <f t="shared" si="96"/>
        <v>319429.56999999995</v>
      </c>
      <c r="EQ71" s="332">
        <f t="shared" ref="EQ71:EQ134" si="171">IF(ES71&gt;0,ES71,0)</f>
        <v>0</v>
      </c>
      <c r="ER71" s="332">
        <f t="shared" ref="ER71:ER134" si="172">IF(ES71&gt;0,0,ES71)</f>
        <v>-66786.149999999907</v>
      </c>
      <c r="ES71" s="333">
        <f t="shared" ref="ES71:ES133" si="173">EO71-EP71</f>
        <v>-66786.149999999907</v>
      </c>
      <c r="ET71" s="343"/>
      <c r="EU71" s="335">
        <f t="shared" ref="EU71:EU133" si="174">ES71+F71</f>
        <v>41209.230000000098</v>
      </c>
      <c r="EV71" s="336">
        <f t="shared" ref="EV71:EV133" si="175">G71+CI71+CN71+CS71+CX71+DC71+DH71+DM71+DR71</f>
        <v>-31118.110000000015</v>
      </c>
      <c r="EW71" s="337"/>
      <c r="EX71" s="2"/>
      <c r="EY71" s="7"/>
      <c r="EZ71" s="2"/>
      <c r="FA71" s="2"/>
      <c r="FB71" s="2"/>
      <c r="FC71" s="2"/>
      <c r="FD71" s="2"/>
      <c r="FE71" s="2"/>
      <c r="FF71" s="2"/>
      <c r="FG71" s="2"/>
    </row>
    <row r="72" spans="1:163" s="1" customFormat="1" ht="15.75" customHeight="1" x14ac:dyDescent="0.25">
      <c r="A72" s="311">
        <v>65</v>
      </c>
      <c r="B72" s="338" t="s">
        <v>72</v>
      </c>
      <c r="C72" s="339">
        <v>5</v>
      </c>
      <c r="D72" s="340">
        <v>4</v>
      </c>
      <c r="E72" s="315">
        <v>2734.4200000000005</v>
      </c>
      <c r="F72" s="316">
        <f>'[3]березень 2021'!F76</f>
        <v>-24379.820000000011</v>
      </c>
      <c r="G72" s="316">
        <f>'[3]березень 2021'!G76</f>
        <v>-39636.9</v>
      </c>
      <c r="H72" s="317">
        <v>11705.720000000001</v>
      </c>
      <c r="I72" s="317">
        <v>10978.51</v>
      </c>
      <c r="J72" s="317">
        <f t="shared" si="97"/>
        <v>727.21000000000095</v>
      </c>
      <c r="K72" s="317">
        <f t="shared" si="98"/>
        <v>0</v>
      </c>
      <c r="L72" s="317">
        <f t="shared" si="99"/>
        <v>727.21000000000095</v>
      </c>
      <c r="M72" s="318">
        <v>22554.229999999996</v>
      </c>
      <c r="N72" s="318">
        <v>31124.9</v>
      </c>
      <c r="O72" s="319">
        <f t="shared" si="100"/>
        <v>0</v>
      </c>
      <c r="P72" s="319">
        <f t="shared" si="101"/>
        <v>-8570.6700000000055</v>
      </c>
      <c r="Q72" s="319">
        <f t="shared" si="102"/>
        <v>-8570.6700000000055</v>
      </c>
      <c r="R72" s="319">
        <v>0</v>
      </c>
      <c r="S72" s="319">
        <v>0</v>
      </c>
      <c r="T72" s="319">
        <f t="shared" si="103"/>
        <v>0</v>
      </c>
      <c r="U72" s="320">
        <f t="shared" si="104"/>
        <v>0</v>
      </c>
      <c r="V72" s="341">
        <f t="shared" si="105"/>
        <v>0</v>
      </c>
      <c r="W72" s="319">
        <v>0</v>
      </c>
      <c r="X72" s="319">
        <v>0</v>
      </c>
      <c r="Y72" s="319">
        <f t="shared" si="106"/>
        <v>0</v>
      </c>
      <c r="Z72" s="320">
        <f t="shared" si="107"/>
        <v>0</v>
      </c>
      <c r="AA72" s="342">
        <f t="shared" si="108"/>
        <v>0</v>
      </c>
      <c r="AB72" s="323">
        <v>4021.49</v>
      </c>
      <c r="AC72" s="323">
        <v>783.83000000000015</v>
      </c>
      <c r="AD72" s="324">
        <f t="shared" si="109"/>
        <v>3237.66</v>
      </c>
      <c r="AE72" s="324">
        <f t="shared" si="110"/>
        <v>0</v>
      </c>
      <c r="AF72" s="325">
        <f t="shared" si="88"/>
        <v>3237.66</v>
      </c>
      <c r="AG72" s="323">
        <v>2005.9700000000003</v>
      </c>
      <c r="AH72" s="323">
        <v>733.43</v>
      </c>
      <c r="AI72" s="324">
        <f t="shared" si="111"/>
        <v>1272.5400000000004</v>
      </c>
      <c r="AJ72" s="324">
        <f t="shared" si="112"/>
        <v>0</v>
      </c>
      <c r="AK72" s="325">
        <f t="shared" si="113"/>
        <v>1272.5400000000004</v>
      </c>
      <c r="AL72" s="323">
        <v>3767.7600000000007</v>
      </c>
      <c r="AM72" s="323">
        <v>2902.52</v>
      </c>
      <c r="AN72" s="324">
        <f t="shared" si="114"/>
        <v>865.24000000000069</v>
      </c>
      <c r="AO72" s="324">
        <f t="shared" si="115"/>
        <v>0</v>
      </c>
      <c r="AP72" s="325">
        <f t="shared" si="116"/>
        <v>865.24000000000069</v>
      </c>
      <c r="AQ72" s="326">
        <v>753.06999999999994</v>
      </c>
      <c r="AR72" s="326">
        <v>643.79999999999995</v>
      </c>
      <c r="AS72" s="324">
        <f t="shared" si="117"/>
        <v>109.26999999999998</v>
      </c>
      <c r="AT72" s="324">
        <f t="shared" si="118"/>
        <v>0</v>
      </c>
      <c r="AU72" s="327">
        <f t="shared" si="119"/>
        <v>109.26999999999998</v>
      </c>
      <c r="AV72" s="323">
        <v>234.34999999999997</v>
      </c>
      <c r="AW72" s="323">
        <v>138.07000000000002</v>
      </c>
      <c r="AX72" s="324">
        <f t="shared" si="120"/>
        <v>96.279999999999944</v>
      </c>
      <c r="AY72" s="324">
        <f t="shared" si="121"/>
        <v>0</v>
      </c>
      <c r="AZ72" s="325">
        <f t="shared" si="122"/>
        <v>96.279999999999944</v>
      </c>
      <c r="BA72" s="326">
        <v>4159.59</v>
      </c>
      <c r="BB72" s="326">
        <v>2586.3200000000002</v>
      </c>
      <c r="BC72" s="324">
        <f t="shared" si="123"/>
        <v>1573.27</v>
      </c>
      <c r="BD72" s="324">
        <f t="shared" si="124"/>
        <v>0</v>
      </c>
      <c r="BE72" s="327">
        <f t="shared" si="125"/>
        <v>1573.27</v>
      </c>
      <c r="BF72" s="324">
        <v>936.27999999999986</v>
      </c>
      <c r="BG72" s="324">
        <v>0</v>
      </c>
      <c r="BH72" s="324">
        <f t="shared" si="126"/>
        <v>936.27999999999986</v>
      </c>
      <c r="BI72" s="324">
        <f t="shared" si="127"/>
        <v>0</v>
      </c>
      <c r="BJ72" s="327">
        <f t="shared" si="128"/>
        <v>936.27999999999986</v>
      </c>
      <c r="BK72" s="324">
        <v>5154.6499999999996</v>
      </c>
      <c r="BL72" s="324">
        <v>6365.9100000000008</v>
      </c>
      <c r="BM72" s="324">
        <f t="shared" si="129"/>
        <v>0</v>
      </c>
      <c r="BN72" s="324">
        <f t="shared" si="130"/>
        <v>-1211.2600000000011</v>
      </c>
      <c r="BO72" s="325">
        <f t="shared" si="131"/>
        <v>-1211.2600000000011</v>
      </c>
      <c r="BP72" s="320">
        <v>775.71999999999991</v>
      </c>
      <c r="BQ72" s="320">
        <v>638.69000000000005</v>
      </c>
      <c r="BR72" s="319">
        <f t="shared" si="132"/>
        <v>137.02999999999986</v>
      </c>
      <c r="BS72" s="320">
        <f t="shared" si="133"/>
        <v>0</v>
      </c>
      <c r="BT72" s="341">
        <f t="shared" si="134"/>
        <v>137.02999999999986</v>
      </c>
      <c r="BU72" s="319">
        <v>100.62</v>
      </c>
      <c r="BV72" s="319">
        <v>0</v>
      </c>
      <c r="BW72" s="319">
        <f t="shared" si="135"/>
        <v>100.62</v>
      </c>
      <c r="BX72" s="320">
        <f t="shared" si="136"/>
        <v>0</v>
      </c>
      <c r="BY72" s="342">
        <f t="shared" si="137"/>
        <v>100.62</v>
      </c>
      <c r="BZ72" s="319">
        <v>1646.3699999999997</v>
      </c>
      <c r="CA72" s="319">
        <v>2734.7</v>
      </c>
      <c r="CB72" s="319">
        <f t="shared" si="138"/>
        <v>0</v>
      </c>
      <c r="CC72" s="320">
        <f t="shared" si="139"/>
        <v>-1088.3300000000002</v>
      </c>
      <c r="CD72" s="341">
        <f t="shared" si="140"/>
        <v>-1088.3300000000002</v>
      </c>
      <c r="CE72" s="319">
        <v>17605.53</v>
      </c>
      <c r="CF72" s="319">
        <v>2155.4900000000002</v>
      </c>
      <c r="CG72" s="319">
        <f t="shared" si="141"/>
        <v>15450.039999999999</v>
      </c>
      <c r="CH72" s="320">
        <f t="shared" si="142"/>
        <v>0</v>
      </c>
      <c r="CI72" s="342">
        <f t="shared" si="143"/>
        <v>15450.039999999999</v>
      </c>
      <c r="CJ72" s="319">
        <v>2344.7599999999998</v>
      </c>
      <c r="CK72" s="319">
        <v>0</v>
      </c>
      <c r="CL72" s="324">
        <f t="shared" si="144"/>
        <v>2344.7599999999998</v>
      </c>
      <c r="CM72" s="324">
        <f t="shared" si="145"/>
        <v>0</v>
      </c>
      <c r="CN72" s="327">
        <f t="shared" si="89"/>
        <v>2344.7599999999998</v>
      </c>
      <c r="CO72" s="324">
        <v>3419.6600000000003</v>
      </c>
      <c r="CP72" s="324">
        <v>0</v>
      </c>
      <c r="CQ72" s="324">
        <f t="shared" si="146"/>
        <v>3419.6600000000003</v>
      </c>
      <c r="CR72" s="324">
        <f t="shared" si="147"/>
        <v>0</v>
      </c>
      <c r="CS72" s="327">
        <f t="shared" si="90"/>
        <v>3419.6600000000003</v>
      </c>
      <c r="CT72" s="324">
        <v>570.4</v>
      </c>
      <c r="CU72" s="324">
        <v>1767.02</v>
      </c>
      <c r="CV72" s="324">
        <f t="shared" si="148"/>
        <v>0</v>
      </c>
      <c r="CW72" s="324">
        <f t="shared" si="149"/>
        <v>-1196.6199999999999</v>
      </c>
      <c r="CX72" s="327">
        <f t="shared" si="91"/>
        <v>-1196.6199999999999</v>
      </c>
      <c r="CY72" s="324">
        <v>1441.8400000000001</v>
      </c>
      <c r="CZ72" s="324">
        <v>0</v>
      </c>
      <c r="DA72" s="324">
        <f t="shared" si="150"/>
        <v>1441.8400000000001</v>
      </c>
      <c r="DB72" s="324">
        <f t="shared" si="151"/>
        <v>0</v>
      </c>
      <c r="DC72" s="327">
        <f t="shared" si="92"/>
        <v>1441.8400000000001</v>
      </c>
      <c r="DD72" s="324">
        <v>863</v>
      </c>
      <c r="DE72" s="324">
        <v>0</v>
      </c>
      <c r="DF72" s="324">
        <f t="shared" si="152"/>
        <v>863</v>
      </c>
      <c r="DG72" s="324">
        <f t="shared" si="153"/>
        <v>0</v>
      </c>
      <c r="DH72" s="325">
        <f t="shared" si="93"/>
        <v>863</v>
      </c>
      <c r="DI72" s="323">
        <v>1393.18</v>
      </c>
      <c r="DJ72" s="323">
        <v>254.17000000000002</v>
      </c>
      <c r="DK72" s="324">
        <f t="shared" si="154"/>
        <v>1139.01</v>
      </c>
      <c r="DL72" s="324">
        <f t="shared" si="155"/>
        <v>0</v>
      </c>
      <c r="DM72" s="327">
        <f t="shared" si="94"/>
        <v>1139.01</v>
      </c>
      <c r="DN72" s="324">
        <v>153.41000000000003</v>
      </c>
      <c r="DO72" s="324">
        <v>0</v>
      </c>
      <c r="DP72" s="324">
        <f t="shared" si="156"/>
        <v>153.41000000000003</v>
      </c>
      <c r="DQ72" s="324">
        <f t="shared" si="157"/>
        <v>0</v>
      </c>
      <c r="DR72" s="325">
        <f t="shared" si="158"/>
        <v>153.41000000000003</v>
      </c>
      <c r="DS72" s="320">
        <v>8099.6000000000013</v>
      </c>
      <c r="DT72" s="320">
        <v>0</v>
      </c>
      <c r="DU72" s="319">
        <f t="shared" si="159"/>
        <v>8099.6000000000013</v>
      </c>
      <c r="DV72" s="320">
        <f t="shared" si="160"/>
        <v>0</v>
      </c>
      <c r="DW72" s="342">
        <f t="shared" si="95"/>
        <v>8099.6000000000013</v>
      </c>
      <c r="DX72" s="329">
        <v>4421.54</v>
      </c>
      <c r="DY72" s="329">
        <v>3401.93</v>
      </c>
      <c r="DZ72" s="320">
        <f t="shared" si="161"/>
        <v>1019.6100000000001</v>
      </c>
      <c r="EA72" s="320">
        <f t="shared" si="162"/>
        <v>0</v>
      </c>
      <c r="EB72" s="342">
        <f t="shared" si="163"/>
        <v>1019.6100000000001</v>
      </c>
      <c r="EC72" s="319">
        <v>0</v>
      </c>
      <c r="ED72" s="319">
        <v>0</v>
      </c>
      <c r="EE72" s="319">
        <f t="shared" si="164"/>
        <v>0</v>
      </c>
      <c r="EF72" s="320">
        <f t="shared" si="165"/>
        <v>0</v>
      </c>
      <c r="EG72" s="342">
        <f t="shared" si="166"/>
        <v>0</v>
      </c>
      <c r="EH72" s="324"/>
      <c r="EI72" s="324"/>
      <c r="EJ72" s="324">
        <f t="shared" si="167"/>
        <v>0</v>
      </c>
      <c r="EK72" s="324">
        <f t="shared" si="168"/>
        <v>0</v>
      </c>
      <c r="EL72" s="327">
        <f t="shared" si="169"/>
        <v>0</v>
      </c>
      <c r="EM72" s="330">
        <v>3359.7699999999995</v>
      </c>
      <c r="EN72" s="330">
        <v>2478.6800000000003</v>
      </c>
      <c r="EO72" s="331">
        <f t="shared" si="170"/>
        <v>101488.50999999998</v>
      </c>
      <c r="EP72" s="331">
        <f t="shared" si="96"/>
        <v>69687.97</v>
      </c>
      <c r="EQ72" s="332">
        <f t="shared" si="171"/>
        <v>31800.539999999979</v>
      </c>
      <c r="ER72" s="332">
        <f t="shared" si="172"/>
        <v>0</v>
      </c>
      <c r="ES72" s="333">
        <f t="shared" si="173"/>
        <v>31800.539999999979</v>
      </c>
      <c r="ET72" s="343"/>
      <c r="EU72" s="335">
        <f t="shared" si="174"/>
        <v>7420.7199999999684</v>
      </c>
      <c r="EV72" s="336">
        <f t="shared" si="175"/>
        <v>-16021.800000000001</v>
      </c>
      <c r="EW72" s="337"/>
      <c r="EX72" s="2"/>
      <c r="EY72" s="7"/>
      <c r="EZ72" s="2"/>
      <c r="FA72" s="2"/>
      <c r="FB72" s="2"/>
      <c r="FC72" s="2"/>
      <c r="FD72" s="2"/>
      <c r="FE72" s="2"/>
      <c r="FF72" s="2"/>
      <c r="FG72" s="2"/>
    </row>
    <row r="73" spans="1:163" s="1" customFormat="1" ht="15.75" customHeight="1" x14ac:dyDescent="0.25">
      <c r="A73" s="311">
        <v>66</v>
      </c>
      <c r="B73" s="338" t="s">
        <v>73</v>
      </c>
      <c r="C73" s="339">
        <v>5</v>
      </c>
      <c r="D73" s="340">
        <v>4</v>
      </c>
      <c r="E73" s="315">
        <v>2913</v>
      </c>
      <c r="F73" s="316">
        <f>'[3]березень 2021'!F77</f>
        <v>27816.890000000007</v>
      </c>
      <c r="G73" s="316">
        <f>'[3]березень 2021'!G77</f>
        <v>39458.670000000013</v>
      </c>
      <c r="H73" s="317">
        <v>11339.72</v>
      </c>
      <c r="I73" s="317">
        <v>10028.719999999999</v>
      </c>
      <c r="J73" s="317">
        <f t="shared" si="97"/>
        <v>1311</v>
      </c>
      <c r="K73" s="317">
        <f t="shared" si="98"/>
        <v>0</v>
      </c>
      <c r="L73" s="317">
        <f t="shared" si="99"/>
        <v>1311</v>
      </c>
      <c r="M73" s="318">
        <v>29319.319999999996</v>
      </c>
      <c r="N73" s="318">
        <v>38376.75</v>
      </c>
      <c r="O73" s="319">
        <f t="shared" si="100"/>
        <v>0</v>
      </c>
      <c r="P73" s="319">
        <f t="shared" si="101"/>
        <v>-9057.4300000000039</v>
      </c>
      <c r="Q73" s="319">
        <f t="shared" si="102"/>
        <v>-9057.4300000000039</v>
      </c>
      <c r="R73" s="319">
        <v>0</v>
      </c>
      <c r="S73" s="319">
        <v>0</v>
      </c>
      <c r="T73" s="319">
        <f t="shared" si="103"/>
        <v>0</v>
      </c>
      <c r="U73" s="320">
        <f t="shared" si="104"/>
        <v>0</v>
      </c>
      <c r="V73" s="341">
        <f t="shared" si="105"/>
        <v>0</v>
      </c>
      <c r="W73" s="319">
        <v>0</v>
      </c>
      <c r="X73" s="319">
        <v>0</v>
      </c>
      <c r="Y73" s="319">
        <f t="shared" si="106"/>
        <v>0</v>
      </c>
      <c r="Z73" s="320">
        <f t="shared" si="107"/>
        <v>0</v>
      </c>
      <c r="AA73" s="342">
        <f t="shared" si="108"/>
        <v>0</v>
      </c>
      <c r="AB73" s="323">
        <v>4157.7199999999993</v>
      </c>
      <c r="AC73" s="323">
        <v>785.17000000000007</v>
      </c>
      <c r="AD73" s="324">
        <f t="shared" si="109"/>
        <v>3372.5499999999993</v>
      </c>
      <c r="AE73" s="324">
        <f t="shared" si="110"/>
        <v>0</v>
      </c>
      <c r="AF73" s="325">
        <f t="shared" si="88"/>
        <v>3372.5499999999993</v>
      </c>
      <c r="AG73" s="323">
        <v>2006.19</v>
      </c>
      <c r="AH73" s="323">
        <v>917.56999999999994</v>
      </c>
      <c r="AI73" s="324">
        <f t="shared" si="111"/>
        <v>1088.6200000000001</v>
      </c>
      <c r="AJ73" s="324">
        <f t="shared" si="112"/>
        <v>0</v>
      </c>
      <c r="AK73" s="325">
        <f t="shared" si="113"/>
        <v>1088.6200000000001</v>
      </c>
      <c r="AL73" s="323">
        <v>3994.88</v>
      </c>
      <c r="AM73" s="323">
        <v>3075.73</v>
      </c>
      <c r="AN73" s="324">
        <f t="shared" si="114"/>
        <v>919.15000000000009</v>
      </c>
      <c r="AO73" s="324">
        <f t="shared" si="115"/>
        <v>0</v>
      </c>
      <c r="AP73" s="325">
        <f t="shared" si="116"/>
        <v>919.15000000000009</v>
      </c>
      <c r="AQ73" s="326">
        <v>809.51</v>
      </c>
      <c r="AR73" s="326">
        <v>692.73</v>
      </c>
      <c r="AS73" s="324">
        <f t="shared" si="117"/>
        <v>116.77999999999997</v>
      </c>
      <c r="AT73" s="324">
        <f t="shared" si="118"/>
        <v>0</v>
      </c>
      <c r="AU73" s="327">
        <f t="shared" si="119"/>
        <v>116.77999999999997</v>
      </c>
      <c r="AV73" s="323">
        <v>263.62</v>
      </c>
      <c r="AW73" s="323">
        <v>138.13</v>
      </c>
      <c r="AX73" s="324">
        <f t="shared" si="120"/>
        <v>125.49000000000001</v>
      </c>
      <c r="AY73" s="324">
        <f t="shared" si="121"/>
        <v>0</v>
      </c>
      <c r="AZ73" s="325">
        <f t="shared" si="122"/>
        <v>125.49000000000001</v>
      </c>
      <c r="BA73" s="326">
        <v>4336.28</v>
      </c>
      <c r="BB73" s="326">
        <v>2595.1999999999994</v>
      </c>
      <c r="BC73" s="324">
        <f t="shared" si="123"/>
        <v>1741.0800000000004</v>
      </c>
      <c r="BD73" s="324">
        <f t="shared" si="124"/>
        <v>0</v>
      </c>
      <c r="BE73" s="327">
        <f t="shared" si="125"/>
        <v>1741.0800000000004</v>
      </c>
      <c r="BF73" s="324">
        <v>997.3900000000001</v>
      </c>
      <c r="BG73" s="324">
        <v>0</v>
      </c>
      <c r="BH73" s="324">
        <f t="shared" si="126"/>
        <v>997.3900000000001</v>
      </c>
      <c r="BI73" s="324">
        <f t="shared" si="127"/>
        <v>0</v>
      </c>
      <c r="BJ73" s="327">
        <f t="shared" si="128"/>
        <v>997.3900000000001</v>
      </c>
      <c r="BK73" s="324">
        <v>5492.16</v>
      </c>
      <c r="BL73" s="324">
        <v>7241.4099999999989</v>
      </c>
      <c r="BM73" s="324">
        <f t="shared" si="129"/>
        <v>0</v>
      </c>
      <c r="BN73" s="324">
        <f t="shared" si="130"/>
        <v>-1749.2499999999991</v>
      </c>
      <c r="BO73" s="325">
        <f t="shared" si="131"/>
        <v>-1749.2499999999991</v>
      </c>
      <c r="BP73" s="320">
        <v>665.31999999999994</v>
      </c>
      <c r="BQ73" s="320">
        <v>546.98</v>
      </c>
      <c r="BR73" s="319">
        <f t="shared" si="132"/>
        <v>118.33999999999992</v>
      </c>
      <c r="BS73" s="320">
        <f t="shared" si="133"/>
        <v>0</v>
      </c>
      <c r="BT73" s="341">
        <f t="shared" si="134"/>
        <v>118.33999999999992</v>
      </c>
      <c r="BU73" s="319">
        <v>85.33</v>
      </c>
      <c r="BV73" s="319">
        <v>0</v>
      </c>
      <c r="BW73" s="319">
        <f t="shared" si="135"/>
        <v>85.33</v>
      </c>
      <c r="BX73" s="320">
        <f t="shared" si="136"/>
        <v>0</v>
      </c>
      <c r="BY73" s="342">
        <f t="shared" si="137"/>
        <v>85.33</v>
      </c>
      <c r="BZ73" s="319">
        <v>1673.8100000000002</v>
      </c>
      <c r="CA73" s="319">
        <v>2749.66</v>
      </c>
      <c r="CB73" s="319">
        <f t="shared" si="138"/>
        <v>0</v>
      </c>
      <c r="CC73" s="320">
        <f t="shared" si="139"/>
        <v>-1075.8499999999997</v>
      </c>
      <c r="CD73" s="341">
        <f t="shared" si="140"/>
        <v>-1075.8499999999997</v>
      </c>
      <c r="CE73" s="319">
        <v>17916.699999999997</v>
      </c>
      <c r="CF73" s="319">
        <v>32961.89</v>
      </c>
      <c r="CG73" s="319">
        <f t="shared" si="141"/>
        <v>0</v>
      </c>
      <c r="CH73" s="320">
        <f t="shared" si="142"/>
        <v>-15045.190000000002</v>
      </c>
      <c r="CI73" s="342">
        <f t="shared" si="143"/>
        <v>-15045.190000000002</v>
      </c>
      <c r="CJ73" s="319">
        <v>2431.7799999999997</v>
      </c>
      <c r="CK73" s="319">
        <v>0</v>
      </c>
      <c r="CL73" s="324">
        <f t="shared" si="144"/>
        <v>2431.7799999999997</v>
      </c>
      <c r="CM73" s="324">
        <f t="shared" si="145"/>
        <v>0</v>
      </c>
      <c r="CN73" s="327">
        <f t="shared" si="89"/>
        <v>2431.7799999999997</v>
      </c>
      <c r="CO73" s="324">
        <v>3419.8500000000004</v>
      </c>
      <c r="CP73" s="324">
        <v>0</v>
      </c>
      <c r="CQ73" s="324">
        <f t="shared" si="146"/>
        <v>3419.8500000000004</v>
      </c>
      <c r="CR73" s="324">
        <f t="shared" si="147"/>
        <v>0</v>
      </c>
      <c r="CS73" s="327">
        <f t="shared" si="90"/>
        <v>3419.8500000000004</v>
      </c>
      <c r="CT73" s="324">
        <v>617.81999999999994</v>
      </c>
      <c r="CU73" s="324">
        <v>0</v>
      </c>
      <c r="CV73" s="324">
        <f t="shared" si="148"/>
        <v>617.81999999999994</v>
      </c>
      <c r="CW73" s="324">
        <f t="shared" si="149"/>
        <v>0</v>
      </c>
      <c r="CX73" s="327">
        <f t="shared" si="91"/>
        <v>617.81999999999994</v>
      </c>
      <c r="CY73" s="324">
        <v>1562.5299999999997</v>
      </c>
      <c r="CZ73" s="324">
        <v>0</v>
      </c>
      <c r="DA73" s="324">
        <f t="shared" si="150"/>
        <v>1562.5299999999997</v>
      </c>
      <c r="DB73" s="324">
        <f t="shared" si="151"/>
        <v>0</v>
      </c>
      <c r="DC73" s="327">
        <f t="shared" si="92"/>
        <v>1562.5299999999997</v>
      </c>
      <c r="DD73" s="324">
        <v>970.34000000000015</v>
      </c>
      <c r="DE73" s="324">
        <v>0</v>
      </c>
      <c r="DF73" s="324">
        <f t="shared" si="152"/>
        <v>970.34000000000015</v>
      </c>
      <c r="DG73" s="324">
        <f t="shared" si="153"/>
        <v>0</v>
      </c>
      <c r="DH73" s="325">
        <f t="shared" si="93"/>
        <v>970.34000000000015</v>
      </c>
      <c r="DI73" s="323">
        <v>1582.0400000000002</v>
      </c>
      <c r="DJ73" s="323">
        <v>804.61</v>
      </c>
      <c r="DK73" s="324">
        <f t="shared" si="154"/>
        <v>777.43000000000018</v>
      </c>
      <c r="DL73" s="324">
        <f t="shared" si="155"/>
        <v>0</v>
      </c>
      <c r="DM73" s="327">
        <f t="shared" si="94"/>
        <v>777.43000000000018</v>
      </c>
      <c r="DN73" s="324">
        <v>154.67000000000002</v>
      </c>
      <c r="DO73" s="324">
        <v>0</v>
      </c>
      <c r="DP73" s="324">
        <f t="shared" si="156"/>
        <v>154.67000000000002</v>
      </c>
      <c r="DQ73" s="324">
        <f t="shared" si="157"/>
        <v>0</v>
      </c>
      <c r="DR73" s="325">
        <f t="shared" si="158"/>
        <v>154.67000000000002</v>
      </c>
      <c r="DS73" s="320">
        <v>8476.5299999999988</v>
      </c>
      <c r="DT73" s="320">
        <v>0</v>
      </c>
      <c r="DU73" s="319">
        <f t="shared" si="159"/>
        <v>8476.5299999999988</v>
      </c>
      <c r="DV73" s="320">
        <f t="shared" si="160"/>
        <v>0</v>
      </c>
      <c r="DW73" s="342">
        <f t="shared" si="95"/>
        <v>8476.5299999999988</v>
      </c>
      <c r="DX73" s="329">
        <v>3931.9600000000005</v>
      </c>
      <c r="DY73" s="329">
        <v>3002.2</v>
      </c>
      <c r="DZ73" s="320">
        <f t="shared" si="161"/>
        <v>929.76000000000067</v>
      </c>
      <c r="EA73" s="320">
        <f t="shared" si="162"/>
        <v>0</v>
      </c>
      <c r="EB73" s="342">
        <f t="shared" si="163"/>
        <v>929.76000000000067</v>
      </c>
      <c r="EC73" s="319">
        <v>0</v>
      </c>
      <c r="ED73" s="319">
        <v>0</v>
      </c>
      <c r="EE73" s="319">
        <f t="shared" si="164"/>
        <v>0</v>
      </c>
      <c r="EF73" s="320">
        <f t="shared" si="165"/>
        <v>0</v>
      </c>
      <c r="EG73" s="342">
        <f t="shared" si="166"/>
        <v>0</v>
      </c>
      <c r="EH73" s="324"/>
      <c r="EI73" s="324"/>
      <c r="EJ73" s="324">
        <f t="shared" si="167"/>
        <v>0</v>
      </c>
      <c r="EK73" s="324">
        <f t="shared" si="168"/>
        <v>0</v>
      </c>
      <c r="EL73" s="327">
        <f t="shared" si="169"/>
        <v>0</v>
      </c>
      <c r="EM73" s="330">
        <v>3635.4999999999995</v>
      </c>
      <c r="EN73" s="330">
        <v>3488.1</v>
      </c>
      <c r="EO73" s="331">
        <f t="shared" si="170"/>
        <v>109840.96999999999</v>
      </c>
      <c r="EP73" s="331">
        <f t="shared" si="96"/>
        <v>107404.85000000002</v>
      </c>
      <c r="EQ73" s="332">
        <f t="shared" si="171"/>
        <v>2436.1199999999662</v>
      </c>
      <c r="ER73" s="332">
        <f t="shared" si="172"/>
        <v>0</v>
      </c>
      <c r="ES73" s="333">
        <f t="shared" si="173"/>
        <v>2436.1199999999662</v>
      </c>
      <c r="ET73" s="343"/>
      <c r="EU73" s="335">
        <f t="shared" si="174"/>
        <v>30253.009999999973</v>
      </c>
      <c r="EV73" s="336">
        <f t="shared" si="175"/>
        <v>34347.9</v>
      </c>
      <c r="EW73" s="337"/>
      <c r="EX73" s="2"/>
      <c r="EY73" s="7"/>
      <c r="EZ73" s="2"/>
      <c r="FA73" s="2"/>
      <c r="FB73" s="2"/>
      <c r="FC73" s="2"/>
      <c r="FD73" s="2"/>
      <c r="FE73" s="2"/>
      <c r="FF73" s="2"/>
      <c r="FG73" s="2"/>
    </row>
    <row r="74" spans="1:163" s="1" customFormat="1" ht="15.75" customHeight="1" x14ac:dyDescent="0.25">
      <c r="A74" s="311">
        <v>67</v>
      </c>
      <c r="B74" s="338" t="s">
        <v>74</v>
      </c>
      <c r="C74" s="339">
        <v>5</v>
      </c>
      <c r="D74" s="340">
        <v>4</v>
      </c>
      <c r="E74" s="315">
        <v>2963.2999999999997</v>
      </c>
      <c r="F74" s="316">
        <f>'[3]березень 2021'!F78</f>
        <v>-79026.74000000002</v>
      </c>
      <c r="G74" s="316">
        <f>'[3]березень 2021'!G78</f>
        <v>-53282.290000000015</v>
      </c>
      <c r="H74" s="317">
        <v>11425.550000000001</v>
      </c>
      <c r="I74" s="317">
        <v>10138.419999999998</v>
      </c>
      <c r="J74" s="317">
        <f t="shared" si="97"/>
        <v>1287.1300000000028</v>
      </c>
      <c r="K74" s="317">
        <f t="shared" si="98"/>
        <v>0</v>
      </c>
      <c r="L74" s="317">
        <f t="shared" si="99"/>
        <v>1287.1300000000028</v>
      </c>
      <c r="M74" s="318">
        <v>31893.639999999996</v>
      </c>
      <c r="N74" s="318">
        <v>39287.049999999996</v>
      </c>
      <c r="O74" s="319">
        <f t="shared" si="100"/>
        <v>0</v>
      </c>
      <c r="P74" s="319">
        <f t="shared" si="101"/>
        <v>-7393.41</v>
      </c>
      <c r="Q74" s="319">
        <f t="shared" si="102"/>
        <v>-7393.41</v>
      </c>
      <c r="R74" s="319">
        <v>0</v>
      </c>
      <c r="S74" s="319">
        <v>0</v>
      </c>
      <c r="T74" s="319">
        <f t="shared" si="103"/>
        <v>0</v>
      </c>
      <c r="U74" s="320">
        <f t="shared" si="104"/>
        <v>0</v>
      </c>
      <c r="V74" s="341">
        <f t="shared" si="105"/>
        <v>0</v>
      </c>
      <c r="W74" s="319">
        <v>0</v>
      </c>
      <c r="X74" s="319">
        <v>0</v>
      </c>
      <c r="Y74" s="319">
        <f t="shared" si="106"/>
        <v>0</v>
      </c>
      <c r="Z74" s="320">
        <f t="shared" si="107"/>
        <v>0</v>
      </c>
      <c r="AA74" s="342">
        <f t="shared" si="108"/>
        <v>0</v>
      </c>
      <c r="AB74" s="323">
        <v>4214.37</v>
      </c>
      <c r="AC74" s="323">
        <v>785.74000000000012</v>
      </c>
      <c r="AD74" s="324">
        <f t="shared" si="109"/>
        <v>3428.6299999999997</v>
      </c>
      <c r="AE74" s="324">
        <f t="shared" si="110"/>
        <v>0</v>
      </c>
      <c r="AF74" s="325">
        <f t="shared" si="88"/>
        <v>3428.6299999999997</v>
      </c>
      <c r="AG74" s="323">
        <v>2022.74</v>
      </c>
      <c r="AH74" s="323">
        <v>733.48</v>
      </c>
      <c r="AI74" s="324">
        <f t="shared" si="111"/>
        <v>1289.26</v>
      </c>
      <c r="AJ74" s="324">
        <f t="shared" si="112"/>
        <v>0</v>
      </c>
      <c r="AK74" s="325">
        <f t="shared" si="113"/>
        <v>1289.26</v>
      </c>
      <c r="AL74" s="323">
        <v>4087.88</v>
      </c>
      <c r="AM74" s="323">
        <v>3146.53</v>
      </c>
      <c r="AN74" s="324">
        <f t="shared" si="114"/>
        <v>941.34999999999991</v>
      </c>
      <c r="AO74" s="324">
        <f t="shared" si="115"/>
        <v>0</v>
      </c>
      <c r="AP74" s="325">
        <f t="shared" si="116"/>
        <v>941.34999999999991</v>
      </c>
      <c r="AQ74" s="326">
        <v>823.5</v>
      </c>
      <c r="AR74" s="326">
        <v>704.66</v>
      </c>
      <c r="AS74" s="324">
        <f t="shared" si="117"/>
        <v>118.84000000000003</v>
      </c>
      <c r="AT74" s="324">
        <f t="shared" si="118"/>
        <v>0</v>
      </c>
      <c r="AU74" s="327">
        <f t="shared" si="119"/>
        <v>118.84000000000003</v>
      </c>
      <c r="AV74" s="323">
        <v>263.13</v>
      </c>
      <c r="AW74" s="323">
        <v>138.13</v>
      </c>
      <c r="AX74" s="324">
        <f t="shared" si="120"/>
        <v>125</v>
      </c>
      <c r="AY74" s="324">
        <f t="shared" si="121"/>
        <v>0</v>
      </c>
      <c r="AZ74" s="325">
        <f t="shared" si="122"/>
        <v>125</v>
      </c>
      <c r="BA74" s="326">
        <v>4336.4699999999993</v>
      </c>
      <c r="BB74" s="326">
        <v>2595.1999999999994</v>
      </c>
      <c r="BC74" s="324">
        <f t="shared" si="123"/>
        <v>1741.27</v>
      </c>
      <c r="BD74" s="324">
        <f t="shared" si="124"/>
        <v>0</v>
      </c>
      <c r="BE74" s="327">
        <f t="shared" si="125"/>
        <v>1741.27</v>
      </c>
      <c r="BF74" s="324">
        <v>1014.5999999999999</v>
      </c>
      <c r="BG74" s="324">
        <v>0</v>
      </c>
      <c r="BH74" s="324">
        <f t="shared" si="126"/>
        <v>1014.5999999999999</v>
      </c>
      <c r="BI74" s="324">
        <f t="shared" si="127"/>
        <v>0</v>
      </c>
      <c r="BJ74" s="327">
        <f t="shared" si="128"/>
        <v>1014.5999999999999</v>
      </c>
      <c r="BK74" s="324">
        <v>5586.9900000000007</v>
      </c>
      <c r="BL74" s="324">
        <v>27298.52</v>
      </c>
      <c r="BM74" s="324">
        <f t="shared" si="129"/>
        <v>0</v>
      </c>
      <c r="BN74" s="324">
        <f t="shared" si="130"/>
        <v>-21711.53</v>
      </c>
      <c r="BO74" s="325">
        <f t="shared" si="131"/>
        <v>-21711.53</v>
      </c>
      <c r="BP74" s="320">
        <v>779.33999999999992</v>
      </c>
      <c r="BQ74" s="320">
        <v>641.32999999999993</v>
      </c>
      <c r="BR74" s="319">
        <f t="shared" si="132"/>
        <v>138.01</v>
      </c>
      <c r="BS74" s="320">
        <f t="shared" si="133"/>
        <v>0</v>
      </c>
      <c r="BT74" s="341">
        <f t="shared" si="134"/>
        <v>138.01</v>
      </c>
      <c r="BU74" s="319">
        <v>100.77</v>
      </c>
      <c r="BV74" s="319">
        <v>1667.96</v>
      </c>
      <c r="BW74" s="319">
        <f t="shared" si="135"/>
        <v>0</v>
      </c>
      <c r="BX74" s="320">
        <f t="shared" si="136"/>
        <v>-1567.19</v>
      </c>
      <c r="BY74" s="342">
        <f t="shared" si="137"/>
        <v>-1567.19</v>
      </c>
      <c r="BZ74" s="319">
        <v>1700.9300000000003</v>
      </c>
      <c r="CA74" s="319">
        <v>2795.48</v>
      </c>
      <c r="CB74" s="319">
        <f t="shared" si="138"/>
        <v>0</v>
      </c>
      <c r="CC74" s="320">
        <f t="shared" si="139"/>
        <v>-1094.5499999999997</v>
      </c>
      <c r="CD74" s="341">
        <f t="shared" si="140"/>
        <v>-1094.5499999999997</v>
      </c>
      <c r="CE74" s="319">
        <v>14387.380000000001</v>
      </c>
      <c r="CF74" s="319">
        <v>4256.9000000000005</v>
      </c>
      <c r="CG74" s="319">
        <f t="shared" si="141"/>
        <v>10130.48</v>
      </c>
      <c r="CH74" s="320">
        <f t="shared" si="142"/>
        <v>0</v>
      </c>
      <c r="CI74" s="342">
        <f t="shared" si="143"/>
        <v>10130.48</v>
      </c>
      <c r="CJ74" s="319">
        <v>2466.0499999999997</v>
      </c>
      <c r="CK74" s="319">
        <v>0</v>
      </c>
      <c r="CL74" s="324">
        <f t="shared" si="144"/>
        <v>2466.0499999999997</v>
      </c>
      <c r="CM74" s="324">
        <f t="shared" si="145"/>
        <v>0</v>
      </c>
      <c r="CN74" s="327">
        <f t="shared" si="89"/>
        <v>2466.0499999999997</v>
      </c>
      <c r="CO74" s="324">
        <v>3449.2799999999997</v>
      </c>
      <c r="CP74" s="324">
        <v>14209.630000000001</v>
      </c>
      <c r="CQ74" s="324">
        <f t="shared" si="146"/>
        <v>0</v>
      </c>
      <c r="CR74" s="324">
        <f t="shared" si="147"/>
        <v>-10760.350000000002</v>
      </c>
      <c r="CS74" s="327">
        <f t="shared" si="90"/>
        <v>-10760.350000000002</v>
      </c>
      <c r="CT74" s="324">
        <v>632.38</v>
      </c>
      <c r="CU74" s="324">
        <v>0</v>
      </c>
      <c r="CV74" s="324">
        <f t="shared" si="148"/>
        <v>632.38</v>
      </c>
      <c r="CW74" s="324">
        <f t="shared" si="149"/>
        <v>0</v>
      </c>
      <c r="CX74" s="327">
        <f t="shared" si="91"/>
        <v>632.38</v>
      </c>
      <c r="CY74" s="324">
        <v>1587.1199999999997</v>
      </c>
      <c r="CZ74" s="324">
        <v>0</v>
      </c>
      <c r="DA74" s="324">
        <f t="shared" si="150"/>
        <v>1587.1199999999997</v>
      </c>
      <c r="DB74" s="324">
        <f t="shared" si="151"/>
        <v>0</v>
      </c>
      <c r="DC74" s="327">
        <f t="shared" si="92"/>
        <v>1587.1199999999997</v>
      </c>
      <c r="DD74" s="324">
        <v>970.78999999999985</v>
      </c>
      <c r="DE74" s="324">
        <v>0</v>
      </c>
      <c r="DF74" s="324">
        <f t="shared" si="152"/>
        <v>970.78999999999985</v>
      </c>
      <c r="DG74" s="324">
        <f t="shared" si="153"/>
        <v>0</v>
      </c>
      <c r="DH74" s="325">
        <f t="shared" si="93"/>
        <v>970.78999999999985</v>
      </c>
      <c r="DI74" s="323">
        <v>1582.0900000000001</v>
      </c>
      <c r="DJ74" s="323">
        <v>0</v>
      </c>
      <c r="DK74" s="324">
        <f t="shared" si="154"/>
        <v>1582.0900000000001</v>
      </c>
      <c r="DL74" s="324">
        <f t="shared" si="155"/>
        <v>0</v>
      </c>
      <c r="DM74" s="327">
        <f t="shared" si="94"/>
        <v>1582.0900000000001</v>
      </c>
      <c r="DN74" s="324">
        <v>153.19999999999999</v>
      </c>
      <c r="DO74" s="324">
        <v>0</v>
      </c>
      <c r="DP74" s="324">
        <f t="shared" si="156"/>
        <v>153.19999999999999</v>
      </c>
      <c r="DQ74" s="324">
        <f t="shared" si="157"/>
        <v>0</v>
      </c>
      <c r="DR74" s="325">
        <f t="shared" si="158"/>
        <v>153.19999999999999</v>
      </c>
      <c r="DS74" s="320">
        <v>8532.52</v>
      </c>
      <c r="DT74" s="320">
        <v>0</v>
      </c>
      <c r="DU74" s="319">
        <f t="shared" si="159"/>
        <v>8532.52</v>
      </c>
      <c r="DV74" s="320">
        <f t="shared" si="160"/>
        <v>0</v>
      </c>
      <c r="DW74" s="342">
        <f t="shared" si="95"/>
        <v>8532.52</v>
      </c>
      <c r="DX74" s="329">
        <v>4597.5499999999993</v>
      </c>
      <c r="DY74" s="329">
        <v>1747.3399999999997</v>
      </c>
      <c r="DZ74" s="320">
        <f t="shared" si="161"/>
        <v>2850.2099999999996</v>
      </c>
      <c r="EA74" s="320">
        <f t="shared" si="162"/>
        <v>0</v>
      </c>
      <c r="EB74" s="342">
        <f t="shared" si="163"/>
        <v>2850.2099999999996</v>
      </c>
      <c r="EC74" s="319">
        <v>0</v>
      </c>
      <c r="ED74" s="319">
        <v>0</v>
      </c>
      <c r="EE74" s="319">
        <f t="shared" si="164"/>
        <v>0</v>
      </c>
      <c r="EF74" s="320">
        <f t="shared" si="165"/>
        <v>0</v>
      </c>
      <c r="EG74" s="342">
        <f t="shared" si="166"/>
        <v>0</v>
      </c>
      <c r="EH74" s="324"/>
      <c r="EI74" s="324"/>
      <c r="EJ74" s="324">
        <f t="shared" si="167"/>
        <v>0</v>
      </c>
      <c r="EK74" s="324">
        <f t="shared" si="168"/>
        <v>0</v>
      </c>
      <c r="EL74" s="327">
        <f t="shared" si="169"/>
        <v>0</v>
      </c>
      <c r="EM74" s="330">
        <v>3649.04</v>
      </c>
      <c r="EN74" s="330">
        <v>4011.92</v>
      </c>
      <c r="EO74" s="331">
        <f t="shared" si="170"/>
        <v>110257.31000000001</v>
      </c>
      <c r="EP74" s="331">
        <f t="shared" si="96"/>
        <v>114158.29000000001</v>
      </c>
      <c r="EQ74" s="332">
        <f t="shared" si="171"/>
        <v>0</v>
      </c>
      <c r="ER74" s="332">
        <f t="shared" si="172"/>
        <v>-3900.9799999999959</v>
      </c>
      <c r="ES74" s="333">
        <f t="shared" si="173"/>
        <v>-3900.9799999999959</v>
      </c>
      <c r="ET74" s="343"/>
      <c r="EU74" s="335">
        <f t="shared" si="174"/>
        <v>-82927.720000000016</v>
      </c>
      <c r="EV74" s="336">
        <f t="shared" si="175"/>
        <v>-46520.530000000013</v>
      </c>
      <c r="EW74" s="337"/>
      <c r="EX74" s="2"/>
      <c r="EY74" s="7"/>
      <c r="EZ74" s="2"/>
      <c r="FA74" s="2"/>
      <c r="FB74" s="2"/>
      <c r="FC74" s="2"/>
      <c r="FD74" s="2"/>
      <c r="FE74" s="2"/>
      <c r="FF74" s="2"/>
      <c r="FG74" s="2"/>
    </row>
    <row r="75" spans="1:163" s="1" customFormat="1" ht="15.75" customHeight="1" x14ac:dyDescent="0.25">
      <c r="A75" s="311">
        <v>68</v>
      </c>
      <c r="B75" s="338" t="s">
        <v>75</v>
      </c>
      <c r="C75" s="339">
        <v>5</v>
      </c>
      <c r="D75" s="340">
        <v>4</v>
      </c>
      <c r="E75" s="315">
        <v>2719.9200000000005</v>
      </c>
      <c r="F75" s="316">
        <f>'[3]березень 2021'!F79</f>
        <v>-30736.9</v>
      </c>
      <c r="G75" s="316">
        <f>'[3]березень 2021'!G79</f>
        <v>5776.0600000000086</v>
      </c>
      <c r="H75" s="317">
        <v>11252.84</v>
      </c>
      <c r="I75" s="317">
        <v>10598.39</v>
      </c>
      <c r="J75" s="317">
        <f t="shared" si="97"/>
        <v>654.45000000000073</v>
      </c>
      <c r="K75" s="317">
        <f t="shared" si="98"/>
        <v>0</v>
      </c>
      <c r="L75" s="317">
        <f t="shared" si="99"/>
        <v>654.45000000000073</v>
      </c>
      <c r="M75" s="318">
        <v>20015.349999999999</v>
      </c>
      <c r="N75" s="318">
        <v>27394.080000000002</v>
      </c>
      <c r="O75" s="319">
        <f t="shared" si="100"/>
        <v>0</v>
      </c>
      <c r="P75" s="319">
        <f t="shared" si="101"/>
        <v>-7378.7300000000032</v>
      </c>
      <c r="Q75" s="319">
        <f t="shared" si="102"/>
        <v>-7378.7300000000032</v>
      </c>
      <c r="R75" s="319">
        <v>0</v>
      </c>
      <c r="S75" s="319">
        <v>0</v>
      </c>
      <c r="T75" s="319">
        <f t="shared" si="103"/>
        <v>0</v>
      </c>
      <c r="U75" s="320">
        <f t="shared" si="104"/>
        <v>0</v>
      </c>
      <c r="V75" s="341">
        <f t="shared" si="105"/>
        <v>0</v>
      </c>
      <c r="W75" s="319">
        <v>0</v>
      </c>
      <c r="X75" s="319">
        <v>0</v>
      </c>
      <c r="Y75" s="319">
        <f t="shared" si="106"/>
        <v>0</v>
      </c>
      <c r="Z75" s="320">
        <f t="shared" si="107"/>
        <v>0</v>
      </c>
      <c r="AA75" s="342">
        <f t="shared" si="108"/>
        <v>0</v>
      </c>
      <c r="AB75" s="323">
        <v>3944.4200000000005</v>
      </c>
      <c r="AC75" s="323">
        <v>783.42</v>
      </c>
      <c r="AD75" s="324">
        <f t="shared" si="109"/>
        <v>3161.0000000000005</v>
      </c>
      <c r="AE75" s="324">
        <f t="shared" si="110"/>
        <v>0</v>
      </c>
      <c r="AF75" s="325">
        <f t="shared" si="88"/>
        <v>3161.0000000000005</v>
      </c>
      <c r="AG75" s="323">
        <v>2005.68</v>
      </c>
      <c r="AH75" s="323">
        <v>733.43</v>
      </c>
      <c r="AI75" s="324">
        <f t="shared" si="111"/>
        <v>1272.25</v>
      </c>
      <c r="AJ75" s="324">
        <f t="shared" si="112"/>
        <v>0</v>
      </c>
      <c r="AK75" s="325">
        <f t="shared" si="113"/>
        <v>1272.25</v>
      </c>
      <c r="AL75" s="323">
        <v>3732.2799999999997</v>
      </c>
      <c r="AM75" s="323">
        <v>2877.19</v>
      </c>
      <c r="AN75" s="324">
        <f t="shared" si="114"/>
        <v>855.08999999999969</v>
      </c>
      <c r="AO75" s="324">
        <f t="shared" si="115"/>
        <v>0</v>
      </c>
      <c r="AP75" s="325">
        <f t="shared" si="116"/>
        <v>855.08999999999969</v>
      </c>
      <c r="AQ75" s="326">
        <v>751.77</v>
      </c>
      <c r="AR75" s="326">
        <v>643.78</v>
      </c>
      <c r="AS75" s="324">
        <f t="shared" si="117"/>
        <v>107.99000000000001</v>
      </c>
      <c r="AT75" s="324">
        <f t="shared" si="118"/>
        <v>0</v>
      </c>
      <c r="AU75" s="327">
        <f t="shared" si="119"/>
        <v>107.99000000000001</v>
      </c>
      <c r="AV75" s="323">
        <v>233.92000000000002</v>
      </c>
      <c r="AW75" s="323">
        <v>138.07000000000002</v>
      </c>
      <c r="AX75" s="324">
        <f t="shared" si="120"/>
        <v>95.85</v>
      </c>
      <c r="AY75" s="324">
        <f t="shared" si="121"/>
        <v>0</v>
      </c>
      <c r="AZ75" s="325">
        <f t="shared" si="122"/>
        <v>95.85</v>
      </c>
      <c r="BA75" s="326">
        <v>4158.4800000000005</v>
      </c>
      <c r="BB75" s="326">
        <v>2740.7600000000007</v>
      </c>
      <c r="BC75" s="324">
        <f t="shared" si="123"/>
        <v>1417.7199999999998</v>
      </c>
      <c r="BD75" s="324">
        <f t="shared" si="124"/>
        <v>0</v>
      </c>
      <c r="BE75" s="327">
        <f t="shared" si="125"/>
        <v>1417.7199999999998</v>
      </c>
      <c r="BF75" s="324">
        <v>931.32000000000016</v>
      </c>
      <c r="BG75" s="324">
        <v>0</v>
      </c>
      <c r="BH75" s="324">
        <f t="shared" si="126"/>
        <v>931.32000000000016</v>
      </c>
      <c r="BI75" s="324">
        <f t="shared" si="127"/>
        <v>0</v>
      </c>
      <c r="BJ75" s="327">
        <f t="shared" si="128"/>
        <v>931.32000000000016</v>
      </c>
      <c r="BK75" s="324">
        <v>5127.3200000000006</v>
      </c>
      <c r="BL75" s="324">
        <v>2919.9500000000003</v>
      </c>
      <c r="BM75" s="324">
        <f t="shared" si="129"/>
        <v>2207.3700000000003</v>
      </c>
      <c r="BN75" s="324">
        <f t="shared" si="130"/>
        <v>0</v>
      </c>
      <c r="BO75" s="325">
        <f t="shared" si="131"/>
        <v>2207.3700000000003</v>
      </c>
      <c r="BP75" s="320">
        <v>778.44</v>
      </c>
      <c r="BQ75" s="320">
        <v>640.06000000000006</v>
      </c>
      <c r="BR75" s="319">
        <f t="shared" si="132"/>
        <v>138.38</v>
      </c>
      <c r="BS75" s="320">
        <f t="shared" si="133"/>
        <v>0</v>
      </c>
      <c r="BT75" s="341">
        <f t="shared" si="134"/>
        <v>138.38</v>
      </c>
      <c r="BU75" s="319">
        <v>101.2</v>
      </c>
      <c r="BV75" s="319">
        <v>1679.8999999999999</v>
      </c>
      <c r="BW75" s="319">
        <f t="shared" si="135"/>
        <v>0</v>
      </c>
      <c r="BX75" s="320">
        <f t="shared" si="136"/>
        <v>-1578.6999999999998</v>
      </c>
      <c r="BY75" s="342">
        <f t="shared" si="137"/>
        <v>-1578.6999999999998</v>
      </c>
      <c r="BZ75" s="319">
        <v>1674.4100000000003</v>
      </c>
      <c r="CA75" s="319">
        <v>0</v>
      </c>
      <c r="CB75" s="319">
        <f t="shared" si="138"/>
        <v>1674.4100000000003</v>
      </c>
      <c r="CC75" s="320">
        <f t="shared" si="139"/>
        <v>0</v>
      </c>
      <c r="CD75" s="341">
        <f t="shared" si="140"/>
        <v>1674.4100000000003</v>
      </c>
      <c r="CE75" s="319">
        <v>20581.629999999997</v>
      </c>
      <c r="CF75" s="319">
        <v>6941.49</v>
      </c>
      <c r="CG75" s="319">
        <f t="shared" si="141"/>
        <v>13640.139999999998</v>
      </c>
      <c r="CH75" s="320">
        <f t="shared" si="142"/>
        <v>0</v>
      </c>
      <c r="CI75" s="342">
        <f t="shared" si="143"/>
        <v>13640.139999999998</v>
      </c>
      <c r="CJ75" s="319">
        <v>2285.27</v>
      </c>
      <c r="CK75" s="319">
        <v>0</v>
      </c>
      <c r="CL75" s="324">
        <f t="shared" si="144"/>
        <v>2285.27</v>
      </c>
      <c r="CM75" s="324">
        <f t="shared" si="145"/>
        <v>0</v>
      </c>
      <c r="CN75" s="327">
        <f t="shared" si="89"/>
        <v>2285.27</v>
      </c>
      <c r="CO75" s="324">
        <v>3418.9499999999994</v>
      </c>
      <c r="CP75" s="324">
        <v>0</v>
      </c>
      <c r="CQ75" s="324">
        <f t="shared" si="146"/>
        <v>3418.9499999999994</v>
      </c>
      <c r="CR75" s="324">
        <f t="shared" si="147"/>
        <v>0</v>
      </c>
      <c r="CS75" s="327">
        <f t="shared" si="90"/>
        <v>3418.9499999999994</v>
      </c>
      <c r="CT75" s="324">
        <v>568.48</v>
      </c>
      <c r="CU75" s="324">
        <v>0</v>
      </c>
      <c r="CV75" s="324">
        <f t="shared" si="148"/>
        <v>568.48</v>
      </c>
      <c r="CW75" s="324">
        <f t="shared" si="149"/>
        <v>0</v>
      </c>
      <c r="CX75" s="327">
        <f t="shared" si="91"/>
        <v>568.48</v>
      </c>
      <c r="CY75" s="324">
        <v>1446.9800000000002</v>
      </c>
      <c r="CZ75" s="324">
        <v>0</v>
      </c>
      <c r="DA75" s="324">
        <f t="shared" si="150"/>
        <v>1446.9800000000002</v>
      </c>
      <c r="DB75" s="324">
        <f t="shared" si="151"/>
        <v>0</v>
      </c>
      <c r="DC75" s="327">
        <f t="shared" si="92"/>
        <v>1446.9800000000002</v>
      </c>
      <c r="DD75" s="324">
        <v>862.76999999999975</v>
      </c>
      <c r="DE75" s="324">
        <v>0</v>
      </c>
      <c r="DF75" s="324">
        <f t="shared" si="152"/>
        <v>862.76999999999975</v>
      </c>
      <c r="DG75" s="324">
        <f t="shared" si="153"/>
        <v>0</v>
      </c>
      <c r="DH75" s="325">
        <f t="shared" si="93"/>
        <v>862.76999999999975</v>
      </c>
      <c r="DI75" s="323">
        <v>1392.3399999999997</v>
      </c>
      <c r="DJ75" s="323">
        <v>1187.2500000000002</v>
      </c>
      <c r="DK75" s="324">
        <f t="shared" si="154"/>
        <v>205.08999999999946</v>
      </c>
      <c r="DL75" s="324">
        <f t="shared" si="155"/>
        <v>0</v>
      </c>
      <c r="DM75" s="327">
        <f t="shared" si="94"/>
        <v>205.08999999999946</v>
      </c>
      <c r="DN75" s="324">
        <v>139.82</v>
      </c>
      <c r="DO75" s="324">
        <v>0</v>
      </c>
      <c r="DP75" s="324">
        <f t="shared" si="156"/>
        <v>139.82</v>
      </c>
      <c r="DQ75" s="324">
        <f t="shared" si="157"/>
        <v>0</v>
      </c>
      <c r="DR75" s="325">
        <f t="shared" si="158"/>
        <v>139.82</v>
      </c>
      <c r="DS75" s="320">
        <v>8061.8499999999995</v>
      </c>
      <c r="DT75" s="320">
        <v>0</v>
      </c>
      <c r="DU75" s="319">
        <f t="shared" si="159"/>
        <v>8061.8499999999995</v>
      </c>
      <c r="DV75" s="320">
        <f t="shared" si="160"/>
        <v>0</v>
      </c>
      <c r="DW75" s="342">
        <f t="shared" si="95"/>
        <v>8061.8499999999995</v>
      </c>
      <c r="DX75" s="329">
        <v>1973.8600000000001</v>
      </c>
      <c r="DY75" s="329">
        <v>486.94999999999993</v>
      </c>
      <c r="DZ75" s="320">
        <f t="shared" si="161"/>
        <v>1486.9100000000003</v>
      </c>
      <c r="EA75" s="320">
        <f t="shared" si="162"/>
        <v>0</v>
      </c>
      <c r="EB75" s="342">
        <f t="shared" si="163"/>
        <v>1486.9100000000003</v>
      </c>
      <c r="EC75" s="319">
        <v>0</v>
      </c>
      <c r="ED75" s="319">
        <v>0</v>
      </c>
      <c r="EE75" s="319">
        <f t="shared" si="164"/>
        <v>0</v>
      </c>
      <c r="EF75" s="320">
        <f t="shared" si="165"/>
        <v>0</v>
      </c>
      <c r="EG75" s="342">
        <f t="shared" si="166"/>
        <v>0</v>
      </c>
      <c r="EH75" s="324"/>
      <c r="EI75" s="324"/>
      <c r="EJ75" s="324">
        <f t="shared" si="167"/>
        <v>0</v>
      </c>
      <c r="EK75" s="324">
        <f t="shared" si="168"/>
        <v>0</v>
      </c>
      <c r="EL75" s="327">
        <f t="shared" si="169"/>
        <v>0</v>
      </c>
      <c r="EM75" s="330">
        <v>3267.02</v>
      </c>
      <c r="EN75" s="330">
        <v>2139.04</v>
      </c>
      <c r="EO75" s="331">
        <f t="shared" si="170"/>
        <v>98706.4</v>
      </c>
      <c r="EP75" s="331">
        <f t="shared" si="96"/>
        <v>61903.76</v>
      </c>
      <c r="EQ75" s="332">
        <f t="shared" si="171"/>
        <v>36802.639999999992</v>
      </c>
      <c r="ER75" s="332">
        <f t="shared" si="172"/>
        <v>0</v>
      </c>
      <c r="ES75" s="333">
        <f t="shared" si="173"/>
        <v>36802.639999999992</v>
      </c>
      <c r="ET75" s="343"/>
      <c r="EU75" s="335">
        <f t="shared" si="174"/>
        <v>6065.7399999999907</v>
      </c>
      <c r="EV75" s="336">
        <f t="shared" si="175"/>
        <v>28343.560000000005</v>
      </c>
      <c r="EW75" s="337"/>
      <c r="EX75" s="2"/>
      <c r="EY75" s="7"/>
      <c r="EZ75" s="2"/>
      <c r="FA75" s="2"/>
      <c r="FB75" s="2"/>
      <c r="FC75" s="2"/>
      <c r="FD75" s="2"/>
      <c r="FE75" s="2"/>
      <c r="FF75" s="2"/>
      <c r="FG75" s="2"/>
    </row>
    <row r="76" spans="1:163" s="1" customFormat="1" ht="15.75" customHeight="1" x14ac:dyDescent="0.25">
      <c r="A76" s="311">
        <v>69</v>
      </c>
      <c r="B76" s="338" t="s">
        <v>76</v>
      </c>
      <c r="C76" s="339">
        <v>5</v>
      </c>
      <c r="D76" s="340">
        <v>4</v>
      </c>
      <c r="E76" s="315">
        <v>2723.98</v>
      </c>
      <c r="F76" s="316">
        <f>'[3]березень 2021'!F80</f>
        <v>92330.81</v>
      </c>
      <c r="G76" s="316">
        <f>'[3]березень 2021'!G80</f>
        <v>45783.69000000001</v>
      </c>
      <c r="H76" s="317">
        <v>11717.19</v>
      </c>
      <c r="I76" s="317">
        <v>11146.04</v>
      </c>
      <c r="J76" s="317">
        <f t="shared" si="97"/>
        <v>571.14999999999964</v>
      </c>
      <c r="K76" s="317">
        <f t="shared" si="98"/>
        <v>0</v>
      </c>
      <c r="L76" s="317">
        <f t="shared" si="99"/>
        <v>571.14999999999964</v>
      </c>
      <c r="M76" s="318">
        <v>20054.169999999998</v>
      </c>
      <c r="N76" s="318">
        <v>27997.83</v>
      </c>
      <c r="O76" s="319">
        <f t="shared" si="100"/>
        <v>0</v>
      </c>
      <c r="P76" s="319">
        <f t="shared" si="101"/>
        <v>-7943.6600000000035</v>
      </c>
      <c r="Q76" s="319">
        <f t="shared" si="102"/>
        <v>-7943.6600000000035</v>
      </c>
      <c r="R76" s="319">
        <v>0</v>
      </c>
      <c r="S76" s="319">
        <v>0</v>
      </c>
      <c r="T76" s="319">
        <f t="shared" si="103"/>
        <v>0</v>
      </c>
      <c r="U76" s="320">
        <f t="shared" si="104"/>
        <v>0</v>
      </c>
      <c r="V76" s="341">
        <f t="shared" si="105"/>
        <v>0</v>
      </c>
      <c r="W76" s="319">
        <v>0</v>
      </c>
      <c r="X76" s="319">
        <v>0</v>
      </c>
      <c r="Y76" s="319">
        <f t="shared" si="106"/>
        <v>0</v>
      </c>
      <c r="Z76" s="320">
        <f t="shared" si="107"/>
        <v>0</v>
      </c>
      <c r="AA76" s="342">
        <f t="shared" si="108"/>
        <v>0</v>
      </c>
      <c r="AB76" s="323">
        <v>3926.9199999999996</v>
      </c>
      <c r="AC76" s="323">
        <v>783.07999999999993</v>
      </c>
      <c r="AD76" s="324">
        <f t="shared" si="109"/>
        <v>3143.8399999999997</v>
      </c>
      <c r="AE76" s="324">
        <f t="shared" si="110"/>
        <v>0</v>
      </c>
      <c r="AF76" s="325">
        <f t="shared" si="88"/>
        <v>3143.8399999999997</v>
      </c>
      <c r="AG76" s="323">
        <v>2005.6399999999999</v>
      </c>
      <c r="AH76" s="323">
        <v>900.55</v>
      </c>
      <c r="AI76" s="324">
        <f t="shared" si="111"/>
        <v>1105.0899999999999</v>
      </c>
      <c r="AJ76" s="324">
        <f t="shared" si="112"/>
        <v>0</v>
      </c>
      <c r="AK76" s="325">
        <f t="shared" si="113"/>
        <v>1105.0899999999999</v>
      </c>
      <c r="AL76" s="323">
        <v>3732.13</v>
      </c>
      <c r="AM76" s="323">
        <v>2876.48</v>
      </c>
      <c r="AN76" s="324">
        <f t="shared" si="114"/>
        <v>855.65000000000009</v>
      </c>
      <c r="AO76" s="324">
        <f t="shared" si="115"/>
        <v>0</v>
      </c>
      <c r="AP76" s="325">
        <f t="shared" si="116"/>
        <v>855.65000000000009</v>
      </c>
      <c r="AQ76" s="326">
        <v>754.00000000000011</v>
      </c>
      <c r="AR76" s="326">
        <v>646.97000000000014</v>
      </c>
      <c r="AS76" s="324">
        <f t="shared" si="117"/>
        <v>107.02999999999997</v>
      </c>
      <c r="AT76" s="324">
        <f t="shared" si="118"/>
        <v>0</v>
      </c>
      <c r="AU76" s="327">
        <f t="shared" si="119"/>
        <v>107.02999999999997</v>
      </c>
      <c r="AV76" s="323">
        <v>234.26000000000002</v>
      </c>
      <c r="AW76" s="323">
        <v>138.07000000000002</v>
      </c>
      <c r="AX76" s="324">
        <f t="shared" si="120"/>
        <v>96.19</v>
      </c>
      <c r="AY76" s="324">
        <f t="shared" si="121"/>
        <v>0</v>
      </c>
      <c r="AZ76" s="325">
        <f t="shared" si="122"/>
        <v>96.19</v>
      </c>
      <c r="BA76" s="326">
        <v>4158.1499999999996</v>
      </c>
      <c r="BB76" s="326">
        <v>2586.3200000000002</v>
      </c>
      <c r="BC76" s="324">
        <f t="shared" si="123"/>
        <v>1571.8299999999995</v>
      </c>
      <c r="BD76" s="324">
        <f t="shared" si="124"/>
        <v>0</v>
      </c>
      <c r="BE76" s="327">
        <f t="shared" si="125"/>
        <v>1571.8299999999995</v>
      </c>
      <c r="BF76" s="324">
        <v>932.68999999999994</v>
      </c>
      <c r="BG76" s="324">
        <v>0</v>
      </c>
      <c r="BH76" s="324">
        <f t="shared" si="126"/>
        <v>932.68999999999994</v>
      </c>
      <c r="BI76" s="324">
        <f t="shared" si="127"/>
        <v>0</v>
      </c>
      <c r="BJ76" s="327">
        <f t="shared" si="128"/>
        <v>932.68999999999994</v>
      </c>
      <c r="BK76" s="324">
        <v>5135.79</v>
      </c>
      <c r="BL76" s="324">
        <v>2924.3</v>
      </c>
      <c r="BM76" s="324">
        <f t="shared" si="129"/>
        <v>2211.4899999999998</v>
      </c>
      <c r="BN76" s="324">
        <f t="shared" si="130"/>
        <v>0</v>
      </c>
      <c r="BO76" s="325">
        <f t="shared" si="131"/>
        <v>2211.4899999999998</v>
      </c>
      <c r="BP76" s="320">
        <v>782.34999999999991</v>
      </c>
      <c r="BQ76" s="320">
        <v>643.20000000000005</v>
      </c>
      <c r="BR76" s="319">
        <f t="shared" si="132"/>
        <v>139.14999999999986</v>
      </c>
      <c r="BS76" s="320">
        <f t="shared" si="133"/>
        <v>0</v>
      </c>
      <c r="BT76" s="341">
        <f t="shared" si="134"/>
        <v>139.14999999999986</v>
      </c>
      <c r="BU76" s="319">
        <v>101.33999999999999</v>
      </c>
      <c r="BV76" s="319">
        <v>0</v>
      </c>
      <c r="BW76" s="319">
        <f t="shared" si="135"/>
        <v>101.33999999999999</v>
      </c>
      <c r="BX76" s="320">
        <f t="shared" si="136"/>
        <v>0</v>
      </c>
      <c r="BY76" s="342">
        <f t="shared" si="137"/>
        <v>101.33999999999999</v>
      </c>
      <c r="BZ76" s="319">
        <v>1646.09</v>
      </c>
      <c r="CA76" s="319">
        <v>0</v>
      </c>
      <c r="CB76" s="319">
        <f t="shared" si="138"/>
        <v>1646.09</v>
      </c>
      <c r="CC76" s="320">
        <f t="shared" si="139"/>
        <v>0</v>
      </c>
      <c r="CD76" s="341">
        <f t="shared" si="140"/>
        <v>1646.09</v>
      </c>
      <c r="CE76" s="319">
        <v>17596.080000000002</v>
      </c>
      <c r="CF76" s="319">
        <v>53145.02</v>
      </c>
      <c r="CG76" s="319">
        <f t="shared" si="141"/>
        <v>0</v>
      </c>
      <c r="CH76" s="320">
        <f t="shared" si="142"/>
        <v>-35548.939999999995</v>
      </c>
      <c r="CI76" s="342">
        <f t="shared" si="143"/>
        <v>-35548.939999999995</v>
      </c>
      <c r="CJ76" s="319">
        <v>2280.2600000000002</v>
      </c>
      <c r="CK76" s="319">
        <v>0</v>
      </c>
      <c r="CL76" s="324">
        <f t="shared" si="144"/>
        <v>2280.2600000000002</v>
      </c>
      <c r="CM76" s="324">
        <f t="shared" si="145"/>
        <v>0</v>
      </c>
      <c r="CN76" s="327">
        <f t="shared" si="89"/>
        <v>2280.2600000000002</v>
      </c>
      <c r="CO76" s="324">
        <v>3418.32</v>
      </c>
      <c r="CP76" s="324">
        <v>3880.2</v>
      </c>
      <c r="CQ76" s="324">
        <f t="shared" si="146"/>
        <v>0</v>
      </c>
      <c r="CR76" s="324">
        <f t="shared" si="147"/>
        <v>-461.87999999999965</v>
      </c>
      <c r="CS76" s="327">
        <f t="shared" si="90"/>
        <v>-461.87999999999965</v>
      </c>
      <c r="CT76" s="324">
        <v>567.42999999999995</v>
      </c>
      <c r="CU76" s="324">
        <v>0</v>
      </c>
      <c r="CV76" s="324">
        <f t="shared" si="148"/>
        <v>567.42999999999995</v>
      </c>
      <c r="CW76" s="324">
        <f t="shared" si="149"/>
        <v>0</v>
      </c>
      <c r="CX76" s="327">
        <f t="shared" si="91"/>
        <v>567.42999999999995</v>
      </c>
      <c r="CY76" s="324">
        <v>1449.7099999999998</v>
      </c>
      <c r="CZ76" s="324">
        <v>0</v>
      </c>
      <c r="DA76" s="324">
        <f t="shared" si="150"/>
        <v>1449.7099999999998</v>
      </c>
      <c r="DB76" s="324">
        <f t="shared" si="151"/>
        <v>0</v>
      </c>
      <c r="DC76" s="327">
        <f t="shared" si="92"/>
        <v>1449.7099999999998</v>
      </c>
      <c r="DD76" s="324">
        <v>863.25999999999988</v>
      </c>
      <c r="DE76" s="324">
        <v>0</v>
      </c>
      <c r="DF76" s="324">
        <f t="shared" si="152"/>
        <v>863.25999999999988</v>
      </c>
      <c r="DG76" s="324">
        <f t="shared" si="153"/>
        <v>0</v>
      </c>
      <c r="DH76" s="325">
        <f t="shared" si="93"/>
        <v>863.25999999999988</v>
      </c>
      <c r="DI76" s="323">
        <v>1392.5</v>
      </c>
      <c r="DJ76" s="323">
        <v>0</v>
      </c>
      <c r="DK76" s="324">
        <f t="shared" si="154"/>
        <v>1392.5</v>
      </c>
      <c r="DL76" s="324">
        <f t="shared" si="155"/>
        <v>0</v>
      </c>
      <c r="DM76" s="327">
        <f t="shared" si="94"/>
        <v>1392.5</v>
      </c>
      <c r="DN76" s="324">
        <v>152.80000000000001</v>
      </c>
      <c r="DO76" s="324">
        <v>0</v>
      </c>
      <c r="DP76" s="324">
        <f t="shared" si="156"/>
        <v>152.80000000000001</v>
      </c>
      <c r="DQ76" s="324">
        <f t="shared" si="157"/>
        <v>0</v>
      </c>
      <c r="DR76" s="325">
        <f t="shared" si="158"/>
        <v>152.80000000000001</v>
      </c>
      <c r="DS76" s="320">
        <v>8213.619999999999</v>
      </c>
      <c r="DT76" s="320">
        <v>0</v>
      </c>
      <c r="DU76" s="319">
        <f t="shared" si="159"/>
        <v>8213.619999999999</v>
      </c>
      <c r="DV76" s="320">
        <f t="shared" si="160"/>
        <v>0</v>
      </c>
      <c r="DW76" s="342">
        <f t="shared" si="95"/>
        <v>8213.619999999999</v>
      </c>
      <c r="DX76" s="329">
        <v>3719.62</v>
      </c>
      <c r="DY76" s="329">
        <v>2278.23</v>
      </c>
      <c r="DZ76" s="320">
        <f t="shared" si="161"/>
        <v>1441.3899999999999</v>
      </c>
      <c r="EA76" s="320">
        <f t="shared" si="162"/>
        <v>0</v>
      </c>
      <c r="EB76" s="342">
        <f t="shared" si="163"/>
        <v>1441.3899999999999</v>
      </c>
      <c r="EC76" s="319">
        <v>0</v>
      </c>
      <c r="ED76" s="319">
        <v>0</v>
      </c>
      <c r="EE76" s="319">
        <f t="shared" si="164"/>
        <v>0</v>
      </c>
      <c r="EF76" s="320">
        <f t="shared" si="165"/>
        <v>0</v>
      </c>
      <c r="EG76" s="342">
        <f t="shared" si="166"/>
        <v>0</v>
      </c>
      <c r="EH76" s="324"/>
      <c r="EI76" s="324"/>
      <c r="EJ76" s="324">
        <f t="shared" si="167"/>
        <v>0</v>
      </c>
      <c r="EK76" s="324">
        <f t="shared" si="168"/>
        <v>0</v>
      </c>
      <c r="EL76" s="327">
        <f t="shared" si="169"/>
        <v>0</v>
      </c>
      <c r="EM76" s="330">
        <v>3246.1399999999994</v>
      </c>
      <c r="EN76" s="330">
        <v>3579.58</v>
      </c>
      <c r="EO76" s="331">
        <f t="shared" si="170"/>
        <v>98080.459999999992</v>
      </c>
      <c r="EP76" s="331">
        <f t="shared" si="96"/>
        <v>113525.87000000001</v>
      </c>
      <c r="EQ76" s="332">
        <f t="shared" si="171"/>
        <v>0</v>
      </c>
      <c r="ER76" s="332">
        <f t="shared" si="172"/>
        <v>-15445.410000000018</v>
      </c>
      <c r="ES76" s="333">
        <f t="shared" si="173"/>
        <v>-15445.410000000018</v>
      </c>
      <c r="ET76" s="343"/>
      <c r="EU76" s="335">
        <f t="shared" si="174"/>
        <v>76885.39999999998</v>
      </c>
      <c r="EV76" s="336">
        <f t="shared" si="175"/>
        <v>16478.830000000016</v>
      </c>
      <c r="EW76" s="337"/>
      <c r="EX76" s="2"/>
      <c r="EY76" s="7"/>
      <c r="EZ76" s="2"/>
      <c r="FA76" s="2"/>
      <c r="FB76" s="2"/>
      <c r="FC76" s="2"/>
      <c r="FD76" s="2"/>
      <c r="FE76" s="2"/>
      <c r="FF76" s="2"/>
      <c r="FG76" s="2"/>
    </row>
    <row r="77" spans="1:163" s="1" customFormat="1" ht="15.75" customHeight="1" x14ac:dyDescent="0.25">
      <c r="A77" s="311">
        <v>70</v>
      </c>
      <c r="B77" s="338" t="s">
        <v>77</v>
      </c>
      <c r="C77" s="339">
        <v>9</v>
      </c>
      <c r="D77" s="340">
        <v>2</v>
      </c>
      <c r="E77" s="315">
        <v>3994.9428571428571</v>
      </c>
      <c r="F77" s="316">
        <f>'[3]березень 2021'!F81</f>
        <v>-130791.70999999999</v>
      </c>
      <c r="G77" s="316">
        <f>'[3]березень 2021'!G81</f>
        <v>-139173.58000000005</v>
      </c>
      <c r="H77" s="317">
        <v>26338.080000000002</v>
      </c>
      <c r="I77" s="317">
        <v>28739.7</v>
      </c>
      <c r="J77" s="317">
        <f t="shared" si="97"/>
        <v>0</v>
      </c>
      <c r="K77" s="317">
        <f t="shared" si="98"/>
        <v>-2401.619999999999</v>
      </c>
      <c r="L77" s="317">
        <f t="shared" si="99"/>
        <v>-2401.619999999999</v>
      </c>
      <c r="M77" s="318">
        <v>26612.26</v>
      </c>
      <c r="N77" s="318">
        <v>37002.239999999991</v>
      </c>
      <c r="O77" s="319">
        <f t="shared" si="100"/>
        <v>0</v>
      </c>
      <c r="P77" s="319">
        <f t="shared" si="101"/>
        <v>-10389.979999999992</v>
      </c>
      <c r="Q77" s="319">
        <f t="shared" si="102"/>
        <v>-10389.979999999992</v>
      </c>
      <c r="R77" s="319">
        <v>33832.89</v>
      </c>
      <c r="S77" s="319">
        <v>33141.030000000006</v>
      </c>
      <c r="T77" s="319">
        <f t="shared" si="103"/>
        <v>691.85999999999331</v>
      </c>
      <c r="U77" s="320">
        <f t="shared" si="104"/>
        <v>0</v>
      </c>
      <c r="V77" s="341">
        <f t="shared" si="105"/>
        <v>691.85999999999331</v>
      </c>
      <c r="W77" s="319">
        <v>0</v>
      </c>
      <c r="X77" s="319">
        <v>0</v>
      </c>
      <c r="Y77" s="319">
        <f t="shared" si="106"/>
        <v>0</v>
      </c>
      <c r="Z77" s="320">
        <f t="shared" si="107"/>
        <v>0</v>
      </c>
      <c r="AA77" s="342">
        <f t="shared" si="108"/>
        <v>0</v>
      </c>
      <c r="AB77" s="323">
        <v>4488.6400000000003</v>
      </c>
      <c r="AC77" s="323">
        <v>2283.3400000000006</v>
      </c>
      <c r="AD77" s="324">
        <f t="shared" si="109"/>
        <v>2205.2999999999997</v>
      </c>
      <c r="AE77" s="324">
        <f t="shared" si="110"/>
        <v>0</v>
      </c>
      <c r="AF77" s="325">
        <f t="shared" si="88"/>
        <v>2205.2999999999997</v>
      </c>
      <c r="AG77" s="323">
        <v>2056.66</v>
      </c>
      <c r="AH77" s="323">
        <v>678.08</v>
      </c>
      <c r="AI77" s="324">
        <f t="shared" si="111"/>
        <v>1378.58</v>
      </c>
      <c r="AJ77" s="324">
        <f t="shared" si="112"/>
        <v>0</v>
      </c>
      <c r="AK77" s="325">
        <f t="shared" si="113"/>
        <v>1378.58</v>
      </c>
      <c r="AL77" s="323">
        <v>5188.25</v>
      </c>
      <c r="AM77" s="323">
        <v>3973.9800000000005</v>
      </c>
      <c r="AN77" s="324">
        <f t="shared" si="114"/>
        <v>1214.2699999999995</v>
      </c>
      <c r="AO77" s="324">
        <f t="shared" si="115"/>
        <v>0</v>
      </c>
      <c r="AP77" s="325">
        <f t="shared" si="116"/>
        <v>1214.2699999999995</v>
      </c>
      <c r="AQ77" s="326">
        <v>1046.27</v>
      </c>
      <c r="AR77" s="326">
        <v>899.44</v>
      </c>
      <c r="AS77" s="324">
        <f t="shared" si="117"/>
        <v>146.82999999999993</v>
      </c>
      <c r="AT77" s="324">
        <f t="shared" si="118"/>
        <v>0</v>
      </c>
      <c r="AU77" s="327">
        <f t="shared" si="119"/>
        <v>146.82999999999993</v>
      </c>
      <c r="AV77" s="323">
        <v>796.20999999999992</v>
      </c>
      <c r="AW77" s="323">
        <v>620.82000000000005</v>
      </c>
      <c r="AX77" s="324">
        <f t="shared" si="120"/>
        <v>175.38999999999987</v>
      </c>
      <c r="AY77" s="324">
        <f t="shared" si="121"/>
        <v>0</v>
      </c>
      <c r="AZ77" s="325">
        <f t="shared" si="122"/>
        <v>175.38999999999987</v>
      </c>
      <c r="BA77" s="326">
        <v>3174.7999999999993</v>
      </c>
      <c r="BB77" s="326">
        <v>2758.9399999999996</v>
      </c>
      <c r="BC77" s="324">
        <f t="shared" si="123"/>
        <v>415.85999999999967</v>
      </c>
      <c r="BD77" s="324">
        <f t="shared" si="124"/>
        <v>0</v>
      </c>
      <c r="BE77" s="327">
        <f t="shared" si="125"/>
        <v>415.85999999999967</v>
      </c>
      <c r="BF77" s="324">
        <v>1367.88</v>
      </c>
      <c r="BG77" s="324">
        <v>0</v>
      </c>
      <c r="BH77" s="324">
        <f t="shared" si="126"/>
        <v>1367.88</v>
      </c>
      <c r="BI77" s="324">
        <f t="shared" si="127"/>
        <v>0</v>
      </c>
      <c r="BJ77" s="327">
        <f t="shared" si="128"/>
        <v>1367.88</v>
      </c>
      <c r="BK77" s="324">
        <v>7532.2199999999993</v>
      </c>
      <c r="BL77" s="324">
        <v>4289.16</v>
      </c>
      <c r="BM77" s="324">
        <f t="shared" si="129"/>
        <v>3243.0599999999995</v>
      </c>
      <c r="BN77" s="324">
        <f t="shared" si="130"/>
        <v>0</v>
      </c>
      <c r="BO77" s="325">
        <f t="shared" si="131"/>
        <v>3243.0599999999995</v>
      </c>
      <c r="BP77" s="320">
        <v>791</v>
      </c>
      <c r="BQ77" s="320">
        <v>648.25000000000011</v>
      </c>
      <c r="BR77" s="319">
        <f t="shared" si="132"/>
        <v>142.74999999999989</v>
      </c>
      <c r="BS77" s="320">
        <f t="shared" si="133"/>
        <v>0</v>
      </c>
      <c r="BT77" s="341">
        <f t="shared" si="134"/>
        <v>142.74999999999989</v>
      </c>
      <c r="BU77" s="319">
        <v>102.27000000000001</v>
      </c>
      <c r="BV77" s="319">
        <v>0</v>
      </c>
      <c r="BW77" s="319">
        <f t="shared" si="135"/>
        <v>102.27000000000001</v>
      </c>
      <c r="BX77" s="320">
        <f t="shared" si="136"/>
        <v>0</v>
      </c>
      <c r="BY77" s="342">
        <f t="shared" si="137"/>
        <v>102.27000000000001</v>
      </c>
      <c r="BZ77" s="319">
        <v>1994.3</v>
      </c>
      <c r="CA77" s="319">
        <v>3337.26</v>
      </c>
      <c r="CB77" s="319">
        <f t="shared" si="138"/>
        <v>0</v>
      </c>
      <c r="CC77" s="320">
        <f t="shared" si="139"/>
        <v>-1342.9600000000003</v>
      </c>
      <c r="CD77" s="341">
        <f t="shared" si="140"/>
        <v>-1342.9600000000003</v>
      </c>
      <c r="CE77" s="319">
        <v>30268.61</v>
      </c>
      <c r="CF77" s="319">
        <v>205868.91</v>
      </c>
      <c r="CG77" s="319">
        <f t="shared" si="141"/>
        <v>0</v>
      </c>
      <c r="CH77" s="320">
        <f t="shared" si="142"/>
        <v>-175600.3</v>
      </c>
      <c r="CI77" s="342">
        <f t="shared" si="143"/>
        <v>-175600.3</v>
      </c>
      <c r="CJ77" s="319">
        <v>2583.9</v>
      </c>
      <c r="CK77" s="319">
        <v>10045.36</v>
      </c>
      <c r="CL77" s="324">
        <f t="shared" si="144"/>
        <v>0</v>
      </c>
      <c r="CM77" s="324">
        <f t="shared" si="145"/>
        <v>-7461.4600000000009</v>
      </c>
      <c r="CN77" s="327">
        <f t="shared" si="89"/>
        <v>-7461.4600000000009</v>
      </c>
      <c r="CO77" s="324">
        <v>3591.0699999999997</v>
      </c>
      <c r="CP77" s="324">
        <v>0</v>
      </c>
      <c r="CQ77" s="324">
        <f t="shared" si="146"/>
        <v>3591.0699999999997</v>
      </c>
      <c r="CR77" s="324">
        <f t="shared" si="147"/>
        <v>0</v>
      </c>
      <c r="CS77" s="327">
        <f t="shared" si="90"/>
        <v>3591.0699999999997</v>
      </c>
      <c r="CT77" s="324">
        <v>893.24</v>
      </c>
      <c r="CU77" s="324">
        <v>0</v>
      </c>
      <c r="CV77" s="324">
        <f t="shared" si="148"/>
        <v>893.24</v>
      </c>
      <c r="CW77" s="324">
        <f t="shared" si="149"/>
        <v>0</v>
      </c>
      <c r="CX77" s="327">
        <f t="shared" si="91"/>
        <v>893.24</v>
      </c>
      <c r="CY77" s="324">
        <v>2305.02</v>
      </c>
      <c r="CZ77" s="324">
        <v>0</v>
      </c>
      <c r="DA77" s="324">
        <f t="shared" si="150"/>
        <v>2305.02</v>
      </c>
      <c r="DB77" s="324">
        <f t="shared" si="151"/>
        <v>0</v>
      </c>
      <c r="DC77" s="327">
        <f t="shared" si="92"/>
        <v>2305.02</v>
      </c>
      <c r="DD77" s="324">
        <v>2933.78</v>
      </c>
      <c r="DE77" s="324">
        <v>23578.16</v>
      </c>
      <c r="DF77" s="324">
        <f t="shared" si="152"/>
        <v>0</v>
      </c>
      <c r="DG77" s="324">
        <f t="shared" si="153"/>
        <v>-20644.38</v>
      </c>
      <c r="DH77" s="325">
        <f t="shared" si="93"/>
        <v>-20644.38</v>
      </c>
      <c r="DI77" s="323">
        <v>1017.48</v>
      </c>
      <c r="DJ77" s="323">
        <v>783.01</v>
      </c>
      <c r="DK77" s="324">
        <f t="shared" si="154"/>
        <v>234.47000000000003</v>
      </c>
      <c r="DL77" s="324">
        <f t="shared" si="155"/>
        <v>0</v>
      </c>
      <c r="DM77" s="327">
        <f t="shared" si="94"/>
        <v>234.47000000000003</v>
      </c>
      <c r="DN77" s="324">
        <v>158.98000000000002</v>
      </c>
      <c r="DO77" s="324">
        <v>0</v>
      </c>
      <c r="DP77" s="324">
        <f t="shared" si="156"/>
        <v>158.98000000000002</v>
      </c>
      <c r="DQ77" s="324">
        <f t="shared" si="157"/>
        <v>0</v>
      </c>
      <c r="DR77" s="325">
        <f t="shared" si="158"/>
        <v>158.98000000000002</v>
      </c>
      <c r="DS77" s="320">
        <v>5285.76</v>
      </c>
      <c r="DT77" s="320">
        <v>0</v>
      </c>
      <c r="DU77" s="319">
        <f t="shared" si="159"/>
        <v>5285.76</v>
      </c>
      <c r="DV77" s="320">
        <f t="shared" si="160"/>
        <v>0</v>
      </c>
      <c r="DW77" s="342">
        <f t="shared" si="95"/>
        <v>5285.76</v>
      </c>
      <c r="DX77" s="329">
        <v>12873.670000000002</v>
      </c>
      <c r="DY77" s="329">
        <v>8568.27</v>
      </c>
      <c r="DZ77" s="320">
        <f t="shared" si="161"/>
        <v>4305.4000000000015</v>
      </c>
      <c r="EA77" s="320">
        <f t="shared" si="162"/>
        <v>0</v>
      </c>
      <c r="EB77" s="342">
        <f t="shared" si="163"/>
        <v>4305.4000000000015</v>
      </c>
      <c r="EC77" s="319">
        <v>11892.68</v>
      </c>
      <c r="ED77" s="319">
        <v>14347.739999999998</v>
      </c>
      <c r="EE77" s="319">
        <f t="shared" si="164"/>
        <v>0</v>
      </c>
      <c r="EF77" s="320">
        <f t="shared" si="165"/>
        <v>-2455.0599999999977</v>
      </c>
      <c r="EG77" s="342">
        <f t="shared" si="166"/>
        <v>-2455.0599999999977</v>
      </c>
      <c r="EH77" s="324"/>
      <c r="EI77" s="324"/>
      <c r="EJ77" s="324">
        <f t="shared" si="167"/>
        <v>0</v>
      </c>
      <c r="EK77" s="324">
        <f t="shared" si="168"/>
        <v>0</v>
      </c>
      <c r="EL77" s="327">
        <f t="shared" si="169"/>
        <v>0</v>
      </c>
      <c r="EM77" s="330">
        <v>6534.27</v>
      </c>
      <c r="EN77" s="330">
        <v>11601.080000000002</v>
      </c>
      <c r="EO77" s="331">
        <f t="shared" si="170"/>
        <v>195660.19</v>
      </c>
      <c r="EP77" s="331">
        <f t="shared" si="96"/>
        <v>393164.77000000008</v>
      </c>
      <c r="EQ77" s="332">
        <f t="shared" si="171"/>
        <v>0</v>
      </c>
      <c r="ER77" s="332">
        <f t="shared" si="172"/>
        <v>-197504.58000000007</v>
      </c>
      <c r="ES77" s="333">
        <f t="shared" si="173"/>
        <v>-197504.58000000007</v>
      </c>
      <c r="ET77" s="343"/>
      <c r="EU77" s="335">
        <f t="shared" si="174"/>
        <v>-328296.29000000004</v>
      </c>
      <c r="EV77" s="336">
        <f t="shared" si="175"/>
        <v>-335696.94000000006</v>
      </c>
      <c r="EW77" s="337"/>
      <c r="EX77" s="2"/>
      <c r="EY77" s="7"/>
      <c r="EZ77" s="2"/>
      <c r="FA77" s="2"/>
      <c r="FB77" s="2"/>
      <c r="FC77" s="2"/>
      <c r="FD77" s="2"/>
      <c r="FE77" s="2"/>
      <c r="FF77" s="2"/>
      <c r="FG77" s="2"/>
    </row>
    <row r="78" spans="1:163" s="1" customFormat="1" ht="15.75" customHeight="1" x14ac:dyDescent="0.25">
      <c r="A78" s="311">
        <v>71</v>
      </c>
      <c r="B78" s="338" t="s">
        <v>78</v>
      </c>
      <c r="C78" s="339">
        <v>5</v>
      </c>
      <c r="D78" s="340">
        <v>4</v>
      </c>
      <c r="E78" s="315">
        <v>2715.98</v>
      </c>
      <c r="F78" s="316">
        <f>'[3]березень 2021'!F82</f>
        <v>-23020.210000000003</v>
      </c>
      <c r="G78" s="316">
        <f>'[3]березень 2021'!G82</f>
        <v>-8158.390000000004</v>
      </c>
      <c r="H78" s="317">
        <v>12097.239999999998</v>
      </c>
      <c r="I78" s="317">
        <v>11026.02</v>
      </c>
      <c r="J78" s="317">
        <f t="shared" si="97"/>
        <v>1071.2199999999975</v>
      </c>
      <c r="K78" s="317">
        <f t="shared" si="98"/>
        <v>0</v>
      </c>
      <c r="L78" s="317">
        <f t="shared" si="99"/>
        <v>1071.2199999999975</v>
      </c>
      <c r="M78" s="318">
        <v>18012.66</v>
      </c>
      <c r="N78" s="318">
        <v>28274.83</v>
      </c>
      <c r="O78" s="319">
        <f t="shared" si="100"/>
        <v>0</v>
      </c>
      <c r="P78" s="319">
        <f t="shared" si="101"/>
        <v>-10262.170000000002</v>
      </c>
      <c r="Q78" s="319">
        <f t="shared" si="102"/>
        <v>-10262.170000000002</v>
      </c>
      <c r="R78" s="319">
        <v>0</v>
      </c>
      <c r="S78" s="319">
        <v>0</v>
      </c>
      <c r="T78" s="319">
        <f t="shared" si="103"/>
        <v>0</v>
      </c>
      <c r="U78" s="320">
        <f t="shared" si="104"/>
        <v>0</v>
      </c>
      <c r="V78" s="341">
        <f t="shared" si="105"/>
        <v>0</v>
      </c>
      <c r="W78" s="319">
        <v>0</v>
      </c>
      <c r="X78" s="319">
        <v>0</v>
      </c>
      <c r="Y78" s="319">
        <f t="shared" si="106"/>
        <v>0</v>
      </c>
      <c r="Z78" s="320">
        <f t="shared" si="107"/>
        <v>0</v>
      </c>
      <c r="AA78" s="342">
        <f t="shared" si="108"/>
        <v>0</v>
      </c>
      <c r="AB78" s="323">
        <v>3990.5699999999997</v>
      </c>
      <c r="AC78" s="323">
        <v>783.81000000000017</v>
      </c>
      <c r="AD78" s="324">
        <f t="shared" si="109"/>
        <v>3206.7599999999993</v>
      </c>
      <c r="AE78" s="324">
        <f t="shared" si="110"/>
        <v>0</v>
      </c>
      <c r="AF78" s="325">
        <f t="shared" si="88"/>
        <v>3206.7599999999993</v>
      </c>
      <c r="AG78" s="323">
        <v>2005.7399999999998</v>
      </c>
      <c r="AH78" s="323">
        <v>733.43</v>
      </c>
      <c r="AI78" s="324">
        <f t="shared" si="111"/>
        <v>1272.31</v>
      </c>
      <c r="AJ78" s="324">
        <f t="shared" si="112"/>
        <v>0</v>
      </c>
      <c r="AK78" s="325">
        <f t="shared" si="113"/>
        <v>1272.31</v>
      </c>
      <c r="AL78" s="323">
        <v>3720.06</v>
      </c>
      <c r="AM78" s="323">
        <v>2866.3599999999997</v>
      </c>
      <c r="AN78" s="324">
        <f t="shared" si="114"/>
        <v>853.70000000000027</v>
      </c>
      <c r="AO78" s="324">
        <f t="shared" si="115"/>
        <v>0</v>
      </c>
      <c r="AP78" s="325">
        <f t="shared" si="116"/>
        <v>853.70000000000027</v>
      </c>
      <c r="AQ78" s="326">
        <v>751.78</v>
      </c>
      <c r="AR78" s="326">
        <v>642.82000000000005</v>
      </c>
      <c r="AS78" s="324">
        <f t="shared" si="117"/>
        <v>108.95999999999992</v>
      </c>
      <c r="AT78" s="324">
        <f t="shared" si="118"/>
        <v>0</v>
      </c>
      <c r="AU78" s="327">
        <f t="shared" si="119"/>
        <v>108.95999999999992</v>
      </c>
      <c r="AV78" s="323">
        <v>234.66000000000003</v>
      </c>
      <c r="AW78" s="323">
        <v>138.07000000000002</v>
      </c>
      <c r="AX78" s="324">
        <f t="shared" si="120"/>
        <v>96.59</v>
      </c>
      <c r="AY78" s="324">
        <f t="shared" si="121"/>
        <v>0</v>
      </c>
      <c r="AZ78" s="325">
        <f t="shared" si="122"/>
        <v>96.59</v>
      </c>
      <c r="BA78" s="326">
        <v>4158.97</v>
      </c>
      <c r="BB78" s="326">
        <v>2739.36</v>
      </c>
      <c r="BC78" s="324">
        <f t="shared" si="123"/>
        <v>1419.6100000000001</v>
      </c>
      <c r="BD78" s="324">
        <f t="shared" si="124"/>
        <v>0</v>
      </c>
      <c r="BE78" s="327">
        <f t="shared" si="125"/>
        <v>1419.6100000000001</v>
      </c>
      <c r="BF78" s="324">
        <v>929.95999999999992</v>
      </c>
      <c r="BG78" s="324">
        <v>0</v>
      </c>
      <c r="BH78" s="324">
        <f t="shared" si="126"/>
        <v>929.95999999999992</v>
      </c>
      <c r="BI78" s="324">
        <f t="shared" si="127"/>
        <v>0</v>
      </c>
      <c r="BJ78" s="327">
        <f t="shared" si="128"/>
        <v>929.95999999999992</v>
      </c>
      <c r="BK78" s="324">
        <v>5119.09</v>
      </c>
      <c r="BL78" s="324">
        <v>2915.74</v>
      </c>
      <c r="BM78" s="324">
        <f t="shared" si="129"/>
        <v>2203.3500000000004</v>
      </c>
      <c r="BN78" s="324">
        <f t="shared" si="130"/>
        <v>0</v>
      </c>
      <c r="BO78" s="325">
        <f t="shared" si="131"/>
        <v>2203.3500000000004</v>
      </c>
      <c r="BP78" s="320">
        <v>777.3</v>
      </c>
      <c r="BQ78" s="320">
        <v>639.64</v>
      </c>
      <c r="BR78" s="319">
        <f t="shared" si="132"/>
        <v>137.65999999999997</v>
      </c>
      <c r="BS78" s="320">
        <f t="shared" si="133"/>
        <v>0</v>
      </c>
      <c r="BT78" s="341">
        <f t="shared" si="134"/>
        <v>137.65999999999997</v>
      </c>
      <c r="BU78" s="319">
        <v>101.02</v>
      </c>
      <c r="BV78" s="319">
        <v>0</v>
      </c>
      <c r="BW78" s="319">
        <f t="shared" si="135"/>
        <v>101.02</v>
      </c>
      <c r="BX78" s="320">
        <f t="shared" si="136"/>
        <v>0</v>
      </c>
      <c r="BY78" s="342">
        <f t="shared" si="137"/>
        <v>101.02</v>
      </c>
      <c r="BZ78" s="319">
        <v>1673.8700000000001</v>
      </c>
      <c r="CA78" s="319">
        <v>2749.66</v>
      </c>
      <c r="CB78" s="319">
        <f t="shared" si="138"/>
        <v>0</v>
      </c>
      <c r="CC78" s="320">
        <f t="shared" si="139"/>
        <v>-1075.7899999999997</v>
      </c>
      <c r="CD78" s="341">
        <f t="shared" si="140"/>
        <v>-1075.7899999999997</v>
      </c>
      <c r="CE78" s="319">
        <v>19799.21</v>
      </c>
      <c r="CF78" s="319">
        <v>4007.67</v>
      </c>
      <c r="CG78" s="319">
        <f t="shared" si="141"/>
        <v>15791.539999999999</v>
      </c>
      <c r="CH78" s="320">
        <f t="shared" si="142"/>
        <v>0</v>
      </c>
      <c r="CI78" s="342">
        <f t="shared" si="143"/>
        <v>15791.539999999999</v>
      </c>
      <c r="CJ78" s="319">
        <v>2317.2799999999997</v>
      </c>
      <c r="CK78" s="319">
        <v>0</v>
      </c>
      <c r="CL78" s="324">
        <f t="shared" si="144"/>
        <v>2317.2799999999997</v>
      </c>
      <c r="CM78" s="324">
        <f t="shared" si="145"/>
        <v>0</v>
      </c>
      <c r="CN78" s="327">
        <f t="shared" si="89"/>
        <v>2317.2799999999997</v>
      </c>
      <c r="CO78" s="324">
        <v>3418.8900000000003</v>
      </c>
      <c r="CP78" s="324">
        <v>0</v>
      </c>
      <c r="CQ78" s="324">
        <f t="shared" si="146"/>
        <v>3418.8900000000003</v>
      </c>
      <c r="CR78" s="324">
        <f t="shared" si="147"/>
        <v>0</v>
      </c>
      <c r="CS78" s="327">
        <f t="shared" si="90"/>
        <v>3418.8900000000003</v>
      </c>
      <c r="CT78" s="324">
        <v>565.75</v>
      </c>
      <c r="CU78" s="324">
        <v>0</v>
      </c>
      <c r="CV78" s="324">
        <f t="shared" si="148"/>
        <v>565.75</v>
      </c>
      <c r="CW78" s="324">
        <f t="shared" si="149"/>
        <v>0</v>
      </c>
      <c r="CX78" s="327">
        <f t="shared" si="91"/>
        <v>565.75</v>
      </c>
      <c r="CY78" s="324">
        <v>1446.78</v>
      </c>
      <c r="CZ78" s="324">
        <v>0</v>
      </c>
      <c r="DA78" s="324">
        <f t="shared" si="150"/>
        <v>1446.78</v>
      </c>
      <c r="DB78" s="324">
        <f t="shared" si="151"/>
        <v>0</v>
      </c>
      <c r="DC78" s="327">
        <f t="shared" si="92"/>
        <v>1446.78</v>
      </c>
      <c r="DD78" s="324">
        <v>862.35000000000014</v>
      </c>
      <c r="DE78" s="324">
        <v>0</v>
      </c>
      <c r="DF78" s="324">
        <f t="shared" si="152"/>
        <v>862.35000000000014</v>
      </c>
      <c r="DG78" s="324">
        <f t="shared" si="153"/>
        <v>0</v>
      </c>
      <c r="DH78" s="325">
        <f t="shared" si="93"/>
        <v>862.35000000000014</v>
      </c>
      <c r="DI78" s="323">
        <v>1393.0300000000002</v>
      </c>
      <c r="DJ78" s="323">
        <v>161.9</v>
      </c>
      <c r="DK78" s="324">
        <f t="shared" si="154"/>
        <v>1231.1300000000001</v>
      </c>
      <c r="DL78" s="324">
        <f t="shared" si="155"/>
        <v>0</v>
      </c>
      <c r="DM78" s="327">
        <f t="shared" si="94"/>
        <v>1231.1300000000001</v>
      </c>
      <c r="DN78" s="324">
        <v>153.98999999999998</v>
      </c>
      <c r="DO78" s="324">
        <v>0</v>
      </c>
      <c r="DP78" s="324">
        <f t="shared" si="156"/>
        <v>153.98999999999998</v>
      </c>
      <c r="DQ78" s="324">
        <f t="shared" si="157"/>
        <v>0</v>
      </c>
      <c r="DR78" s="325">
        <f t="shared" si="158"/>
        <v>153.98999999999998</v>
      </c>
      <c r="DS78" s="320">
        <v>6600.6399999999985</v>
      </c>
      <c r="DT78" s="320">
        <v>0</v>
      </c>
      <c r="DU78" s="319">
        <f t="shared" si="159"/>
        <v>6600.6399999999985</v>
      </c>
      <c r="DV78" s="320">
        <f t="shared" si="160"/>
        <v>0</v>
      </c>
      <c r="DW78" s="342">
        <f t="shared" si="95"/>
        <v>6600.6399999999985</v>
      </c>
      <c r="DX78" s="329">
        <v>4360.5200000000004</v>
      </c>
      <c r="DY78" s="329">
        <v>2443.5799999999995</v>
      </c>
      <c r="DZ78" s="320">
        <f t="shared" si="161"/>
        <v>1916.940000000001</v>
      </c>
      <c r="EA78" s="320">
        <f t="shared" si="162"/>
        <v>0</v>
      </c>
      <c r="EB78" s="342">
        <f t="shared" si="163"/>
        <v>1916.940000000001</v>
      </c>
      <c r="EC78" s="319">
        <v>0</v>
      </c>
      <c r="ED78" s="319">
        <v>0</v>
      </c>
      <c r="EE78" s="319">
        <f t="shared" si="164"/>
        <v>0</v>
      </c>
      <c r="EF78" s="320">
        <f t="shared" si="165"/>
        <v>0</v>
      </c>
      <c r="EG78" s="342">
        <f t="shared" si="166"/>
        <v>0</v>
      </c>
      <c r="EH78" s="324"/>
      <c r="EI78" s="324"/>
      <c r="EJ78" s="324">
        <f t="shared" si="167"/>
        <v>0</v>
      </c>
      <c r="EK78" s="324">
        <f t="shared" si="168"/>
        <v>0</v>
      </c>
      <c r="EL78" s="327">
        <f t="shared" si="169"/>
        <v>0</v>
      </c>
      <c r="EM78" s="330">
        <v>3233.9100000000003</v>
      </c>
      <c r="EN78" s="330">
        <v>2239.5700000000002</v>
      </c>
      <c r="EO78" s="331">
        <f t="shared" si="170"/>
        <v>97725.270000000019</v>
      </c>
      <c r="EP78" s="331">
        <f t="shared" si="96"/>
        <v>62362.46</v>
      </c>
      <c r="EQ78" s="332">
        <f t="shared" si="171"/>
        <v>35362.810000000019</v>
      </c>
      <c r="ER78" s="332">
        <f t="shared" si="172"/>
        <v>0</v>
      </c>
      <c r="ES78" s="333">
        <f t="shared" si="173"/>
        <v>35362.810000000019</v>
      </c>
      <c r="ET78" s="343"/>
      <c r="EU78" s="335">
        <f t="shared" si="174"/>
        <v>12342.600000000017</v>
      </c>
      <c r="EV78" s="336">
        <f t="shared" si="175"/>
        <v>17629.32</v>
      </c>
      <c r="EW78" s="337"/>
      <c r="EX78" s="2"/>
      <c r="EY78" s="7"/>
      <c r="EZ78" s="2"/>
      <c r="FA78" s="2"/>
      <c r="FB78" s="2"/>
      <c r="FC78" s="2"/>
      <c r="FD78" s="2"/>
      <c r="FE78" s="2"/>
      <c r="FF78" s="2"/>
      <c r="FG78" s="2"/>
    </row>
    <row r="79" spans="1:163" s="1" customFormat="1" ht="15.75" customHeight="1" x14ac:dyDescent="0.25">
      <c r="A79" s="311">
        <v>72</v>
      </c>
      <c r="B79" s="338" t="s">
        <v>79</v>
      </c>
      <c r="C79" s="339">
        <v>5</v>
      </c>
      <c r="D79" s="340">
        <v>6</v>
      </c>
      <c r="E79" s="315">
        <v>4621.1828571428578</v>
      </c>
      <c r="F79" s="316">
        <f>'[3]березень 2021'!F83</f>
        <v>-58681.36</v>
      </c>
      <c r="G79" s="316">
        <f>'[3]березень 2021'!G83</f>
        <v>-413.94000000000256</v>
      </c>
      <c r="H79" s="317">
        <v>17137.71</v>
      </c>
      <c r="I79" s="317">
        <v>15479.950000000003</v>
      </c>
      <c r="J79" s="317">
        <f t="shared" si="97"/>
        <v>1657.7599999999966</v>
      </c>
      <c r="K79" s="317">
        <f t="shared" si="98"/>
        <v>0</v>
      </c>
      <c r="L79" s="317">
        <f t="shared" si="99"/>
        <v>1657.7599999999966</v>
      </c>
      <c r="M79" s="318">
        <v>22780.489999999998</v>
      </c>
      <c r="N79" s="318">
        <v>36763.94</v>
      </c>
      <c r="O79" s="319">
        <f t="shared" si="100"/>
        <v>0</v>
      </c>
      <c r="P79" s="319">
        <f t="shared" si="101"/>
        <v>-13983.450000000004</v>
      </c>
      <c r="Q79" s="319">
        <f t="shared" si="102"/>
        <v>-13983.450000000004</v>
      </c>
      <c r="R79" s="319">
        <v>0</v>
      </c>
      <c r="S79" s="319">
        <v>0</v>
      </c>
      <c r="T79" s="319">
        <f t="shared" si="103"/>
        <v>0</v>
      </c>
      <c r="U79" s="320">
        <f t="shared" si="104"/>
        <v>0</v>
      </c>
      <c r="V79" s="341">
        <f t="shared" si="105"/>
        <v>0</v>
      </c>
      <c r="W79" s="319">
        <v>0</v>
      </c>
      <c r="X79" s="319">
        <v>0</v>
      </c>
      <c r="Y79" s="319">
        <f t="shared" si="106"/>
        <v>0</v>
      </c>
      <c r="Z79" s="320">
        <f t="shared" si="107"/>
        <v>0</v>
      </c>
      <c r="AA79" s="342">
        <f t="shared" si="108"/>
        <v>0</v>
      </c>
      <c r="AB79" s="323">
        <v>6038.85</v>
      </c>
      <c r="AC79" s="323">
        <v>1103.7700000000002</v>
      </c>
      <c r="AD79" s="324">
        <f t="shared" si="109"/>
        <v>4935.08</v>
      </c>
      <c r="AE79" s="324">
        <f t="shared" si="110"/>
        <v>0</v>
      </c>
      <c r="AF79" s="325">
        <f t="shared" si="88"/>
        <v>4935.08</v>
      </c>
      <c r="AG79" s="323">
        <v>2986.8700000000008</v>
      </c>
      <c r="AH79" s="323">
        <v>1284.21</v>
      </c>
      <c r="AI79" s="324">
        <f t="shared" si="111"/>
        <v>1702.6600000000008</v>
      </c>
      <c r="AJ79" s="324">
        <f t="shared" si="112"/>
        <v>0</v>
      </c>
      <c r="AK79" s="325">
        <f t="shared" si="113"/>
        <v>1702.6600000000008</v>
      </c>
      <c r="AL79" s="323">
        <v>6524.1</v>
      </c>
      <c r="AM79" s="323">
        <v>5013.68</v>
      </c>
      <c r="AN79" s="324">
        <f t="shared" si="114"/>
        <v>1510.42</v>
      </c>
      <c r="AO79" s="324">
        <f t="shared" si="115"/>
        <v>0</v>
      </c>
      <c r="AP79" s="325">
        <f t="shared" si="116"/>
        <v>1510.42</v>
      </c>
      <c r="AQ79" s="326">
        <v>1260.3699999999999</v>
      </c>
      <c r="AR79" s="326">
        <v>1080.22</v>
      </c>
      <c r="AS79" s="324">
        <f t="shared" si="117"/>
        <v>180.14999999999986</v>
      </c>
      <c r="AT79" s="324">
        <f t="shared" si="118"/>
        <v>0</v>
      </c>
      <c r="AU79" s="327">
        <f t="shared" si="119"/>
        <v>180.14999999999986</v>
      </c>
      <c r="AV79" s="323">
        <v>528.12999999999988</v>
      </c>
      <c r="AW79" s="323">
        <v>207.38000000000002</v>
      </c>
      <c r="AX79" s="324">
        <f t="shared" si="120"/>
        <v>320.74999999999989</v>
      </c>
      <c r="AY79" s="324">
        <f t="shared" si="121"/>
        <v>0</v>
      </c>
      <c r="AZ79" s="325">
        <f t="shared" si="122"/>
        <v>320.74999999999989</v>
      </c>
      <c r="BA79" s="326">
        <v>8232.18</v>
      </c>
      <c r="BB79" s="326">
        <v>5052.4399999999996</v>
      </c>
      <c r="BC79" s="324">
        <f t="shared" si="123"/>
        <v>3179.7400000000007</v>
      </c>
      <c r="BD79" s="324">
        <f t="shared" si="124"/>
        <v>0</v>
      </c>
      <c r="BE79" s="327">
        <f t="shared" si="125"/>
        <v>3179.7400000000007</v>
      </c>
      <c r="BF79" s="324">
        <v>1577.97</v>
      </c>
      <c r="BG79" s="324">
        <v>0</v>
      </c>
      <c r="BH79" s="324">
        <f t="shared" si="126"/>
        <v>1577.97</v>
      </c>
      <c r="BI79" s="324">
        <f t="shared" si="127"/>
        <v>0</v>
      </c>
      <c r="BJ79" s="327">
        <f t="shared" si="128"/>
        <v>1577.97</v>
      </c>
      <c r="BK79" s="324">
        <v>8686.8100000000013</v>
      </c>
      <c r="BL79" s="324">
        <v>11626.810000000001</v>
      </c>
      <c r="BM79" s="324">
        <f t="shared" si="129"/>
        <v>0</v>
      </c>
      <c r="BN79" s="324">
        <f t="shared" si="130"/>
        <v>-2940</v>
      </c>
      <c r="BO79" s="325">
        <f t="shared" si="131"/>
        <v>-2940</v>
      </c>
      <c r="BP79" s="320">
        <v>1261.32</v>
      </c>
      <c r="BQ79" s="320">
        <v>1037.9499999999998</v>
      </c>
      <c r="BR79" s="319">
        <f t="shared" si="132"/>
        <v>223.37000000000012</v>
      </c>
      <c r="BS79" s="320">
        <f t="shared" si="133"/>
        <v>0</v>
      </c>
      <c r="BT79" s="341">
        <f t="shared" si="134"/>
        <v>223.37000000000012</v>
      </c>
      <c r="BU79" s="319">
        <v>163.13999999999999</v>
      </c>
      <c r="BV79" s="319">
        <v>0</v>
      </c>
      <c r="BW79" s="319">
        <f t="shared" si="135"/>
        <v>163.13999999999999</v>
      </c>
      <c r="BX79" s="320">
        <f t="shared" si="136"/>
        <v>0</v>
      </c>
      <c r="BY79" s="342">
        <f t="shared" si="137"/>
        <v>163.13999999999999</v>
      </c>
      <c r="BZ79" s="319">
        <v>2511.0299999999997</v>
      </c>
      <c r="CA79" s="319">
        <v>4124.4800000000005</v>
      </c>
      <c r="CB79" s="319">
        <f t="shared" si="138"/>
        <v>0</v>
      </c>
      <c r="CC79" s="320">
        <f t="shared" si="139"/>
        <v>-1613.4500000000007</v>
      </c>
      <c r="CD79" s="341">
        <f t="shared" si="140"/>
        <v>-1613.4500000000007</v>
      </c>
      <c r="CE79" s="319">
        <v>40492.159999999996</v>
      </c>
      <c r="CF79" s="319">
        <v>84373.51999999999</v>
      </c>
      <c r="CG79" s="319">
        <f t="shared" si="141"/>
        <v>0</v>
      </c>
      <c r="CH79" s="320">
        <f t="shared" si="142"/>
        <v>-43881.359999999993</v>
      </c>
      <c r="CI79" s="342">
        <f t="shared" si="143"/>
        <v>-43881.359999999993</v>
      </c>
      <c r="CJ79" s="319">
        <v>3504.4300000000003</v>
      </c>
      <c r="CK79" s="319">
        <v>0</v>
      </c>
      <c r="CL79" s="324">
        <f t="shared" si="144"/>
        <v>3504.4300000000003</v>
      </c>
      <c r="CM79" s="324">
        <f t="shared" si="145"/>
        <v>0</v>
      </c>
      <c r="CN79" s="327">
        <f t="shared" si="89"/>
        <v>3504.4300000000003</v>
      </c>
      <c r="CO79" s="324">
        <v>5093.17</v>
      </c>
      <c r="CP79" s="324">
        <v>4726.8500000000004</v>
      </c>
      <c r="CQ79" s="324">
        <f t="shared" si="146"/>
        <v>366.31999999999971</v>
      </c>
      <c r="CR79" s="324">
        <f t="shared" si="147"/>
        <v>0</v>
      </c>
      <c r="CS79" s="327">
        <f t="shared" si="90"/>
        <v>366.31999999999971</v>
      </c>
      <c r="CT79" s="324">
        <v>1004.7199999999999</v>
      </c>
      <c r="CU79" s="324">
        <v>0</v>
      </c>
      <c r="CV79" s="324">
        <f t="shared" si="148"/>
        <v>1004.7199999999999</v>
      </c>
      <c r="CW79" s="324">
        <f t="shared" si="149"/>
        <v>0</v>
      </c>
      <c r="CX79" s="327">
        <f t="shared" si="91"/>
        <v>1004.7199999999999</v>
      </c>
      <c r="CY79" s="324">
        <v>2299.8599999999997</v>
      </c>
      <c r="CZ79" s="324">
        <v>0</v>
      </c>
      <c r="DA79" s="324">
        <f t="shared" si="150"/>
        <v>2299.8599999999997</v>
      </c>
      <c r="DB79" s="324">
        <f t="shared" si="151"/>
        <v>0</v>
      </c>
      <c r="DC79" s="327">
        <f t="shared" si="92"/>
        <v>2299.8599999999997</v>
      </c>
      <c r="DD79" s="324">
        <v>1940.88</v>
      </c>
      <c r="DE79" s="324">
        <v>0</v>
      </c>
      <c r="DF79" s="324">
        <f t="shared" si="152"/>
        <v>1940.88</v>
      </c>
      <c r="DG79" s="324">
        <f t="shared" si="153"/>
        <v>0</v>
      </c>
      <c r="DH79" s="325">
        <f t="shared" si="93"/>
        <v>1940.88</v>
      </c>
      <c r="DI79" s="323">
        <v>2874.9</v>
      </c>
      <c r="DJ79" s="323">
        <v>375.59</v>
      </c>
      <c r="DK79" s="324">
        <f t="shared" si="154"/>
        <v>2499.31</v>
      </c>
      <c r="DL79" s="324">
        <f t="shared" si="155"/>
        <v>0</v>
      </c>
      <c r="DM79" s="327">
        <f t="shared" si="94"/>
        <v>2499.31</v>
      </c>
      <c r="DN79" s="324">
        <v>233.19</v>
      </c>
      <c r="DO79" s="324">
        <v>0</v>
      </c>
      <c r="DP79" s="324">
        <f t="shared" si="156"/>
        <v>233.19</v>
      </c>
      <c r="DQ79" s="324">
        <f t="shared" si="157"/>
        <v>0</v>
      </c>
      <c r="DR79" s="325">
        <f t="shared" si="158"/>
        <v>233.19</v>
      </c>
      <c r="DS79" s="320">
        <v>10525.839999999998</v>
      </c>
      <c r="DT79" s="320">
        <v>0</v>
      </c>
      <c r="DU79" s="319">
        <f t="shared" si="159"/>
        <v>10525.839999999998</v>
      </c>
      <c r="DV79" s="320">
        <f t="shared" si="160"/>
        <v>0</v>
      </c>
      <c r="DW79" s="342">
        <f t="shared" si="95"/>
        <v>10525.839999999998</v>
      </c>
      <c r="DX79" s="329">
        <v>4711.59</v>
      </c>
      <c r="DY79" s="329">
        <v>4281.07</v>
      </c>
      <c r="DZ79" s="320">
        <f t="shared" si="161"/>
        <v>430.52000000000044</v>
      </c>
      <c r="EA79" s="320">
        <f t="shared" si="162"/>
        <v>0</v>
      </c>
      <c r="EB79" s="342">
        <f t="shared" si="163"/>
        <v>430.52000000000044</v>
      </c>
      <c r="EC79" s="319">
        <v>0</v>
      </c>
      <c r="ED79" s="319">
        <v>0</v>
      </c>
      <c r="EE79" s="319">
        <f t="shared" si="164"/>
        <v>0</v>
      </c>
      <c r="EF79" s="320">
        <f t="shared" si="165"/>
        <v>0</v>
      </c>
      <c r="EG79" s="342">
        <f t="shared" si="166"/>
        <v>0</v>
      </c>
      <c r="EH79" s="324"/>
      <c r="EI79" s="324"/>
      <c r="EJ79" s="324">
        <f t="shared" si="167"/>
        <v>0</v>
      </c>
      <c r="EK79" s="324">
        <f t="shared" si="168"/>
        <v>0</v>
      </c>
      <c r="EL79" s="327">
        <f t="shared" si="169"/>
        <v>0</v>
      </c>
      <c r="EM79" s="330">
        <v>5215.6699999999992</v>
      </c>
      <c r="EN79" s="330">
        <v>7110.06</v>
      </c>
      <c r="EO79" s="331">
        <f t="shared" si="170"/>
        <v>157585.37999999998</v>
      </c>
      <c r="EP79" s="331">
        <f t="shared" si="96"/>
        <v>183641.91999999998</v>
      </c>
      <c r="EQ79" s="332">
        <f t="shared" si="171"/>
        <v>0</v>
      </c>
      <c r="ER79" s="332">
        <f t="shared" si="172"/>
        <v>-26056.540000000008</v>
      </c>
      <c r="ES79" s="333">
        <f t="shared" si="173"/>
        <v>-26056.540000000008</v>
      </c>
      <c r="ET79" s="343"/>
      <c r="EU79" s="335">
        <f t="shared" si="174"/>
        <v>-84737.900000000009</v>
      </c>
      <c r="EV79" s="336">
        <f t="shared" si="175"/>
        <v>-32446.589999999997</v>
      </c>
      <c r="EW79" s="337"/>
      <c r="EX79" s="2"/>
      <c r="EY79" s="7"/>
      <c r="EZ79" s="2"/>
      <c r="FA79" s="2"/>
      <c r="FB79" s="2"/>
      <c r="FC79" s="2"/>
      <c r="FD79" s="2"/>
      <c r="FE79" s="2"/>
      <c r="FF79" s="2"/>
      <c r="FG79" s="2"/>
    </row>
    <row r="80" spans="1:163" s="1" customFormat="1" ht="15.75" customHeight="1" x14ac:dyDescent="0.25">
      <c r="A80" s="311">
        <v>73</v>
      </c>
      <c r="B80" s="338" t="s">
        <v>80</v>
      </c>
      <c r="C80" s="339">
        <v>5</v>
      </c>
      <c r="D80" s="340">
        <v>4</v>
      </c>
      <c r="E80" s="315">
        <v>2885.2000000000003</v>
      </c>
      <c r="F80" s="316">
        <f>'[3]березень 2021'!F84</f>
        <v>81427.930000000008</v>
      </c>
      <c r="G80" s="316">
        <f>'[3]березень 2021'!G84</f>
        <v>31306.89000000001</v>
      </c>
      <c r="H80" s="317">
        <v>12071.99</v>
      </c>
      <c r="I80" s="317">
        <v>11352.19</v>
      </c>
      <c r="J80" s="317">
        <f t="shared" si="97"/>
        <v>719.79999999999927</v>
      </c>
      <c r="K80" s="317">
        <f t="shared" si="98"/>
        <v>0</v>
      </c>
      <c r="L80" s="317">
        <f t="shared" si="99"/>
        <v>719.79999999999927</v>
      </c>
      <c r="M80" s="318">
        <v>27124.370000000003</v>
      </c>
      <c r="N80" s="318">
        <v>41849.96</v>
      </c>
      <c r="O80" s="319">
        <f t="shared" si="100"/>
        <v>0</v>
      </c>
      <c r="P80" s="319">
        <f t="shared" si="101"/>
        <v>-14725.589999999997</v>
      </c>
      <c r="Q80" s="319">
        <f t="shared" si="102"/>
        <v>-14725.589999999997</v>
      </c>
      <c r="R80" s="319">
        <v>0</v>
      </c>
      <c r="S80" s="319">
        <v>0</v>
      </c>
      <c r="T80" s="319">
        <f t="shared" si="103"/>
        <v>0</v>
      </c>
      <c r="U80" s="320">
        <f t="shared" si="104"/>
        <v>0</v>
      </c>
      <c r="V80" s="341">
        <f t="shared" si="105"/>
        <v>0</v>
      </c>
      <c r="W80" s="319">
        <v>0</v>
      </c>
      <c r="X80" s="319">
        <v>0</v>
      </c>
      <c r="Y80" s="319">
        <f t="shared" si="106"/>
        <v>0</v>
      </c>
      <c r="Z80" s="320">
        <f t="shared" si="107"/>
        <v>0</v>
      </c>
      <c r="AA80" s="342">
        <f t="shared" si="108"/>
        <v>0</v>
      </c>
      <c r="AB80" s="323">
        <v>4037.85</v>
      </c>
      <c r="AC80" s="323">
        <v>784.18999999999994</v>
      </c>
      <c r="AD80" s="324">
        <f t="shared" si="109"/>
        <v>3253.66</v>
      </c>
      <c r="AE80" s="324">
        <f t="shared" si="110"/>
        <v>0</v>
      </c>
      <c r="AF80" s="325">
        <f t="shared" si="88"/>
        <v>3253.66</v>
      </c>
      <c r="AG80" s="323">
        <v>2005.51</v>
      </c>
      <c r="AH80" s="323">
        <v>733.43</v>
      </c>
      <c r="AI80" s="324">
        <f t="shared" si="111"/>
        <v>1272.08</v>
      </c>
      <c r="AJ80" s="324">
        <f t="shared" si="112"/>
        <v>0</v>
      </c>
      <c r="AK80" s="325">
        <f t="shared" si="113"/>
        <v>1272.08</v>
      </c>
      <c r="AL80" s="323">
        <v>3978.7200000000003</v>
      </c>
      <c r="AM80" s="323">
        <v>3064.3900000000003</v>
      </c>
      <c r="AN80" s="324">
        <f t="shared" si="114"/>
        <v>914.32999999999993</v>
      </c>
      <c r="AO80" s="324">
        <f t="shared" si="115"/>
        <v>0</v>
      </c>
      <c r="AP80" s="325">
        <f t="shared" si="116"/>
        <v>914.32999999999993</v>
      </c>
      <c r="AQ80" s="326">
        <v>804.96</v>
      </c>
      <c r="AR80" s="326">
        <v>687.82</v>
      </c>
      <c r="AS80" s="324">
        <f t="shared" si="117"/>
        <v>117.13999999999999</v>
      </c>
      <c r="AT80" s="324">
        <f t="shared" si="118"/>
        <v>0</v>
      </c>
      <c r="AU80" s="327">
        <f t="shared" si="119"/>
        <v>117.13999999999999</v>
      </c>
      <c r="AV80" s="323">
        <v>234.27999999999997</v>
      </c>
      <c r="AW80" s="323">
        <v>138.07000000000002</v>
      </c>
      <c r="AX80" s="324">
        <f t="shared" si="120"/>
        <v>96.209999999999951</v>
      </c>
      <c r="AY80" s="324">
        <f t="shared" si="121"/>
        <v>0</v>
      </c>
      <c r="AZ80" s="325">
        <f t="shared" si="122"/>
        <v>96.209999999999951</v>
      </c>
      <c r="BA80" s="326">
        <v>4156.72</v>
      </c>
      <c r="BB80" s="326">
        <v>2705.34</v>
      </c>
      <c r="BC80" s="324">
        <f t="shared" si="123"/>
        <v>1451.38</v>
      </c>
      <c r="BD80" s="324">
        <f t="shared" si="124"/>
        <v>0</v>
      </c>
      <c r="BE80" s="327">
        <f t="shared" si="125"/>
        <v>1451.38</v>
      </c>
      <c r="BF80" s="324">
        <v>987.89999999999986</v>
      </c>
      <c r="BG80" s="324">
        <v>0</v>
      </c>
      <c r="BH80" s="324">
        <f t="shared" si="126"/>
        <v>987.89999999999986</v>
      </c>
      <c r="BI80" s="324">
        <f t="shared" si="127"/>
        <v>0</v>
      </c>
      <c r="BJ80" s="327">
        <f t="shared" si="128"/>
        <v>987.89999999999986</v>
      </c>
      <c r="BK80" s="324">
        <v>5438.87</v>
      </c>
      <c r="BL80" s="324">
        <v>3097.4</v>
      </c>
      <c r="BM80" s="324">
        <f t="shared" si="129"/>
        <v>2341.4699999999998</v>
      </c>
      <c r="BN80" s="324">
        <f t="shared" si="130"/>
        <v>0</v>
      </c>
      <c r="BO80" s="325">
        <f t="shared" si="131"/>
        <v>2341.4699999999998</v>
      </c>
      <c r="BP80" s="320">
        <v>674.56</v>
      </c>
      <c r="BQ80" s="320">
        <v>554.54</v>
      </c>
      <c r="BR80" s="319">
        <f t="shared" si="132"/>
        <v>120.01999999999998</v>
      </c>
      <c r="BS80" s="320">
        <f t="shared" si="133"/>
        <v>0</v>
      </c>
      <c r="BT80" s="341">
        <f t="shared" si="134"/>
        <v>120.01999999999998</v>
      </c>
      <c r="BU80" s="319">
        <v>86.53</v>
      </c>
      <c r="BV80" s="319">
        <v>0</v>
      </c>
      <c r="BW80" s="319">
        <f t="shared" si="135"/>
        <v>86.53</v>
      </c>
      <c r="BX80" s="320">
        <f t="shared" si="136"/>
        <v>0</v>
      </c>
      <c r="BY80" s="342">
        <f t="shared" si="137"/>
        <v>86.53</v>
      </c>
      <c r="BZ80" s="319">
        <v>1673.6999999999998</v>
      </c>
      <c r="CA80" s="319">
        <v>2710.69</v>
      </c>
      <c r="CB80" s="319">
        <f t="shared" si="138"/>
        <v>0</v>
      </c>
      <c r="CC80" s="320">
        <f t="shared" si="139"/>
        <v>-1036.9900000000002</v>
      </c>
      <c r="CD80" s="341">
        <f t="shared" si="140"/>
        <v>-1036.9900000000002</v>
      </c>
      <c r="CE80" s="319">
        <v>16935.560000000001</v>
      </c>
      <c r="CF80" s="319">
        <v>1984.16</v>
      </c>
      <c r="CG80" s="319">
        <f t="shared" si="141"/>
        <v>14951.400000000001</v>
      </c>
      <c r="CH80" s="320">
        <f t="shared" si="142"/>
        <v>0</v>
      </c>
      <c r="CI80" s="342">
        <f t="shared" si="143"/>
        <v>14951.400000000001</v>
      </c>
      <c r="CJ80" s="319">
        <v>2350.02</v>
      </c>
      <c r="CK80" s="319">
        <v>2361.4300000000003</v>
      </c>
      <c r="CL80" s="324">
        <f t="shared" si="144"/>
        <v>0</v>
      </c>
      <c r="CM80" s="324">
        <f t="shared" si="145"/>
        <v>-11.410000000000309</v>
      </c>
      <c r="CN80" s="327">
        <f t="shared" si="89"/>
        <v>-11.410000000000309</v>
      </c>
      <c r="CO80" s="324">
        <v>3418.3900000000003</v>
      </c>
      <c r="CP80" s="324">
        <v>0</v>
      </c>
      <c r="CQ80" s="324">
        <f t="shared" si="146"/>
        <v>3418.3900000000003</v>
      </c>
      <c r="CR80" s="324">
        <f t="shared" si="147"/>
        <v>0</v>
      </c>
      <c r="CS80" s="327">
        <f t="shared" si="90"/>
        <v>3418.3900000000003</v>
      </c>
      <c r="CT80" s="324">
        <v>612.79</v>
      </c>
      <c r="CU80" s="324">
        <v>0</v>
      </c>
      <c r="CV80" s="324">
        <f t="shared" si="148"/>
        <v>612.79</v>
      </c>
      <c r="CW80" s="324">
        <f t="shared" si="149"/>
        <v>0</v>
      </c>
      <c r="CX80" s="327">
        <f t="shared" si="91"/>
        <v>612.79</v>
      </c>
      <c r="CY80" s="324">
        <v>1555.7099999999998</v>
      </c>
      <c r="CZ80" s="324">
        <v>0</v>
      </c>
      <c r="DA80" s="324">
        <f t="shared" si="150"/>
        <v>1555.7099999999998</v>
      </c>
      <c r="DB80" s="324">
        <f t="shared" si="151"/>
        <v>0</v>
      </c>
      <c r="DC80" s="327">
        <f t="shared" si="92"/>
        <v>1555.7099999999998</v>
      </c>
      <c r="DD80" s="324">
        <v>861.78</v>
      </c>
      <c r="DE80" s="324">
        <v>0</v>
      </c>
      <c r="DF80" s="324">
        <f t="shared" si="152"/>
        <v>861.78</v>
      </c>
      <c r="DG80" s="324">
        <f t="shared" si="153"/>
        <v>0</v>
      </c>
      <c r="DH80" s="325">
        <f t="shared" si="93"/>
        <v>861.78</v>
      </c>
      <c r="DI80" s="323">
        <v>1391.52</v>
      </c>
      <c r="DJ80" s="323">
        <v>384.92</v>
      </c>
      <c r="DK80" s="324">
        <f t="shared" si="154"/>
        <v>1006.5999999999999</v>
      </c>
      <c r="DL80" s="324">
        <f t="shared" si="155"/>
        <v>0</v>
      </c>
      <c r="DM80" s="327">
        <f t="shared" si="94"/>
        <v>1006.5999999999999</v>
      </c>
      <c r="DN80" s="324">
        <v>154.36000000000001</v>
      </c>
      <c r="DO80" s="324">
        <v>0</v>
      </c>
      <c r="DP80" s="324">
        <f t="shared" si="156"/>
        <v>154.36000000000001</v>
      </c>
      <c r="DQ80" s="324">
        <f t="shared" si="157"/>
        <v>0</v>
      </c>
      <c r="DR80" s="325">
        <f t="shared" si="158"/>
        <v>154.36000000000001</v>
      </c>
      <c r="DS80" s="320">
        <v>6725.99</v>
      </c>
      <c r="DT80" s="320">
        <v>0</v>
      </c>
      <c r="DU80" s="319">
        <f t="shared" si="159"/>
        <v>6725.99</v>
      </c>
      <c r="DV80" s="320">
        <f t="shared" si="160"/>
        <v>0</v>
      </c>
      <c r="DW80" s="342">
        <f t="shared" si="95"/>
        <v>6725.99</v>
      </c>
      <c r="DX80" s="329">
        <v>2480.38</v>
      </c>
      <c r="DY80" s="329">
        <v>1755.5600000000002</v>
      </c>
      <c r="DZ80" s="320">
        <f t="shared" si="161"/>
        <v>724.81999999999994</v>
      </c>
      <c r="EA80" s="320">
        <f t="shared" si="162"/>
        <v>0</v>
      </c>
      <c r="EB80" s="342">
        <f t="shared" si="163"/>
        <v>724.81999999999994</v>
      </c>
      <c r="EC80" s="319">
        <v>0</v>
      </c>
      <c r="ED80" s="319">
        <v>0</v>
      </c>
      <c r="EE80" s="319">
        <f t="shared" si="164"/>
        <v>0</v>
      </c>
      <c r="EF80" s="320">
        <f t="shared" si="165"/>
        <v>0</v>
      </c>
      <c r="EG80" s="342">
        <f t="shared" si="166"/>
        <v>0</v>
      </c>
      <c r="EH80" s="324"/>
      <c r="EI80" s="324"/>
      <c r="EJ80" s="324">
        <f t="shared" si="167"/>
        <v>0</v>
      </c>
      <c r="EK80" s="324">
        <f t="shared" si="168"/>
        <v>0</v>
      </c>
      <c r="EL80" s="327">
        <f t="shared" si="169"/>
        <v>0</v>
      </c>
      <c r="EM80" s="330">
        <v>3414.94</v>
      </c>
      <c r="EN80" s="330">
        <v>2594.41</v>
      </c>
      <c r="EO80" s="331">
        <f t="shared" si="170"/>
        <v>103177.40000000001</v>
      </c>
      <c r="EP80" s="331">
        <f t="shared" si="96"/>
        <v>76758.5</v>
      </c>
      <c r="EQ80" s="332">
        <f t="shared" si="171"/>
        <v>26418.900000000009</v>
      </c>
      <c r="ER80" s="332">
        <f t="shared" si="172"/>
        <v>0</v>
      </c>
      <c r="ES80" s="333">
        <f t="shared" si="173"/>
        <v>26418.900000000009</v>
      </c>
      <c r="ET80" s="343"/>
      <c r="EU80" s="335">
        <f t="shared" si="174"/>
        <v>107846.83000000002</v>
      </c>
      <c r="EV80" s="336">
        <f t="shared" si="175"/>
        <v>53856.51</v>
      </c>
      <c r="EW80" s="337"/>
      <c r="EX80" s="2"/>
      <c r="EY80" s="7"/>
      <c r="EZ80" s="2"/>
      <c r="FA80" s="2"/>
      <c r="FB80" s="2"/>
      <c r="FC80" s="2"/>
      <c r="FD80" s="2"/>
      <c r="FE80" s="2"/>
      <c r="FF80" s="2"/>
      <c r="FG80" s="2"/>
    </row>
    <row r="81" spans="1:163" s="1" customFormat="1" ht="15.75" customHeight="1" x14ac:dyDescent="0.25">
      <c r="A81" s="311">
        <v>74</v>
      </c>
      <c r="B81" s="338" t="s">
        <v>81</v>
      </c>
      <c r="C81" s="339">
        <v>5</v>
      </c>
      <c r="D81" s="340">
        <v>4</v>
      </c>
      <c r="E81" s="315">
        <v>2895.2999999999997</v>
      </c>
      <c r="F81" s="316">
        <f>'[3]березень 2021'!F85</f>
        <v>-175366.37999999998</v>
      </c>
      <c r="G81" s="316">
        <f>'[3]березень 2021'!G85</f>
        <v>-115349.46999999997</v>
      </c>
      <c r="H81" s="317">
        <v>10969.98</v>
      </c>
      <c r="I81" s="317">
        <v>10166.369999999999</v>
      </c>
      <c r="J81" s="317">
        <f t="shared" si="97"/>
        <v>803.61000000000058</v>
      </c>
      <c r="K81" s="317">
        <f t="shared" si="98"/>
        <v>0</v>
      </c>
      <c r="L81" s="317">
        <f t="shared" si="99"/>
        <v>803.61000000000058</v>
      </c>
      <c r="M81" s="318">
        <v>19977.260000000002</v>
      </c>
      <c r="N81" s="318">
        <v>30331.03</v>
      </c>
      <c r="O81" s="319">
        <f t="shared" si="100"/>
        <v>0</v>
      </c>
      <c r="P81" s="319">
        <f t="shared" si="101"/>
        <v>-10353.769999999997</v>
      </c>
      <c r="Q81" s="319">
        <f t="shared" si="102"/>
        <v>-10353.769999999997</v>
      </c>
      <c r="R81" s="319">
        <v>0</v>
      </c>
      <c r="S81" s="319">
        <v>0</v>
      </c>
      <c r="T81" s="319">
        <f t="shared" si="103"/>
        <v>0</v>
      </c>
      <c r="U81" s="320">
        <f t="shared" si="104"/>
        <v>0</v>
      </c>
      <c r="V81" s="341">
        <f t="shared" si="105"/>
        <v>0</v>
      </c>
      <c r="W81" s="319">
        <v>0</v>
      </c>
      <c r="X81" s="319">
        <v>0</v>
      </c>
      <c r="Y81" s="319">
        <f t="shared" si="106"/>
        <v>0</v>
      </c>
      <c r="Z81" s="320">
        <f t="shared" si="107"/>
        <v>0</v>
      </c>
      <c r="AA81" s="342">
        <f t="shared" si="108"/>
        <v>0</v>
      </c>
      <c r="AB81" s="323">
        <v>4039.8200000000006</v>
      </c>
      <c r="AC81" s="323">
        <v>711.69999999999993</v>
      </c>
      <c r="AD81" s="324">
        <f t="shared" si="109"/>
        <v>3328.1200000000008</v>
      </c>
      <c r="AE81" s="324">
        <f t="shared" si="110"/>
        <v>0</v>
      </c>
      <c r="AF81" s="325">
        <f t="shared" si="88"/>
        <v>3328.1200000000008</v>
      </c>
      <c r="AG81" s="323">
        <v>2005.87</v>
      </c>
      <c r="AH81" s="323">
        <v>733.43</v>
      </c>
      <c r="AI81" s="324">
        <f t="shared" si="111"/>
        <v>1272.44</v>
      </c>
      <c r="AJ81" s="324">
        <f t="shared" si="112"/>
        <v>0</v>
      </c>
      <c r="AK81" s="325">
        <f t="shared" si="113"/>
        <v>1272.44</v>
      </c>
      <c r="AL81" s="323">
        <v>4007.68</v>
      </c>
      <c r="AM81" s="323">
        <v>3082.5499999999997</v>
      </c>
      <c r="AN81" s="324">
        <f t="shared" si="114"/>
        <v>925.13000000000011</v>
      </c>
      <c r="AO81" s="324">
        <f t="shared" si="115"/>
        <v>0</v>
      </c>
      <c r="AP81" s="325">
        <f t="shared" si="116"/>
        <v>925.13000000000011</v>
      </c>
      <c r="AQ81" s="326">
        <v>795.31</v>
      </c>
      <c r="AR81" s="326">
        <v>680.76</v>
      </c>
      <c r="AS81" s="324">
        <f t="shared" si="117"/>
        <v>114.54999999999995</v>
      </c>
      <c r="AT81" s="324">
        <f t="shared" si="118"/>
        <v>0</v>
      </c>
      <c r="AU81" s="327">
        <f t="shared" si="119"/>
        <v>114.54999999999995</v>
      </c>
      <c r="AV81" s="323">
        <v>251.01999999999998</v>
      </c>
      <c r="AW81" s="323">
        <v>0.42</v>
      </c>
      <c r="AX81" s="324">
        <f t="shared" si="120"/>
        <v>250.6</v>
      </c>
      <c r="AY81" s="324">
        <f t="shared" si="121"/>
        <v>0</v>
      </c>
      <c r="AZ81" s="325">
        <f t="shared" si="122"/>
        <v>250.6</v>
      </c>
      <c r="BA81" s="326">
        <v>4158.83</v>
      </c>
      <c r="BB81" s="326">
        <v>2842.9300000000003</v>
      </c>
      <c r="BC81" s="324">
        <f t="shared" si="123"/>
        <v>1315.8999999999996</v>
      </c>
      <c r="BD81" s="324">
        <f t="shared" si="124"/>
        <v>0</v>
      </c>
      <c r="BE81" s="327">
        <f t="shared" si="125"/>
        <v>1315.8999999999996</v>
      </c>
      <c r="BF81" s="324">
        <v>991.35</v>
      </c>
      <c r="BG81" s="324">
        <v>0</v>
      </c>
      <c r="BH81" s="324">
        <f t="shared" si="126"/>
        <v>991.35</v>
      </c>
      <c r="BI81" s="324">
        <f t="shared" si="127"/>
        <v>0</v>
      </c>
      <c r="BJ81" s="327">
        <f t="shared" si="128"/>
        <v>991.35</v>
      </c>
      <c r="BK81" s="324">
        <v>5458.77</v>
      </c>
      <c r="BL81" s="324">
        <v>3108.2400000000002</v>
      </c>
      <c r="BM81" s="324">
        <f t="shared" si="129"/>
        <v>2350.5300000000002</v>
      </c>
      <c r="BN81" s="324">
        <f t="shared" si="130"/>
        <v>0</v>
      </c>
      <c r="BO81" s="325">
        <f t="shared" si="131"/>
        <v>2350.5300000000002</v>
      </c>
      <c r="BP81" s="320">
        <v>773.05000000000007</v>
      </c>
      <c r="BQ81" s="320">
        <v>636.16999999999996</v>
      </c>
      <c r="BR81" s="319">
        <f t="shared" si="132"/>
        <v>136.88000000000011</v>
      </c>
      <c r="BS81" s="320">
        <f t="shared" si="133"/>
        <v>0</v>
      </c>
      <c r="BT81" s="341">
        <f t="shared" si="134"/>
        <v>136.88000000000011</v>
      </c>
      <c r="BU81" s="319">
        <v>100.44999999999999</v>
      </c>
      <c r="BV81" s="319">
        <v>0</v>
      </c>
      <c r="BW81" s="319">
        <f t="shared" si="135"/>
        <v>100.44999999999999</v>
      </c>
      <c r="BX81" s="320">
        <f t="shared" si="136"/>
        <v>0</v>
      </c>
      <c r="BY81" s="342">
        <f t="shared" si="137"/>
        <v>100.44999999999999</v>
      </c>
      <c r="BZ81" s="319">
        <v>1674.0600000000002</v>
      </c>
      <c r="CA81" s="319">
        <v>0</v>
      </c>
      <c r="CB81" s="319">
        <f t="shared" si="138"/>
        <v>1674.0600000000002</v>
      </c>
      <c r="CC81" s="320">
        <f t="shared" si="139"/>
        <v>0</v>
      </c>
      <c r="CD81" s="341">
        <f t="shared" si="140"/>
        <v>1674.0600000000002</v>
      </c>
      <c r="CE81" s="319">
        <v>23635.760000000002</v>
      </c>
      <c r="CF81" s="319">
        <v>7943.65</v>
      </c>
      <c r="CG81" s="319">
        <f t="shared" si="141"/>
        <v>15692.110000000002</v>
      </c>
      <c r="CH81" s="320">
        <f t="shared" si="142"/>
        <v>0</v>
      </c>
      <c r="CI81" s="342">
        <f t="shared" si="143"/>
        <v>15692.110000000002</v>
      </c>
      <c r="CJ81" s="319">
        <v>2350.96</v>
      </c>
      <c r="CK81" s="319">
        <v>0</v>
      </c>
      <c r="CL81" s="324">
        <f t="shared" si="144"/>
        <v>2350.96</v>
      </c>
      <c r="CM81" s="324">
        <f t="shared" si="145"/>
        <v>0</v>
      </c>
      <c r="CN81" s="327">
        <f t="shared" si="89"/>
        <v>2350.96</v>
      </c>
      <c r="CO81" s="324">
        <v>3420.79</v>
      </c>
      <c r="CP81" s="324">
        <v>0</v>
      </c>
      <c r="CQ81" s="324">
        <f t="shared" si="146"/>
        <v>3420.79</v>
      </c>
      <c r="CR81" s="324">
        <f t="shared" si="147"/>
        <v>0</v>
      </c>
      <c r="CS81" s="327">
        <f t="shared" si="90"/>
        <v>3420.79</v>
      </c>
      <c r="CT81" s="324">
        <v>611.76</v>
      </c>
      <c r="CU81" s="324">
        <v>0</v>
      </c>
      <c r="CV81" s="324">
        <f t="shared" si="148"/>
        <v>611.76</v>
      </c>
      <c r="CW81" s="324">
        <f t="shared" si="149"/>
        <v>0</v>
      </c>
      <c r="CX81" s="327">
        <f t="shared" si="91"/>
        <v>611.76</v>
      </c>
      <c r="CY81" s="324">
        <v>1500.0400000000002</v>
      </c>
      <c r="CZ81" s="324">
        <v>0</v>
      </c>
      <c r="DA81" s="324">
        <f t="shared" si="150"/>
        <v>1500.0400000000002</v>
      </c>
      <c r="DB81" s="324">
        <f t="shared" si="151"/>
        <v>0</v>
      </c>
      <c r="DC81" s="327">
        <f t="shared" si="92"/>
        <v>1500.0400000000002</v>
      </c>
      <c r="DD81" s="324">
        <v>927.67000000000007</v>
      </c>
      <c r="DE81" s="324">
        <v>0</v>
      </c>
      <c r="DF81" s="324">
        <f t="shared" si="152"/>
        <v>927.67000000000007</v>
      </c>
      <c r="DG81" s="324">
        <f t="shared" si="153"/>
        <v>0</v>
      </c>
      <c r="DH81" s="325">
        <f t="shared" si="93"/>
        <v>927.67000000000007</v>
      </c>
      <c r="DI81" s="323">
        <v>1392.33</v>
      </c>
      <c r="DJ81" s="323">
        <v>2659.01</v>
      </c>
      <c r="DK81" s="324">
        <f t="shared" si="154"/>
        <v>0</v>
      </c>
      <c r="DL81" s="324">
        <f t="shared" si="155"/>
        <v>-1266.6800000000003</v>
      </c>
      <c r="DM81" s="327">
        <f t="shared" si="94"/>
        <v>-1266.6800000000003</v>
      </c>
      <c r="DN81" s="324">
        <v>153.74</v>
      </c>
      <c r="DO81" s="324">
        <v>0</v>
      </c>
      <c r="DP81" s="324">
        <f t="shared" si="156"/>
        <v>153.74</v>
      </c>
      <c r="DQ81" s="324">
        <f t="shared" si="157"/>
        <v>0</v>
      </c>
      <c r="DR81" s="325">
        <f t="shared" si="158"/>
        <v>153.74</v>
      </c>
      <c r="DS81" s="320">
        <v>5483.67</v>
      </c>
      <c r="DT81" s="320">
        <v>0</v>
      </c>
      <c r="DU81" s="319">
        <f t="shared" si="159"/>
        <v>5483.67</v>
      </c>
      <c r="DV81" s="320">
        <f t="shared" si="160"/>
        <v>0</v>
      </c>
      <c r="DW81" s="342">
        <f t="shared" si="95"/>
        <v>5483.67</v>
      </c>
      <c r="DX81" s="329">
        <v>2110.2199999999998</v>
      </c>
      <c r="DY81" s="329">
        <v>2573.58</v>
      </c>
      <c r="DZ81" s="320">
        <f t="shared" si="161"/>
        <v>0</v>
      </c>
      <c r="EA81" s="320">
        <f t="shared" si="162"/>
        <v>-463.36000000000013</v>
      </c>
      <c r="EB81" s="342">
        <f t="shared" si="163"/>
        <v>-463.36000000000013</v>
      </c>
      <c r="EC81" s="319">
        <v>0</v>
      </c>
      <c r="ED81" s="319">
        <v>0</v>
      </c>
      <c r="EE81" s="319">
        <f t="shared" si="164"/>
        <v>0</v>
      </c>
      <c r="EF81" s="320">
        <f t="shared" si="165"/>
        <v>0</v>
      </c>
      <c r="EG81" s="342">
        <f t="shared" si="166"/>
        <v>0</v>
      </c>
      <c r="EH81" s="324"/>
      <c r="EI81" s="324"/>
      <c r="EJ81" s="324">
        <f t="shared" si="167"/>
        <v>0</v>
      </c>
      <c r="EK81" s="324">
        <f t="shared" si="168"/>
        <v>0</v>
      </c>
      <c r="EL81" s="327">
        <f t="shared" si="169"/>
        <v>0</v>
      </c>
      <c r="EM81" s="330">
        <v>3314.0699999999997</v>
      </c>
      <c r="EN81" s="330">
        <v>2413.16</v>
      </c>
      <c r="EO81" s="331">
        <f t="shared" si="170"/>
        <v>100104.45999999999</v>
      </c>
      <c r="EP81" s="331">
        <f t="shared" si="96"/>
        <v>67882.999999999985</v>
      </c>
      <c r="EQ81" s="332">
        <f t="shared" si="171"/>
        <v>32221.460000000006</v>
      </c>
      <c r="ER81" s="332">
        <f t="shared" si="172"/>
        <v>0</v>
      </c>
      <c r="ES81" s="333">
        <f t="shared" si="173"/>
        <v>32221.460000000006</v>
      </c>
      <c r="ET81" s="343"/>
      <c r="EU81" s="335">
        <f t="shared" si="174"/>
        <v>-143144.91999999998</v>
      </c>
      <c r="EV81" s="336">
        <f t="shared" si="175"/>
        <v>-91959.079999999973</v>
      </c>
      <c r="EW81" s="337"/>
      <c r="EX81" s="2"/>
      <c r="EY81" s="7"/>
      <c r="EZ81" s="2"/>
      <c r="FA81" s="2"/>
      <c r="FB81" s="2"/>
      <c r="FC81" s="2"/>
      <c r="FD81" s="2"/>
      <c r="FE81" s="2"/>
      <c r="FF81" s="2"/>
      <c r="FG81" s="2"/>
    </row>
    <row r="82" spans="1:163" s="1" customFormat="1" ht="15.75" customHeight="1" x14ac:dyDescent="0.25">
      <c r="A82" s="311">
        <v>75</v>
      </c>
      <c r="B82" s="338" t="s">
        <v>82</v>
      </c>
      <c r="C82" s="339">
        <v>5</v>
      </c>
      <c r="D82" s="340">
        <v>4</v>
      </c>
      <c r="E82" s="315">
        <v>3052.4000000000005</v>
      </c>
      <c r="F82" s="316">
        <f>'[3]березень 2021'!F86</f>
        <v>6333.5499999999984</v>
      </c>
      <c r="G82" s="316">
        <f>'[3]березень 2021'!G86</f>
        <v>-30765.320000000014</v>
      </c>
      <c r="H82" s="317">
        <v>11089.279999999999</v>
      </c>
      <c r="I82" s="317">
        <v>10267.43</v>
      </c>
      <c r="J82" s="317">
        <f t="shared" si="97"/>
        <v>821.84999999999854</v>
      </c>
      <c r="K82" s="317">
        <f t="shared" si="98"/>
        <v>0</v>
      </c>
      <c r="L82" s="317">
        <f t="shared" si="99"/>
        <v>821.84999999999854</v>
      </c>
      <c r="M82" s="318">
        <v>15384.599999999999</v>
      </c>
      <c r="N82" s="318">
        <v>25282.9</v>
      </c>
      <c r="O82" s="319">
        <f t="shared" si="100"/>
        <v>0</v>
      </c>
      <c r="P82" s="319">
        <f t="shared" si="101"/>
        <v>-9898.3000000000029</v>
      </c>
      <c r="Q82" s="319">
        <f t="shared" si="102"/>
        <v>-9898.3000000000029</v>
      </c>
      <c r="R82" s="319">
        <v>0</v>
      </c>
      <c r="S82" s="319">
        <v>0</v>
      </c>
      <c r="T82" s="319">
        <f t="shared" si="103"/>
        <v>0</v>
      </c>
      <c r="U82" s="320">
        <f t="shared" si="104"/>
        <v>0</v>
      </c>
      <c r="V82" s="341">
        <f t="shared" si="105"/>
        <v>0</v>
      </c>
      <c r="W82" s="319">
        <v>0</v>
      </c>
      <c r="X82" s="319">
        <v>0</v>
      </c>
      <c r="Y82" s="319">
        <f t="shared" si="106"/>
        <v>0</v>
      </c>
      <c r="Z82" s="320">
        <f t="shared" si="107"/>
        <v>0</v>
      </c>
      <c r="AA82" s="342">
        <f t="shared" si="108"/>
        <v>0</v>
      </c>
      <c r="AB82" s="323">
        <v>4276.670000000001</v>
      </c>
      <c r="AC82" s="323">
        <v>713.6400000000001</v>
      </c>
      <c r="AD82" s="324">
        <f t="shared" si="109"/>
        <v>3563.0300000000007</v>
      </c>
      <c r="AE82" s="324">
        <f t="shared" si="110"/>
        <v>0</v>
      </c>
      <c r="AF82" s="325">
        <f t="shared" si="88"/>
        <v>3563.0300000000007</v>
      </c>
      <c r="AG82" s="323">
        <v>2022.5</v>
      </c>
      <c r="AH82" s="323">
        <v>900.62</v>
      </c>
      <c r="AI82" s="324">
        <f t="shared" si="111"/>
        <v>1121.8800000000001</v>
      </c>
      <c r="AJ82" s="324">
        <f t="shared" si="112"/>
        <v>0</v>
      </c>
      <c r="AK82" s="325">
        <f t="shared" si="113"/>
        <v>1121.8800000000001</v>
      </c>
      <c r="AL82" s="323">
        <v>4224.79</v>
      </c>
      <c r="AM82" s="323">
        <v>3248.8999999999996</v>
      </c>
      <c r="AN82" s="324">
        <f t="shared" si="114"/>
        <v>975.89000000000033</v>
      </c>
      <c r="AO82" s="324">
        <f t="shared" si="115"/>
        <v>0</v>
      </c>
      <c r="AP82" s="325">
        <f t="shared" si="116"/>
        <v>975.89000000000033</v>
      </c>
      <c r="AQ82" s="326">
        <v>838.48</v>
      </c>
      <c r="AR82" s="326">
        <v>718.72</v>
      </c>
      <c r="AS82" s="324">
        <f t="shared" si="117"/>
        <v>119.75999999999999</v>
      </c>
      <c r="AT82" s="324">
        <f t="shared" si="118"/>
        <v>0</v>
      </c>
      <c r="AU82" s="327">
        <f t="shared" si="119"/>
        <v>119.75999999999999</v>
      </c>
      <c r="AV82" s="323">
        <v>252.14000000000004</v>
      </c>
      <c r="AW82" s="323">
        <v>4468.63</v>
      </c>
      <c r="AX82" s="324">
        <f t="shared" si="120"/>
        <v>0</v>
      </c>
      <c r="AY82" s="324">
        <f t="shared" si="121"/>
        <v>-4216.49</v>
      </c>
      <c r="AZ82" s="325">
        <f t="shared" si="122"/>
        <v>-4216.49</v>
      </c>
      <c r="BA82" s="326">
        <v>4158.8500000000004</v>
      </c>
      <c r="BB82" s="326">
        <v>2586.3200000000002</v>
      </c>
      <c r="BC82" s="324">
        <f t="shared" si="123"/>
        <v>1572.5300000000002</v>
      </c>
      <c r="BD82" s="324">
        <f t="shared" si="124"/>
        <v>0</v>
      </c>
      <c r="BE82" s="327">
        <f t="shared" si="125"/>
        <v>1572.5300000000002</v>
      </c>
      <c r="BF82" s="324">
        <v>1045.1399999999999</v>
      </c>
      <c r="BG82" s="324">
        <v>0</v>
      </c>
      <c r="BH82" s="324">
        <f t="shared" si="126"/>
        <v>1045.1399999999999</v>
      </c>
      <c r="BI82" s="324">
        <f t="shared" si="127"/>
        <v>0</v>
      </c>
      <c r="BJ82" s="327">
        <f t="shared" si="128"/>
        <v>1045.1399999999999</v>
      </c>
      <c r="BK82" s="324">
        <v>5754.9500000000007</v>
      </c>
      <c r="BL82" s="324">
        <v>5240.4800000000005</v>
      </c>
      <c r="BM82" s="324">
        <f t="shared" si="129"/>
        <v>514.47000000000025</v>
      </c>
      <c r="BN82" s="324">
        <f t="shared" si="130"/>
        <v>0</v>
      </c>
      <c r="BO82" s="325">
        <f t="shared" si="131"/>
        <v>514.47000000000025</v>
      </c>
      <c r="BP82" s="320">
        <v>775.63000000000011</v>
      </c>
      <c r="BQ82" s="320">
        <v>637.55999999999995</v>
      </c>
      <c r="BR82" s="319">
        <f t="shared" si="132"/>
        <v>138.07000000000016</v>
      </c>
      <c r="BS82" s="320">
        <f t="shared" si="133"/>
        <v>0</v>
      </c>
      <c r="BT82" s="341">
        <f t="shared" si="134"/>
        <v>138.07000000000016</v>
      </c>
      <c r="BU82" s="319">
        <v>100.4</v>
      </c>
      <c r="BV82" s="319">
        <v>0</v>
      </c>
      <c r="BW82" s="319">
        <f t="shared" si="135"/>
        <v>100.4</v>
      </c>
      <c r="BX82" s="320">
        <f t="shared" si="136"/>
        <v>0</v>
      </c>
      <c r="BY82" s="342">
        <f t="shared" si="137"/>
        <v>100.4</v>
      </c>
      <c r="BZ82" s="319">
        <v>1673.32</v>
      </c>
      <c r="CA82" s="319">
        <v>0</v>
      </c>
      <c r="CB82" s="319">
        <f t="shared" si="138"/>
        <v>1673.32</v>
      </c>
      <c r="CC82" s="320">
        <f t="shared" si="139"/>
        <v>0</v>
      </c>
      <c r="CD82" s="341">
        <f t="shared" si="140"/>
        <v>1673.32</v>
      </c>
      <c r="CE82" s="319">
        <v>25608.23</v>
      </c>
      <c r="CF82" s="319">
        <v>50947.96</v>
      </c>
      <c r="CG82" s="319">
        <f t="shared" si="141"/>
        <v>0</v>
      </c>
      <c r="CH82" s="320">
        <f t="shared" si="142"/>
        <v>-25339.73</v>
      </c>
      <c r="CI82" s="342">
        <f t="shared" si="143"/>
        <v>-25339.73</v>
      </c>
      <c r="CJ82" s="319">
        <v>2516.3700000000003</v>
      </c>
      <c r="CK82" s="319">
        <v>0</v>
      </c>
      <c r="CL82" s="324">
        <f t="shared" si="144"/>
        <v>2516.3700000000003</v>
      </c>
      <c r="CM82" s="324">
        <f t="shared" si="145"/>
        <v>0</v>
      </c>
      <c r="CN82" s="327">
        <f t="shared" si="89"/>
        <v>2516.3700000000003</v>
      </c>
      <c r="CO82" s="324">
        <v>3448.58</v>
      </c>
      <c r="CP82" s="324">
        <v>0</v>
      </c>
      <c r="CQ82" s="324">
        <f t="shared" si="146"/>
        <v>3448.58</v>
      </c>
      <c r="CR82" s="324">
        <f t="shared" si="147"/>
        <v>0</v>
      </c>
      <c r="CS82" s="327">
        <f t="shared" si="90"/>
        <v>3448.58</v>
      </c>
      <c r="CT82" s="324">
        <v>652.29000000000008</v>
      </c>
      <c r="CU82" s="324">
        <v>0</v>
      </c>
      <c r="CV82" s="324">
        <f t="shared" si="148"/>
        <v>652.29000000000008</v>
      </c>
      <c r="CW82" s="324">
        <f t="shared" si="149"/>
        <v>0</v>
      </c>
      <c r="CX82" s="327">
        <f t="shared" si="91"/>
        <v>652.29000000000008</v>
      </c>
      <c r="CY82" s="324">
        <v>1598.53</v>
      </c>
      <c r="CZ82" s="324">
        <v>0</v>
      </c>
      <c r="DA82" s="324">
        <f t="shared" si="150"/>
        <v>1598.53</v>
      </c>
      <c r="DB82" s="324">
        <f t="shared" si="151"/>
        <v>0</v>
      </c>
      <c r="DC82" s="327">
        <f t="shared" si="92"/>
        <v>1598.53</v>
      </c>
      <c r="DD82" s="324">
        <v>927.6099999999999</v>
      </c>
      <c r="DE82" s="324">
        <v>0</v>
      </c>
      <c r="DF82" s="324">
        <f t="shared" si="152"/>
        <v>927.6099999999999</v>
      </c>
      <c r="DG82" s="324">
        <f t="shared" si="153"/>
        <v>0</v>
      </c>
      <c r="DH82" s="325">
        <f t="shared" si="93"/>
        <v>927.6099999999999</v>
      </c>
      <c r="DI82" s="323">
        <v>1393.0900000000001</v>
      </c>
      <c r="DJ82" s="323">
        <v>1057.27</v>
      </c>
      <c r="DK82" s="324">
        <f t="shared" si="154"/>
        <v>335.82000000000016</v>
      </c>
      <c r="DL82" s="324">
        <f t="shared" si="155"/>
        <v>0</v>
      </c>
      <c r="DM82" s="327">
        <f t="shared" si="94"/>
        <v>335.82000000000016</v>
      </c>
      <c r="DN82" s="324">
        <v>153.51999999999998</v>
      </c>
      <c r="DO82" s="324">
        <v>0</v>
      </c>
      <c r="DP82" s="324">
        <f t="shared" si="156"/>
        <v>153.51999999999998</v>
      </c>
      <c r="DQ82" s="324">
        <f t="shared" si="157"/>
        <v>0</v>
      </c>
      <c r="DR82" s="325">
        <f t="shared" si="158"/>
        <v>153.51999999999998</v>
      </c>
      <c r="DS82" s="320">
        <v>5501</v>
      </c>
      <c r="DT82" s="320">
        <v>0</v>
      </c>
      <c r="DU82" s="319">
        <f t="shared" si="159"/>
        <v>5501</v>
      </c>
      <c r="DV82" s="320">
        <f t="shared" si="160"/>
        <v>0</v>
      </c>
      <c r="DW82" s="342">
        <f t="shared" si="95"/>
        <v>5501</v>
      </c>
      <c r="DX82" s="329">
        <v>1009.73</v>
      </c>
      <c r="DY82" s="329">
        <v>1331.5499999999997</v>
      </c>
      <c r="DZ82" s="320">
        <f t="shared" si="161"/>
        <v>0</v>
      </c>
      <c r="EA82" s="320">
        <f t="shared" si="162"/>
        <v>-321.81999999999971</v>
      </c>
      <c r="EB82" s="342">
        <f t="shared" si="163"/>
        <v>-321.81999999999971</v>
      </c>
      <c r="EC82" s="319">
        <v>0</v>
      </c>
      <c r="ED82" s="319">
        <v>0</v>
      </c>
      <c r="EE82" s="319">
        <f t="shared" si="164"/>
        <v>0</v>
      </c>
      <c r="EF82" s="320">
        <f t="shared" si="165"/>
        <v>0</v>
      </c>
      <c r="EG82" s="342">
        <f t="shared" si="166"/>
        <v>0</v>
      </c>
      <c r="EH82" s="324"/>
      <c r="EI82" s="324"/>
      <c r="EJ82" s="324">
        <f t="shared" si="167"/>
        <v>0</v>
      </c>
      <c r="EK82" s="324">
        <f t="shared" si="168"/>
        <v>0</v>
      </c>
      <c r="EL82" s="327">
        <f t="shared" si="169"/>
        <v>0</v>
      </c>
      <c r="EM82" s="330">
        <v>3231.9600000000005</v>
      </c>
      <c r="EN82" s="330">
        <v>3639.08</v>
      </c>
      <c r="EO82" s="331">
        <f t="shared" si="170"/>
        <v>97637.659999999974</v>
      </c>
      <c r="EP82" s="331">
        <f t="shared" si="96"/>
        <v>111041.06000000001</v>
      </c>
      <c r="EQ82" s="332">
        <f t="shared" si="171"/>
        <v>0</v>
      </c>
      <c r="ER82" s="332">
        <f t="shared" si="172"/>
        <v>-13403.400000000038</v>
      </c>
      <c r="ES82" s="333">
        <f t="shared" si="173"/>
        <v>-13403.400000000038</v>
      </c>
      <c r="ET82" s="343"/>
      <c r="EU82" s="335">
        <f t="shared" si="174"/>
        <v>-7069.8500000000395</v>
      </c>
      <c r="EV82" s="336">
        <f t="shared" si="175"/>
        <v>-46472.330000000016</v>
      </c>
      <c r="EW82" s="337"/>
      <c r="EX82" s="2"/>
      <c r="EY82" s="7"/>
      <c r="EZ82" s="2"/>
      <c r="FA82" s="2"/>
      <c r="FB82" s="2"/>
      <c r="FC82" s="2"/>
      <c r="FD82" s="2"/>
      <c r="FE82" s="2"/>
      <c r="FF82" s="2"/>
      <c r="FG82" s="2"/>
    </row>
    <row r="83" spans="1:163" s="1" customFormat="1" ht="15.75" customHeight="1" x14ac:dyDescent="0.25">
      <c r="A83" s="311">
        <v>76</v>
      </c>
      <c r="B83" s="338" t="s">
        <v>83</v>
      </c>
      <c r="C83" s="339">
        <v>5</v>
      </c>
      <c r="D83" s="340">
        <v>4</v>
      </c>
      <c r="E83" s="315">
        <v>2898.9857142857145</v>
      </c>
      <c r="F83" s="316">
        <f>'[3]березень 2021'!F87</f>
        <v>14965.670000000006</v>
      </c>
      <c r="G83" s="316">
        <f>'[3]березень 2021'!G87</f>
        <v>-22012.45</v>
      </c>
      <c r="H83" s="317">
        <v>11037.509999999998</v>
      </c>
      <c r="I83" s="317">
        <v>10233.59</v>
      </c>
      <c r="J83" s="317">
        <f t="shared" si="97"/>
        <v>803.91999999999825</v>
      </c>
      <c r="K83" s="317">
        <f t="shared" si="98"/>
        <v>0</v>
      </c>
      <c r="L83" s="317">
        <f t="shared" si="99"/>
        <v>803.91999999999825</v>
      </c>
      <c r="M83" s="318">
        <v>18477.689999999999</v>
      </c>
      <c r="N83" s="318">
        <v>28009.17</v>
      </c>
      <c r="O83" s="319">
        <f t="shared" si="100"/>
        <v>0</v>
      </c>
      <c r="P83" s="319">
        <f t="shared" si="101"/>
        <v>-9531.48</v>
      </c>
      <c r="Q83" s="319">
        <f t="shared" si="102"/>
        <v>-9531.48</v>
      </c>
      <c r="R83" s="319">
        <v>0</v>
      </c>
      <c r="S83" s="319">
        <v>0</v>
      </c>
      <c r="T83" s="319">
        <f t="shared" si="103"/>
        <v>0</v>
      </c>
      <c r="U83" s="320">
        <f t="shared" si="104"/>
        <v>0</v>
      </c>
      <c r="V83" s="341">
        <f t="shared" si="105"/>
        <v>0</v>
      </c>
      <c r="W83" s="319">
        <v>0</v>
      </c>
      <c r="X83" s="319">
        <v>0</v>
      </c>
      <c r="Y83" s="319">
        <f t="shared" si="106"/>
        <v>0</v>
      </c>
      <c r="Z83" s="320">
        <f t="shared" si="107"/>
        <v>0</v>
      </c>
      <c r="AA83" s="342">
        <f t="shared" si="108"/>
        <v>0</v>
      </c>
      <c r="AB83" s="323">
        <v>4040.0699999999988</v>
      </c>
      <c r="AC83" s="323">
        <v>711.69999999999993</v>
      </c>
      <c r="AD83" s="324">
        <f t="shared" si="109"/>
        <v>3328.369999999999</v>
      </c>
      <c r="AE83" s="324">
        <f t="shared" si="110"/>
        <v>0</v>
      </c>
      <c r="AF83" s="325">
        <f t="shared" si="88"/>
        <v>3328.369999999999</v>
      </c>
      <c r="AG83" s="323">
        <v>2006.3300000000002</v>
      </c>
      <c r="AH83" s="323">
        <v>984.09999999999991</v>
      </c>
      <c r="AI83" s="324">
        <f t="shared" si="111"/>
        <v>1022.2300000000002</v>
      </c>
      <c r="AJ83" s="324">
        <f t="shared" si="112"/>
        <v>0</v>
      </c>
      <c r="AK83" s="325">
        <f t="shared" si="113"/>
        <v>1022.2300000000002</v>
      </c>
      <c r="AL83" s="323">
        <v>3984.9</v>
      </c>
      <c r="AM83" s="323">
        <v>3068.22</v>
      </c>
      <c r="AN83" s="324">
        <f t="shared" si="114"/>
        <v>916.68000000000029</v>
      </c>
      <c r="AO83" s="324">
        <f t="shared" si="115"/>
        <v>0</v>
      </c>
      <c r="AP83" s="325">
        <f t="shared" si="116"/>
        <v>916.68000000000029</v>
      </c>
      <c r="AQ83" s="326">
        <v>805.62</v>
      </c>
      <c r="AR83" s="326">
        <v>688.49</v>
      </c>
      <c r="AS83" s="324">
        <f t="shared" si="117"/>
        <v>117.13</v>
      </c>
      <c r="AT83" s="324">
        <f t="shared" si="118"/>
        <v>0</v>
      </c>
      <c r="AU83" s="327">
        <f t="shared" si="119"/>
        <v>117.13</v>
      </c>
      <c r="AV83" s="323">
        <v>234.54000000000002</v>
      </c>
      <c r="AW83" s="323">
        <v>2843.8</v>
      </c>
      <c r="AX83" s="324">
        <f t="shared" si="120"/>
        <v>0</v>
      </c>
      <c r="AY83" s="324">
        <f t="shared" si="121"/>
        <v>-2609.2600000000002</v>
      </c>
      <c r="AZ83" s="325">
        <f t="shared" si="122"/>
        <v>-2609.2600000000002</v>
      </c>
      <c r="BA83" s="326">
        <v>4158.01</v>
      </c>
      <c r="BB83" s="326">
        <v>2586.3200000000002</v>
      </c>
      <c r="BC83" s="324">
        <f t="shared" si="123"/>
        <v>1571.69</v>
      </c>
      <c r="BD83" s="324">
        <f t="shared" si="124"/>
        <v>0</v>
      </c>
      <c r="BE83" s="327">
        <f t="shared" si="125"/>
        <v>1571.69</v>
      </c>
      <c r="BF83" s="324">
        <v>992.61000000000013</v>
      </c>
      <c r="BG83" s="324">
        <v>0</v>
      </c>
      <c r="BH83" s="324">
        <f t="shared" si="126"/>
        <v>992.61000000000013</v>
      </c>
      <c r="BI83" s="324">
        <f t="shared" si="127"/>
        <v>0</v>
      </c>
      <c r="BJ83" s="327">
        <f t="shared" si="128"/>
        <v>992.61000000000013</v>
      </c>
      <c r="BK83" s="324">
        <v>5465.6900000000005</v>
      </c>
      <c r="BL83" s="324">
        <v>3112.19</v>
      </c>
      <c r="BM83" s="324">
        <f t="shared" si="129"/>
        <v>2353.5000000000005</v>
      </c>
      <c r="BN83" s="324">
        <f t="shared" si="130"/>
        <v>0</v>
      </c>
      <c r="BO83" s="325">
        <f t="shared" si="131"/>
        <v>2353.5000000000005</v>
      </c>
      <c r="BP83" s="320">
        <v>776.90999999999985</v>
      </c>
      <c r="BQ83" s="320">
        <v>638.50000000000011</v>
      </c>
      <c r="BR83" s="319">
        <f t="shared" si="132"/>
        <v>138.40999999999974</v>
      </c>
      <c r="BS83" s="320">
        <f t="shared" si="133"/>
        <v>0</v>
      </c>
      <c r="BT83" s="341">
        <f t="shared" si="134"/>
        <v>138.40999999999974</v>
      </c>
      <c r="BU83" s="319">
        <v>100.59</v>
      </c>
      <c r="BV83" s="319">
        <v>1338.56</v>
      </c>
      <c r="BW83" s="319">
        <f t="shared" si="135"/>
        <v>0</v>
      </c>
      <c r="BX83" s="320">
        <f t="shared" si="136"/>
        <v>-1237.97</v>
      </c>
      <c r="BY83" s="342">
        <f t="shared" si="137"/>
        <v>-1237.97</v>
      </c>
      <c r="BZ83" s="319">
        <v>1673.29</v>
      </c>
      <c r="CA83" s="319">
        <v>0</v>
      </c>
      <c r="CB83" s="319">
        <f t="shared" si="138"/>
        <v>1673.29</v>
      </c>
      <c r="CC83" s="320">
        <f t="shared" si="139"/>
        <v>0</v>
      </c>
      <c r="CD83" s="341">
        <f t="shared" si="140"/>
        <v>1673.29</v>
      </c>
      <c r="CE83" s="319">
        <v>20988.25</v>
      </c>
      <c r="CF83" s="319">
        <v>5850.28</v>
      </c>
      <c r="CG83" s="319">
        <f t="shared" si="141"/>
        <v>15137.970000000001</v>
      </c>
      <c r="CH83" s="320">
        <f t="shared" si="142"/>
        <v>0</v>
      </c>
      <c r="CI83" s="342">
        <f t="shared" si="143"/>
        <v>15137.970000000001</v>
      </c>
      <c r="CJ83" s="319">
        <v>2351.1</v>
      </c>
      <c r="CK83" s="319">
        <v>0</v>
      </c>
      <c r="CL83" s="324">
        <f t="shared" si="144"/>
        <v>2351.1</v>
      </c>
      <c r="CM83" s="324">
        <f t="shared" si="145"/>
        <v>0</v>
      </c>
      <c r="CN83" s="327">
        <f t="shared" si="89"/>
        <v>2351.1</v>
      </c>
      <c r="CO83" s="324">
        <v>3419.8999999999996</v>
      </c>
      <c r="CP83" s="324">
        <v>3740.15</v>
      </c>
      <c r="CQ83" s="324">
        <f t="shared" si="146"/>
        <v>0</v>
      </c>
      <c r="CR83" s="324">
        <f t="shared" si="147"/>
        <v>-320.25000000000045</v>
      </c>
      <c r="CS83" s="327">
        <f t="shared" si="90"/>
        <v>-320.25000000000045</v>
      </c>
      <c r="CT83" s="324">
        <v>614.85</v>
      </c>
      <c r="CU83" s="324">
        <v>0</v>
      </c>
      <c r="CV83" s="324">
        <f t="shared" si="148"/>
        <v>614.85</v>
      </c>
      <c r="CW83" s="324">
        <f t="shared" si="149"/>
        <v>0</v>
      </c>
      <c r="CX83" s="327">
        <f t="shared" si="91"/>
        <v>614.85</v>
      </c>
      <c r="CY83" s="324">
        <v>1557.3400000000001</v>
      </c>
      <c r="CZ83" s="324">
        <v>0</v>
      </c>
      <c r="DA83" s="324">
        <f t="shared" si="150"/>
        <v>1557.3400000000001</v>
      </c>
      <c r="DB83" s="324">
        <f t="shared" si="151"/>
        <v>0</v>
      </c>
      <c r="DC83" s="327">
        <f t="shared" si="92"/>
        <v>1557.3400000000001</v>
      </c>
      <c r="DD83" s="324">
        <v>863.06999999999994</v>
      </c>
      <c r="DE83" s="324">
        <v>0</v>
      </c>
      <c r="DF83" s="324">
        <f t="shared" si="152"/>
        <v>863.06999999999994</v>
      </c>
      <c r="DG83" s="324">
        <f t="shared" si="153"/>
        <v>0</v>
      </c>
      <c r="DH83" s="325">
        <f t="shared" si="93"/>
        <v>863.06999999999994</v>
      </c>
      <c r="DI83" s="323">
        <v>1393.26</v>
      </c>
      <c r="DJ83" s="323">
        <v>588.23</v>
      </c>
      <c r="DK83" s="324">
        <f t="shared" si="154"/>
        <v>805.03</v>
      </c>
      <c r="DL83" s="324">
        <f t="shared" si="155"/>
        <v>0</v>
      </c>
      <c r="DM83" s="327">
        <f t="shared" si="94"/>
        <v>805.03</v>
      </c>
      <c r="DN83" s="324">
        <v>153.05000000000001</v>
      </c>
      <c r="DO83" s="324">
        <v>0</v>
      </c>
      <c r="DP83" s="324">
        <f t="shared" si="156"/>
        <v>153.05000000000001</v>
      </c>
      <c r="DQ83" s="324">
        <f t="shared" si="157"/>
        <v>0</v>
      </c>
      <c r="DR83" s="325">
        <f t="shared" si="158"/>
        <v>153.05000000000001</v>
      </c>
      <c r="DS83" s="320">
        <v>5492.96</v>
      </c>
      <c r="DT83" s="320">
        <v>0</v>
      </c>
      <c r="DU83" s="319">
        <f t="shared" si="159"/>
        <v>5492.96</v>
      </c>
      <c r="DV83" s="320">
        <f t="shared" si="160"/>
        <v>0</v>
      </c>
      <c r="DW83" s="342">
        <f t="shared" si="95"/>
        <v>5492.96</v>
      </c>
      <c r="DX83" s="329">
        <v>1730.1200000000001</v>
      </c>
      <c r="DY83" s="329">
        <v>1260.28</v>
      </c>
      <c r="DZ83" s="320">
        <f t="shared" si="161"/>
        <v>469.84000000000015</v>
      </c>
      <c r="EA83" s="320">
        <f t="shared" si="162"/>
        <v>0</v>
      </c>
      <c r="EB83" s="342">
        <f t="shared" si="163"/>
        <v>469.84000000000015</v>
      </c>
      <c r="EC83" s="319">
        <v>0</v>
      </c>
      <c r="ED83" s="319">
        <v>0</v>
      </c>
      <c r="EE83" s="319">
        <f t="shared" si="164"/>
        <v>0</v>
      </c>
      <c r="EF83" s="320">
        <f t="shared" si="165"/>
        <v>0</v>
      </c>
      <c r="EG83" s="342">
        <f t="shared" si="166"/>
        <v>0</v>
      </c>
      <c r="EH83" s="324"/>
      <c r="EI83" s="324"/>
      <c r="EJ83" s="324">
        <f t="shared" si="167"/>
        <v>0</v>
      </c>
      <c r="EK83" s="324">
        <f t="shared" si="168"/>
        <v>0</v>
      </c>
      <c r="EL83" s="327">
        <f t="shared" si="169"/>
        <v>0</v>
      </c>
      <c r="EM83" s="330">
        <v>3159.9</v>
      </c>
      <c r="EN83" s="330">
        <v>2397.8200000000002</v>
      </c>
      <c r="EO83" s="331">
        <f t="shared" si="170"/>
        <v>95477.559999999969</v>
      </c>
      <c r="EP83" s="331">
        <f t="shared" si="96"/>
        <v>68051.400000000009</v>
      </c>
      <c r="EQ83" s="332">
        <f t="shared" si="171"/>
        <v>27426.15999999996</v>
      </c>
      <c r="ER83" s="332">
        <f t="shared" si="172"/>
        <v>0</v>
      </c>
      <c r="ES83" s="333">
        <f t="shared" si="173"/>
        <v>27426.15999999996</v>
      </c>
      <c r="ET83" s="343"/>
      <c r="EU83" s="335">
        <f t="shared" si="174"/>
        <v>42391.829999999965</v>
      </c>
      <c r="EV83" s="336">
        <f t="shared" si="175"/>
        <v>-850.28999999999883</v>
      </c>
      <c r="EW83" s="337"/>
      <c r="EX83" s="2"/>
      <c r="EY83" s="7"/>
      <c r="EZ83" s="2"/>
      <c r="FA83" s="2"/>
      <c r="FB83" s="2"/>
      <c r="FC83" s="2"/>
      <c r="FD83" s="2"/>
      <c r="FE83" s="2"/>
      <c r="FF83" s="2"/>
      <c r="FG83" s="2"/>
    </row>
    <row r="84" spans="1:163" s="1" customFormat="1" ht="15.75" customHeight="1" x14ac:dyDescent="0.25">
      <c r="A84" s="311">
        <v>77</v>
      </c>
      <c r="B84" s="338" t="s">
        <v>84</v>
      </c>
      <c r="C84" s="339">
        <v>9</v>
      </c>
      <c r="D84" s="340">
        <v>4</v>
      </c>
      <c r="E84" s="315">
        <v>10143.057142857142</v>
      </c>
      <c r="F84" s="316">
        <f>'[3]березень 2021'!F88</f>
        <v>111547.98000000001</v>
      </c>
      <c r="G84" s="316">
        <f>'[3]березень 2021'!G88</f>
        <v>-3038.7700000000027</v>
      </c>
      <c r="H84" s="317">
        <v>48772.11</v>
      </c>
      <c r="I84" s="317">
        <v>47685.42</v>
      </c>
      <c r="J84" s="317">
        <f t="shared" si="97"/>
        <v>1086.6900000000023</v>
      </c>
      <c r="K84" s="317">
        <f t="shared" si="98"/>
        <v>0</v>
      </c>
      <c r="L84" s="317">
        <f t="shared" si="99"/>
        <v>1086.6900000000023</v>
      </c>
      <c r="M84" s="318">
        <v>37016.160000000003</v>
      </c>
      <c r="N84" s="318">
        <v>49477.62</v>
      </c>
      <c r="O84" s="319">
        <f t="shared" si="100"/>
        <v>0</v>
      </c>
      <c r="P84" s="319">
        <f t="shared" si="101"/>
        <v>-12461.46</v>
      </c>
      <c r="Q84" s="319">
        <f t="shared" si="102"/>
        <v>-12461.46</v>
      </c>
      <c r="R84" s="319">
        <v>48458.86</v>
      </c>
      <c r="S84" s="319">
        <v>47635.37</v>
      </c>
      <c r="T84" s="319">
        <f t="shared" si="103"/>
        <v>823.48999999999796</v>
      </c>
      <c r="U84" s="320">
        <f t="shared" si="104"/>
        <v>0</v>
      </c>
      <c r="V84" s="341">
        <f t="shared" si="105"/>
        <v>823.48999999999796</v>
      </c>
      <c r="W84" s="319">
        <v>4139.34</v>
      </c>
      <c r="X84" s="319">
        <v>4062.52</v>
      </c>
      <c r="Y84" s="319">
        <f t="shared" si="106"/>
        <v>76.820000000000164</v>
      </c>
      <c r="Z84" s="320">
        <f t="shared" si="107"/>
        <v>0</v>
      </c>
      <c r="AA84" s="342">
        <f t="shared" si="108"/>
        <v>76.820000000000164</v>
      </c>
      <c r="AB84" s="323">
        <v>10401.759999999998</v>
      </c>
      <c r="AC84" s="323">
        <v>898.0100000000001</v>
      </c>
      <c r="AD84" s="324">
        <f t="shared" si="109"/>
        <v>9503.7499999999982</v>
      </c>
      <c r="AE84" s="324">
        <f t="shared" si="110"/>
        <v>0</v>
      </c>
      <c r="AF84" s="325">
        <f t="shared" si="88"/>
        <v>9503.7499999999982</v>
      </c>
      <c r="AG84" s="323">
        <v>4446.6899999999996</v>
      </c>
      <c r="AH84" s="323">
        <v>1237.57</v>
      </c>
      <c r="AI84" s="324">
        <f t="shared" si="111"/>
        <v>3209.12</v>
      </c>
      <c r="AJ84" s="324">
        <f t="shared" si="112"/>
        <v>0</v>
      </c>
      <c r="AK84" s="325">
        <f t="shared" si="113"/>
        <v>3209.12</v>
      </c>
      <c r="AL84" s="323">
        <v>12912.080000000002</v>
      </c>
      <c r="AM84" s="323">
        <v>9863.6500000000015</v>
      </c>
      <c r="AN84" s="324">
        <f t="shared" si="114"/>
        <v>3048.4300000000003</v>
      </c>
      <c r="AO84" s="324">
        <f t="shared" si="115"/>
        <v>0</v>
      </c>
      <c r="AP84" s="325">
        <f t="shared" si="116"/>
        <v>3048.4300000000003</v>
      </c>
      <c r="AQ84" s="326">
        <v>2515.4900000000002</v>
      </c>
      <c r="AR84" s="326">
        <v>2154.21</v>
      </c>
      <c r="AS84" s="324">
        <f t="shared" si="117"/>
        <v>361.2800000000002</v>
      </c>
      <c r="AT84" s="324">
        <f t="shared" si="118"/>
        <v>0</v>
      </c>
      <c r="AU84" s="327">
        <f t="shared" si="119"/>
        <v>361.2800000000002</v>
      </c>
      <c r="AV84" s="323">
        <v>1521.47</v>
      </c>
      <c r="AW84" s="323">
        <v>2.5900000000000003</v>
      </c>
      <c r="AX84" s="324">
        <f t="shared" si="120"/>
        <v>1518.88</v>
      </c>
      <c r="AY84" s="324">
        <f t="shared" si="121"/>
        <v>0</v>
      </c>
      <c r="AZ84" s="325">
        <f t="shared" si="122"/>
        <v>1518.88</v>
      </c>
      <c r="BA84" s="326">
        <v>11176.630000000001</v>
      </c>
      <c r="BB84" s="326">
        <v>8918.8100000000013</v>
      </c>
      <c r="BC84" s="324">
        <f t="shared" si="123"/>
        <v>2257.8199999999997</v>
      </c>
      <c r="BD84" s="324">
        <f t="shared" si="124"/>
        <v>0</v>
      </c>
      <c r="BE84" s="327">
        <f t="shared" si="125"/>
        <v>2257.8199999999997</v>
      </c>
      <c r="BF84" s="324">
        <v>3472.9799999999996</v>
      </c>
      <c r="BG84" s="324">
        <v>0</v>
      </c>
      <c r="BH84" s="324">
        <f t="shared" si="126"/>
        <v>3472.9799999999996</v>
      </c>
      <c r="BI84" s="324">
        <f t="shared" si="127"/>
        <v>0</v>
      </c>
      <c r="BJ84" s="327">
        <f t="shared" si="128"/>
        <v>3472.9799999999996</v>
      </c>
      <c r="BK84" s="324">
        <v>19084.030000000002</v>
      </c>
      <c r="BL84" s="324">
        <v>24918.26</v>
      </c>
      <c r="BM84" s="324">
        <f t="shared" si="129"/>
        <v>0</v>
      </c>
      <c r="BN84" s="324">
        <f t="shared" si="130"/>
        <v>-5834.2299999999959</v>
      </c>
      <c r="BO84" s="325">
        <f t="shared" si="131"/>
        <v>-5834.2299999999959</v>
      </c>
      <c r="BP84" s="320">
        <v>1813.57</v>
      </c>
      <c r="BQ84" s="320">
        <v>1486.76</v>
      </c>
      <c r="BR84" s="319">
        <f t="shared" si="132"/>
        <v>326.80999999999995</v>
      </c>
      <c r="BS84" s="320">
        <f t="shared" si="133"/>
        <v>0</v>
      </c>
      <c r="BT84" s="341">
        <f t="shared" si="134"/>
        <v>326.80999999999995</v>
      </c>
      <c r="BU84" s="319">
        <v>234.31</v>
      </c>
      <c r="BV84" s="319">
        <v>341.34</v>
      </c>
      <c r="BW84" s="319">
        <f t="shared" si="135"/>
        <v>0</v>
      </c>
      <c r="BX84" s="320">
        <f t="shared" si="136"/>
        <v>-107.02999999999997</v>
      </c>
      <c r="BY84" s="342">
        <f t="shared" si="137"/>
        <v>-107.02999999999997</v>
      </c>
      <c r="BZ84" s="319">
        <v>4590.7</v>
      </c>
      <c r="CA84" s="319">
        <v>7436.54</v>
      </c>
      <c r="CB84" s="319">
        <f t="shared" si="138"/>
        <v>0</v>
      </c>
      <c r="CC84" s="320">
        <f t="shared" si="139"/>
        <v>-2845.84</v>
      </c>
      <c r="CD84" s="341">
        <f t="shared" si="140"/>
        <v>-2845.84</v>
      </c>
      <c r="CE84" s="319">
        <v>118466.11000000002</v>
      </c>
      <c r="CF84" s="319">
        <v>102466.23999999999</v>
      </c>
      <c r="CG84" s="319">
        <f t="shared" si="141"/>
        <v>15999.870000000024</v>
      </c>
      <c r="CH84" s="320">
        <f t="shared" si="142"/>
        <v>0</v>
      </c>
      <c r="CI84" s="342">
        <f t="shared" si="143"/>
        <v>15999.870000000024</v>
      </c>
      <c r="CJ84" s="319">
        <v>6137.5700000000006</v>
      </c>
      <c r="CK84" s="319">
        <v>0</v>
      </c>
      <c r="CL84" s="324">
        <f t="shared" si="144"/>
        <v>6137.5700000000006</v>
      </c>
      <c r="CM84" s="324">
        <f t="shared" si="145"/>
        <v>0</v>
      </c>
      <c r="CN84" s="327">
        <f t="shared" si="89"/>
        <v>6137.5700000000006</v>
      </c>
      <c r="CO84" s="324">
        <v>7749.2800000000007</v>
      </c>
      <c r="CP84" s="324">
        <v>13326.66</v>
      </c>
      <c r="CQ84" s="324">
        <f t="shared" si="146"/>
        <v>0</v>
      </c>
      <c r="CR84" s="324">
        <f t="shared" si="147"/>
        <v>-5577.3799999999992</v>
      </c>
      <c r="CS84" s="327">
        <f t="shared" si="90"/>
        <v>-5577.3799999999992</v>
      </c>
      <c r="CT84" s="324">
        <v>2589.5300000000002</v>
      </c>
      <c r="CU84" s="324">
        <v>0</v>
      </c>
      <c r="CV84" s="324">
        <f t="shared" si="148"/>
        <v>2589.5300000000002</v>
      </c>
      <c r="CW84" s="324">
        <f t="shared" si="149"/>
        <v>0</v>
      </c>
      <c r="CX84" s="327">
        <f t="shared" si="91"/>
        <v>2589.5300000000002</v>
      </c>
      <c r="CY84" s="324">
        <v>4654.7000000000007</v>
      </c>
      <c r="CZ84" s="324">
        <v>0</v>
      </c>
      <c r="DA84" s="324">
        <f t="shared" si="150"/>
        <v>4654.7000000000007</v>
      </c>
      <c r="DB84" s="324">
        <f t="shared" si="151"/>
        <v>0</v>
      </c>
      <c r="DC84" s="327">
        <f t="shared" si="92"/>
        <v>4654.7000000000007</v>
      </c>
      <c r="DD84" s="324">
        <v>5608.130000000001</v>
      </c>
      <c r="DE84" s="324">
        <v>11996.76</v>
      </c>
      <c r="DF84" s="324">
        <f t="shared" si="152"/>
        <v>0</v>
      </c>
      <c r="DG84" s="324">
        <f t="shared" si="153"/>
        <v>-6388.6299999999992</v>
      </c>
      <c r="DH84" s="325">
        <f t="shared" si="93"/>
        <v>-6388.6299999999992</v>
      </c>
      <c r="DI84" s="323">
        <v>4797.6899999999996</v>
      </c>
      <c r="DJ84" s="323">
        <v>1072.19</v>
      </c>
      <c r="DK84" s="324">
        <f t="shared" si="154"/>
        <v>3725.4999999999995</v>
      </c>
      <c r="DL84" s="324">
        <f t="shared" si="155"/>
        <v>0</v>
      </c>
      <c r="DM84" s="327">
        <f t="shared" si="94"/>
        <v>3725.4999999999995</v>
      </c>
      <c r="DN84" s="324">
        <v>422.96000000000004</v>
      </c>
      <c r="DO84" s="324">
        <v>13105.21</v>
      </c>
      <c r="DP84" s="324">
        <f t="shared" si="156"/>
        <v>0</v>
      </c>
      <c r="DQ84" s="324">
        <f t="shared" si="157"/>
        <v>-12682.25</v>
      </c>
      <c r="DR84" s="325">
        <f t="shared" si="158"/>
        <v>-12682.25</v>
      </c>
      <c r="DS84" s="320">
        <v>10641.119999999999</v>
      </c>
      <c r="DT84" s="320">
        <v>0</v>
      </c>
      <c r="DU84" s="319">
        <f t="shared" si="159"/>
        <v>10641.119999999999</v>
      </c>
      <c r="DV84" s="320">
        <f t="shared" si="160"/>
        <v>0</v>
      </c>
      <c r="DW84" s="342">
        <f t="shared" si="95"/>
        <v>10641.119999999999</v>
      </c>
      <c r="DX84" s="329">
        <v>17566.739999999998</v>
      </c>
      <c r="DY84" s="329">
        <v>15369.800000000001</v>
      </c>
      <c r="DZ84" s="320">
        <f t="shared" si="161"/>
        <v>2196.9399999999969</v>
      </c>
      <c r="EA84" s="320">
        <f t="shared" si="162"/>
        <v>0</v>
      </c>
      <c r="EB84" s="342">
        <f t="shared" si="163"/>
        <v>2196.9399999999969</v>
      </c>
      <c r="EC84" s="319">
        <v>21400.219999999998</v>
      </c>
      <c r="ED84" s="319">
        <v>18783.449999999997</v>
      </c>
      <c r="EE84" s="319">
        <f t="shared" si="164"/>
        <v>2616.7700000000004</v>
      </c>
      <c r="EF84" s="320">
        <f t="shared" si="165"/>
        <v>0</v>
      </c>
      <c r="EG84" s="342">
        <f t="shared" si="166"/>
        <v>2616.7700000000004</v>
      </c>
      <c r="EH84" s="324"/>
      <c r="EI84" s="324"/>
      <c r="EJ84" s="324">
        <f t="shared" si="167"/>
        <v>0</v>
      </c>
      <c r="EK84" s="324">
        <f t="shared" si="168"/>
        <v>0</v>
      </c>
      <c r="EL84" s="327">
        <f t="shared" si="169"/>
        <v>0</v>
      </c>
      <c r="EM84" s="330">
        <v>14179.17</v>
      </c>
      <c r="EN84" s="330">
        <v>12950.880000000001</v>
      </c>
      <c r="EO84" s="331">
        <f t="shared" si="170"/>
        <v>424769.40000000008</v>
      </c>
      <c r="EP84" s="331">
        <f t="shared" si="96"/>
        <v>395189.8600000001</v>
      </c>
      <c r="EQ84" s="332">
        <f t="shared" si="171"/>
        <v>29579.539999999979</v>
      </c>
      <c r="ER84" s="332">
        <f t="shared" si="172"/>
        <v>0</v>
      </c>
      <c r="ES84" s="333">
        <f t="shared" si="173"/>
        <v>29579.539999999979</v>
      </c>
      <c r="ET84" s="343"/>
      <c r="EU84" s="335">
        <f t="shared" si="174"/>
        <v>141127.51999999999</v>
      </c>
      <c r="EV84" s="336">
        <f t="shared" si="175"/>
        <v>5420.1400000000249</v>
      </c>
      <c r="EW84" s="337"/>
      <c r="EX84" s="2"/>
      <c r="EY84" s="7"/>
      <c r="EZ84" s="2"/>
      <c r="FA84" s="2"/>
      <c r="FB84" s="2"/>
      <c r="FC84" s="2"/>
      <c r="FD84" s="2"/>
      <c r="FE84" s="2"/>
      <c r="FF84" s="2"/>
      <c r="FG84" s="2"/>
    </row>
    <row r="85" spans="1:163" s="1" customFormat="1" ht="15.75" customHeight="1" x14ac:dyDescent="0.25">
      <c r="A85" s="311">
        <v>78</v>
      </c>
      <c r="B85" s="338" t="s">
        <v>85</v>
      </c>
      <c r="C85" s="339">
        <v>5</v>
      </c>
      <c r="D85" s="340">
        <v>4</v>
      </c>
      <c r="E85" s="315">
        <v>2765.2857142857147</v>
      </c>
      <c r="F85" s="316">
        <f>'[3]березень 2021'!F89</f>
        <v>102596.51000000001</v>
      </c>
      <c r="G85" s="316">
        <f>'[3]березень 2021'!G89</f>
        <v>71389</v>
      </c>
      <c r="H85" s="317">
        <v>11808.759999999998</v>
      </c>
      <c r="I85" s="317">
        <v>9998.08</v>
      </c>
      <c r="J85" s="317">
        <f t="shared" si="97"/>
        <v>1810.6799999999985</v>
      </c>
      <c r="K85" s="317">
        <f t="shared" si="98"/>
        <v>0</v>
      </c>
      <c r="L85" s="317">
        <f t="shared" si="99"/>
        <v>1810.6799999999985</v>
      </c>
      <c r="M85" s="318">
        <v>12215.53</v>
      </c>
      <c r="N85" s="318">
        <v>20549.79</v>
      </c>
      <c r="O85" s="319">
        <f t="shared" si="100"/>
        <v>0</v>
      </c>
      <c r="P85" s="319">
        <f t="shared" si="101"/>
        <v>-8334.26</v>
      </c>
      <c r="Q85" s="319">
        <f t="shared" si="102"/>
        <v>-8334.26</v>
      </c>
      <c r="R85" s="319">
        <v>0</v>
      </c>
      <c r="S85" s="319">
        <v>0</v>
      </c>
      <c r="T85" s="319">
        <f t="shared" si="103"/>
        <v>0</v>
      </c>
      <c r="U85" s="320">
        <f t="shared" si="104"/>
        <v>0</v>
      </c>
      <c r="V85" s="341">
        <f t="shared" si="105"/>
        <v>0</v>
      </c>
      <c r="W85" s="319">
        <v>0</v>
      </c>
      <c r="X85" s="319">
        <v>0</v>
      </c>
      <c r="Y85" s="319">
        <f t="shared" si="106"/>
        <v>0</v>
      </c>
      <c r="Z85" s="320">
        <f t="shared" si="107"/>
        <v>0</v>
      </c>
      <c r="AA85" s="342">
        <f t="shared" si="108"/>
        <v>0</v>
      </c>
      <c r="AB85" s="323">
        <v>4040.4100000000003</v>
      </c>
      <c r="AC85" s="323">
        <v>713.81</v>
      </c>
      <c r="AD85" s="324">
        <f t="shared" si="109"/>
        <v>3326.6000000000004</v>
      </c>
      <c r="AE85" s="324">
        <f t="shared" si="110"/>
        <v>0</v>
      </c>
      <c r="AF85" s="325">
        <f t="shared" si="88"/>
        <v>3326.6000000000004</v>
      </c>
      <c r="AG85" s="323">
        <v>2006.74</v>
      </c>
      <c r="AH85" s="323">
        <v>504.95000000000005</v>
      </c>
      <c r="AI85" s="324">
        <f t="shared" si="111"/>
        <v>1501.79</v>
      </c>
      <c r="AJ85" s="324">
        <f t="shared" si="112"/>
        <v>0</v>
      </c>
      <c r="AK85" s="325">
        <f t="shared" si="113"/>
        <v>1501.79</v>
      </c>
      <c r="AL85" s="323">
        <v>3827.9499999999994</v>
      </c>
      <c r="AM85" s="323">
        <v>2948.68</v>
      </c>
      <c r="AN85" s="324">
        <f t="shared" si="114"/>
        <v>879.26999999999953</v>
      </c>
      <c r="AO85" s="324">
        <f t="shared" si="115"/>
        <v>0</v>
      </c>
      <c r="AP85" s="325">
        <f t="shared" si="116"/>
        <v>879.26999999999953</v>
      </c>
      <c r="AQ85" s="326">
        <v>758.51</v>
      </c>
      <c r="AR85" s="326">
        <v>648.95999999999992</v>
      </c>
      <c r="AS85" s="324">
        <f t="shared" si="117"/>
        <v>109.55000000000007</v>
      </c>
      <c r="AT85" s="324">
        <f t="shared" si="118"/>
        <v>0</v>
      </c>
      <c r="AU85" s="327">
        <f t="shared" si="119"/>
        <v>109.55000000000007</v>
      </c>
      <c r="AV85" s="323">
        <v>252.18999999999997</v>
      </c>
      <c r="AW85" s="323">
        <v>0.42</v>
      </c>
      <c r="AX85" s="324">
        <f t="shared" si="120"/>
        <v>251.76999999999998</v>
      </c>
      <c r="AY85" s="324">
        <f t="shared" si="121"/>
        <v>0</v>
      </c>
      <c r="AZ85" s="325">
        <f t="shared" si="122"/>
        <v>251.76999999999998</v>
      </c>
      <c r="BA85" s="326">
        <v>4159</v>
      </c>
      <c r="BB85" s="326">
        <v>2502.96</v>
      </c>
      <c r="BC85" s="324">
        <f t="shared" si="123"/>
        <v>1656.04</v>
      </c>
      <c r="BD85" s="324">
        <f t="shared" si="124"/>
        <v>0</v>
      </c>
      <c r="BE85" s="327">
        <f t="shared" si="125"/>
        <v>1656.04</v>
      </c>
      <c r="BF85" s="324">
        <v>946.85</v>
      </c>
      <c r="BG85" s="324">
        <v>0</v>
      </c>
      <c r="BH85" s="324">
        <f t="shared" si="126"/>
        <v>946.85</v>
      </c>
      <c r="BI85" s="324">
        <f t="shared" si="127"/>
        <v>0</v>
      </c>
      <c r="BJ85" s="327">
        <f t="shared" si="128"/>
        <v>946.85</v>
      </c>
      <c r="BK85" s="324">
        <v>5212.79</v>
      </c>
      <c r="BL85" s="324">
        <v>6895.8399999999992</v>
      </c>
      <c r="BM85" s="324">
        <f t="shared" si="129"/>
        <v>0</v>
      </c>
      <c r="BN85" s="324">
        <f t="shared" si="130"/>
        <v>-1683.0499999999993</v>
      </c>
      <c r="BO85" s="325">
        <f t="shared" si="131"/>
        <v>-1683.0499999999993</v>
      </c>
      <c r="BP85" s="320">
        <v>775.62999999999988</v>
      </c>
      <c r="BQ85" s="320">
        <v>638.69000000000005</v>
      </c>
      <c r="BR85" s="319">
        <f t="shared" si="132"/>
        <v>136.93999999999983</v>
      </c>
      <c r="BS85" s="320">
        <f t="shared" si="133"/>
        <v>0</v>
      </c>
      <c r="BT85" s="341">
        <f t="shared" si="134"/>
        <v>136.93999999999983</v>
      </c>
      <c r="BU85" s="319">
        <v>101.74000000000001</v>
      </c>
      <c r="BV85" s="319">
        <v>1317.6</v>
      </c>
      <c r="BW85" s="319">
        <f t="shared" si="135"/>
        <v>0</v>
      </c>
      <c r="BX85" s="320">
        <f t="shared" si="136"/>
        <v>-1215.8599999999999</v>
      </c>
      <c r="BY85" s="342">
        <f t="shared" si="137"/>
        <v>-1215.8599999999999</v>
      </c>
      <c r="BZ85" s="319">
        <v>1654.48</v>
      </c>
      <c r="CA85" s="319">
        <v>2734.7</v>
      </c>
      <c r="CB85" s="319">
        <f t="shared" si="138"/>
        <v>0</v>
      </c>
      <c r="CC85" s="320">
        <f t="shared" si="139"/>
        <v>-1080.2199999999998</v>
      </c>
      <c r="CD85" s="341">
        <f t="shared" si="140"/>
        <v>-1080.2199999999998</v>
      </c>
      <c r="CE85" s="319">
        <v>23951.649999999998</v>
      </c>
      <c r="CF85" s="319">
        <v>34264.249999999993</v>
      </c>
      <c r="CG85" s="319">
        <f t="shared" si="141"/>
        <v>0</v>
      </c>
      <c r="CH85" s="320">
        <f t="shared" si="142"/>
        <v>-10312.599999999995</v>
      </c>
      <c r="CI85" s="342">
        <f t="shared" si="143"/>
        <v>-10312.599999999995</v>
      </c>
      <c r="CJ85" s="319">
        <v>2351.6299999999997</v>
      </c>
      <c r="CK85" s="319">
        <v>0</v>
      </c>
      <c r="CL85" s="324">
        <f t="shared" si="144"/>
        <v>2351.6299999999997</v>
      </c>
      <c r="CM85" s="324">
        <f t="shared" si="145"/>
        <v>0</v>
      </c>
      <c r="CN85" s="327">
        <f t="shared" si="89"/>
        <v>2351.6299999999997</v>
      </c>
      <c r="CO85" s="324">
        <v>3419.8100000000004</v>
      </c>
      <c r="CP85" s="324">
        <v>0</v>
      </c>
      <c r="CQ85" s="324">
        <f t="shared" si="146"/>
        <v>3419.8100000000004</v>
      </c>
      <c r="CR85" s="324">
        <f t="shared" si="147"/>
        <v>0</v>
      </c>
      <c r="CS85" s="327">
        <f t="shared" si="90"/>
        <v>3419.8100000000004</v>
      </c>
      <c r="CT85" s="324">
        <v>579.60000000000014</v>
      </c>
      <c r="CU85" s="324">
        <v>0</v>
      </c>
      <c r="CV85" s="324">
        <f t="shared" si="148"/>
        <v>579.60000000000014</v>
      </c>
      <c r="CW85" s="324">
        <f t="shared" si="149"/>
        <v>0</v>
      </c>
      <c r="CX85" s="327">
        <f t="shared" si="91"/>
        <v>579.60000000000014</v>
      </c>
      <c r="CY85" s="324">
        <v>1446</v>
      </c>
      <c r="CZ85" s="324">
        <v>0</v>
      </c>
      <c r="DA85" s="324">
        <f t="shared" si="150"/>
        <v>1446</v>
      </c>
      <c r="DB85" s="324">
        <f t="shared" si="151"/>
        <v>0</v>
      </c>
      <c r="DC85" s="327">
        <f t="shared" si="92"/>
        <v>1446</v>
      </c>
      <c r="DD85" s="324">
        <v>927.49</v>
      </c>
      <c r="DE85" s="324">
        <v>0</v>
      </c>
      <c r="DF85" s="324">
        <f t="shared" si="152"/>
        <v>927.49</v>
      </c>
      <c r="DG85" s="324">
        <f t="shared" si="153"/>
        <v>0</v>
      </c>
      <c r="DH85" s="325">
        <f t="shared" si="93"/>
        <v>927.49</v>
      </c>
      <c r="DI85" s="323">
        <v>1392.86</v>
      </c>
      <c r="DJ85" s="323">
        <v>1803.5700000000002</v>
      </c>
      <c r="DK85" s="324">
        <f t="shared" si="154"/>
        <v>0</v>
      </c>
      <c r="DL85" s="324">
        <f t="shared" si="155"/>
        <v>-410.71000000000026</v>
      </c>
      <c r="DM85" s="327">
        <f t="shared" si="94"/>
        <v>-410.71000000000026</v>
      </c>
      <c r="DN85" s="324">
        <v>154.85999999999999</v>
      </c>
      <c r="DO85" s="324">
        <v>0</v>
      </c>
      <c r="DP85" s="324">
        <f t="shared" si="156"/>
        <v>154.85999999999999</v>
      </c>
      <c r="DQ85" s="324">
        <f t="shared" si="157"/>
        <v>0</v>
      </c>
      <c r="DR85" s="325">
        <f t="shared" si="158"/>
        <v>154.85999999999999</v>
      </c>
      <c r="DS85" s="320">
        <v>4251.59</v>
      </c>
      <c r="DT85" s="320">
        <v>0</v>
      </c>
      <c r="DU85" s="319">
        <f t="shared" si="159"/>
        <v>4251.59</v>
      </c>
      <c r="DV85" s="320">
        <f t="shared" si="160"/>
        <v>0</v>
      </c>
      <c r="DW85" s="342">
        <f t="shared" si="95"/>
        <v>4251.59</v>
      </c>
      <c r="DX85" s="329">
        <v>2554.3100000000004</v>
      </c>
      <c r="DY85" s="329">
        <v>2145.38</v>
      </c>
      <c r="DZ85" s="320">
        <f t="shared" si="161"/>
        <v>408.93000000000029</v>
      </c>
      <c r="EA85" s="320">
        <f t="shared" si="162"/>
        <v>0</v>
      </c>
      <c r="EB85" s="342">
        <f t="shared" si="163"/>
        <v>408.93000000000029</v>
      </c>
      <c r="EC85" s="319">
        <v>0</v>
      </c>
      <c r="ED85" s="319">
        <v>0</v>
      </c>
      <c r="EE85" s="319">
        <f t="shared" si="164"/>
        <v>0</v>
      </c>
      <c r="EF85" s="320">
        <f t="shared" si="165"/>
        <v>0</v>
      </c>
      <c r="EG85" s="342">
        <f t="shared" si="166"/>
        <v>0</v>
      </c>
      <c r="EH85" s="324"/>
      <c r="EI85" s="324"/>
      <c r="EJ85" s="324">
        <f t="shared" si="167"/>
        <v>0</v>
      </c>
      <c r="EK85" s="324">
        <f t="shared" si="168"/>
        <v>0</v>
      </c>
      <c r="EL85" s="327">
        <f t="shared" si="169"/>
        <v>0</v>
      </c>
      <c r="EM85" s="330">
        <v>3040.42</v>
      </c>
      <c r="EN85" s="330">
        <v>3676.04</v>
      </c>
      <c r="EO85" s="331">
        <f t="shared" si="170"/>
        <v>91830.799999999988</v>
      </c>
      <c r="EP85" s="331">
        <f t="shared" si="96"/>
        <v>91343.719999999987</v>
      </c>
      <c r="EQ85" s="332">
        <f t="shared" si="171"/>
        <v>487.08000000000175</v>
      </c>
      <c r="ER85" s="332">
        <f t="shared" si="172"/>
        <v>0</v>
      </c>
      <c r="ES85" s="333">
        <f t="shared" si="173"/>
        <v>487.08000000000175</v>
      </c>
      <c r="ET85" s="343"/>
      <c r="EU85" s="335">
        <f t="shared" si="174"/>
        <v>103083.59000000001</v>
      </c>
      <c r="EV85" s="336">
        <f t="shared" si="175"/>
        <v>69545.080000000016</v>
      </c>
      <c r="EW85" s="337"/>
      <c r="EX85" s="2"/>
      <c r="EY85" s="7"/>
      <c r="EZ85" s="2"/>
      <c r="FA85" s="2"/>
      <c r="FB85" s="2"/>
      <c r="FC85" s="2"/>
      <c r="FD85" s="2"/>
      <c r="FE85" s="2"/>
      <c r="FF85" s="2"/>
      <c r="FG85" s="2"/>
    </row>
    <row r="86" spans="1:163" s="1" customFormat="1" ht="15.75" customHeight="1" x14ac:dyDescent="0.25">
      <c r="A86" s="311">
        <v>79</v>
      </c>
      <c r="B86" s="338" t="s">
        <v>86</v>
      </c>
      <c r="C86" s="339">
        <v>5</v>
      </c>
      <c r="D86" s="340">
        <v>4</v>
      </c>
      <c r="E86" s="315">
        <v>2753.5999999999995</v>
      </c>
      <c r="F86" s="316">
        <f>'[3]березень 2021'!F90</f>
        <v>78377.17</v>
      </c>
      <c r="G86" s="316">
        <f>'[3]березень 2021'!G90</f>
        <v>41491.509999999987</v>
      </c>
      <c r="H86" s="317">
        <v>11878.34</v>
      </c>
      <c r="I86" s="317">
        <v>10075.56</v>
      </c>
      <c r="J86" s="317">
        <f t="shared" si="97"/>
        <v>1802.7800000000007</v>
      </c>
      <c r="K86" s="317">
        <f t="shared" si="98"/>
        <v>0</v>
      </c>
      <c r="L86" s="317">
        <f t="shared" si="99"/>
        <v>1802.7800000000007</v>
      </c>
      <c r="M86" s="318">
        <v>10208.57</v>
      </c>
      <c r="N86" s="318">
        <v>17594.43</v>
      </c>
      <c r="O86" s="319">
        <f t="shared" si="100"/>
        <v>0</v>
      </c>
      <c r="P86" s="319">
        <f t="shared" si="101"/>
        <v>-7385.8600000000006</v>
      </c>
      <c r="Q86" s="319">
        <f t="shared" si="102"/>
        <v>-7385.8600000000006</v>
      </c>
      <c r="R86" s="319">
        <v>0</v>
      </c>
      <c r="S86" s="319">
        <v>0</v>
      </c>
      <c r="T86" s="319">
        <f t="shared" si="103"/>
        <v>0</v>
      </c>
      <c r="U86" s="320">
        <f t="shared" si="104"/>
        <v>0</v>
      </c>
      <c r="V86" s="341">
        <f t="shared" si="105"/>
        <v>0</v>
      </c>
      <c r="W86" s="319">
        <v>0</v>
      </c>
      <c r="X86" s="319">
        <v>0</v>
      </c>
      <c r="Y86" s="319">
        <f t="shared" si="106"/>
        <v>0</v>
      </c>
      <c r="Z86" s="320">
        <f t="shared" si="107"/>
        <v>0</v>
      </c>
      <c r="AA86" s="342">
        <f t="shared" si="108"/>
        <v>0</v>
      </c>
      <c r="AB86" s="323">
        <v>4428.0599999999995</v>
      </c>
      <c r="AC86" s="323">
        <v>714.98</v>
      </c>
      <c r="AD86" s="324">
        <f t="shared" si="109"/>
        <v>3713.0799999999995</v>
      </c>
      <c r="AE86" s="324">
        <f t="shared" si="110"/>
        <v>0</v>
      </c>
      <c r="AF86" s="325">
        <f t="shared" si="88"/>
        <v>3713.0799999999995</v>
      </c>
      <c r="AG86" s="323">
        <v>2005.6799999999998</v>
      </c>
      <c r="AH86" s="323">
        <v>504.95000000000005</v>
      </c>
      <c r="AI86" s="324">
        <f t="shared" si="111"/>
        <v>1500.7299999999998</v>
      </c>
      <c r="AJ86" s="324">
        <f t="shared" si="112"/>
        <v>0</v>
      </c>
      <c r="AK86" s="325">
        <f t="shared" si="113"/>
        <v>1500.7299999999998</v>
      </c>
      <c r="AL86" s="323">
        <v>3796.37</v>
      </c>
      <c r="AM86" s="323">
        <v>2924.65</v>
      </c>
      <c r="AN86" s="324">
        <f t="shared" si="114"/>
        <v>871.7199999999998</v>
      </c>
      <c r="AO86" s="324">
        <f t="shared" si="115"/>
        <v>0</v>
      </c>
      <c r="AP86" s="325">
        <f t="shared" si="116"/>
        <v>871.7199999999998</v>
      </c>
      <c r="AQ86" s="326">
        <v>758.32</v>
      </c>
      <c r="AR86" s="326">
        <v>648.73</v>
      </c>
      <c r="AS86" s="324">
        <f t="shared" si="117"/>
        <v>109.59000000000003</v>
      </c>
      <c r="AT86" s="324">
        <f t="shared" si="118"/>
        <v>0</v>
      </c>
      <c r="AU86" s="327">
        <f t="shared" si="119"/>
        <v>109.59000000000003</v>
      </c>
      <c r="AV86" s="323">
        <v>251.13</v>
      </c>
      <c r="AW86" s="323">
        <v>0.42</v>
      </c>
      <c r="AX86" s="324">
        <f t="shared" si="120"/>
        <v>250.71</v>
      </c>
      <c r="AY86" s="324">
        <f t="shared" si="121"/>
        <v>0</v>
      </c>
      <c r="AZ86" s="325">
        <f t="shared" si="122"/>
        <v>250.71</v>
      </c>
      <c r="BA86" s="326">
        <v>4156.24</v>
      </c>
      <c r="BB86" s="326">
        <v>2624.7100000000005</v>
      </c>
      <c r="BC86" s="324">
        <f t="shared" si="123"/>
        <v>1531.5299999999993</v>
      </c>
      <c r="BD86" s="324">
        <f t="shared" si="124"/>
        <v>0</v>
      </c>
      <c r="BE86" s="327">
        <f t="shared" si="125"/>
        <v>1531.5299999999993</v>
      </c>
      <c r="BF86" s="324">
        <v>942.83000000000015</v>
      </c>
      <c r="BG86" s="324">
        <v>0</v>
      </c>
      <c r="BH86" s="324">
        <f t="shared" si="126"/>
        <v>942.83000000000015</v>
      </c>
      <c r="BI86" s="324">
        <f t="shared" si="127"/>
        <v>0</v>
      </c>
      <c r="BJ86" s="327">
        <f t="shared" si="128"/>
        <v>942.83000000000015</v>
      </c>
      <c r="BK86" s="324">
        <v>5191.5599999999995</v>
      </c>
      <c r="BL86" s="324">
        <v>2956.09</v>
      </c>
      <c r="BM86" s="324">
        <f t="shared" si="129"/>
        <v>2235.4699999999993</v>
      </c>
      <c r="BN86" s="324">
        <f t="shared" si="130"/>
        <v>0</v>
      </c>
      <c r="BO86" s="325">
        <f t="shared" si="131"/>
        <v>2235.4699999999993</v>
      </c>
      <c r="BP86" s="320">
        <v>775.41999999999985</v>
      </c>
      <c r="BQ86" s="320">
        <v>638.69000000000005</v>
      </c>
      <c r="BR86" s="319">
        <f t="shared" si="132"/>
        <v>136.72999999999979</v>
      </c>
      <c r="BS86" s="320">
        <f t="shared" si="133"/>
        <v>0</v>
      </c>
      <c r="BT86" s="341">
        <f t="shared" si="134"/>
        <v>136.72999999999979</v>
      </c>
      <c r="BU86" s="319">
        <v>101.31</v>
      </c>
      <c r="BV86" s="319">
        <v>341.34</v>
      </c>
      <c r="BW86" s="319">
        <f t="shared" si="135"/>
        <v>0</v>
      </c>
      <c r="BX86" s="320">
        <f t="shared" si="136"/>
        <v>-240.02999999999997</v>
      </c>
      <c r="BY86" s="342">
        <f t="shared" si="137"/>
        <v>-240.02999999999997</v>
      </c>
      <c r="BZ86" s="319">
        <v>1673.0799999999997</v>
      </c>
      <c r="CA86" s="319">
        <v>2749.66</v>
      </c>
      <c r="CB86" s="319">
        <f t="shared" si="138"/>
        <v>0</v>
      </c>
      <c r="CC86" s="320">
        <f t="shared" si="139"/>
        <v>-1076.5800000000002</v>
      </c>
      <c r="CD86" s="341">
        <f t="shared" si="140"/>
        <v>-1076.5800000000002</v>
      </c>
      <c r="CE86" s="319">
        <v>24513.66</v>
      </c>
      <c r="CF86" s="319">
        <v>36719.440000000002</v>
      </c>
      <c r="CG86" s="319">
        <f t="shared" si="141"/>
        <v>0</v>
      </c>
      <c r="CH86" s="320">
        <f t="shared" si="142"/>
        <v>-12205.780000000002</v>
      </c>
      <c r="CI86" s="342">
        <f t="shared" si="143"/>
        <v>-12205.780000000002</v>
      </c>
      <c r="CJ86" s="319">
        <v>2671.5200000000004</v>
      </c>
      <c r="CK86" s="319">
        <v>0</v>
      </c>
      <c r="CL86" s="324">
        <f t="shared" si="144"/>
        <v>2671.5200000000004</v>
      </c>
      <c r="CM86" s="324">
        <f t="shared" si="145"/>
        <v>0</v>
      </c>
      <c r="CN86" s="327">
        <f t="shared" si="89"/>
        <v>2671.5200000000004</v>
      </c>
      <c r="CO86" s="324">
        <v>3419.38</v>
      </c>
      <c r="CP86" s="324">
        <v>0</v>
      </c>
      <c r="CQ86" s="324">
        <f t="shared" si="146"/>
        <v>3419.38</v>
      </c>
      <c r="CR86" s="324">
        <f t="shared" si="147"/>
        <v>0</v>
      </c>
      <c r="CS86" s="327">
        <f t="shared" si="90"/>
        <v>3419.38</v>
      </c>
      <c r="CT86" s="324">
        <v>574.38</v>
      </c>
      <c r="CU86" s="324">
        <v>0</v>
      </c>
      <c r="CV86" s="324">
        <f t="shared" si="148"/>
        <v>574.38</v>
      </c>
      <c r="CW86" s="324">
        <f t="shared" si="149"/>
        <v>0</v>
      </c>
      <c r="CX86" s="327">
        <f t="shared" si="91"/>
        <v>574.38</v>
      </c>
      <c r="CY86" s="324">
        <v>1445.37</v>
      </c>
      <c r="CZ86" s="324">
        <v>0</v>
      </c>
      <c r="DA86" s="324">
        <f t="shared" si="150"/>
        <v>1445.37</v>
      </c>
      <c r="DB86" s="324">
        <f t="shared" si="151"/>
        <v>0</v>
      </c>
      <c r="DC86" s="327">
        <f t="shared" si="92"/>
        <v>1445.37</v>
      </c>
      <c r="DD86" s="324">
        <v>927.1400000000001</v>
      </c>
      <c r="DE86" s="324">
        <v>0</v>
      </c>
      <c r="DF86" s="324">
        <f t="shared" si="152"/>
        <v>927.1400000000001</v>
      </c>
      <c r="DG86" s="324">
        <f t="shared" si="153"/>
        <v>0</v>
      </c>
      <c r="DH86" s="325">
        <f t="shared" si="93"/>
        <v>927.1400000000001</v>
      </c>
      <c r="DI86" s="323">
        <v>1391.94</v>
      </c>
      <c r="DJ86" s="323">
        <v>861.06999999999994</v>
      </c>
      <c r="DK86" s="324">
        <f t="shared" si="154"/>
        <v>530.87000000000012</v>
      </c>
      <c r="DL86" s="324">
        <f t="shared" si="155"/>
        <v>0</v>
      </c>
      <c r="DM86" s="327">
        <f t="shared" si="94"/>
        <v>530.87000000000012</v>
      </c>
      <c r="DN86" s="324">
        <v>153.37</v>
      </c>
      <c r="DO86" s="324">
        <v>0</v>
      </c>
      <c r="DP86" s="324">
        <f t="shared" si="156"/>
        <v>153.37</v>
      </c>
      <c r="DQ86" s="324">
        <f t="shared" si="157"/>
        <v>0</v>
      </c>
      <c r="DR86" s="325">
        <f t="shared" si="158"/>
        <v>153.37</v>
      </c>
      <c r="DS86" s="320">
        <v>4292.26</v>
      </c>
      <c r="DT86" s="320">
        <v>0</v>
      </c>
      <c r="DU86" s="319">
        <f t="shared" si="159"/>
        <v>4292.26</v>
      </c>
      <c r="DV86" s="320">
        <f t="shared" si="160"/>
        <v>0</v>
      </c>
      <c r="DW86" s="342">
        <f t="shared" si="95"/>
        <v>4292.26</v>
      </c>
      <c r="DX86" s="329">
        <v>5749.78</v>
      </c>
      <c r="DY86" s="329">
        <v>3477.4300000000003</v>
      </c>
      <c r="DZ86" s="320">
        <f t="shared" si="161"/>
        <v>2272.3499999999995</v>
      </c>
      <c r="EA86" s="320">
        <f t="shared" si="162"/>
        <v>0</v>
      </c>
      <c r="EB86" s="342">
        <f t="shared" si="163"/>
        <v>2272.3499999999995</v>
      </c>
      <c r="EC86" s="319">
        <v>0</v>
      </c>
      <c r="ED86" s="319">
        <v>0</v>
      </c>
      <c r="EE86" s="319">
        <f t="shared" si="164"/>
        <v>0</v>
      </c>
      <c r="EF86" s="320">
        <f t="shared" si="165"/>
        <v>0</v>
      </c>
      <c r="EG86" s="342">
        <f t="shared" si="166"/>
        <v>0</v>
      </c>
      <c r="EH86" s="324"/>
      <c r="EI86" s="324"/>
      <c r="EJ86" s="324">
        <f t="shared" si="167"/>
        <v>0</v>
      </c>
      <c r="EK86" s="324">
        <f t="shared" si="168"/>
        <v>0</v>
      </c>
      <c r="EL86" s="327">
        <f t="shared" si="169"/>
        <v>0</v>
      </c>
      <c r="EM86" s="330">
        <v>3125.67</v>
      </c>
      <c r="EN86" s="330">
        <v>3457.46</v>
      </c>
      <c r="EO86" s="331">
        <f t="shared" si="170"/>
        <v>94431.37999999999</v>
      </c>
      <c r="EP86" s="331">
        <f t="shared" si="96"/>
        <v>86289.609999999986</v>
      </c>
      <c r="EQ86" s="332">
        <f t="shared" si="171"/>
        <v>8141.7700000000041</v>
      </c>
      <c r="ER86" s="332">
        <f t="shared" si="172"/>
        <v>0</v>
      </c>
      <c r="ES86" s="333">
        <f t="shared" si="173"/>
        <v>8141.7700000000041</v>
      </c>
      <c r="ET86" s="343"/>
      <c r="EU86" s="335">
        <f t="shared" si="174"/>
        <v>86518.94</v>
      </c>
      <c r="EV86" s="336">
        <f t="shared" si="175"/>
        <v>39007.759999999987</v>
      </c>
      <c r="EW86" s="337"/>
      <c r="EX86" s="2"/>
      <c r="EY86" s="7"/>
      <c r="EZ86" s="2"/>
      <c r="FA86" s="2"/>
      <c r="FB86" s="2"/>
      <c r="FC86" s="2"/>
      <c r="FD86" s="2"/>
      <c r="FE86" s="2"/>
      <c r="FF86" s="2"/>
      <c r="FG86" s="2"/>
    </row>
    <row r="87" spans="1:163" s="1" customFormat="1" ht="15.75" customHeight="1" x14ac:dyDescent="0.25">
      <c r="A87" s="311">
        <v>80</v>
      </c>
      <c r="B87" s="338" t="s">
        <v>87</v>
      </c>
      <c r="C87" s="339">
        <v>5</v>
      </c>
      <c r="D87" s="340">
        <v>4</v>
      </c>
      <c r="E87" s="315">
        <v>2748.5571428571429</v>
      </c>
      <c r="F87" s="316">
        <f>'[3]березень 2021'!F91</f>
        <v>95863.79</v>
      </c>
      <c r="G87" s="316">
        <f>'[3]березень 2021'!G91</f>
        <v>37769.61</v>
      </c>
      <c r="H87" s="317">
        <v>11304.009999999998</v>
      </c>
      <c r="I87" s="317">
        <v>10269.469999999999</v>
      </c>
      <c r="J87" s="317">
        <f t="shared" si="97"/>
        <v>1034.5399999999991</v>
      </c>
      <c r="K87" s="317">
        <f t="shared" si="98"/>
        <v>0</v>
      </c>
      <c r="L87" s="317">
        <f t="shared" si="99"/>
        <v>1034.5399999999991</v>
      </c>
      <c r="M87" s="318">
        <v>11749.530000000002</v>
      </c>
      <c r="N87" s="318">
        <v>19636.97</v>
      </c>
      <c r="O87" s="319">
        <f t="shared" si="100"/>
        <v>0</v>
      </c>
      <c r="P87" s="319">
        <f t="shared" si="101"/>
        <v>-7887.4399999999987</v>
      </c>
      <c r="Q87" s="319">
        <f t="shared" si="102"/>
        <v>-7887.4399999999987</v>
      </c>
      <c r="R87" s="319">
        <v>0</v>
      </c>
      <c r="S87" s="319">
        <v>0</v>
      </c>
      <c r="T87" s="319">
        <f t="shared" si="103"/>
        <v>0</v>
      </c>
      <c r="U87" s="320">
        <f t="shared" si="104"/>
        <v>0</v>
      </c>
      <c r="V87" s="341">
        <f t="shared" si="105"/>
        <v>0</v>
      </c>
      <c r="W87" s="319">
        <v>0</v>
      </c>
      <c r="X87" s="319">
        <v>0</v>
      </c>
      <c r="Y87" s="319">
        <f t="shared" si="106"/>
        <v>0</v>
      </c>
      <c r="Z87" s="320">
        <f t="shared" si="107"/>
        <v>0</v>
      </c>
      <c r="AA87" s="342">
        <f t="shared" si="108"/>
        <v>0</v>
      </c>
      <c r="AB87" s="323">
        <v>4039.2999999999993</v>
      </c>
      <c r="AC87" s="323">
        <v>713.81</v>
      </c>
      <c r="AD87" s="324">
        <f t="shared" si="109"/>
        <v>3325.4899999999993</v>
      </c>
      <c r="AE87" s="324">
        <f t="shared" si="110"/>
        <v>0</v>
      </c>
      <c r="AF87" s="325">
        <f t="shared" si="88"/>
        <v>3325.4899999999993</v>
      </c>
      <c r="AG87" s="323">
        <v>2004.9900000000002</v>
      </c>
      <c r="AH87" s="323">
        <v>504.95000000000005</v>
      </c>
      <c r="AI87" s="324">
        <f t="shared" si="111"/>
        <v>1500.0400000000002</v>
      </c>
      <c r="AJ87" s="324">
        <f t="shared" si="112"/>
        <v>0</v>
      </c>
      <c r="AK87" s="325">
        <f t="shared" si="113"/>
        <v>1500.0400000000002</v>
      </c>
      <c r="AL87" s="323">
        <v>3789.08</v>
      </c>
      <c r="AM87" s="323">
        <v>2919.1200000000003</v>
      </c>
      <c r="AN87" s="324">
        <f t="shared" si="114"/>
        <v>869.95999999999958</v>
      </c>
      <c r="AO87" s="324">
        <f t="shared" si="115"/>
        <v>0</v>
      </c>
      <c r="AP87" s="325">
        <f t="shared" si="116"/>
        <v>869.95999999999958</v>
      </c>
      <c r="AQ87" s="326">
        <v>753.91000000000008</v>
      </c>
      <c r="AR87" s="326">
        <v>645.08999999999992</v>
      </c>
      <c r="AS87" s="324">
        <f t="shared" si="117"/>
        <v>108.82000000000016</v>
      </c>
      <c r="AT87" s="324">
        <f t="shared" si="118"/>
        <v>0</v>
      </c>
      <c r="AU87" s="327">
        <f t="shared" si="119"/>
        <v>108.82000000000016</v>
      </c>
      <c r="AV87" s="323">
        <v>251.49999999999997</v>
      </c>
      <c r="AW87" s="323">
        <v>0.42</v>
      </c>
      <c r="AX87" s="324">
        <f t="shared" si="120"/>
        <v>251.07999999999998</v>
      </c>
      <c r="AY87" s="324">
        <f t="shared" si="121"/>
        <v>0</v>
      </c>
      <c r="AZ87" s="325">
        <f t="shared" si="122"/>
        <v>251.07999999999998</v>
      </c>
      <c r="BA87" s="326">
        <v>4157.99</v>
      </c>
      <c r="BB87" s="326">
        <v>2553.31</v>
      </c>
      <c r="BC87" s="324">
        <f t="shared" si="123"/>
        <v>1604.6799999999998</v>
      </c>
      <c r="BD87" s="324">
        <f t="shared" si="124"/>
        <v>0</v>
      </c>
      <c r="BE87" s="327">
        <f t="shared" si="125"/>
        <v>1604.6799999999998</v>
      </c>
      <c r="BF87" s="324">
        <v>941.10000000000014</v>
      </c>
      <c r="BG87" s="324">
        <v>1998.46</v>
      </c>
      <c r="BH87" s="324">
        <f t="shared" si="126"/>
        <v>0</v>
      </c>
      <c r="BI87" s="324">
        <f t="shared" si="127"/>
        <v>-1057.3599999999999</v>
      </c>
      <c r="BJ87" s="327">
        <f t="shared" si="128"/>
        <v>-1057.3599999999999</v>
      </c>
      <c r="BK87" s="324">
        <v>5181.1699999999992</v>
      </c>
      <c r="BL87" s="324">
        <v>2950.9300000000003</v>
      </c>
      <c r="BM87" s="324">
        <f t="shared" si="129"/>
        <v>2230.2399999999989</v>
      </c>
      <c r="BN87" s="324">
        <f t="shared" si="130"/>
        <v>0</v>
      </c>
      <c r="BO87" s="325">
        <f t="shared" si="131"/>
        <v>2230.2399999999989</v>
      </c>
      <c r="BP87" s="320">
        <v>776.71</v>
      </c>
      <c r="BQ87" s="320">
        <v>639.13</v>
      </c>
      <c r="BR87" s="319">
        <f t="shared" si="132"/>
        <v>137.58000000000004</v>
      </c>
      <c r="BS87" s="320">
        <f t="shared" si="133"/>
        <v>0</v>
      </c>
      <c r="BT87" s="341">
        <f t="shared" si="134"/>
        <v>137.58000000000004</v>
      </c>
      <c r="BU87" s="319">
        <v>101.13999999999999</v>
      </c>
      <c r="BV87" s="319">
        <v>0</v>
      </c>
      <c r="BW87" s="319">
        <f t="shared" si="135"/>
        <v>101.13999999999999</v>
      </c>
      <c r="BX87" s="320">
        <f t="shared" si="136"/>
        <v>0</v>
      </c>
      <c r="BY87" s="342">
        <f t="shared" si="137"/>
        <v>101.13999999999999</v>
      </c>
      <c r="BZ87" s="319">
        <v>1672.9999999999998</v>
      </c>
      <c r="CA87" s="319">
        <v>0</v>
      </c>
      <c r="CB87" s="319">
        <f t="shared" si="138"/>
        <v>1672.9999999999998</v>
      </c>
      <c r="CC87" s="320">
        <f t="shared" si="139"/>
        <v>0</v>
      </c>
      <c r="CD87" s="341">
        <f t="shared" si="140"/>
        <v>1672.9999999999998</v>
      </c>
      <c r="CE87" s="319">
        <v>23488.97</v>
      </c>
      <c r="CF87" s="319">
        <v>25915</v>
      </c>
      <c r="CG87" s="319">
        <f t="shared" si="141"/>
        <v>0</v>
      </c>
      <c r="CH87" s="320">
        <f t="shared" si="142"/>
        <v>-2426.0299999999988</v>
      </c>
      <c r="CI87" s="342">
        <f t="shared" si="143"/>
        <v>-2426.0299999999988</v>
      </c>
      <c r="CJ87" s="319">
        <v>2350.54</v>
      </c>
      <c r="CK87" s="319">
        <v>0</v>
      </c>
      <c r="CL87" s="324">
        <f t="shared" si="144"/>
        <v>2350.54</v>
      </c>
      <c r="CM87" s="324">
        <f t="shared" si="145"/>
        <v>0</v>
      </c>
      <c r="CN87" s="327">
        <f t="shared" si="89"/>
        <v>2350.54</v>
      </c>
      <c r="CO87" s="324">
        <v>3419.68</v>
      </c>
      <c r="CP87" s="324">
        <v>0</v>
      </c>
      <c r="CQ87" s="324">
        <f t="shared" si="146"/>
        <v>3419.68</v>
      </c>
      <c r="CR87" s="324">
        <f t="shared" si="147"/>
        <v>0</v>
      </c>
      <c r="CS87" s="327">
        <f t="shared" si="90"/>
        <v>3419.68</v>
      </c>
      <c r="CT87" s="324">
        <v>573.36</v>
      </c>
      <c r="CU87" s="324">
        <v>0</v>
      </c>
      <c r="CV87" s="324">
        <f t="shared" si="148"/>
        <v>573.36</v>
      </c>
      <c r="CW87" s="324">
        <f t="shared" si="149"/>
        <v>0</v>
      </c>
      <c r="CX87" s="327">
        <f t="shared" si="91"/>
        <v>573.36</v>
      </c>
      <c r="CY87" s="324">
        <v>1440.5499999999997</v>
      </c>
      <c r="CZ87" s="324">
        <v>0</v>
      </c>
      <c r="DA87" s="324">
        <f t="shared" si="150"/>
        <v>1440.5499999999997</v>
      </c>
      <c r="DB87" s="324">
        <f t="shared" si="151"/>
        <v>0</v>
      </c>
      <c r="DC87" s="327">
        <f t="shared" si="92"/>
        <v>1440.5499999999997</v>
      </c>
      <c r="DD87" s="324">
        <v>927.11000000000013</v>
      </c>
      <c r="DE87" s="324">
        <v>0</v>
      </c>
      <c r="DF87" s="324">
        <f t="shared" si="152"/>
        <v>927.11000000000013</v>
      </c>
      <c r="DG87" s="324">
        <f t="shared" si="153"/>
        <v>0</v>
      </c>
      <c r="DH87" s="325">
        <f t="shared" si="93"/>
        <v>927.11000000000013</v>
      </c>
      <c r="DI87" s="323">
        <v>1392.9800000000002</v>
      </c>
      <c r="DJ87" s="323">
        <v>631.99</v>
      </c>
      <c r="DK87" s="324">
        <f t="shared" si="154"/>
        <v>760.99000000000024</v>
      </c>
      <c r="DL87" s="324">
        <f t="shared" si="155"/>
        <v>0</v>
      </c>
      <c r="DM87" s="327">
        <f t="shared" si="94"/>
        <v>760.99000000000024</v>
      </c>
      <c r="DN87" s="324">
        <v>153.10999999999999</v>
      </c>
      <c r="DO87" s="324">
        <v>0</v>
      </c>
      <c r="DP87" s="324">
        <f t="shared" si="156"/>
        <v>153.10999999999999</v>
      </c>
      <c r="DQ87" s="324">
        <f t="shared" si="157"/>
        <v>0</v>
      </c>
      <c r="DR87" s="325">
        <f t="shared" si="158"/>
        <v>153.10999999999999</v>
      </c>
      <c r="DS87" s="320">
        <v>4589.1900000000005</v>
      </c>
      <c r="DT87" s="320">
        <v>0</v>
      </c>
      <c r="DU87" s="319">
        <f t="shared" si="159"/>
        <v>4589.1900000000005</v>
      </c>
      <c r="DV87" s="320">
        <f t="shared" si="160"/>
        <v>0</v>
      </c>
      <c r="DW87" s="342">
        <f t="shared" si="95"/>
        <v>4589.1900000000005</v>
      </c>
      <c r="DX87" s="329">
        <v>3652.5199999999995</v>
      </c>
      <c r="DY87" s="329">
        <v>1753.2100000000003</v>
      </c>
      <c r="DZ87" s="320">
        <f t="shared" si="161"/>
        <v>1899.3099999999993</v>
      </c>
      <c r="EA87" s="320">
        <f t="shared" si="162"/>
        <v>0</v>
      </c>
      <c r="EB87" s="342">
        <f t="shared" si="163"/>
        <v>1899.3099999999993</v>
      </c>
      <c r="EC87" s="319">
        <v>0</v>
      </c>
      <c r="ED87" s="319">
        <v>0</v>
      </c>
      <c r="EE87" s="319">
        <f t="shared" si="164"/>
        <v>0</v>
      </c>
      <c r="EF87" s="320">
        <f t="shared" si="165"/>
        <v>0</v>
      </c>
      <c r="EG87" s="342">
        <f t="shared" si="166"/>
        <v>0</v>
      </c>
      <c r="EH87" s="324"/>
      <c r="EI87" s="324"/>
      <c r="EJ87" s="324">
        <f t="shared" si="167"/>
        <v>0</v>
      </c>
      <c r="EK87" s="324">
        <f t="shared" si="168"/>
        <v>0</v>
      </c>
      <c r="EL87" s="327">
        <f t="shared" si="169"/>
        <v>0</v>
      </c>
      <c r="EM87" s="330">
        <v>3036.8099999999995</v>
      </c>
      <c r="EN87" s="330">
        <v>2355.71</v>
      </c>
      <c r="EO87" s="331">
        <f t="shared" si="170"/>
        <v>91748.250000000015</v>
      </c>
      <c r="EP87" s="331">
        <f t="shared" si="96"/>
        <v>73487.569999999978</v>
      </c>
      <c r="EQ87" s="332">
        <f t="shared" si="171"/>
        <v>18260.680000000037</v>
      </c>
      <c r="ER87" s="332">
        <f t="shared" si="172"/>
        <v>0</v>
      </c>
      <c r="ES87" s="333">
        <f t="shared" si="173"/>
        <v>18260.680000000037</v>
      </c>
      <c r="ET87" s="343"/>
      <c r="EU87" s="335">
        <f t="shared" si="174"/>
        <v>114124.47000000003</v>
      </c>
      <c r="EV87" s="336">
        <f t="shared" si="175"/>
        <v>44968.920000000006</v>
      </c>
      <c r="EW87" s="337"/>
      <c r="EX87" s="2"/>
      <c r="EY87" s="7"/>
      <c r="EZ87" s="2"/>
      <c r="FA87" s="2"/>
      <c r="FB87" s="2"/>
      <c r="FC87" s="2"/>
      <c r="FD87" s="2"/>
      <c r="FE87" s="2"/>
      <c r="FF87" s="2"/>
      <c r="FG87" s="2"/>
    </row>
    <row r="88" spans="1:163" s="1" customFormat="1" ht="15.75" customHeight="1" x14ac:dyDescent="0.25">
      <c r="A88" s="311">
        <v>81</v>
      </c>
      <c r="B88" s="338" t="s">
        <v>88</v>
      </c>
      <c r="C88" s="339">
        <v>8</v>
      </c>
      <c r="D88" s="340">
        <v>2</v>
      </c>
      <c r="E88" s="315">
        <v>5249.8</v>
      </c>
      <c r="F88" s="316">
        <f>'[3]березень 2021'!F92</f>
        <v>-185038.27999999997</v>
      </c>
      <c r="G88" s="316">
        <f>'[3]березень 2021'!G92</f>
        <v>-242487.77999999994</v>
      </c>
      <c r="H88" s="317">
        <v>27325.710000000006</v>
      </c>
      <c r="I88" s="317">
        <v>27050.080000000002</v>
      </c>
      <c r="J88" s="317">
        <f t="shared" si="97"/>
        <v>275.63000000000466</v>
      </c>
      <c r="K88" s="317">
        <f t="shared" si="98"/>
        <v>0</v>
      </c>
      <c r="L88" s="317">
        <f t="shared" si="99"/>
        <v>275.63000000000466</v>
      </c>
      <c r="M88" s="318">
        <v>44597.04</v>
      </c>
      <c r="N88" s="318">
        <v>59448.649999999994</v>
      </c>
      <c r="O88" s="319">
        <f t="shared" si="100"/>
        <v>0</v>
      </c>
      <c r="P88" s="319">
        <f t="shared" si="101"/>
        <v>-14851.609999999993</v>
      </c>
      <c r="Q88" s="319">
        <f t="shared" si="102"/>
        <v>-14851.609999999993</v>
      </c>
      <c r="R88" s="319">
        <v>24042.31</v>
      </c>
      <c r="S88" s="319">
        <v>23565.55</v>
      </c>
      <c r="T88" s="319">
        <f t="shared" si="103"/>
        <v>476.76000000000204</v>
      </c>
      <c r="U88" s="320">
        <f t="shared" si="104"/>
        <v>0</v>
      </c>
      <c r="V88" s="341">
        <f t="shared" si="105"/>
        <v>476.76000000000204</v>
      </c>
      <c r="W88" s="319">
        <v>2069.48</v>
      </c>
      <c r="X88" s="319">
        <v>2031.2600000000002</v>
      </c>
      <c r="Y88" s="319">
        <f t="shared" si="106"/>
        <v>38.2199999999998</v>
      </c>
      <c r="Z88" s="320">
        <f t="shared" si="107"/>
        <v>0</v>
      </c>
      <c r="AA88" s="342">
        <f t="shared" si="108"/>
        <v>38.2199999999998</v>
      </c>
      <c r="AB88" s="323">
        <v>5328.53</v>
      </c>
      <c r="AC88" s="323">
        <v>530.7600000000001</v>
      </c>
      <c r="AD88" s="324">
        <f t="shared" si="109"/>
        <v>4797.7699999999995</v>
      </c>
      <c r="AE88" s="324">
        <f t="shared" si="110"/>
        <v>0</v>
      </c>
      <c r="AF88" s="325">
        <f t="shared" si="88"/>
        <v>4797.7699999999995</v>
      </c>
      <c r="AG88" s="323">
        <v>2855.38</v>
      </c>
      <c r="AH88" s="323">
        <v>1190.25</v>
      </c>
      <c r="AI88" s="324">
        <f t="shared" si="111"/>
        <v>1665.13</v>
      </c>
      <c r="AJ88" s="324">
        <f t="shared" si="112"/>
        <v>0</v>
      </c>
      <c r="AK88" s="325">
        <f t="shared" si="113"/>
        <v>1665.13</v>
      </c>
      <c r="AL88" s="323">
        <v>7256.25</v>
      </c>
      <c r="AM88" s="323">
        <v>5655.67</v>
      </c>
      <c r="AN88" s="324">
        <f t="shared" si="114"/>
        <v>1600.58</v>
      </c>
      <c r="AO88" s="324">
        <f t="shared" si="115"/>
        <v>0</v>
      </c>
      <c r="AP88" s="325">
        <f t="shared" si="116"/>
        <v>1600.58</v>
      </c>
      <c r="AQ88" s="326">
        <v>1247.8900000000001</v>
      </c>
      <c r="AR88" s="326">
        <v>1072.99</v>
      </c>
      <c r="AS88" s="324">
        <f t="shared" si="117"/>
        <v>174.90000000000009</v>
      </c>
      <c r="AT88" s="324">
        <f t="shared" si="118"/>
        <v>0</v>
      </c>
      <c r="AU88" s="327">
        <f t="shared" si="119"/>
        <v>174.90000000000009</v>
      </c>
      <c r="AV88" s="323">
        <v>760.70999999999992</v>
      </c>
      <c r="AW88" s="323">
        <v>7556.76</v>
      </c>
      <c r="AX88" s="324">
        <f t="shared" si="120"/>
        <v>0</v>
      </c>
      <c r="AY88" s="324">
        <f t="shared" si="121"/>
        <v>-6796.05</v>
      </c>
      <c r="AZ88" s="325">
        <f t="shared" si="122"/>
        <v>-6796.05</v>
      </c>
      <c r="BA88" s="326">
        <v>4657.6200000000008</v>
      </c>
      <c r="BB88" s="326">
        <v>2308.8200000000002</v>
      </c>
      <c r="BC88" s="324">
        <f t="shared" si="123"/>
        <v>2348.8000000000006</v>
      </c>
      <c r="BD88" s="324">
        <f t="shared" si="124"/>
        <v>0</v>
      </c>
      <c r="BE88" s="327">
        <f t="shared" si="125"/>
        <v>2348.8000000000006</v>
      </c>
      <c r="BF88" s="324">
        <v>1797.55</v>
      </c>
      <c r="BG88" s="324">
        <v>0</v>
      </c>
      <c r="BH88" s="324">
        <f t="shared" si="126"/>
        <v>1797.55</v>
      </c>
      <c r="BI88" s="324">
        <f t="shared" si="127"/>
        <v>0</v>
      </c>
      <c r="BJ88" s="327">
        <f t="shared" si="128"/>
        <v>1797.55</v>
      </c>
      <c r="BK88" s="324">
        <v>9897.98</v>
      </c>
      <c r="BL88" s="324">
        <v>14880.69</v>
      </c>
      <c r="BM88" s="324">
        <f t="shared" si="129"/>
        <v>0</v>
      </c>
      <c r="BN88" s="324">
        <f t="shared" si="130"/>
        <v>-4982.7100000000009</v>
      </c>
      <c r="BO88" s="325">
        <f t="shared" si="131"/>
        <v>-4982.7100000000009</v>
      </c>
      <c r="BP88" s="320">
        <v>951.77</v>
      </c>
      <c r="BQ88" s="320">
        <v>779.57999999999993</v>
      </c>
      <c r="BR88" s="319">
        <f t="shared" si="132"/>
        <v>172.19000000000005</v>
      </c>
      <c r="BS88" s="320">
        <f t="shared" si="133"/>
        <v>0</v>
      </c>
      <c r="BT88" s="341">
        <f t="shared" si="134"/>
        <v>172.19000000000005</v>
      </c>
      <c r="BU88" s="319">
        <v>123.36</v>
      </c>
      <c r="BV88" s="319">
        <v>0</v>
      </c>
      <c r="BW88" s="319">
        <f t="shared" si="135"/>
        <v>123.36</v>
      </c>
      <c r="BX88" s="320">
        <f t="shared" si="136"/>
        <v>0</v>
      </c>
      <c r="BY88" s="342">
        <f t="shared" si="137"/>
        <v>123.36</v>
      </c>
      <c r="BZ88" s="319">
        <v>2439.6000000000004</v>
      </c>
      <c r="CA88" s="319">
        <v>3942.26</v>
      </c>
      <c r="CB88" s="319">
        <f t="shared" si="138"/>
        <v>0</v>
      </c>
      <c r="CC88" s="320">
        <f t="shared" si="139"/>
        <v>-1502.6599999999999</v>
      </c>
      <c r="CD88" s="341">
        <f t="shared" si="140"/>
        <v>-1502.6599999999999</v>
      </c>
      <c r="CE88" s="319">
        <v>47151.609999999993</v>
      </c>
      <c r="CF88" s="319">
        <v>7982.48</v>
      </c>
      <c r="CG88" s="319">
        <f t="shared" si="141"/>
        <v>39169.12999999999</v>
      </c>
      <c r="CH88" s="320">
        <f t="shared" si="142"/>
        <v>0</v>
      </c>
      <c r="CI88" s="342">
        <f t="shared" si="143"/>
        <v>39169.12999999999</v>
      </c>
      <c r="CJ88" s="319">
        <v>3052.74</v>
      </c>
      <c r="CK88" s="319">
        <v>2490.56</v>
      </c>
      <c r="CL88" s="324">
        <f t="shared" si="144"/>
        <v>562.17999999999984</v>
      </c>
      <c r="CM88" s="324">
        <f t="shared" si="145"/>
        <v>0</v>
      </c>
      <c r="CN88" s="327">
        <f t="shared" si="89"/>
        <v>562.17999999999984</v>
      </c>
      <c r="CO88" s="324">
        <v>4951.6400000000003</v>
      </c>
      <c r="CP88" s="324">
        <v>0</v>
      </c>
      <c r="CQ88" s="324">
        <f t="shared" si="146"/>
        <v>4951.6400000000003</v>
      </c>
      <c r="CR88" s="324">
        <f t="shared" si="147"/>
        <v>0</v>
      </c>
      <c r="CS88" s="327">
        <f t="shared" si="90"/>
        <v>4951.6400000000003</v>
      </c>
      <c r="CT88" s="324">
        <v>1003.2400000000001</v>
      </c>
      <c r="CU88" s="324">
        <v>0</v>
      </c>
      <c r="CV88" s="324">
        <f t="shared" si="148"/>
        <v>1003.2400000000001</v>
      </c>
      <c r="CW88" s="324">
        <f t="shared" si="149"/>
        <v>0</v>
      </c>
      <c r="CX88" s="327">
        <f t="shared" si="91"/>
        <v>1003.2400000000001</v>
      </c>
      <c r="CY88" s="324">
        <v>2294.6799999999998</v>
      </c>
      <c r="CZ88" s="324">
        <v>15328.12</v>
      </c>
      <c r="DA88" s="324">
        <f t="shared" si="150"/>
        <v>0</v>
      </c>
      <c r="DB88" s="324">
        <f t="shared" si="151"/>
        <v>-13033.44</v>
      </c>
      <c r="DC88" s="327">
        <f t="shared" si="92"/>
        <v>-13033.44</v>
      </c>
      <c r="DD88" s="324">
        <v>2805.47</v>
      </c>
      <c r="DE88" s="324">
        <v>0</v>
      </c>
      <c r="DF88" s="324">
        <f t="shared" si="152"/>
        <v>2805.47</v>
      </c>
      <c r="DG88" s="324">
        <f t="shared" si="153"/>
        <v>0</v>
      </c>
      <c r="DH88" s="325">
        <f t="shared" si="93"/>
        <v>2805.47</v>
      </c>
      <c r="DI88" s="323">
        <v>1640.0300000000002</v>
      </c>
      <c r="DJ88" s="323">
        <v>345.01</v>
      </c>
      <c r="DK88" s="324">
        <f t="shared" si="154"/>
        <v>1295.0200000000002</v>
      </c>
      <c r="DL88" s="324">
        <f t="shared" si="155"/>
        <v>0</v>
      </c>
      <c r="DM88" s="327">
        <f t="shared" si="94"/>
        <v>1295.0200000000002</v>
      </c>
      <c r="DN88" s="324">
        <v>276.66000000000003</v>
      </c>
      <c r="DO88" s="324">
        <v>3774.42</v>
      </c>
      <c r="DP88" s="324">
        <f t="shared" si="156"/>
        <v>0</v>
      </c>
      <c r="DQ88" s="324">
        <f t="shared" si="157"/>
        <v>-3497.76</v>
      </c>
      <c r="DR88" s="325">
        <f t="shared" si="158"/>
        <v>-3497.76</v>
      </c>
      <c r="DS88" s="320">
        <v>8385.01</v>
      </c>
      <c r="DT88" s="320">
        <v>0</v>
      </c>
      <c r="DU88" s="319">
        <f t="shared" si="159"/>
        <v>8385.01</v>
      </c>
      <c r="DV88" s="320">
        <f t="shared" si="160"/>
        <v>0</v>
      </c>
      <c r="DW88" s="342">
        <f t="shared" si="95"/>
        <v>8385.01</v>
      </c>
      <c r="DX88" s="329">
        <v>10971.559999999998</v>
      </c>
      <c r="DY88" s="329">
        <v>6568.64</v>
      </c>
      <c r="DZ88" s="320">
        <f t="shared" si="161"/>
        <v>4402.9199999999973</v>
      </c>
      <c r="EA88" s="320">
        <f t="shared" si="162"/>
        <v>0</v>
      </c>
      <c r="EB88" s="342">
        <f t="shared" si="163"/>
        <v>4402.9199999999973</v>
      </c>
      <c r="EC88" s="319">
        <v>13340.859999999999</v>
      </c>
      <c r="ED88" s="319">
        <v>8028.1100000000006</v>
      </c>
      <c r="EE88" s="319">
        <f t="shared" si="164"/>
        <v>5312.7499999999982</v>
      </c>
      <c r="EF88" s="320">
        <f t="shared" si="165"/>
        <v>0</v>
      </c>
      <c r="EG88" s="342">
        <f t="shared" si="166"/>
        <v>5312.7499999999982</v>
      </c>
      <c r="EH88" s="324"/>
      <c r="EI88" s="324"/>
      <c r="EJ88" s="324">
        <f t="shared" si="167"/>
        <v>0</v>
      </c>
      <c r="EK88" s="324">
        <f t="shared" si="168"/>
        <v>0</v>
      </c>
      <c r="EL88" s="327">
        <f t="shared" si="169"/>
        <v>0</v>
      </c>
      <c r="EM88" s="330">
        <v>7983.69</v>
      </c>
      <c r="EN88" s="330">
        <v>6466.5700000000006</v>
      </c>
      <c r="EO88" s="331">
        <f t="shared" si="170"/>
        <v>239208.37</v>
      </c>
      <c r="EP88" s="331">
        <f t="shared" si="96"/>
        <v>200997.23000000004</v>
      </c>
      <c r="EQ88" s="332">
        <f t="shared" si="171"/>
        <v>38211.139999999956</v>
      </c>
      <c r="ER88" s="332">
        <f t="shared" si="172"/>
        <v>0</v>
      </c>
      <c r="ES88" s="333">
        <f t="shared" si="173"/>
        <v>38211.139999999956</v>
      </c>
      <c r="ET88" s="343"/>
      <c r="EU88" s="335">
        <f t="shared" si="174"/>
        <v>-146827.14000000001</v>
      </c>
      <c r="EV88" s="336">
        <f t="shared" si="175"/>
        <v>-209232.3</v>
      </c>
      <c r="EW88" s="337"/>
      <c r="EX88" s="2"/>
      <c r="EY88" s="7"/>
      <c r="EZ88" s="2"/>
      <c r="FA88" s="2"/>
      <c r="FB88" s="2"/>
      <c r="FC88" s="2"/>
      <c r="FD88" s="2"/>
      <c r="FE88" s="2"/>
      <c r="FF88" s="2"/>
      <c r="FG88" s="2"/>
    </row>
    <row r="89" spans="1:163" s="1" customFormat="1" ht="15.75" customHeight="1" x14ac:dyDescent="0.25">
      <c r="A89" s="311">
        <v>82</v>
      </c>
      <c r="B89" s="338" t="s">
        <v>89</v>
      </c>
      <c r="C89" s="339">
        <v>5</v>
      </c>
      <c r="D89" s="340">
        <v>8</v>
      </c>
      <c r="E89" s="315">
        <v>5829.9285714285716</v>
      </c>
      <c r="F89" s="316">
        <f>'[3]березень 2021'!F93</f>
        <v>-17952.69000000001</v>
      </c>
      <c r="G89" s="316">
        <f>'[3]березень 2021'!G93</f>
        <v>-109123.75000000001</v>
      </c>
      <c r="H89" s="317">
        <v>23078.29</v>
      </c>
      <c r="I89" s="317">
        <v>19759.689999999999</v>
      </c>
      <c r="J89" s="317">
        <f t="shared" si="97"/>
        <v>3318.6000000000022</v>
      </c>
      <c r="K89" s="317">
        <f t="shared" si="98"/>
        <v>0</v>
      </c>
      <c r="L89" s="317">
        <f t="shared" si="99"/>
        <v>3318.6000000000022</v>
      </c>
      <c r="M89" s="318">
        <v>22727.34</v>
      </c>
      <c r="N89" s="318">
        <v>38226.379999999997</v>
      </c>
      <c r="O89" s="319">
        <f t="shared" si="100"/>
        <v>0</v>
      </c>
      <c r="P89" s="319">
        <f t="shared" si="101"/>
        <v>-15499.039999999997</v>
      </c>
      <c r="Q89" s="319">
        <f t="shared" si="102"/>
        <v>-15499.039999999997</v>
      </c>
      <c r="R89" s="319">
        <v>0</v>
      </c>
      <c r="S89" s="319">
        <v>0</v>
      </c>
      <c r="T89" s="319">
        <f t="shared" si="103"/>
        <v>0</v>
      </c>
      <c r="U89" s="320">
        <f t="shared" si="104"/>
        <v>0</v>
      </c>
      <c r="V89" s="341">
        <f t="shared" si="105"/>
        <v>0</v>
      </c>
      <c r="W89" s="319">
        <v>0</v>
      </c>
      <c r="X89" s="319">
        <v>0</v>
      </c>
      <c r="Y89" s="319">
        <f t="shared" si="106"/>
        <v>0</v>
      </c>
      <c r="Z89" s="320">
        <f t="shared" si="107"/>
        <v>0</v>
      </c>
      <c r="AA89" s="342">
        <f t="shared" si="108"/>
        <v>0</v>
      </c>
      <c r="AB89" s="323">
        <v>7943.86</v>
      </c>
      <c r="AC89" s="323">
        <v>1272.6199999999999</v>
      </c>
      <c r="AD89" s="324">
        <f t="shared" si="109"/>
        <v>6671.24</v>
      </c>
      <c r="AE89" s="324">
        <f t="shared" si="110"/>
        <v>0</v>
      </c>
      <c r="AF89" s="325">
        <f t="shared" si="88"/>
        <v>6671.24</v>
      </c>
      <c r="AG89" s="323">
        <v>3953.24</v>
      </c>
      <c r="AH89" s="323">
        <v>590.36</v>
      </c>
      <c r="AI89" s="324">
        <f t="shared" si="111"/>
        <v>3362.8799999999997</v>
      </c>
      <c r="AJ89" s="324">
        <f t="shared" si="112"/>
        <v>0</v>
      </c>
      <c r="AK89" s="325">
        <f t="shared" si="113"/>
        <v>3362.8799999999997</v>
      </c>
      <c r="AL89" s="323">
        <v>8237.1</v>
      </c>
      <c r="AM89" s="323">
        <v>6329.22</v>
      </c>
      <c r="AN89" s="324">
        <f t="shared" si="114"/>
        <v>1907.88</v>
      </c>
      <c r="AO89" s="324">
        <f t="shared" si="115"/>
        <v>0</v>
      </c>
      <c r="AP89" s="325">
        <f t="shared" si="116"/>
        <v>1907.88</v>
      </c>
      <c r="AQ89" s="326">
        <v>1624.2</v>
      </c>
      <c r="AR89" s="326">
        <v>1389.08</v>
      </c>
      <c r="AS89" s="324">
        <f t="shared" si="117"/>
        <v>235.12000000000012</v>
      </c>
      <c r="AT89" s="324">
        <f t="shared" si="118"/>
        <v>0</v>
      </c>
      <c r="AU89" s="327">
        <f t="shared" si="119"/>
        <v>235.12000000000012</v>
      </c>
      <c r="AV89" s="323">
        <v>503.69999999999993</v>
      </c>
      <c r="AW89" s="323">
        <v>2262.6699999999996</v>
      </c>
      <c r="AX89" s="324">
        <f t="shared" si="120"/>
        <v>0</v>
      </c>
      <c r="AY89" s="324">
        <f t="shared" si="121"/>
        <v>-1758.9699999999998</v>
      </c>
      <c r="AZ89" s="325">
        <f t="shared" si="122"/>
        <v>-1758.9699999999998</v>
      </c>
      <c r="BA89" s="326">
        <v>12958.740000000002</v>
      </c>
      <c r="BB89" s="326">
        <v>7870.41</v>
      </c>
      <c r="BC89" s="324">
        <f t="shared" si="123"/>
        <v>5088.3300000000017</v>
      </c>
      <c r="BD89" s="324">
        <f t="shared" si="124"/>
        <v>0</v>
      </c>
      <c r="BE89" s="327">
        <f t="shared" si="125"/>
        <v>5088.3300000000017</v>
      </c>
      <c r="BF89" s="324">
        <v>1996.1700000000003</v>
      </c>
      <c r="BG89" s="324">
        <v>5096.5</v>
      </c>
      <c r="BH89" s="324">
        <f t="shared" si="126"/>
        <v>0</v>
      </c>
      <c r="BI89" s="324">
        <f t="shared" si="127"/>
        <v>-3100.33</v>
      </c>
      <c r="BJ89" s="327">
        <f t="shared" si="128"/>
        <v>-3100.33</v>
      </c>
      <c r="BK89" s="324">
        <v>10989.97</v>
      </c>
      <c r="BL89" s="324">
        <v>15064.8</v>
      </c>
      <c r="BM89" s="324">
        <f t="shared" si="129"/>
        <v>0</v>
      </c>
      <c r="BN89" s="324">
        <f t="shared" si="130"/>
        <v>-4074.83</v>
      </c>
      <c r="BO89" s="325">
        <f t="shared" si="131"/>
        <v>-4074.83</v>
      </c>
      <c r="BP89" s="320">
        <v>1631.2199999999998</v>
      </c>
      <c r="BQ89" s="320">
        <v>1341.8</v>
      </c>
      <c r="BR89" s="319">
        <f t="shared" si="132"/>
        <v>289.41999999999985</v>
      </c>
      <c r="BS89" s="320">
        <f t="shared" si="133"/>
        <v>0</v>
      </c>
      <c r="BT89" s="341">
        <f t="shared" si="134"/>
        <v>289.41999999999985</v>
      </c>
      <c r="BU89" s="319">
        <v>211.04000000000002</v>
      </c>
      <c r="BV89" s="319">
        <v>341.34</v>
      </c>
      <c r="BW89" s="319">
        <f t="shared" si="135"/>
        <v>0</v>
      </c>
      <c r="BX89" s="320">
        <f t="shared" si="136"/>
        <v>-130.29999999999995</v>
      </c>
      <c r="BY89" s="342">
        <f t="shared" si="137"/>
        <v>-130.29999999999995</v>
      </c>
      <c r="BZ89" s="319">
        <v>3318.39</v>
      </c>
      <c r="CA89" s="319">
        <v>0</v>
      </c>
      <c r="CB89" s="319">
        <f t="shared" si="138"/>
        <v>3318.39</v>
      </c>
      <c r="CC89" s="320">
        <f t="shared" si="139"/>
        <v>0</v>
      </c>
      <c r="CD89" s="341">
        <f t="shared" si="140"/>
        <v>3318.39</v>
      </c>
      <c r="CE89" s="319">
        <v>52468.07</v>
      </c>
      <c r="CF89" s="319">
        <v>24516.19</v>
      </c>
      <c r="CG89" s="319">
        <f t="shared" si="141"/>
        <v>27951.88</v>
      </c>
      <c r="CH89" s="320">
        <f t="shared" si="142"/>
        <v>0</v>
      </c>
      <c r="CI89" s="342">
        <f t="shared" si="143"/>
        <v>27951.88</v>
      </c>
      <c r="CJ89" s="319">
        <v>4593.3999999999996</v>
      </c>
      <c r="CK89" s="319">
        <v>0</v>
      </c>
      <c r="CL89" s="324">
        <f t="shared" si="144"/>
        <v>4593.3999999999996</v>
      </c>
      <c r="CM89" s="324">
        <f t="shared" si="145"/>
        <v>0</v>
      </c>
      <c r="CN89" s="327">
        <f t="shared" si="89"/>
        <v>4593.3999999999996</v>
      </c>
      <c r="CO89" s="324">
        <v>6740.54</v>
      </c>
      <c r="CP89" s="324">
        <v>10864.77</v>
      </c>
      <c r="CQ89" s="324">
        <f t="shared" si="146"/>
        <v>0</v>
      </c>
      <c r="CR89" s="324">
        <f t="shared" si="147"/>
        <v>-4124.2300000000005</v>
      </c>
      <c r="CS89" s="327">
        <f t="shared" si="90"/>
        <v>-4124.2300000000005</v>
      </c>
      <c r="CT89" s="324">
        <v>1267.4299999999998</v>
      </c>
      <c r="CU89" s="324">
        <v>0</v>
      </c>
      <c r="CV89" s="324">
        <f t="shared" si="148"/>
        <v>1267.4299999999998</v>
      </c>
      <c r="CW89" s="324">
        <f t="shared" si="149"/>
        <v>0</v>
      </c>
      <c r="CX89" s="327">
        <f t="shared" si="91"/>
        <v>1267.4299999999998</v>
      </c>
      <c r="CY89" s="324">
        <v>3031</v>
      </c>
      <c r="CZ89" s="324">
        <v>0</v>
      </c>
      <c r="DA89" s="324">
        <f t="shared" si="150"/>
        <v>3031</v>
      </c>
      <c r="DB89" s="324">
        <f t="shared" si="151"/>
        <v>0</v>
      </c>
      <c r="DC89" s="327">
        <f t="shared" si="92"/>
        <v>3031</v>
      </c>
      <c r="DD89" s="324">
        <v>1855.0799999999997</v>
      </c>
      <c r="DE89" s="324">
        <v>0</v>
      </c>
      <c r="DF89" s="324">
        <f t="shared" si="152"/>
        <v>1855.0799999999997</v>
      </c>
      <c r="DG89" s="324">
        <f t="shared" si="153"/>
        <v>0</v>
      </c>
      <c r="DH89" s="325">
        <f t="shared" si="93"/>
        <v>1855.0799999999997</v>
      </c>
      <c r="DI89" s="323">
        <v>4578.25</v>
      </c>
      <c r="DJ89" s="323">
        <v>733.3</v>
      </c>
      <c r="DK89" s="324">
        <f t="shared" si="154"/>
        <v>3844.95</v>
      </c>
      <c r="DL89" s="324">
        <f t="shared" si="155"/>
        <v>0</v>
      </c>
      <c r="DM89" s="327">
        <f t="shared" si="94"/>
        <v>3844.95</v>
      </c>
      <c r="DN89" s="324">
        <v>311.88000000000005</v>
      </c>
      <c r="DO89" s="324">
        <v>0</v>
      </c>
      <c r="DP89" s="324">
        <f t="shared" si="156"/>
        <v>311.88000000000005</v>
      </c>
      <c r="DQ89" s="324">
        <f t="shared" si="157"/>
        <v>0</v>
      </c>
      <c r="DR89" s="325">
        <f t="shared" si="158"/>
        <v>311.88000000000005</v>
      </c>
      <c r="DS89" s="320">
        <v>9137.2099999999991</v>
      </c>
      <c r="DT89" s="320">
        <v>0</v>
      </c>
      <c r="DU89" s="319">
        <f t="shared" si="159"/>
        <v>9137.2099999999991</v>
      </c>
      <c r="DV89" s="320">
        <f t="shared" si="160"/>
        <v>0</v>
      </c>
      <c r="DW89" s="342">
        <f t="shared" si="95"/>
        <v>9137.2099999999991</v>
      </c>
      <c r="DX89" s="329">
        <v>8424.81</v>
      </c>
      <c r="DY89" s="329">
        <v>6854.2</v>
      </c>
      <c r="DZ89" s="320">
        <f t="shared" si="161"/>
        <v>1570.6099999999997</v>
      </c>
      <c r="EA89" s="320">
        <f t="shared" si="162"/>
        <v>0</v>
      </c>
      <c r="EB89" s="342">
        <f t="shared" si="163"/>
        <v>1570.6099999999997</v>
      </c>
      <c r="EC89" s="319">
        <v>0</v>
      </c>
      <c r="ED89" s="319">
        <v>0</v>
      </c>
      <c r="EE89" s="319">
        <f t="shared" si="164"/>
        <v>0</v>
      </c>
      <c r="EF89" s="320">
        <f t="shared" si="165"/>
        <v>0</v>
      </c>
      <c r="EG89" s="342">
        <f t="shared" si="166"/>
        <v>0</v>
      </c>
      <c r="EH89" s="324"/>
      <c r="EI89" s="324"/>
      <c r="EJ89" s="324">
        <f t="shared" si="167"/>
        <v>0</v>
      </c>
      <c r="EK89" s="324">
        <f t="shared" si="168"/>
        <v>0</v>
      </c>
      <c r="EL89" s="327">
        <f t="shared" si="169"/>
        <v>0</v>
      </c>
      <c r="EM89" s="330">
        <v>6558.1800000000012</v>
      </c>
      <c r="EN89" s="330">
        <v>5226.53</v>
      </c>
      <c r="EO89" s="331">
        <f t="shared" si="170"/>
        <v>198139.11</v>
      </c>
      <c r="EP89" s="331">
        <f t="shared" si="96"/>
        <v>147739.85999999999</v>
      </c>
      <c r="EQ89" s="332">
        <f t="shared" si="171"/>
        <v>50399.25</v>
      </c>
      <c r="ER89" s="332">
        <f t="shared" si="172"/>
        <v>0</v>
      </c>
      <c r="ES89" s="333">
        <f t="shared" si="173"/>
        <v>50399.25</v>
      </c>
      <c r="ET89" s="343"/>
      <c r="EU89" s="335">
        <f t="shared" si="174"/>
        <v>32446.55999999999</v>
      </c>
      <c r="EV89" s="336">
        <f t="shared" si="175"/>
        <v>-70392.360000000015</v>
      </c>
      <c r="EW89" s="337"/>
      <c r="EX89" s="2"/>
      <c r="EY89" s="7"/>
      <c r="EZ89" s="2"/>
      <c r="FA89" s="2"/>
      <c r="FB89" s="2"/>
      <c r="FC89" s="2"/>
      <c r="FD89" s="2"/>
      <c r="FE89" s="2"/>
      <c r="FF89" s="2"/>
      <c r="FG89" s="2"/>
    </row>
    <row r="90" spans="1:163" s="1" customFormat="1" ht="15.75" customHeight="1" x14ac:dyDescent="0.25">
      <c r="A90" s="311">
        <v>83</v>
      </c>
      <c r="B90" s="338" t="s">
        <v>90</v>
      </c>
      <c r="C90" s="339">
        <v>8</v>
      </c>
      <c r="D90" s="340">
        <v>3</v>
      </c>
      <c r="E90" s="315">
        <v>5492.0857142857139</v>
      </c>
      <c r="F90" s="316">
        <f>'[3]березень 2021'!F94</f>
        <v>-422501.54000000004</v>
      </c>
      <c r="G90" s="316">
        <f>'[3]березень 2021'!G94</f>
        <v>-217057.14</v>
      </c>
      <c r="H90" s="317">
        <v>39225.100000000006</v>
      </c>
      <c r="I90" s="317">
        <v>39035.619999999995</v>
      </c>
      <c r="J90" s="317">
        <f t="shared" si="97"/>
        <v>189.48000000001048</v>
      </c>
      <c r="K90" s="317">
        <f t="shared" si="98"/>
        <v>0</v>
      </c>
      <c r="L90" s="317">
        <f t="shared" si="99"/>
        <v>189.48000000001048</v>
      </c>
      <c r="M90" s="318">
        <v>29127.94</v>
      </c>
      <c r="N90" s="318">
        <v>39367.46</v>
      </c>
      <c r="O90" s="319">
        <f t="shared" si="100"/>
        <v>0</v>
      </c>
      <c r="P90" s="319">
        <f t="shared" si="101"/>
        <v>-10239.52</v>
      </c>
      <c r="Q90" s="319">
        <f t="shared" si="102"/>
        <v>-10239.52</v>
      </c>
      <c r="R90" s="319">
        <v>46037.350000000006</v>
      </c>
      <c r="S90" s="319">
        <v>48798.150000000009</v>
      </c>
      <c r="T90" s="319">
        <f t="shared" si="103"/>
        <v>0</v>
      </c>
      <c r="U90" s="320">
        <f t="shared" si="104"/>
        <v>-2760.8000000000029</v>
      </c>
      <c r="V90" s="341">
        <f t="shared" si="105"/>
        <v>-2760.8000000000029</v>
      </c>
      <c r="W90" s="319">
        <v>1035.83</v>
      </c>
      <c r="X90" s="319">
        <v>1015.65</v>
      </c>
      <c r="Y90" s="319">
        <f t="shared" si="106"/>
        <v>20.17999999999995</v>
      </c>
      <c r="Z90" s="320">
        <f t="shared" si="107"/>
        <v>0</v>
      </c>
      <c r="AA90" s="342">
        <f t="shared" si="108"/>
        <v>20.17999999999995</v>
      </c>
      <c r="AB90" s="323">
        <v>6110.52</v>
      </c>
      <c r="AC90" s="323">
        <v>691.71999999999991</v>
      </c>
      <c r="AD90" s="324">
        <f t="shared" si="109"/>
        <v>5418.8</v>
      </c>
      <c r="AE90" s="324">
        <f t="shared" si="110"/>
        <v>0</v>
      </c>
      <c r="AF90" s="325">
        <f t="shared" ref="AF90:AF152" si="176">AB90-AC90</f>
        <v>5418.8</v>
      </c>
      <c r="AG90" s="323">
        <v>2897.07</v>
      </c>
      <c r="AH90" s="323">
        <v>1057.99</v>
      </c>
      <c r="AI90" s="324">
        <f t="shared" si="111"/>
        <v>1839.0800000000002</v>
      </c>
      <c r="AJ90" s="324">
        <f t="shared" si="112"/>
        <v>0</v>
      </c>
      <c r="AK90" s="325">
        <f t="shared" si="113"/>
        <v>1839.0800000000002</v>
      </c>
      <c r="AL90" s="323">
        <v>6887.66</v>
      </c>
      <c r="AM90" s="323">
        <v>5281.35</v>
      </c>
      <c r="AN90" s="324">
        <f t="shared" si="114"/>
        <v>1606.3099999999995</v>
      </c>
      <c r="AO90" s="324">
        <f t="shared" si="115"/>
        <v>0</v>
      </c>
      <c r="AP90" s="325">
        <f t="shared" si="116"/>
        <v>1606.3099999999995</v>
      </c>
      <c r="AQ90" s="326">
        <v>1349.97</v>
      </c>
      <c r="AR90" s="326">
        <v>1155.0999999999999</v>
      </c>
      <c r="AS90" s="324">
        <f t="shared" si="117"/>
        <v>194.87000000000012</v>
      </c>
      <c r="AT90" s="324">
        <f t="shared" si="118"/>
        <v>0</v>
      </c>
      <c r="AU90" s="327">
        <f t="shared" si="119"/>
        <v>194.87000000000012</v>
      </c>
      <c r="AV90" s="323">
        <v>761.75</v>
      </c>
      <c r="AW90" s="323">
        <v>1.3</v>
      </c>
      <c r="AX90" s="324">
        <f t="shared" si="120"/>
        <v>760.45</v>
      </c>
      <c r="AY90" s="324">
        <f t="shared" si="121"/>
        <v>0</v>
      </c>
      <c r="AZ90" s="325">
        <f t="shared" si="122"/>
        <v>760.45</v>
      </c>
      <c r="BA90" s="326">
        <v>5913.89</v>
      </c>
      <c r="BB90" s="326">
        <v>4057.69</v>
      </c>
      <c r="BC90" s="324">
        <f t="shared" si="123"/>
        <v>1856.2000000000003</v>
      </c>
      <c r="BD90" s="324">
        <f t="shared" si="124"/>
        <v>0</v>
      </c>
      <c r="BE90" s="327">
        <f t="shared" si="125"/>
        <v>1856.2000000000003</v>
      </c>
      <c r="BF90" s="324">
        <v>1880.5100000000002</v>
      </c>
      <c r="BG90" s="324">
        <v>0</v>
      </c>
      <c r="BH90" s="324">
        <f t="shared" si="126"/>
        <v>1880.5100000000002</v>
      </c>
      <c r="BI90" s="324">
        <f t="shared" si="127"/>
        <v>0</v>
      </c>
      <c r="BJ90" s="327">
        <f t="shared" si="128"/>
        <v>1880.5100000000002</v>
      </c>
      <c r="BK90" s="324">
        <v>10353.16</v>
      </c>
      <c r="BL90" s="324">
        <v>46177.299999999996</v>
      </c>
      <c r="BM90" s="324">
        <f t="shared" si="129"/>
        <v>0</v>
      </c>
      <c r="BN90" s="324">
        <f t="shared" si="130"/>
        <v>-35824.14</v>
      </c>
      <c r="BO90" s="325">
        <f t="shared" si="131"/>
        <v>-35824.14</v>
      </c>
      <c r="BP90" s="320">
        <v>1095.1300000000001</v>
      </c>
      <c r="BQ90" s="320">
        <v>897.98</v>
      </c>
      <c r="BR90" s="319">
        <f t="shared" si="132"/>
        <v>197.15000000000009</v>
      </c>
      <c r="BS90" s="320">
        <f t="shared" si="133"/>
        <v>0</v>
      </c>
      <c r="BT90" s="341">
        <f t="shared" si="134"/>
        <v>197.15000000000009</v>
      </c>
      <c r="BU90" s="319">
        <v>142.81</v>
      </c>
      <c r="BV90" s="319">
        <v>0</v>
      </c>
      <c r="BW90" s="319">
        <f t="shared" si="135"/>
        <v>142.81</v>
      </c>
      <c r="BX90" s="320">
        <f t="shared" si="136"/>
        <v>0</v>
      </c>
      <c r="BY90" s="342">
        <f t="shared" si="137"/>
        <v>142.81</v>
      </c>
      <c r="BZ90" s="319">
        <v>2771.3300000000004</v>
      </c>
      <c r="CA90" s="319">
        <v>0</v>
      </c>
      <c r="CB90" s="319">
        <f t="shared" si="138"/>
        <v>2771.3300000000004</v>
      </c>
      <c r="CC90" s="320">
        <f t="shared" si="139"/>
        <v>0</v>
      </c>
      <c r="CD90" s="341">
        <f t="shared" si="140"/>
        <v>2771.3300000000004</v>
      </c>
      <c r="CE90" s="319">
        <v>50595.9</v>
      </c>
      <c r="CF90" s="319">
        <v>9659.67</v>
      </c>
      <c r="CG90" s="319">
        <f t="shared" si="141"/>
        <v>40936.230000000003</v>
      </c>
      <c r="CH90" s="320">
        <f t="shared" si="142"/>
        <v>0</v>
      </c>
      <c r="CI90" s="342">
        <f t="shared" si="143"/>
        <v>40936.230000000003</v>
      </c>
      <c r="CJ90" s="319">
        <v>3600.08</v>
      </c>
      <c r="CK90" s="319">
        <v>0</v>
      </c>
      <c r="CL90" s="324">
        <f t="shared" si="144"/>
        <v>3600.08</v>
      </c>
      <c r="CM90" s="324">
        <f t="shared" si="145"/>
        <v>0</v>
      </c>
      <c r="CN90" s="327">
        <f t="shared" ref="CN90:CN152" si="177">CJ90-CK90</f>
        <v>3600.08</v>
      </c>
      <c r="CO90" s="324">
        <v>4567.24</v>
      </c>
      <c r="CP90" s="324">
        <v>72959.72</v>
      </c>
      <c r="CQ90" s="324">
        <f t="shared" si="146"/>
        <v>0</v>
      </c>
      <c r="CR90" s="324">
        <f t="shared" si="147"/>
        <v>-68392.479999999996</v>
      </c>
      <c r="CS90" s="327">
        <f t="shared" ref="CS90:CS152" si="178">CO90-CP90</f>
        <v>-68392.479999999996</v>
      </c>
      <c r="CT90" s="324">
        <v>1423.5500000000002</v>
      </c>
      <c r="CU90" s="324">
        <v>1295.47</v>
      </c>
      <c r="CV90" s="324">
        <f t="shared" si="148"/>
        <v>128.08000000000015</v>
      </c>
      <c r="CW90" s="324">
        <f t="shared" si="149"/>
        <v>0</v>
      </c>
      <c r="CX90" s="327">
        <f t="shared" ref="CX90:CX152" si="179">CT90-CU90</f>
        <v>128.08000000000015</v>
      </c>
      <c r="CY90" s="324">
        <v>2626.35</v>
      </c>
      <c r="CZ90" s="324">
        <v>0</v>
      </c>
      <c r="DA90" s="324">
        <f t="shared" si="150"/>
        <v>2626.35</v>
      </c>
      <c r="DB90" s="324">
        <f t="shared" si="151"/>
        <v>0</v>
      </c>
      <c r="DC90" s="327">
        <f t="shared" ref="DC90:DC152" si="180">CY90-CZ90</f>
        <v>2626.35</v>
      </c>
      <c r="DD90" s="324">
        <v>2806.4700000000007</v>
      </c>
      <c r="DE90" s="324">
        <v>0</v>
      </c>
      <c r="DF90" s="324">
        <f t="shared" si="152"/>
        <v>2806.4700000000007</v>
      </c>
      <c r="DG90" s="324">
        <f t="shared" si="153"/>
        <v>0</v>
      </c>
      <c r="DH90" s="325">
        <f t="shared" ref="DH90:DH152" si="181">DD90-DE90</f>
        <v>2806.4700000000007</v>
      </c>
      <c r="DI90" s="323">
        <v>2080.9700000000003</v>
      </c>
      <c r="DJ90" s="323">
        <v>898.2</v>
      </c>
      <c r="DK90" s="324">
        <f t="shared" si="154"/>
        <v>1182.7700000000002</v>
      </c>
      <c r="DL90" s="324">
        <f t="shared" si="155"/>
        <v>0</v>
      </c>
      <c r="DM90" s="327">
        <f t="shared" ref="DM90:DM152" si="182">DI90-DJ90</f>
        <v>1182.7700000000002</v>
      </c>
      <c r="DN90" s="324">
        <v>430.59000000000003</v>
      </c>
      <c r="DO90" s="324">
        <v>0</v>
      </c>
      <c r="DP90" s="324">
        <f t="shared" si="156"/>
        <v>430.59000000000003</v>
      </c>
      <c r="DQ90" s="324">
        <f t="shared" si="157"/>
        <v>0</v>
      </c>
      <c r="DR90" s="325">
        <f t="shared" si="158"/>
        <v>430.59000000000003</v>
      </c>
      <c r="DS90" s="320">
        <v>8412.7999999999993</v>
      </c>
      <c r="DT90" s="320">
        <v>0</v>
      </c>
      <c r="DU90" s="319">
        <f t="shared" si="159"/>
        <v>8412.7999999999993</v>
      </c>
      <c r="DV90" s="320">
        <f t="shared" si="160"/>
        <v>0</v>
      </c>
      <c r="DW90" s="342">
        <f t="shared" ref="DW90:DW152" si="183">DS90-DT90</f>
        <v>8412.7999999999993</v>
      </c>
      <c r="DX90" s="329">
        <v>8232.64</v>
      </c>
      <c r="DY90" s="329">
        <v>6535.2600000000011</v>
      </c>
      <c r="DZ90" s="320">
        <f t="shared" si="161"/>
        <v>1697.3799999999983</v>
      </c>
      <c r="EA90" s="320">
        <f t="shared" si="162"/>
        <v>0</v>
      </c>
      <c r="EB90" s="342">
        <f t="shared" si="163"/>
        <v>1697.3799999999983</v>
      </c>
      <c r="EC90" s="319">
        <v>10055.959999999999</v>
      </c>
      <c r="ED90" s="319">
        <v>7985.630000000001</v>
      </c>
      <c r="EE90" s="319">
        <f t="shared" si="164"/>
        <v>2070.3299999999981</v>
      </c>
      <c r="EF90" s="320">
        <f t="shared" si="165"/>
        <v>0</v>
      </c>
      <c r="EG90" s="342">
        <f t="shared" si="166"/>
        <v>2070.3299999999981</v>
      </c>
      <c r="EH90" s="324"/>
      <c r="EI90" s="324"/>
      <c r="EJ90" s="324">
        <f t="shared" si="167"/>
        <v>0</v>
      </c>
      <c r="EK90" s="324">
        <f t="shared" si="168"/>
        <v>0</v>
      </c>
      <c r="EL90" s="327">
        <f t="shared" si="169"/>
        <v>0</v>
      </c>
      <c r="EM90" s="330">
        <v>8642.57</v>
      </c>
      <c r="EN90" s="330">
        <v>10935.199999999999</v>
      </c>
      <c r="EO90" s="331">
        <f t="shared" si="170"/>
        <v>259065.14</v>
      </c>
      <c r="EP90" s="331">
        <f t="shared" si="96"/>
        <v>297806.4599999999</v>
      </c>
      <c r="EQ90" s="332">
        <f t="shared" si="171"/>
        <v>0</v>
      </c>
      <c r="ER90" s="332">
        <f t="shared" si="172"/>
        <v>-38741.319999999891</v>
      </c>
      <c r="ES90" s="333">
        <f t="shared" si="173"/>
        <v>-38741.319999999891</v>
      </c>
      <c r="ET90" s="343"/>
      <c r="EU90" s="335">
        <f t="shared" si="174"/>
        <v>-461242.85999999993</v>
      </c>
      <c r="EV90" s="336">
        <f t="shared" si="175"/>
        <v>-233739.05000000002</v>
      </c>
      <c r="EW90" s="337"/>
      <c r="EX90" s="2"/>
      <c r="EY90" s="7"/>
      <c r="EZ90" s="2"/>
      <c r="FA90" s="2"/>
      <c r="FB90" s="2"/>
      <c r="FC90" s="2"/>
      <c r="FD90" s="2"/>
      <c r="FE90" s="2"/>
      <c r="FF90" s="2"/>
      <c r="FG90" s="2"/>
    </row>
    <row r="91" spans="1:163" s="1" customFormat="1" ht="15.75" customHeight="1" x14ac:dyDescent="0.25">
      <c r="A91" s="311">
        <v>84</v>
      </c>
      <c r="B91" s="338" t="s">
        <v>91</v>
      </c>
      <c r="C91" s="339">
        <v>8</v>
      </c>
      <c r="D91" s="340">
        <v>4</v>
      </c>
      <c r="E91" s="315">
        <v>8941.4857142857163</v>
      </c>
      <c r="F91" s="316">
        <f>'[3]березень 2021'!F95</f>
        <v>83566.36000000003</v>
      </c>
      <c r="G91" s="316">
        <f>'[3]березень 2021'!G95</f>
        <v>3763.3899999999908</v>
      </c>
      <c r="H91" s="317">
        <v>54863.12</v>
      </c>
      <c r="I91" s="317">
        <v>53677.310000000005</v>
      </c>
      <c r="J91" s="317">
        <f t="shared" si="97"/>
        <v>1185.8099999999977</v>
      </c>
      <c r="K91" s="317">
        <f t="shared" si="98"/>
        <v>0</v>
      </c>
      <c r="L91" s="317">
        <f t="shared" si="99"/>
        <v>1185.8099999999977</v>
      </c>
      <c r="M91" s="318">
        <v>51249.060000000005</v>
      </c>
      <c r="N91" s="318">
        <v>64444.01</v>
      </c>
      <c r="O91" s="319">
        <f t="shared" si="100"/>
        <v>0</v>
      </c>
      <c r="P91" s="319">
        <f t="shared" si="101"/>
        <v>-13194.949999999997</v>
      </c>
      <c r="Q91" s="319">
        <f t="shared" si="102"/>
        <v>-13194.949999999997</v>
      </c>
      <c r="R91" s="319">
        <v>47356.1</v>
      </c>
      <c r="S91" s="319">
        <v>48526.96</v>
      </c>
      <c r="T91" s="319">
        <f t="shared" si="103"/>
        <v>0</v>
      </c>
      <c r="U91" s="320">
        <f t="shared" si="104"/>
        <v>-1170.8600000000006</v>
      </c>
      <c r="V91" s="341">
        <f t="shared" si="105"/>
        <v>-1170.8600000000006</v>
      </c>
      <c r="W91" s="319">
        <v>4141.7</v>
      </c>
      <c r="X91" s="319">
        <v>4062.52</v>
      </c>
      <c r="Y91" s="319">
        <f t="shared" si="106"/>
        <v>79.179999999999836</v>
      </c>
      <c r="Z91" s="320">
        <f t="shared" si="107"/>
        <v>0</v>
      </c>
      <c r="AA91" s="342">
        <f t="shared" si="108"/>
        <v>79.179999999999836</v>
      </c>
      <c r="AB91" s="323">
        <v>9046.1200000000008</v>
      </c>
      <c r="AC91" s="323">
        <v>884.44</v>
      </c>
      <c r="AD91" s="324">
        <f t="shared" si="109"/>
        <v>8161.68</v>
      </c>
      <c r="AE91" s="324">
        <f t="shared" si="110"/>
        <v>0</v>
      </c>
      <c r="AF91" s="325">
        <f t="shared" si="176"/>
        <v>8161.68</v>
      </c>
      <c r="AG91" s="323">
        <v>4822.1100000000006</v>
      </c>
      <c r="AH91" s="323">
        <v>875.2399999999999</v>
      </c>
      <c r="AI91" s="324">
        <f t="shared" si="111"/>
        <v>3946.8700000000008</v>
      </c>
      <c r="AJ91" s="324">
        <f t="shared" si="112"/>
        <v>0</v>
      </c>
      <c r="AK91" s="325">
        <f t="shared" si="113"/>
        <v>3946.8700000000008</v>
      </c>
      <c r="AL91" s="323">
        <v>12317.79</v>
      </c>
      <c r="AM91" s="323">
        <v>9395.77</v>
      </c>
      <c r="AN91" s="324">
        <f t="shared" si="114"/>
        <v>2922.0200000000004</v>
      </c>
      <c r="AO91" s="324">
        <f t="shared" si="115"/>
        <v>0</v>
      </c>
      <c r="AP91" s="325">
        <f t="shared" si="116"/>
        <v>2922.0200000000004</v>
      </c>
      <c r="AQ91" s="326">
        <v>2172.77</v>
      </c>
      <c r="AR91" s="326">
        <v>1866.7999999999997</v>
      </c>
      <c r="AS91" s="324">
        <f t="shared" si="117"/>
        <v>305.97000000000025</v>
      </c>
      <c r="AT91" s="324">
        <f t="shared" si="118"/>
        <v>0</v>
      </c>
      <c r="AU91" s="327">
        <f t="shared" si="119"/>
        <v>305.97000000000025</v>
      </c>
      <c r="AV91" s="323">
        <v>1520.0500000000002</v>
      </c>
      <c r="AW91" s="323">
        <v>10428.48</v>
      </c>
      <c r="AX91" s="324">
        <f t="shared" si="120"/>
        <v>0</v>
      </c>
      <c r="AY91" s="324">
        <f t="shared" si="121"/>
        <v>-8908.43</v>
      </c>
      <c r="AZ91" s="325">
        <f t="shared" si="122"/>
        <v>-8908.43</v>
      </c>
      <c r="BA91" s="326">
        <v>10101.189999999999</v>
      </c>
      <c r="BB91" s="326">
        <v>6625.420000000001</v>
      </c>
      <c r="BC91" s="324">
        <f t="shared" si="123"/>
        <v>3475.7699999999977</v>
      </c>
      <c r="BD91" s="324">
        <f t="shared" si="124"/>
        <v>0</v>
      </c>
      <c r="BE91" s="327">
        <f t="shared" si="125"/>
        <v>3475.7699999999977</v>
      </c>
      <c r="BF91" s="324">
        <v>3061.57</v>
      </c>
      <c r="BG91" s="324">
        <v>0</v>
      </c>
      <c r="BH91" s="324">
        <f t="shared" si="126"/>
        <v>3061.57</v>
      </c>
      <c r="BI91" s="324">
        <f t="shared" si="127"/>
        <v>0</v>
      </c>
      <c r="BJ91" s="327">
        <f t="shared" si="128"/>
        <v>3061.57</v>
      </c>
      <c r="BK91" s="324">
        <v>16858.23</v>
      </c>
      <c r="BL91" s="324">
        <v>22015.959999999995</v>
      </c>
      <c r="BM91" s="324">
        <f t="shared" si="129"/>
        <v>0</v>
      </c>
      <c r="BN91" s="324">
        <f t="shared" si="130"/>
        <v>-5157.7299999999959</v>
      </c>
      <c r="BO91" s="325">
        <f t="shared" si="131"/>
        <v>-5157.7299999999959</v>
      </c>
      <c r="BP91" s="320">
        <v>1675.6500000000003</v>
      </c>
      <c r="BQ91" s="320">
        <v>1374.06</v>
      </c>
      <c r="BR91" s="319">
        <f t="shared" si="132"/>
        <v>301.59000000000037</v>
      </c>
      <c r="BS91" s="320">
        <f t="shared" si="133"/>
        <v>0</v>
      </c>
      <c r="BT91" s="341">
        <f t="shared" si="134"/>
        <v>301.59000000000037</v>
      </c>
      <c r="BU91" s="319">
        <v>216.39</v>
      </c>
      <c r="BV91" s="319">
        <v>0</v>
      </c>
      <c r="BW91" s="319">
        <f t="shared" si="135"/>
        <v>216.39</v>
      </c>
      <c r="BX91" s="320">
        <f t="shared" si="136"/>
        <v>0</v>
      </c>
      <c r="BY91" s="342">
        <f t="shared" si="137"/>
        <v>216.39</v>
      </c>
      <c r="BZ91" s="319">
        <v>4099.6500000000005</v>
      </c>
      <c r="CA91" s="319">
        <v>0</v>
      </c>
      <c r="CB91" s="319">
        <f t="shared" si="138"/>
        <v>4099.6500000000005</v>
      </c>
      <c r="CC91" s="320">
        <f t="shared" si="139"/>
        <v>0</v>
      </c>
      <c r="CD91" s="341">
        <f t="shared" si="140"/>
        <v>4099.6500000000005</v>
      </c>
      <c r="CE91" s="319">
        <v>92948.340000000011</v>
      </c>
      <c r="CF91" s="319">
        <v>76116.2</v>
      </c>
      <c r="CG91" s="319">
        <f t="shared" si="141"/>
        <v>16832.140000000014</v>
      </c>
      <c r="CH91" s="320">
        <f t="shared" si="142"/>
        <v>0</v>
      </c>
      <c r="CI91" s="342">
        <f t="shared" si="143"/>
        <v>16832.140000000014</v>
      </c>
      <c r="CJ91" s="319">
        <v>5286.21</v>
      </c>
      <c r="CK91" s="319">
        <v>0</v>
      </c>
      <c r="CL91" s="324">
        <f t="shared" si="144"/>
        <v>5286.21</v>
      </c>
      <c r="CM91" s="324">
        <f t="shared" si="145"/>
        <v>0</v>
      </c>
      <c r="CN91" s="327">
        <f t="shared" si="177"/>
        <v>5286.21</v>
      </c>
      <c r="CO91" s="324">
        <v>8079.51</v>
      </c>
      <c r="CP91" s="324">
        <v>9553.08</v>
      </c>
      <c r="CQ91" s="324">
        <f t="shared" si="146"/>
        <v>0</v>
      </c>
      <c r="CR91" s="324">
        <f t="shared" si="147"/>
        <v>-1473.5699999999997</v>
      </c>
      <c r="CS91" s="327">
        <f t="shared" si="178"/>
        <v>-1473.5699999999997</v>
      </c>
      <c r="CT91" s="324">
        <v>2263.98</v>
      </c>
      <c r="CU91" s="324">
        <v>1110.22</v>
      </c>
      <c r="CV91" s="324">
        <f t="shared" si="148"/>
        <v>1153.76</v>
      </c>
      <c r="CW91" s="324">
        <f t="shared" si="149"/>
        <v>0</v>
      </c>
      <c r="CX91" s="327">
        <f t="shared" si="179"/>
        <v>1153.76</v>
      </c>
      <c r="CY91" s="324">
        <v>4694.3100000000004</v>
      </c>
      <c r="CZ91" s="324">
        <v>0</v>
      </c>
      <c r="DA91" s="324">
        <f t="shared" si="150"/>
        <v>4694.3100000000004</v>
      </c>
      <c r="DB91" s="324">
        <f t="shared" si="151"/>
        <v>0</v>
      </c>
      <c r="DC91" s="327">
        <f t="shared" si="180"/>
        <v>4694.3100000000004</v>
      </c>
      <c r="DD91" s="324">
        <v>5611.7300000000005</v>
      </c>
      <c r="DE91" s="324">
        <v>0</v>
      </c>
      <c r="DF91" s="324">
        <f t="shared" si="152"/>
        <v>5611.7300000000005</v>
      </c>
      <c r="DG91" s="324">
        <f t="shared" si="153"/>
        <v>0</v>
      </c>
      <c r="DH91" s="325">
        <f t="shared" si="181"/>
        <v>5611.7300000000005</v>
      </c>
      <c r="DI91" s="323">
        <v>3653.5</v>
      </c>
      <c r="DJ91" s="323">
        <v>471.34</v>
      </c>
      <c r="DK91" s="324">
        <f t="shared" si="154"/>
        <v>3182.16</v>
      </c>
      <c r="DL91" s="324">
        <f t="shared" si="155"/>
        <v>0</v>
      </c>
      <c r="DM91" s="327">
        <f t="shared" si="182"/>
        <v>3182.16</v>
      </c>
      <c r="DN91" s="324">
        <v>625.02</v>
      </c>
      <c r="DO91" s="324">
        <v>0</v>
      </c>
      <c r="DP91" s="324">
        <f t="shared" si="156"/>
        <v>625.02</v>
      </c>
      <c r="DQ91" s="324">
        <f t="shared" si="157"/>
        <v>0</v>
      </c>
      <c r="DR91" s="325">
        <f t="shared" si="158"/>
        <v>625.02</v>
      </c>
      <c r="DS91" s="320">
        <v>11393.199999999999</v>
      </c>
      <c r="DT91" s="320">
        <v>0</v>
      </c>
      <c r="DU91" s="319">
        <f t="shared" si="159"/>
        <v>11393.199999999999</v>
      </c>
      <c r="DV91" s="320">
        <f t="shared" si="160"/>
        <v>0</v>
      </c>
      <c r="DW91" s="342">
        <f t="shared" si="183"/>
        <v>11393.199999999999</v>
      </c>
      <c r="DX91" s="329">
        <v>12399.17</v>
      </c>
      <c r="DY91" s="329">
        <v>9726.2699999999986</v>
      </c>
      <c r="DZ91" s="320">
        <f t="shared" si="161"/>
        <v>2672.9000000000015</v>
      </c>
      <c r="EA91" s="320">
        <f t="shared" si="162"/>
        <v>0</v>
      </c>
      <c r="EB91" s="342">
        <f t="shared" si="163"/>
        <v>2672.9000000000015</v>
      </c>
      <c r="EC91" s="319">
        <v>15182.56</v>
      </c>
      <c r="ED91" s="319">
        <v>11888.71</v>
      </c>
      <c r="EE91" s="319">
        <f t="shared" si="164"/>
        <v>3293.8500000000004</v>
      </c>
      <c r="EF91" s="320">
        <f t="shared" si="165"/>
        <v>0</v>
      </c>
      <c r="EG91" s="342">
        <f t="shared" si="166"/>
        <v>3293.8500000000004</v>
      </c>
      <c r="EH91" s="324"/>
      <c r="EI91" s="324"/>
      <c r="EJ91" s="324">
        <f t="shared" si="167"/>
        <v>0</v>
      </c>
      <c r="EK91" s="324">
        <f t="shared" si="168"/>
        <v>0</v>
      </c>
      <c r="EL91" s="327">
        <f t="shared" si="169"/>
        <v>0</v>
      </c>
      <c r="EM91" s="330">
        <v>13309.5</v>
      </c>
      <c r="EN91" s="330">
        <v>11279.45</v>
      </c>
      <c r="EO91" s="331">
        <f t="shared" si="170"/>
        <v>398948.52999999997</v>
      </c>
      <c r="EP91" s="331">
        <f t="shared" si="96"/>
        <v>344322.24</v>
      </c>
      <c r="EQ91" s="332">
        <f t="shared" si="171"/>
        <v>54626.289999999979</v>
      </c>
      <c r="ER91" s="332">
        <f t="shared" si="172"/>
        <v>0</v>
      </c>
      <c r="ES91" s="333">
        <f t="shared" si="173"/>
        <v>54626.289999999979</v>
      </c>
      <c r="ET91" s="343"/>
      <c r="EU91" s="335">
        <f t="shared" si="174"/>
        <v>138192.65000000002</v>
      </c>
      <c r="EV91" s="336">
        <f t="shared" si="175"/>
        <v>39675.15</v>
      </c>
      <c r="EW91" s="337"/>
      <c r="EX91" s="2"/>
      <c r="EY91" s="7"/>
      <c r="EZ91" s="2"/>
      <c r="FA91" s="2"/>
      <c r="FB91" s="2"/>
      <c r="FC91" s="2"/>
      <c r="FD91" s="2"/>
      <c r="FE91" s="2"/>
      <c r="FF91" s="2"/>
      <c r="FG91" s="2"/>
    </row>
    <row r="92" spans="1:163" s="1" customFormat="1" ht="15.75" customHeight="1" x14ac:dyDescent="0.25">
      <c r="A92" s="311">
        <v>85</v>
      </c>
      <c r="B92" s="338" t="s">
        <v>92</v>
      </c>
      <c r="C92" s="339">
        <v>9</v>
      </c>
      <c r="D92" s="340">
        <v>4</v>
      </c>
      <c r="E92" s="315">
        <v>10175.128571428573</v>
      </c>
      <c r="F92" s="316">
        <f>'[3]березень 2021'!F96</f>
        <v>45609.329999999973</v>
      </c>
      <c r="G92" s="316">
        <f>'[3]березень 2021'!G96</f>
        <v>39558.65</v>
      </c>
      <c r="H92" s="317">
        <v>56634.929999999993</v>
      </c>
      <c r="I92" s="317">
        <v>57368.4</v>
      </c>
      <c r="J92" s="317">
        <f t="shared" si="97"/>
        <v>0</v>
      </c>
      <c r="K92" s="317">
        <f t="shared" si="98"/>
        <v>-733.47000000000844</v>
      </c>
      <c r="L92" s="317">
        <f t="shared" si="99"/>
        <v>-733.47000000000844</v>
      </c>
      <c r="M92" s="318">
        <v>48371.090000000004</v>
      </c>
      <c r="N92" s="318">
        <v>61192.68</v>
      </c>
      <c r="O92" s="319">
        <f t="shared" si="100"/>
        <v>0</v>
      </c>
      <c r="P92" s="319">
        <f t="shared" si="101"/>
        <v>-12821.589999999997</v>
      </c>
      <c r="Q92" s="319">
        <f t="shared" si="102"/>
        <v>-12821.589999999997</v>
      </c>
      <c r="R92" s="319">
        <v>48593.029999999992</v>
      </c>
      <c r="S92" s="319">
        <v>47635.37</v>
      </c>
      <c r="T92" s="319">
        <f t="shared" si="103"/>
        <v>957.65999999998894</v>
      </c>
      <c r="U92" s="320">
        <f t="shared" si="104"/>
        <v>0</v>
      </c>
      <c r="V92" s="341">
        <f t="shared" si="105"/>
        <v>957.65999999998894</v>
      </c>
      <c r="W92" s="319">
        <v>4141.25</v>
      </c>
      <c r="X92" s="319">
        <v>4062.52</v>
      </c>
      <c r="Y92" s="319">
        <f t="shared" si="106"/>
        <v>78.730000000000018</v>
      </c>
      <c r="Z92" s="320">
        <f t="shared" si="107"/>
        <v>0</v>
      </c>
      <c r="AA92" s="342">
        <f t="shared" si="108"/>
        <v>78.730000000000018</v>
      </c>
      <c r="AB92" s="323">
        <v>10440.68</v>
      </c>
      <c r="AC92" s="323">
        <v>898.56</v>
      </c>
      <c r="AD92" s="324">
        <f t="shared" si="109"/>
        <v>9542.1200000000008</v>
      </c>
      <c r="AE92" s="324">
        <f t="shared" si="110"/>
        <v>0</v>
      </c>
      <c r="AF92" s="325">
        <f t="shared" si="176"/>
        <v>9542.1200000000008</v>
      </c>
      <c r="AG92" s="323">
        <v>4114.8100000000004</v>
      </c>
      <c r="AH92" s="323">
        <v>1036.3600000000001</v>
      </c>
      <c r="AI92" s="324">
        <f t="shared" si="111"/>
        <v>3078.4500000000003</v>
      </c>
      <c r="AJ92" s="324">
        <f t="shared" si="112"/>
        <v>0</v>
      </c>
      <c r="AK92" s="325">
        <f t="shared" si="113"/>
        <v>3078.4500000000003</v>
      </c>
      <c r="AL92" s="323">
        <v>13424.02</v>
      </c>
      <c r="AM92" s="323">
        <v>10240.970000000001</v>
      </c>
      <c r="AN92" s="324">
        <f t="shared" si="114"/>
        <v>3183.0499999999993</v>
      </c>
      <c r="AO92" s="324">
        <f t="shared" si="115"/>
        <v>0</v>
      </c>
      <c r="AP92" s="325">
        <f t="shared" si="116"/>
        <v>3183.0499999999993</v>
      </c>
      <c r="AQ92" s="326">
        <v>2526.4700000000003</v>
      </c>
      <c r="AR92" s="326">
        <v>2160.8900000000003</v>
      </c>
      <c r="AS92" s="324">
        <f t="shared" si="117"/>
        <v>365.57999999999993</v>
      </c>
      <c r="AT92" s="324">
        <f t="shared" si="118"/>
        <v>0</v>
      </c>
      <c r="AU92" s="327">
        <f t="shared" si="119"/>
        <v>365.57999999999993</v>
      </c>
      <c r="AV92" s="323">
        <v>1523.21</v>
      </c>
      <c r="AW92" s="323">
        <v>2.5900000000000003</v>
      </c>
      <c r="AX92" s="324">
        <f t="shared" si="120"/>
        <v>1520.6200000000001</v>
      </c>
      <c r="AY92" s="324">
        <f t="shared" si="121"/>
        <v>0</v>
      </c>
      <c r="AZ92" s="325">
        <f t="shared" si="122"/>
        <v>1520.6200000000001</v>
      </c>
      <c r="BA92" s="326">
        <v>11214.99</v>
      </c>
      <c r="BB92" s="326">
        <v>9078.5099999999984</v>
      </c>
      <c r="BC92" s="324">
        <f t="shared" si="123"/>
        <v>2136.4800000000014</v>
      </c>
      <c r="BD92" s="324">
        <f t="shared" si="124"/>
        <v>0</v>
      </c>
      <c r="BE92" s="327">
        <f t="shared" si="125"/>
        <v>2136.4800000000014</v>
      </c>
      <c r="BF92" s="324">
        <v>3483.95</v>
      </c>
      <c r="BG92" s="324">
        <v>0</v>
      </c>
      <c r="BH92" s="324">
        <f t="shared" si="126"/>
        <v>3483.95</v>
      </c>
      <c r="BI92" s="324">
        <f t="shared" si="127"/>
        <v>0</v>
      </c>
      <c r="BJ92" s="327">
        <f t="shared" si="128"/>
        <v>3483.95</v>
      </c>
      <c r="BK92" s="324">
        <v>19144.489999999998</v>
      </c>
      <c r="BL92" s="324">
        <v>16814.210000000003</v>
      </c>
      <c r="BM92" s="324">
        <f t="shared" si="129"/>
        <v>2330.2799999999952</v>
      </c>
      <c r="BN92" s="324">
        <f t="shared" si="130"/>
        <v>0</v>
      </c>
      <c r="BO92" s="325">
        <f t="shared" si="131"/>
        <v>2330.2799999999952</v>
      </c>
      <c r="BP92" s="320">
        <v>2163.2199999999998</v>
      </c>
      <c r="BQ92" s="320">
        <v>1772.71</v>
      </c>
      <c r="BR92" s="319">
        <f t="shared" si="132"/>
        <v>390.50999999999976</v>
      </c>
      <c r="BS92" s="320">
        <f t="shared" si="133"/>
        <v>0</v>
      </c>
      <c r="BT92" s="341">
        <f t="shared" si="134"/>
        <v>390.50999999999976</v>
      </c>
      <c r="BU92" s="319">
        <v>282.86</v>
      </c>
      <c r="BV92" s="319">
        <v>341.34</v>
      </c>
      <c r="BW92" s="319">
        <f t="shared" si="135"/>
        <v>0</v>
      </c>
      <c r="BX92" s="320">
        <f t="shared" si="136"/>
        <v>-58.479999999999961</v>
      </c>
      <c r="BY92" s="342">
        <f t="shared" si="137"/>
        <v>-58.479999999999961</v>
      </c>
      <c r="BZ92" s="319">
        <v>4590</v>
      </c>
      <c r="CA92" s="319">
        <v>7436.54</v>
      </c>
      <c r="CB92" s="319">
        <f t="shared" si="138"/>
        <v>0</v>
      </c>
      <c r="CC92" s="320">
        <f t="shared" si="139"/>
        <v>-2846.54</v>
      </c>
      <c r="CD92" s="341">
        <f t="shared" si="140"/>
        <v>-2846.54</v>
      </c>
      <c r="CE92" s="319">
        <v>118125.04000000001</v>
      </c>
      <c r="CF92" s="319">
        <v>16598.82</v>
      </c>
      <c r="CG92" s="319">
        <f t="shared" si="141"/>
        <v>101526.22</v>
      </c>
      <c r="CH92" s="320">
        <f t="shared" si="142"/>
        <v>0</v>
      </c>
      <c r="CI92" s="342">
        <f t="shared" si="143"/>
        <v>101526.22</v>
      </c>
      <c r="CJ92" s="319">
        <v>6124.4</v>
      </c>
      <c r="CK92" s="319">
        <v>0</v>
      </c>
      <c r="CL92" s="324">
        <f t="shared" si="144"/>
        <v>6124.4</v>
      </c>
      <c r="CM92" s="324">
        <f t="shared" si="145"/>
        <v>0</v>
      </c>
      <c r="CN92" s="327">
        <f t="shared" si="177"/>
        <v>6124.4</v>
      </c>
      <c r="CO92" s="324">
        <v>7179.56</v>
      </c>
      <c r="CP92" s="324">
        <v>1850.24</v>
      </c>
      <c r="CQ92" s="324">
        <f t="shared" si="146"/>
        <v>5329.3200000000006</v>
      </c>
      <c r="CR92" s="324">
        <f t="shared" si="147"/>
        <v>0</v>
      </c>
      <c r="CS92" s="327">
        <f t="shared" si="178"/>
        <v>5329.3200000000006</v>
      </c>
      <c r="CT92" s="324">
        <v>2794.0899999999997</v>
      </c>
      <c r="CU92" s="324">
        <v>1754.89</v>
      </c>
      <c r="CV92" s="324">
        <f t="shared" si="148"/>
        <v>1039.1999999999996</v>
      </c>
      <c r="CW92" s="324">
        <f t="shared" si="149"/>
        <v>0</v>
      </c>
      <c r="CX92" s="327">
        <f t="shared" si="179"/>
        <v>1039.1999999999996</v>
      </c>
      <c r="CY92" s="324">
        <v>4725.2999999999993</v>
      </c>
      <c r="CZ92" s="324">
        <v>0</v>
      </c>
      <c r="DA92" s="324">
        <f t="shared" si="150"/>
        <v>4725.2999999999993</v>
      </c>
      <c r="DB92" s="324">
        <f t="shared" si="151"/>
        <v>0</v>
      </c>
      <c r="DC92" s="327">
        <f t="shared" si="180"/>
        <v>4725.2999999999993</v>
      </c>
      <c r="DD92" s="324">
        <v>5609.5000000000009</v>
      </c>
      <c r="DE92" s="324">
        <v>0</v>
      </c>
      <c r="DF92" s="324">
        <f t="shared" si="152"/>
        <v>5609.5000000000009</v>
      </c>
      <c r="DG92" s="324">
        <f t="shared" si="153"/>
        <v>0</v>
      </c>
      <c r="DH92" s="325">
        <f t="shared" si="181"/>
        <v>5609.5000000000009</v>
      </c>
      <c r="DI92" s="323">
        <v>4823.01</v>
      </c>
      <c r="DJ92" s="323">
        <v>554.24</v>
      </c>
      <c r="DK92" s="324">
        <f t="shared" si="154"/>
        <v>4268.7700000000004</v>
      </c>
      <c r="DL92" s="324">
        <f t="shared" si="155"/>
        <v>0</v>
      </c>
      <c r="DM92" s="327">
        <f t="shared" si="182"/>
        <v>4268.7700000000004</v>
      </c>
      <c r="DN92" s="324">
        <v>431.42000000000007</v>
      </c>
      <c r="DO92" s="324">
        <v>0</v>
      </c>
      <c r="DP92" s="324">
        <f t="shared" si="156"/>
        <v>431.42000000000007</v>
      </c>
      <c r="DQ92" s="324">
        <f t="shared" si="157"/>
        <v>0</v>
      </c>
      <c r="DR92" s="325">
        <f t="shared" si="158"/>
        <v>431.42000000000007</v>
      </c>
      <c r="DS92" s="320">
        <v>10700.52</v>
      </c>
      <c r="DT92" s="320">
        <v>0</v>
      </c>
      <c r="DU92" s="319">
        <f t="shared" si="159"/>
        <v>10700.52</v>
      </c>
      <c r="DV92" s="320">
        <f t="shared" si="160"/>
        <v>0</v>
      </c>
      <c r="DW92" s="342">
        <f t="shared" si="183"/>
        <v>10700.52</v>
      </c>
      <c r="DX92" s="329">
        <v>23338.7</v>
      </c>
      <c r="DY92" s="329">
        <v>23157.620000000003</v>
      </c>
      <c r="DZ92" s="320">
        <f t="shared" si="161"/>
        <v>181.07999999999811</v>
      </c>
      <c r="EA92" s="320">
        <f t="shared" si="162"/>
        <v>0</v>
      </c>
      <c r="EB92" s="342">
        <f t="shared" si="163"/>
        <v>181.07999999999811</v>
      </c>
      <c r="EC92" s="319">
        <v>28624.879999999997</v>
      </c>
      <c r="ED92" s="319">
        <v>28311.09</v>
      </c>
      <c r="EE92" s="319">
        <f t="shared" si="164"/>
        <v>313.78999999999724</v>
      </c>
      <c r="EF92" s="320">
        <f t="shared" si="165"/>
        <v>0</v>
      </c>
      <c r="EG92" s="342">
        <f t="shared" si="166"/>
        <v>313.78999999999724</v>
      </c>
      <c r="EH92" s="324"/>
      <c r="EI92" s="324"/>
      <c r="EJ92" s="324">
        <f t="shared" si="167"/>
        <v>0</v>
      </c>
      <c r="EK92" s="324">
        <f t="shared" si="168"/>
        <v>0</v>
      </c>
      <c r="EL92" s="327">
        <f t="shared" si="169"/>
        <v>0</v>
      </c>
      <c r="EM92" s="330">
        <v>15302.64</v>
      </c>
      <c r="EN92" s="330">
        <v>10237.220000000001</v>
      </c>
      <c r="EO92" s="331">
        <f t="shared" si="170"/>
        <v>458428.06</v>
      </c>
      <c r="EP92" s="331">
        <f t="shared" si="96"/>
        <v>302505.77000000008</v>
      </c>
      <c r="EQ92" s="332">
        <f t="shared" si="171"/>
        <v>155922.28999999992</v>
      </c>
      <c r="ER92" s="332">
        <f t="shared" si="172"/>
        <v>0</v>
      </c>
      <c r="ES92" s="333">
        <f t="shared" si="173"/>
        <v>155922.28999999992</v>
      </c>
      <c r="ET92" s="343"/>
      <c r="EU92" s="335">
        <f t="shared" si="174"/>
        <v>201531.61999999988</v>
      </c>
      <c r="EV92" s="336">
        <f t="shared" si="175"/>
        <v>168612.78</v>
      </c>
      <c r="EW92" s="337"/>
      <c r="EX92" s="2"/>
      <c r="EY92" s="7"/>
      <c r="EZ92" s="2"/>
      <c r="FA92" s="2"/>
      <c r="FB92" s="2"/>
      <c r="FC92" s="2"/>
      <c r="FD92" s="2"/>
      <c r="FE92" s="2"/>
      <c r="FF92" s="2"/>
      <c r="FG92" s="2"/>
    </row>
    <row r="93" spans="1:163" s="1" customFormat="1" ht="15.75" customHeight="1" x14ac:dyDescent="0.25">
      <c r="A93" s="311">
        <v>86</v>
      </c>
      <c r="B93" s="338" t="s">
        <v>93</v>
      </c>
      <c r="C93" s="339">
        <v>9</v>
      </c>
      <c r="D93" s="340">
        <v>4</v>
      </c>
      <c r="E93" s="315">
        <v>10250.257142857143</v>
      </c>
      <c r="F93" s="316">
        <f>'[3]березень 2021'!F97</f>
        <v>-141409.68000000002</v>
      </c>
      <c r="G93" s="316">
        <f>'[3]березень 2021'!G97</f>
        <v>-141314.08999999997</v>
      </c>
      <c r="H93" s="317">
        <v>55440.85</v>
      </c>
      <c r="I93" s="317">
        <v>48171.579999999994</v>
      </c>
      <c r="J93" s="317">
        <f t="shared" si="97"/>
        <v>7269.2700000000041</v>
      </c>
      <c r="K93" s="317">
        <f t="shared" si="98"/>
        <v>0</v>
      </c>
      <c r="L93" s="317">
        <f t="shared" si="99"/>
        <v>7269.2700000000041</v>
      </c>
      <c r="M93" s="318">
        <v>49906.459999999992</v>
      </c>
      <c r="N93" s="318">
        <v>62723.579999999994</v>
      </c>
      <c r="O93" s="319">
        <f t="shared" si="100"/>
        <v>0</v>
      </c>
      <c r="P93" s="319">
        <f t="shared" si="101"/>
        <v>-12817.120000000003</v>
      </c>
      <c r="Q93" s="319">
        <f t="shared" si="102"/>
        <v>-12817.120000000003</v>
      </c>
      <c r="R93" s="319">
        <v>44299.77</v>
      </c>
      <c r="S93" s="319">
        <v>47635.37</v>
      </c>
      <c r="T93" s="319">
        <f t="shared" si="103"/>
        <v>0</v>
      </c>
      <c r="U93" s="320">
        <f t="shared" si="104"/>
        <v>-3335.6000000000058</v>
      </c>
      <c r="V93" s="341">
        <f t="shared" si="105"/>
        <v>-3335.6000000000058</v>
      </c>
      <c r="W93" s="319">
        <v>4143.18</v>
      </c>
      <c r="X93" s="319">
        <v>4062.52</v>
      </c>
      <c r="Y93" s="319">
        <f t="shared" si="106"/>
        <v>80.660000000000309</v>
      </c>
      <c r="Z93" s="320">
        <f t="shared" si="107"/>
        <v>0</v>
      </c>
      <c r="AA93" s="342">
        <f t="shared" si="108"/>
        <v>80.660000000000309</v>
      </c>
      <c r="AB93" s="323">
        <v>9704.82</v>
      </c>
      <c r="AC93" s="323">
        <v>1024.2</v>
      </c>
      <c r="AD93" s="324">
        <f t="shared" si="109"/>
        <v>8680.619999999999</v>
      </c>
      <c r="AE93" s="324">
        <f t="shared" si="110"/>
        <v>0</v>
      </c>
      <c r="AF93" s="325">
        <f t="shared" si="176"/>
        <v>8680.619999999999</v>
      </c>
      <c r="AG93" s="323">
        <v>4060.21</v>
      </c>
      <c r="AH93" s="323">
        <v>1036.1600000000001</v>
      </c>
      <c r="AI93" s="324">
        <f t="shared" si="111"/>
        <v>3024.05</v>
      </c>
      <c r="AJ93" s="324">
        <f t="shared" si="112"/>
        <v>0</v>
      </c>
      <c r="AK93" s="325">
        <f t="shared" si="113"/>
        <v>3024.05</v>
      </c>
      <c r="AL93" s="323">
        <v>13025.05</v>
      </c>
      <c r="AM93" s="323">
        <v>9935.8700000000008</v>
      </c>
      <c r="AN93" s="324">
        <f t="shared" si="114"/>
        <v>3089.1799999999985</v>
      </c>
      <c r="AO93" s="324">
        <f t="shared" si="115"/>
        <v>0</v>
      </c>
      <c r="AP93" s="325">
        <f t="shared" si="116"/>
        <v>3089.1799999999985</v>
      </c>
      <c r="AQ93" s="326">
        <v>2556.4200000000005</v>
      </c>
      <c r="AR93" s="326">
        <v>2189.33</v>
      </c>
      <c r="AS93" s="324">
        <f t="shared" si="117"/>
        <v>367.0900000000006</v>
      </c>
      <c r="AT93" s="324">
        <f t="shared" si="118"/>
        <v>0</v>
      </c>
      <c r="AU93" s="327">
        <f t="shared" si="119"/>
        <v>367.0900000000006</v>
      </c>
      <c r="AV93" s="323">
        <v>1520.12</v>
      </c>
      <c r="AW93" s="323">
        <v>10803.89</v>
      </c>
      <c r="AX93" s="324">
        <f t="shared" si="120"/>
        <v>0</v>
      </c>
      <c r="AY93" s="324">
        <f t="shared" si="121"/>
        <v>-9283.77</v>
      </c>
      <c r="AZ93" s="325">
        <f t="shared" si="122"/>
        <v>-9283.77</v>
      </c>
      <c r="BA93" s="326">
        <v>11850.320000000002</v>
      </c>
      <c r="BB93" s="326">
        <v>9555.43</v>
      </c>
      <c r="BC93" s="324">
        <f t="shared" si="123"/>
        <v>2294.8900000000012</v>
      </c>
      <c r="BD93" s="324">
        <f t="shared" si="124"/>
        <v>0</v>
      </c>
      <c r="BE93" s="327">
        <f t="shared" si="125"/>
        <v>2294.8900000000012</v>
      </c>
      <c r="BF93" s="324">
        <v>3509.6900000000005</v>
      </c>
      <c r="BG93" s="324">
        <v>0</v>
      </c>
      <c r="BH93" s="324">
        <f t="shared" si="126"/>
        <v>3509.6900000000005</v>
      </c>
      <c r="BI93" s="324">
        <f t="shared" si="127"/>
        <v>0</v>
      </c>
      <c r="BJ93" s="327">
        <f t="shared" si="128"/>
        <v>3509.6900000000005</v>
      </c>
      <c r="BK93" s="324">
        <v>19323.03</v>
      </c>
      <c r="BL93" s="324">
        <v>17491.39</v>
      </c>
      <c r="BM93" s="324">
        <f t="shared" si="129"/>
        <v>1831.6399999999994</v>
      </c>
      <c r="BN93" s="324">
        <f t="shared" si="130"/>
        <v>0</v>
      </c>
      <c r="BO93" s="325">
        <f t="shared" si="131"/>
        <v>1831.6399999999994</v>
      </c>
      <c r="BP93" s="320">
        <v>1748.71</v>
      </c>
      <c r="BQ93" s="320">
        <v>1434.29</v>
      </c>
      <c r="BR93" s="319">
        <f t="shared" si="132"/>
        <v>314.42000000000007</v>
      </c>
      <c r="BS93" s="320">
        <f t="shared" si="133"/>
        <v>0</v>
      </c>
      <c r="BT93" s="341">
        <f t="shared" si="134"/>
        <v>314.42000000000007</v>
      </c>
      <c r="BU93" s="319">
        <v>225.50000000000003</v>
      </c>
      <c r="BV93" s="319">
        <v>0</v>
      </c>
      <c r="BW93" s="319">
        <f t="shared" si="135"/>
        <v>225.50000000000003</v>
      </c>
      <c r="BX93" s="320">
        <f t="shared" si="136"/>
        <v>0</v>
      </c>
      <c r="BY93" s="342">
        <f t="shared" si="137"/>
        <v>225.50000000000003</v>
      </c>
      <c r="BZ93" s="319">
        <v>4596.2700000000004</v>
      </c>
      <c r="CA93" s="319">
        <v>0</v>
      </c>
      <c r="CB93" s="319">
        <f t="shared" si="138"/>
        <v>4596.2700000000004</v>
      </c>
      <c r="CC93" s="320">
        <f t="shared" si="139"/>
        <v>0</v>
      </c>
      <c r="CD93" s="341">
        <f t="shared" si="140"/>
        <v>4596.2700000000004</v>
      </c>
      <c r="CE93" s="319">
        <v>113242.09</v>
      </c>
      <c r="CF93" s="319">
        <v>50050.22</v>
      </c>
      <c r="CG93" s="319">
        <f t="shared" si="141"/>
        <v>63191.869999999995</v>
      </c>
      <c r="CH93" s="320">
        <f t="shared" si="142"/>
        <v>0</v>
      </c>
      <c r="CI93" s="342">
        <f t="shared" si="143"/>
        <v>63191.869999999995</v>
      </c>
      <c r="CJ93" s="319">
        <v>5515.6399999999994</v>
      </c>
      <c r="CK93" s="319">
        <v>0</v>
      </c>
      <c r="CL93" s="324">
        <f t="shared" si="144"/>
        <v>5515.6399999999994</v>
      </c>
      <c r="CM93" s="324">
        <f t="shared" si="145"/>
        <v>0</v>
      </c>
      <c r="CN93" s="327">
        <f t="shared" si="177"/>
        <v>5515.6399999999994</v>
      </c>
      <c r="CO93" s="324">
        <v>7086.04</v>
      </c>
      <c r="CP93" s="324">
        <v>0</v>
      </c>
      <c r="CQ93" s="324">
        <f t="shared" si="146"/>
        <v>7086.04</v>
      </c>
      <c r="CR93" s="324">
        <f t="shared" si="147"/>
        <v>0</v>
      </c>
      <c r="CS93" s="327">
        <f t="shared" si="178"/>
        <v>7086.04</v>
      </c>
      <c r="CT93" s="324">
        <v>2923.3500000000004</v>
      </c>
      <c r="CU93" s="324">
        <v>0</v>
      </c>
      <c r="CV93" s="324">
        <f t="shared" si="148"/>
        <v>2923.3500000000004</v>
      </c>
      <c r="CW93" s="324">
        <f t="shared" si="149"/>
        <v>0</v>
      </c>
      <c r="CX93" s="327">
        <f t="shared" si="179"/>
        <v>2923.3500000000004</v>
      </c>
      <c r="CY93" s="324">
        <v>4762.1699999999992</v>
      </c>
      <c r="CZ93" s="324">
        <v>0</v>
      </c>
      <c r="DA93" s="324">
        <f t="shared" si="150"/>
        <v>4762.1699999999992</v>
      </c>
      <c r="DB93" s="324">
        <f t="shared" si="151"/>
        <v>0</v>
      </c>
      <c r="DC93" s="327">
        <f t="shared" si="180"/>
        <v>4762.1699999999992</v>
      </c>
      <c r="DD93" s="324">
        <v>5610.8600000000006</v>
      </c>
      <c r="DE93" s="324">
        <v>0</v>
      </c>
      <c r="DF93" s="324">
        <f t="shared" si="152"/>
        <v>5610.8600000000006</v>
      </c>
      <c r="DG93" s="324">
        <f t="shared" si="153"/>
        <v>0</v>
      </c>
      <c r="DH93" s="325">
        <f t="shared" si="181"/>
        <v>5610.8600000000006</v>
      </c>
      <c r="DI93" s="323">
        <v>5132.2699999999995</v>
      </c>
      <c r="DJ93" s="323">
        <v>1178.3399999999999</v>
      </c>
      <c r="DK93" s="324">
        <f t="shared" si="154"/>
        <v>3953.9299999999994</v>
      </c>
      <c r="DL93" s="324">
        <f t="shared" si="155"/>
        <v>0</v>
      </c>
      <c r="DM93" s="327">
        <f t="shared" si="182"/>
        <v>3953.9299999999994</v>
      </c>
      <c r="DN93" s="324">
        <v>474.57999999999993</v>
      </c>
      <c r="DO93" s="324">
        <v>0</v>
      </c>
      <c r="DP93" s="324">
        <f t="shared" si="156"/>
        <v>474.57999999999993</v>
      </c>
      <c r="DQ93" s="324">
        <f t="shared" si="157"/>
        <v>0</v>
      </c>
      <c r="DR93" s="325">
        <f t="shared" si="158"/>
        <v>474.57999999999993</v>
      </c>
      <c r="DS93" s="320">
        <v>11069.41</v>
      </c>
      <c r="DT93" s="320">
        <v>0</v>
      </c>
      <c r="DU93" s="319">
        <f t="shared" si="159"/>
        <v>11069.41</v>
      </c>
      <c r="DV93" s="320">
        <f t="shared" si="160"/>
        <v>0</v>
      </c>
      <c r="DW93" s="342">
        <f t="shared" si="183"/>
        <v>11069.41</v>
      </c>
      <c r="DX93" s="329">
        <v>16927.260000000002</v>
      </c>
      <c r="DY93" s="329">
        <v>11179.18</v>
      </c>
      <c r="DZ93" s="320">
        <f t="shared" si="161"/>
        <v>5748.0800000000017</v>
      </c>
      <c r="EA93" s="320">
        <f t="shared" si="162"/>
        <v>0</v>
      </c>
      <c r="EB93" s="342">
        <f t="shared" si="163"/>
        <v>5748.0800000000017</v>
      </c>
      <c r="EC93" s="319">
        <v>21173.05</v>
      </c>
      <c r="ED93" s="319">
        <v>13664.63</v>
      </c>
      <c r="EE93" s="319">
        <f t="shared" si="164"/>
        <v>7508.42</v>
      </c>
      <c r="EF93" s="320">
        <f t="shared" si="165"/>
        <v>0</v>
      </c>
      <c r="EG93" s="342">
        <f t="shared" si="166"/>
        <v>7508.42</v>
      </c>
      <c r="EH93" s="324"/>
      <c r="EI93" s="324"/>
      <c r="EJ93" s="324">
        <f t="shared" si="167"/>
        <v>0</v>
      </c>
      <c r="EK93" s="324">
        <f t="shared" si="168"/>
        <v>0</v>
      </c>
      <c r="EL93" s="327">
        <f t="shared" si="169"/>
        <v>0</v>
      </c>
      <c r="EM93" s="330">
        <v>14510.289999999999</v>
      </c>
      <c r="EN93" s="330">
        <v>10753.009999999998</v>
      </c>
      <c r="EO93" s="331">
        <f t="shared" si="170"/>
        <v>434337.40999999992</v>
      </c>
      <c r="EP93" s="331">
        <f t="shared" si="96"/>
        <v>302888.99</v>
      </c>
      <c r="EQ93" s="332">
        <f t="shared" si="171"/>
        <v>131448.41999999993</v>
      </c>
      <c r="ER93" s="332">
        <f t="shared" si="172"/>
        <v>0</v>
      </c>
      <c r="ES93" s="333">
        <f t="shared" si="173"/>
        <v>131448.41999999993</v>
      </c>
      <c r="ET93" s="343"/>
      <c r="EU93" s="335">
        <f t="shared" si="174"/>
        <v>-9961.2600000000966</v>
      </c>
      <c r="EV93" s="336">
        <f t="shared" si="175"/>
        <v>-47795.649999999972</v>
      </c>
      <c r="EW93" s="337"/>
      <c r="EX93" s="2"/>
      <c r="EY93" s="7"/>
      <c r="EZ93" s="2"/>
      <c r="FA93" s="2"/>
      <c r="FB93" s="2"/>
      <c r="FC93" s="2"/>
      <c r="FD93" s="2"/>
      <c r="FE93" s="2"/>
      <c r="FF93" s="2"/>
      <c r="FG93" s="2"/>
    </row>
    <row r="94" spans="1:163" s="1" customFormat="1" ht="15.75" customHeight="1" x14ac:dyDescent="0.25">
      <c r="A94" s="311">
        <v>87</v>
      </c>
      <c r="B94" s="338" t="s">
        <v>94</v>
      </c>
      <c r="C94" s="339">
        <v>9</v>
      </c>
      <c r="D94" s="340">
        <v>3</v>
      </c>
      <c r="E94" s="315">
        <v>7620.6999999999989</v>
      </c>
      <c r="F94" s="316">
        <f>'[3]березень 2021'!F98</f>
        <v>-11689.050000000014</v>
      </c>
      <c r="G94" s="316">
        <f>'[3]березень 2021'!G98</f>
        <v>9896.0500000000029</v>
      </c>
      <c r="H94" s="317">
        <v>38579.049999999996</v>
      </c>
      <c r="I94" s="317">
        <v>38232.200000000004</v>
      </c>
      <c r="J94" s="317">
        <f t="shared" si="97"/>
        <v>346.84999999999127</v>
      </c>
      <c r="K94" s="317">
        <f t="shared" si="98"/>
        <v>0</v>
      </c>
      <c r="L94" s="317">
        <f t="shared" si="99"/>
        <v>346.84999999999127</v>
      </c>
      <c r="M94" s="318">
        <v>54896.509999999995</v>
      </c>
      <c r="N94" s="318">
        <v>70690.840000000011</v>
      </c>
      <c r="O94" s="319">
        <f t="shared" si="100"/>
        <v>0</v>
      </c>
      <c r="P94" s="319">
        <f t="shared" si="101"/>
        <v>-15794.330000000016</v>
      </c>
      <c r="Q94" s="319">
        <f t="shared" si="102"/>
        <v>-15794.330000000016</v>
      </c>
      <c r="R94" s="319">
        <v>50641.72</v>
      </c>
      <c r="S94" s="319">
        <v>55595.62</v>
      </c>
      <c r="T94" s="319">
        <f t="shared" si="103"/>
        <v>0</v>
      </c>
      <c r="U94" s="320">
        <f t="shared" si="104"/>
        <v>-4953.9000000000015</v>
      </c>
      <c r="V94" s="341">
        <f t="shared" si="105"/>
        <v>-4953.9000000000015</v>
      </c>
      <c r="W94" s="319">
        <v>0</v>
      </c>
      <c r="X94" s="319">
        <v>0</v>
      </c>
      <c r="Y94" s="319">
        <f t="shared" si="106"/>
        <v>0</v>
      </c>
      <c r="Z94" s="320">
        <f t="shared" si="107"/>
        <v>0</v>
      </c>
      <c r="AA94" s="342">
        <f t="shared" si="108"/>
        <v>0</v>
      </c>
      <c r="AB94" s="323">
        <v>7446.2</v>
      </c>
      <c r="AC94" s="323">
        <v>710.99</v>
      </c>
      <c r="AD94" s="324">
        <f t="shared" si="109"/>
        <v>6735.21</v>
      </c>
      <c r="AE94" s="324">
        <f t="shared" si="110"/>
        <v>0</v>
      </c>
      <c r="AF94" s="325">
        <f t="shared" si="176"/>
        <v>6735.21</v>
      </c>
      <c r="AG94" s="323">
        <v>3306.6000000000004</v>
      </c>
      <c r="AH94" s="323">
        <v>870.33999999999992</v>
      </c>
      <c r="AI94" s="324">
        <f t="shared" si="111"/>
        <v>2436.2600000000002</v>
      </c>
      <c r="AJ94" s="324">
        <f t="shared" si="112"/>
        <v>0</v>
      </c>
      <c r="AK94" s="325">
        <f t="shared" si="113"/>
        <v>2436.2600000000002</v>
      </c>
      <c r="AL94" s="323">
        <v>9051.8700000000008</v>
      </c>
      <c r="AM94" s="323">
        <v>6940.8499999999995</v>
      </c>
      <c r="AN94" s="324">
        <f t="shared" si="114"/>
        <v>2111.0200000000013</v>
      </c>
      <c r="AO94" s="324">
        <f t="shared" si="115"/>
        <v>0</v>
      </c>
      <c r="AP94" s="325">
        <f t="shared" si="116"/>
        <v>2111.0200000000013</v>
      </c>
      <c r="AQ94" s="326">
        <v>2096.4700000000003</v>
      </c>
      <c r="AR94" s="326">
        <v>1794.2900000000002</v>
      </c>
      <c r="AS94" s="324">
        <f t="shared" si="117"/>
        <v>302.18000000000006</v>
      </c>
      <c r="AT94" s="324">
        <f t="shared" si="118"/>
        <v>0</v>
      </c>
      <c r="AU94" s="327">
        <f t="shared" si="119"/>
        <v>302.18000000000006</v>
      </c>
      <c r="AV94" s="323">
        <v>1193.4300000000003</v>
      </c>
      <c r="AW94" s="323">
        <v>3319.41</v>
      </c>
      <c r="AX94" s="324">
        <f t="shared" si="120"/>
        <v>0</v>
      </c>
      <c r="AY94" s="324">
        <f t="shared" si="121"/>
        <v>-2125.9799999999996</v>
      </c>
      <c r="AZ94" s="325">
        <f t="shared" si="122"/>
        <v>-2125.9799999999996</v>
      </c>
      <c r="BA94" s="326">
        <v>7014.119999999999</v>
      </c>
      <c r="BB94" s="326">
        <v>5123.8199999999988</v>
      </c>
      <c r="BC94" s="324">
        <f t="shared" si="123"/>
        <v>1890.3000000000002</v>
      </c>
      <c r="BD94" s="324">
        <f t="shared" si="124"/>
        <v>0</v>
      </c>
      <c r="BE94" s="327">
        <f t="shared" si="125"/>
        <v>1890.3000000000002</v>
      </c>
      <c r="BF94" s="324">
        <v>2609.36</v>
      </c>
      <c r="BG94" s="324">
        <v>0</v>
      </c>
      <c r="BH94" s="324">
        <f t="shared" si="126"/>
        <v>2609.36</v>
      </c>
      <c r="BI94" s="324">
        <f t="shared" si="127"/>
        <v>0</v>
      </c>
      <c r="BJ94" s="327">
        <f t="shared" si="128"/>
        <v>2609.36</v>
      </c>
      <c r="BK94" s="324">
        <v>14365.779999999999</v>
      </c>
      <c r="BL94" s="324">
        <v>17825</v>
      </c>
      <c r="BM94" s="324">
        <f t="shared" si="129"/>
        <v>0</v>
      </c>
      <c r="BN94" s="324">
        <f t="shared" si="130"/>
        <v>-3459.2200000000012</v>
      </c>
      <c r="BO94" s="325">
        <f t="shared" si="131"/>
        <v>-3459.2200000000012</v>
      </c>
      <c r="BP94" s="320">
        <v>1419.7299999999998</v>
      </c>
      <c r="BQ94" s="320">
        <v>1164.27</v>
      </c>
      <c r="BR94" s="319">
        <f t="shared" si="132"/>
        <v>255.45999999999981</v>
      </c>
      <c r="BS94" s="320">
        <f t="shared" si="133"/>
        <v>0</v>
      </c>
      <c r="BT94" s="341">
        <f t="shared" si="134"/>
        <v>255.45999999999981</v>
      </c>
      <c r="BU94" s="319">
        <v>184.39</v>
      </c>
      <c r="BV94" s="319">
        <v>0</v>
      </c>
      <c r="BW94" s="319">
        <f t="shared" si="135"/>
        <v>184.39</v>
      </c>
      <c r="BX94" s="320">
        <f t="shared" si="136"/>
        <v>0</v>
      </c>
      <c r="BY94" s="342">
        <f t="shared" si="137"/>
        <v>184.39</v>
      </c>
      <c r="BZ94" s="319">
        <v>3215.17</v>
      </c>
      <c r="CA94" s="319">
        <v>5423.05</v>
      </c>
      <c r="CB94" s="319">
        <f t="shared" si="138"/>
        <v>0</v>
      </c>
      <c r="CC94" s="320">
        <f t="shared" si="139"/>
        <v>-2207.88</v>
      </c>
      <c r="CD94" s="341">
        <f t="shared" si="140"/>
        <v>-2207.88</v>
      </c>
      <c r="CE94" s="319">
        <v>74073.98000000001</v>
      </c>
      <c r="CF94" s="319">
        <v>40933.64</v>
      </c>
      <c r="CG94" s="319">
        <f t="shared" si="141"/>
        <v>33140.340000000011</v>
      </c>
      <c r="CH94" s="320">
        <f t="shared" si="142"/>
        <v>0</v>
      </c>
      <c r="CI94" s="342">
        <f t="shared" si="143"/>
        <v>33140.340000000011</v>
      </c>
      <c r="CJ94" s="319">
        <v>4295.8</v>
      </c>
      <c r="CK94" s="319">
        <v>0</v>
      </c>
      <c r="CL94" s="324">
        <f t="shared" si="144"/>
        <v>4295.8</v>
      </c>
      <c r="CM94" s="324">
        <f t="shared" si="145"/>
        <v>0</v>
      </c>
      <c r="CN94" s="327">
        <f t="shared" si="177"/>
        <v>4295.8</v>
      </c>
      <c r="CO94" s="324">
        <v>5765.0599999999995</v>
      </c>
      <c r="CP94" s="324">
        <v>0</v>
      </c>
      <c r="CQ94" s="324">
        <f t="shared" si="146"/>
        <v>5765.0599999999995</v>
      </c>
      <c r="CR94" s="324">
        <f t="shared" si="147"/>
        <v>0</v>
      </c>
      <c r="CS94" s="327">
        <f t="shared" si="178"/>
        <v>5765.0599999999995</v>
      </c>
      <c r="CT94" s="324">
        <v>2120.8599999999997</v>
      </c>
      <c r="CU94" s="324">
        <v>0</v>
      </c>
      <c r="CV94" s="324">
        <f t="shared" si="148"/>
        <v>2120.8599999999997</v>
      </c>
      <c r="CW94" s="324">
        <f t="shared" si="149"/>
        <v>0</v>
      </c>
      <c r="CX94" s="327">
        <f t="shared" si="179"/>
        <v>2120.8599999999997</v>
      </c>
      <c r="CY94" s="324">
        <v>4189.87</v>
      </c>
      <c r="CZ94" s="324">
        <v>0</v>
      </c>
      <c r="DA94" s="324">
        <f t="shared" si="150"/>
        <v>4189.87</v>
      </c>
      <c r="DB94" s="324">
        <f t="shared" si="151"/>
        <v>0</v>
      </c>
      <c r="DC94" s="327">
        <f t="shared" si="180"/>
        <v>4189.87</v>
      </c>
      <c r="DD94" s="324">
        <v>4401.71</v>
      </c>
      <c r="DE94" s="324">
        <v>0</v>
      </c>
      <c r="DF94" s="324">
        <f t="shared" si="152"/>
        <v>4401.71</v>
      </c>
      <c r="DG94" s="324">
        <f t="shared" si="153"/>
        <v>0</v>
      </c>
      <c r="DH94" s="325">
        <f t="shared" si="181"/>
        <v>4401.71</v>
      </c>
      <c r="DI94" s="323">
        <v>3253.2899999999995</v>
      </c>
      <c r="DJ94" s="323">
        <v>529</v>
      </c>
      <c r="DK94" s="324">
        <f t="shared" si="154"/>
        <v>2724.2899999999995</v>
      </c>
      <c r="DL94" s="324">
        <f t="shared" si="155"/>
        <v>0</v>
      </c>
      <c r="DM94" s="327">
        <f t="shared" si="182"/>
        <v>2724.2899999999995</v>
      </c>
      <c r="DN94" s="324">
        <v>331.5</v>
      </c>
      <c r="DO94" s="324">
        <v>0</v>
      </c>
      <c r="DP94" s="324">
        <f t="shared" si="156"/>
        <v>331.5</v>
      </c>
      <c r="DQ94" s="324">
        <f t="shared" si="157"/>
        <v>0</v>
      </c>
      <c r="DR94" s="325">
        <f t="shared" si="158"/>
        <v>331.5</v>
      </c>
      <c r="DS94" s="320">
        <v>11135.35</v>
      </c>
      <c r="DT94" s="320">
        <v>0</v>
      </c>
      <c r="DU94" s="319">
        <f t="shared" si="159"/>
        <v>11135.35</v>
      </c>
      <c r="DV94" s="320">
        <f t="shared" si="160"/>
        <v>0</v>
      </c>
      <c r="DW94" s="342">
        <f t="shared" si="183"/>
        <v>11135.35</v>
      </c>
      <c r="DX94" s="329">
        <v>12376.810000000001</v>
      </c>
      <c r="DY94" s="329">
        <v>11690.859999999999</v>
      </c>
      <c r="DZ94" s="320">
        <f t="shared" si="161"/>
        <v>685.95000000000255</v>
      </c>
      <c r="EA94" s="320">
        <f t="shared" si="162"/>
        <v>0</v>
      </c>
      <c r="EB94" s="342">
        <f t="shared" si="163"/>
        <v>685.95000000000255</v>
      </c>
      <c r="EC94" s="319">
        <v>15358.689999999999</v>
      </c>
      <c r="ED94" s="319">
        <v>14287.349999999999</v>
      </c>
      <c r="EE94" s="319">
        <f t="shared" si="164"/>
        <v>1071.3400000000001</v>
      </c>
      <c r="EF94" s="320">
        <f t="shared" si="165"/>
        <v>0</v>
      </c>
      <c r="EG94" s="342">
        <f t="shared" si="166"/>
        <v>1071.3400000000001</v>
      </c>
      <c r="EH94" s="324"/>
      <c r="EI94" s="324"/>
      <c r="EJ94" s="324">
        <f t="shared" si="167"/>
        <v>0</v>
      </c>
      <c r="EK94" s="324">
        <f t="shared" si="168"/>
        <v>0</v>
      </c>
      <c r="EL94" s="327">
        <f t="shared" si="169"/>
        <v>0</v>
      </c>
      <c r="EM94" s="330">
        <v>11508.769999999999</v>
      </c>
      <c r="EN94" s="330">
        <v>9748.130000000001</v>
      </c>
      <c r="EO94" s="331">
        <f t="shared" si="170"/>
        <v>344832.08999999985</v>
      </c>
      <c r="EP94" s="331">
        <f t="shared" si="96"/>
        <v>284879.65999999997</v>
      </c>
      <c r="EQ94" s="332">
        <f t="shared" si="171"/>
        <v>59952.429999999877</v>
      </c>
      <c r="ER94" s="332">
        <f t="shared" si="172"/>
        <v>0</v>
      </c>
      <c r="ES94" s="333">
        <f t="shared" si="173"/>
        <v>59952.429999999877</v>
      </c>
      <c r="ET94" s="343"/>
      <c r="EU94" s="335">
        <f t="shared" si="174"/>
        <v>48263.379999999859</v>
      </c>
      <c r="EV94" s="336">
        <f t="shared" si="175"/>
        <v>66865.48000000001</v>
      </c>
      <c r="EW94" s="337"/>
      <c r="EX94" s="2"/>
      <c r="EY94" s="7"/>
      <c r="EZ94" s="2"/>
      <c r="FA94" s="2"/>
      <c r="FB94" s="2"/>
      <c r="FC94" s="2"/>
      <c r="FD94" s="2"/>
      <c r="FE94" s="2"/>
      <c r="FF94" s="2"/>
      <c r="FG94" s="2"/>
    </row>
    <row r="95" spans="1:163" s="1" customFormat="1" ht="15.75" customHeight="1" x14ac:dyDescent="0.25">
      <c r="A95" s="311">
        <v>88</v>
      </c>
      <c r="B95" s="338" t="s">
        <v>95</v>
      </c>
      <c r="C95" s="339">
        <v>9</v>
      </c>
      <c r="D95" s="340">
        <v>3</v>
      </c>
      <c r="E95" s="315">
        <v>7628.5</v>
      </c>
      <c r="F95" s="316">
        <f>'[3]березень 2021'!F99</f>
        <v>-297389.97000000003</v>
      </c>
      <c r="G95" s="316">
        <f>'[3]березень 2021'!G99</f>
        <v>-300858.23999999987</v>
      </c>
      <c r="H95" s="317">
        <v>40970.369999999995</v>
      </c>
      <c r="I95" s="317">
        <v>40750.239999999991</v>
      </c>
      <c r="J95" s="317">
        <f t="shared" si="97"/>
        <v>220.13000000000466</v>
      </c>
      <c r="K95" s="317">
        <f t="shared" si="98"/>
        <v>0</v>
      </c>
      <c r="L95" s="317">
        <f t="shared" si="99"/>
        <v>220.13000000000466</v>
      </c>
      <c r="M95" s="318">
        <v>61897.630000000005</v>
      </c>
      <c r="N95" s="318">
        <v>80215.92</v>
      </c>
      <c r="O95" s="319">
        <f t="shared" si="100"/>
        <v>0</v>
      </c>
      <c r="P95" s="319">
        <f t="shared" si="101"/>
        <v>-18318.289999999994</v>
      </c>
      <c r="Q95" s="319">
        <f t="shared" si="102"/>
        <v>-18318.289999999994</v>
      </c>
      <c r="R95" s="319">
        <v>45207.99</v>
      </c>
      <c r="S95" s="319">
        <v>49670.48</v>
      </c>
      <c r="T95" s="319">
        <f t="shared" si="103"/>
        <v>0</v>
      </c>
      <c r="U95" s="320">
        <f t="shared" si="104"/>
        <v>-4462.4900000000052</v>
      </c>
      <c r="V95" s="341">
        <f t="shared" si="105"/>
        <v>-4462.4900000000052</v>
      </c>
      <c r="W95" s="319">
        <v>1036.72</v>
      </c>
      <c r="X95" s="319">
        <v>1015.68</v>
      </c>
      <c r="Y95" s="319">
        <f t="shared" si="106"/>
        <v>21.040000000000077</v>
      </c>
      <c r="Z95" s="320">
        <f t="shared" si="107"/>
        <v>0</v>
      </c>
      <c r="AA95" s="342">
        <f t="shared" si="108"/>
        <v>21.040000000000077</v>
      </c>
      <c r="AB95" s="323">
        <v>7446.1499999999987</v>
      </c>
      <c r="AC95" s="323">
        <v>732.29</v>
      </c>
      <c r="AD95" s="324">
        <f t="shared" si="109"/>
        <v>6713.8599999999988</v>
      </c>
      <c r="AE95" s="324">
        <f t="shared" si="110"/>
        <v>0</v>
      </c>
      <c r="AF95" s="325">
        <f t="shared" si="176"/>
        <v>6713.8599999999988</v>
      </c>
      <c r="AG95" s="323">
        <v>3306.96</v>
      </c>
      <c r="AH95" s="323">
        <v>942.59</v>
      </c>
      <c r="AI95" s="324">
        <f t="shared" si="111"/>
        <v>2364.37</v>
      </c>
      <c r="AJ95" s="324">
        <f t="shared" si="112"/>
        <v>0</v>
      </c>
      <c r="AK95" s="325">
        <f t="shared" si="113"/>
        <v>2364.37</v>
      </c>
      <c r="AL95" s="323">
        <v>9862.1200000000008</v>
      </c>
      <c r="AM95" s="323">
        <v>7553.9900000000007</v>
      </c>
      <c r="AN95" s="324">
        <f t="shared" si="114"/>
        <v>2308.13</v>
      </c>
      <c r="AO95" s="324">
        <f t="shared" si="115"/>
        <v>0</v>
      </c>
      <c r="AP95" s="325">
        <f t="shared" si="116"/>
        <v>2308.13</v>
      </c>
      <c r="AQ95" s="326">
        <v>2068.83</v>
      </c>
      <c r="AR95" s="326">
        <v>1774.79</v>
      </c>
      <c r="AS95" s="324">
        <f t="shared" si="117"/>
        <v>294.03999999999996</v>
      </c>
      <c r="AT95" s="324">
        <f t="shared" si="118"/>
        <v>0</v>
      </c>
      <c r="AU95" s="327">
        <f t="shared" si="119"/>
        <v>294.03999999999996</v>
      </c>
      <c r="AV95" s="323">
        <v>1194.5999999999999</v>
      </c>
      <c r="AW95" s="323">
        <v>2.0499999999999998</v>
      </c>
      <c r="AX95" s="324">
        <f t="shared" si="120"/>
        <v>1192.55</v>
      </c>
      <c r="AY95" s="324">
        <f t="shared" si="121"/>
        <v>0</v>
      </c>
      <c r="AZ95" s="325">
        <f t="shared" si="122"/>
        <v>1192.55</v>
      </c>
      <c r="BA95" s="326">
        <v>7015.94</v>
      </c>
      <c r="BB95" s="326">
        <v>5357.97</v>
      </c>
      <c r="BC95" s="324">
        <f t="shared" si="123"/>
        <v>1657.9699999999993</v>
      </c>
      <c r="BD95" s="324">
        <f t="shared" si="124"/>
        <v>0</v>
      </c>
      <c r="BE95" s="327">
        <f t="shared" si="125"/>
        <v>1657.9699999999993</v>
      </c>
      <c r="BF95" s="324">
        <v>2611.98</v>
      </c>
      <c r="BG95" s="324">
        <v>0</v>
      </c>
      <c r="BH95" s="324">
        <f t="shared" si="126"/>
        <v>2611.98</v>
      </c>
      <c r="BI95" s="324">
        <f t="shared" si="127"/>
        <v>0</v>
      </c>
      <c r="BJ95" s="327">
        <f t="shared" si="128"/>
        <v>2611.98</v>
      </c>
      <c r="BK95" s="324">
        <v>14375.880000000001</v>
      </c>
      <c r="BL95" s="324">
        <v>10246.58</v>
      </c>
      <c r="BM95" s="324">
        <f t="shared" si="129"/>
        <v>4129.3000000000011</v>
      </c>
      <c r="BN95" s="324">
        <f t="shared" si="130"/>
        <v>0</v>
      </c>
      <c r="BO95" s="325">
        <f t="shared" si="131"/>
        <v>4129.3000000000011</v>
      </c>
      <c r="BP95" s="320">
        <v>1418.11</v>
      </c>
      <c r="BQ95" s="320">
        <v>1162.51</v>
      </c>
      <c r="BR95" s="319">
        <f t="shared" si="132"/>
        <v>255.59999999999991</v>
      </c>
      <c r="BS95" s="320">
        <f t="shared" si="133"/>
        <v>0</v>
      </c>
      <c r="BT95" s="341">
        <f t="shared" si="134"/>
        <v>255.59999999999991</v>
      </c>
      <c r="BU95" s="319">
        <v>182.33</v>
      </c>
      <c r="BV95" s="319">
        <v>0</v>
      </c>
      <c r="BW95" s="319">
        <f t="shared" si="135"/>
        <v>182.33</v>
      </c>
      <c r="BX95" s="320">
        <f t="shared" si="136"/>
        <v>0</v>
      </c>
      <c r="BY95" s="342">
        <f t="shared" si="137"/>
        <v>182.33</v>
      </c>
      <c r="BZ95" s="319">
        <v>3215.4</v>
      </c>
      <c r="CA95" s="319">
        <v>5423.05</v>
      </c>
      <c r="CB95" s="319">
        <f t="shared" si="138"/>
        <v>0</v>
      </c>
      <c r="CC95" s="320">
        <f t="shared" si="139"/>
        <v>-2207.65</v>
      </c>
      <c r="CD95" s="341">
        <f t="shared" si="140"/>
        <v>-2207.65</v>
      </c>
      <c r="CE95" s="319">
        <v>61361.329999999994</v>
      </c>
      <c r="CF95" s="319">
        <v>13948.980000000001</v>
      </c>
      <c r="CG95" s="319">
        <f t="shared" si="141"/>
        <v>47412.349999999991</v>
      </c>
      <c r="CH95" s="320">
        <f t="shared" si="142"/>
        <v>0</v>
      </c>
      <c r="CI95" s="342">
        <f t="shared" si="143"/>
        <v>47412.349999999991</v>
      </c>
      <c r="CJ95" s="319">
        <v>4297.8999999999996</v>
      </c>
      <c r="CK95" s="319">
        <v>484.46</v>
      </c>
      <c r="CL95" s="324">
        <f t="shared" si="144"/>
        <v>3813.4399999999996</v>
      </c>
      <c r="CM95" s="324">
        <f t="shared" si="145"/>
        <v>0</v>
      </c>
      <c r="CN95" s="327">
        <f t="shared" si="177"/>
        <v>3813.4399999999996</v>
      </c>
      <c r="CO95" s="324">
        <v>5765.619999999999</v>
      </c>
      <c r="CP95" s="324">
        <v>0</v>
      </c>
      <c r="CQ95" s="324">
        <f t="shared" si="146"/>
        <v>5765.619999999999</v>
      </c>
      <c r="CR95" s="324">
        <f t="shared" si="147"/>
        <v>0</v>
      </c>
      <c r="CS95" s="327">
        <f t="shared" si="178"/>
        <v>5765.619999999999</v>
      </c>
      <c r="CT95" s="324">
        <v>1919.3299999999997</v>
      </c>
      <c r="CU95" s="324">
        <v>0</v>
      </c>
      <c r="CV95" s="324">
        <f t="shared" si="148"/>
        <v>1919.3299999999997</v>
      </c>
      <c r="CW95" s="324">
        <f t="shared" si="149"/>
        <v>0</v>
      </c>
      <c r="CX95" s="327">
        <f t="shared" si="179"/>
        <v>1919.3299999999997</v>
      </c>
      <c r="CY95" s="324">
        <v>4424.5400000000009</v>
      </c>
      <c r="CZ95" s="324">
        <v>0</v>
      </c>
      <c r="DA95" s="324">
        <f t="shared" si="150"/>
        <v>4424.5400000000009</v>
      </c>
      <c r="DB95" s="324">
        <f t="shared" si="151"/>
        <v>0</v>
      </c>
      <c r="DC95" s="327">
        <f t="shared" si="180"/>
        <v>4424.5400000000009</v>
      </c>
      <c r="DD95" s="324">
        <v>4400.8700000000008</v>
      </c>
      <c r="DE95" s="324">
        <v>0</v>
      </c>
      <c r="DF95" s="324">
        <f t="shared" si="152"/>
        <v>4400.8700000000008</v>
      </c>
      <c r="DG95" s="324">
        <f t="shared" si="153"/>
        <v>0</v>
      </c>
      <c r="DH95" s="325">
        <f t="shared" si="181"/>
        <v>4400.8700000000008</v>
      </c>
      <c r="DI95" s="323">
        <v>3251.27</v>
      </c>
      <c r="DJ95" s="323">
        <v>546.83000000000004</v>
      </c>
      <c r="DK95" s="324">
        <f t="shared" si="154"/>
        <v>2704.44</v>
      </c>
      <c r="DL95" s="324">
        <f t="shared" si="155"/>
        <v>0</v>
      </c>
      <c r="DM95" s="327">
        <f t="shared" si="182"/>
        <v>2704.44</v>
      </c>
      <c r="DN95" s="324">
        <v>329.58</v>
      </c>
      <c r="DO95" s="324">
        <v>0</v>
      </c>
      <c r="DP95" s="324">
        <f t="shared" si="156"/>
        <v>329.58</v>
      </c>
      <c r="DQ95" s="324">
        <f t="shared" si="157"/>
        <v>0</v>
      </c>
      <c r="DR95" s="325">
        <f t="shared" si="158"/>
        <v>329.58</v>
      </c>
      <c r="DS95" s="320">
        <v>11056.73</v>
      </c>
      <c r="DT95" s="320">
        <v>0</v>
      </c>
      <c r="DU95" s="319">
        <f t="shared" si="159"/>
        <v>11056.73</v>
      </c>
      <c r="DV95" s="320">
        <f t="shared" si="160"/>
        <v>0</v>
      </c>
      <c r="DW95" s="342">
        <f t="shared" si="183"/>
        <v>11056.73</v>
      </c>
      <c r="DX95" s="329">
        <v>13263.66</v>
      </c>
      <c r="DY95" s="329">
        <v>13759.449999999999</v>
      </c>
      <c r="DZ95" s="320">
        <f t="shared" si="161"/>
        <v>0</v>
      </c>
      <c r="EA95" s="320">
        <f t="shared" si="162"/>
        <v>-495.78999999999905</v>
      </c>
      <c r="EB95" s="342">
        <f t="shared" si="163"/>
        <v>-495.78999999999905</v>
      </c>
      <c r="EC95" s="319">
        <v>16139.2</v>
      </c>
      <c r="ED95" s="319">
        <v>16817.3</v>
      </c>
      <c r="EE95" s="319">
        <f t="shared" si="164"/>
        <v>0</v>
      </c>
      <c r="EF95" s="320">
        <f t="shared" si="165"/>
        <v>-678.09999999999854</v>
      </c>
      <c r="EG95" s="342">
        <f t="shared" si="166"/>
        <v>-678.09999999999854</v>
      </c>
      <c r="EH95" s="324"/>
      <c r="EI95" s="324"/>
      <c r="EJ95" s="324">
        <f t="shared" si="167"/>
        <v>0</v>
      </c>
      <c r="EK95" s="324">
        <f t="shared" si="168"/>
        <v>0</v>
      </c>
      <c r="EL95" s="327">
        <f t="shared" si="169"/>
        <v>0</v>
      </c>
      <c r="EM95" s="330">
        <v>11343.449999999999</v>
      </c>
      <c r="EN95" s="330">
        <v>8952.0700000000015</v>
      </c>
      <c r="EO95" s="331">
        <f t="shared" si="170"/>
        <v>339364.49</v>
      </c>
      <c r="EP95" s="331">
        <f t="shared" si="96"/>
        <v>259357.22999999998</v>
      </c>
      <c r="EQ95" s="332">
        <f t="shared" si="171"/>
        <v>80007.260000000009</v>
      </c>
      <c r="ER95" s="332">
        <f t="shared" si="172"/>
        <v>0</v>
      </c>
      <c r="ES95" s="333">
        <f t="shared" si="173"/>
        <v>80007.260000000009</v>
      </c>
      <c r="ET95" s="343"/>
      <c r="EU95" s="335">
        <f t="shared" si="174"/>
        <v>-217382.71000000002</v>
      </c>
      <c r="EV95" s="336">
        <f t="shared" si="175"/>
        <v>-230088.06999999992</v>
      </c>
      <c r="EW95" s="337"/>
      <c r="EX95" s="2"/>
      <c r="EY95" s="7"/>
      <c r="EZ95" s="2"/>
      <c r="FA95" s="2"/>
      <c r="FB95" s="2"/>
      <c r="FC95" s="2"/>
      <c r="FD95" s="2"/>
      <c r="FE95" s="2"/>
      <c r="FF95" s="2"/>
      <c r="FG95" s="2"/>
    </row>
    <row r="96" spans="1:163" s="1" customFormat="1" ht="15.75" customHeight="1" x14ac:dyDescent="0.25">
      <c r="A96" s="311">
        <v>89</v>
      </c>
      <c r="B96" s="338" t="s">
        <v>96</v>
      </c>
      <c r="C96" s="339">
        <v>9</v>
      </c>
      <c r="D96" s="340">
        <v>3</v>
      </c>
      <c r="E96" s="315">
        <v>7605.4571428571417</v>
      </c>
      <c r="F96" s="316">
        <f>'[3]березень 2021'!F100</f>
        <v>-44387.389999999992</v>
      </c>
      <c r="G96" s="316">
        <f>'[3]березень 2021'!G100</f>
        <v>-105654.14999999994</v>
      </c>
      <c r="H96" s="317">
        <v>41528.81</v>
      </c>
      <c r="I96" s="317">
        <v>42187.37</v>
      </c>
      <c r="J96" s="317">
        <f t="shared" si="97"/>
        <v>0</v>
      </c>
      <c r="K96" s="317">
        <f t="shared" si="98"/>
        <v>-658.56000000000495</v>
      </c>
      <c r="L96" s="317">
        <f t="shared" si="99"/>
        <v>-658.56000000000495</v>
      </c>
      <c r="M96" s="318">
        <v>55405.37000000001</v>
      </c>
      <c r="N96" s="318">
        <v>69401.930000000008</v>
      </c>
      <c r="O96" s="319">
        <f t="shared" si="100"/>
        <v>0</v>
      </c>
      <c r="P96" s="319">
        <f t="shared" si="101"/>
        <v>-13996.559999999998</v>
      </c>
      <c r="Q96" s="319">
        <f t="shared" si="102"/>
        <v>-13996.559999999998</v>
      </c>
      <c r="R96" s="319">
        <v>44874.39</v>
      </c>
      <c r="S96" s="319">
        <v>49098.670000000006</v>
      </c>
      <c r="T96" s="319">
        <f t="shared" si="103"/>
        <v>0</v>
      </c>
      <c r="U96" s="320">
        <f t="shared" si="104"/>
        <v>-4224.2800000000061</v>
      </c>
      <c r="V96" s="341">
        <f t="shared" si="105"/>
        <v>-4224.2800000000061</v>
      </c>
      <c r="W96" s="319">
        <v>1033.52</v>
      </c>
      <c r="X96" s="319">
        <v>1015.65</v>
      </c>
      <c r="Y96" s="319">
        <f t="shared" si="106"/>
        <v>17.870000000000005</v>
      </c>
      <c r="Z96" s="320">
        <f t="shared" si="107"/>
        <v>0</v>
      </c>
      <c r="AA96" s="342">
        <f t="shared" si="108"/>
        <v>17.870000000000005</v>
      </c>
      <c r="AB96" s="323">
        <v>7442.8100000000013</v>
      </c>
      <c r="AC96" s="323">
        <v>732.29</v>
      </c>
      <c r="AD96" s="324">
        <f t="shared" si="109"/>
        <v>6710.5200000000013</v>
      </c>
      <c r="AE96" s="324">
        <f t="shared" si="110"/>
        <v>0</v>
      </c>
      <c r="AF96" s="325">
        <f t="shared" si="176"/>
        <v>6710.5200000000013</v>
      </c>
      <c r="AG96" s="323">
        <v>3305.34</v>
      </c>
      <c r="AH96" s="323">
        <v>1122.79</v>
      </c>
      <c r="AI96" s="324">
        <f t="shared" si="111"/>
        <v>2182.5500000000002</v>
      </c>
      <c r="AJ96" s="324">
        <f t="shared" si="112"/>
        <v>0</v>
      </c>
      <c r="AK96" s="325">
        <f t="shared" si="113"/>
        <v>2182.5500000000002</v>
      </c>
      <c r="AL96" s="323">
        <v>9028.07</v>
      </c>
      <c r="AM96" s="323">
        <v>6924.6299999999992</v>
      </c>
      <c r="AN96" s="324">
        <f t="shared" si="114"/>
        <v>2103.4400000000005</v>
      </c>
      <c r="AO96" s="324">
        <f t="shared" si="115"/>
        <v>0</v>
      </c>
      <c r="AP96" s="325">
        <f t="shared" si="116"/>
        <v>2103.4400000000005</v>
      </c>
      <c r="AQ96" s="326">
        <v>2086.8100000000004</v>
      </c>
      <c r="AR96" s="326">
        <v>1791.6599999999999</v>
      </c>
      <c r="AS96" s="324">
        <f t="shared" si="117"/>
        <v>295.15000000000055</v>
      </c>
      <c r="AT96" s="324">
        <f t="shared" si="118"/>
        <v>0</v>
      </c>
      <c r="AU96" s="327">
        <f t="shared" si="119"/>
        <v>295.15000000000055</v>
      </c>
      <c r="AV96" s="323">
        <v>1193.3499999999999</v>
      </c>
      <c r="AW96" s="323">
        <v>4683.01</v>
      </c>
      <c r="AX96" s="324">
        <f t="shared" si="120"/>
        <v>0</v>
      </c>
      <c r="AY96" s="324">
        <f t="shared" si="121"/>
        <v>-3489.6600000000003</v>
      </c>
      <c r="AZ96" s="325">
        <f t="shared" si="122"/>
        <v>-3489.6600000000003</v>
      </c>
      <c r="BA96" s="326">
        <v>7010.7300000000005</v>
      </c>
      <c r="BB96" s="326">
        <v>5305.6299999999992</v>
      </c>
      <c r="BC96" s="324">
        <f t="shared" si="123"/>
        <v>1705.1000000000013</v>
      </c>
      <c r="BD96" s="324">
        <f t="shared" si="124"/>
        <v>0</v>
      </c>
      <c r="BE96" s="327">
        <f t="shared" si="125"/>
        <v>1705.1000000000013</v>
      </c>
      <c r="BF96" s="324">
        <v>2604.13</v>
      </c>
      <c r="BG96" s="324">
        <v>0</v>
      </c>
      <c r="BH96" s="324">
        <f t="shared" si="126"/>
        <v>2604.13</v>
      </c>
      <c r="BI96" s="324">
        <f t="shared" si="127"/>
        <v>0</v>
      </c>
      <c r="BJ96" s="327">
        <f t="shared" si="128"/>
        <v>2604.13</v>
      </c>
      <c r="BK96" s="324">
        <v>14334.929999999998</v>
      </c>
      <c r="BL96" s="324">
        <v>15133.769999999999</v>
      </c>
      <c r="BM96" s="324">
        <f t="shared" si="129"/>
        <v>0</v>
      </c>
      <c r="BN96" s="324">
        <f t="shared" si="130"/>
        <v>-798.84000000000015</v>
      </c>
      <c r="BO96" s="325">
        <f t="shared" si="131"/>
        <v>-798.84000000000015</v>
      </c>
      <c r="BP96" s="320">
        <v>1416.8500000000001</v>
      </c>
      <c r="BQ96" s="320">
        <v>1163.1500000000001</v>
      </c>
      <c r="BR96" s="319">
        <f t="shared" si="132"/>
        <v>253.70000000000005</v>
      </c>
      <c r="BS96" s="320">
        <f t="shared" si="133"/>
        <v>0</v>
      </c>
      <c r="BT96" s="341">
        <f t="shared" si="134"/>
        <v>253.70000000000005</v>
      </c>
      <c r="BU96" s="319">
        <v>184.02</v>
      </c>
      <c r="BV96" s="319">
        <v>0</v>
      </c>
      <c r="BW96" s="319">
        <f t="shared" si="135"/>
        <v>184.02</v>
      </c>
      <c r="BX96" s="320">
        <f t="shared" si="136"/>
        <v>0</v>
      </c>
      <c r="BY96" s="342">
        <f t="shared" si="137"/>
        <v>184.02</v>
      </c>
      <c r="BZ96" s="319">
        <v>3213.7200000000003</v>
      </c>
      <c r="CA96" s="319">
        <v>5423.05</v>
      </c>
      <c r="CB96" s="319">
        <f t="shared" si="138"/>
        <v>0</v>
      </c>
      <c r="CC96" s="320">
        <f t="shared" si="139"/>
        <v>-2209.33</v>
      </c>
      <c r="CD96" s="341">
        <f t="shared" si="140"/>
        <v>-2209.33</v>
      </c>
      <c r="CE96" s="319">
        <v>67765.909999999989</v>
      </c>
      <c r="CF96" s="319">
        <v>2164.4899999999998</v>
      </c>
      <c r="CG96" s="319">
        <f t="shared" si="141"/>
        <v>65601.419999999984</v>
      </c>
      <c r="CH96" s="320">
        <f t="shared" si="142"/>
        <v>0</v>
      </c>
      <c r="CI96" s="342">
        <f t="shared" si="143"/>
        <v>65601.419999999984</v>
      </c>
      <c r="CJ96" s="319">
        <v>4292.8</v>
      </c>
      <c r="CK96" s="319">
        <v>0</v>
      </c>
      <c r="CL96" s="324">
        <f t="shared" si="144"/>
        <v>4292.8</v>
      </c>
      <c r="CM96" s="324">
        <f t="shared" si="145"/>
        <v>0</v>
      </c>
      <c r="CN96" s="327">
        <f t="shared" si="177"/>
        <v>4292.8</v>
      </c>
      <c r="CO96" s="324">
        <v>5761.58</v>
      </c>
      <c r="CP96" s="324">
        <v>6381.97</v>
      </c>
      <c r="CQ96" s="324">
        <f t="shared" si="146"/>
        <v>0</v>
      </c>
      <c r="CR96" s="324">
        <f t="shared" si="147"/>
        <v>-620.39000000000033</v>
      </c>
      <c r="CS96" s="327">
        <f t="shared" si="178"/>
        <v>-620.39000000000033</v>
      </c>
      <c r="CT96" s="324">
        <v>2116.7800000000002</v>
      </c>
      <c r="CU96" s="324">
        <v>741.8</v>
      </c>
      <c r="CV96" s="324">
        <f t="shared" si="148"/>
        <v>1374.9800000000002</v>
      </c>
      <c r="CW96" s="324">
        <f t="shared" si="149"/>
        <v>0</v>
      </c>
      <c r="CX96" s="327">
        <f t="shared" si="179"/>
        <v>1374.9800000000002</v>
      </c>
      <c r="CY96" s="324">
        <v>4128.17</v>
      </c>
      <c r="CZ96" s="324">
        <v>0</v>
      </c>
      <c r="DA96" s="324">
        <f t="shared" si="150"/>
        <v>4128.17</v>
      </c>
      <c r="DB96" s="324">
        <f t="shared" si="151"/>
        <v>0</v>
      </c>
      <c r="DC96" s="327">
        <f t="shared" si="180"/>
        <v>4128.17</v>
      </c>
      <c r="DD96" s="324">
        <v>4398.54</v>
      </c>
      <c r="DE96" s="324">
        <v>0</v>
      </c>
      <c r="DF96" s="324">
        <f t="shared" si="152"/>
        <v>4398.54</v>
      </c>
      <c r="DG96" s="324">
        <f t="shared" si="153"/>
        <v>0</v>
      </c>
      <c r="DH96" s="325">
        <f t="shared" si="181"/>
        <v>4398.54</v>
      </c>
      <c r="DI96" s="323">
        <v>3249.33</v>
      </c>
      <c r="DJ96" s="323">
        <v>128.30000000000001</v>
      </c>
      <c r="DK96" s="324">
        <f t="shared" si="154"/>
        <v>3121.0299999999997</v>
      </c>
      <c r="DL96" s="324">
        <f t="shared" si="155"/>
        <v>0</v>
      </c>
      <c r="DM96" s="327">
        <f t="shared" si="182"/>
        <v>3121.0299999999997</v>
      </c>
      <c r="DN96" s="324">
        <v>333.1</v>
      </c>
      <c r="DO96" s="324">
        <v>0</v>
      </c>
      <c r="DP96" s="324">
        <f t="shared" si="156"/>
        <v>333.1</v>
      </c>
      <c r="DQ96" s="324">
        <f t="shared" si="157"/>
        <v>0</v>
      </c>
      <c r="DR96" s="325">
        <f t="shared" si="158"/>
        <v>333.1</v>
      </c>
      <c r="DS96" s="320">
        <v>10888.84</v>
      </c>
      <c r="DT96" s="320">
        <v>0</v>
      </c>
      <c r="DU96" s="319">
        <f t="shared" si="159"/>
        <v>10888.84</v>
      </c>
      <c r="DV96" s="320">
        <f t="shared" si="160"/>
        <v>0</v>
      </c>
      <c r="DW96" s="342">
        <f t="shared" si="183"/>
        <v>10888.84</v>
      </c>
      <c r="DX96" s="329">
        <v>11559.61</v>
      </c>
      <c r="DY96" s="329">
        <v>5942.3</v>
      </c>
      <c r="DZ96" s="320">
        <f t="shared" si="161"/>
        <v>5617.31</v>
      </c>
      <c r="EA96" s="320">
        <f t="shared" si="162"/>
        <v>0</v>
      </c>
      <c r="EB96" s="342">
        <f t="shared" si="163"/>
        <v>5617.31</v>
      </c>
      <c r="EC96" s="319">
        <v>14005.67</v>
      </c>
      <c r="ED96" s="319">
        <v>7266.93</v>
      </c>
      <c r="EE96" s="319">
        <f t="shared" si="164"/>
        <v>6738.74</v>
      </c>
      <c r="EF96" s="320">
        <f t="shared" si="165"/>
        <v>0</v>
      </c>
      <c r="EG96" s="342">
        <f t="shared" si="166"/>
        <v>6738.74</v>
      </c>
      <c r="EH96" s="324"/>
      <c r="EI96" s="324"/>
      <c r="EJ96" s="324">
        <f t="shared" si="167"/>
        <v>0</v>
      </c>
      <c r="EK96" s="324">
        <f t="shared" si="168"/>
        <v>0</v>
      </c>
      <c r="EL96" s="327">
        <f t="shared" si="169"/>
        <v>0</v>
      </c>
      <c r="EM96" s="330">
        <v>11181.000000000002</v>
      </c>
      <c r="EN96" s="330">
        <v>8015.91</v>
      </c>
      <c r="EO96" s="331">
        <f t="shared" si="170"/>
        <v>334344.18</v>
      </c>
      <c r="EP96" s="331">
        <f t="shared" si="96"/>
        <v>234625.30000000002</v>
      </c>
      <c r="EQ96" s="332">
        <f t="shared" si="171"/>
        <v>99718.879999999976</v>
      </c>
      <c r="ER96" s="332">
        <f t="shared" si="172"/>
        <v>0</v>
      </c>
      <c r="ES96" s="333">
        <f t="shared" si="173"/>
        <v>99718.879999999976</v>
      </c>
      <c r="ET96" s="343"/>
      <c r="EU96" s="335">
        <f t="shared" si="174"/>
        <v>55331.489999999983</v>
      </c>
      <c r="EV96" s="336">
        <f t="shared" si="175"/>
        <v>-23024.499999999949</v>
      </c>
      <c r="EW96" s="337"/>
      <c r="EX96" s="2"/>
      <c r="EY96" s="7"/>
      <c r="EZ96" s="2"/>
      <c r="FA96" s="2"/>
      <c r="FB96" s="2"/>
      <c r="FC96" s="2"/>
      <c r="FD96" s="2"/>
      <c r="FE96" s="2"/>
      <c r="FF96" s="2"/>
      <c r="FG96" s="2"/>
    </row>
    <row r="97" spans="1:163" s="1" customFormat="1" ht="15.75" customHeight="1" x14ac:dyDescent="0.25">
      <c r="A97" s="311">
        <v>90</v>
      </c>
      <c r="B97" s="338" t="s">
        <v>97</v>
      </c>
      <c r="C97" s="339">
        <v>10</v>
      </c>
      <c r="D97" s="340">
        <v>1</v>
      </c>
      <c r="E97" s="315">
        <v>2340.7000000000003</v>
      </c>
      <c r="F97" s="316">
        <f>'[3]березень 2021'!F101</f>
        <v>17634.310000000001</v>
      </c>
      <c r="G97" s="316">
        <f>'[3]березень 2021'!G101</f>
        <v>9169.0499999999975</v>
      </c>
      <c r="H97" s="317">
        <v>12429.61</v>
      </c>
      <c r="I97" s="317">
        <v>13929.61</v>
      </c>
      <c r="J97" s="317">
        <f t="shared" si="97"/>
        <v>0</v>
      </c>
      <c r="K97" s="317">
        <f t="shared" si="98"/>
        <v>-1500</v>
      </c>
      <c r="L97" s="317">
        <f t="shared" si="99"/>
        <v>-1500</v>
      </c>
      <c r="M97" s="318">
        <v>21597.42</v>
      </c>
      <c r="N97" s="318">
        <v>35138.460000000006</v>
      </c>
      <c r="O97" s="319">
        <f t="shared" si="100"/>
        <v>0</v>
      </c>
      <c r="P97" s="319">
        <f t="shared" si="101"/>
        <v>-13541.040000000008</v>
      </c>
      <c r="Q97" s="319">
        <f t="shared" si="102"/>
        <v>-13541.040000000008</v>
      </c>
      <c r="R97" s="319">
        <v>13982.810000000001</v>
      </c>
      <c r="S97" s="319">
        <v>13716.130000000001</v>
      </c>
      <c r="T97" s="319">
        <f t="shared" si="103"/>
        <v>266.68000000000029</v>
      </c>
      <c r="U97" s="320">
        <f t="shared" si="104"/>
        <v>0</v>
      </c>
      <c r="V97" s="341">
        <f t="shared" si="105"/>
        <v>266.68000000000029</v>
      </c>
      <c r="W97" s="319">
        <v>0</v>
      </c>
      <c r="X97" s="319">
        <v>0</v>
      </c>
      <c r="Y97" s="319">
        <f t="shared" si="106"/>
        <v>0</v>
      </c>
      <c r="Z97" s="320">
        <f t="shared" si="107"/>
        <v>0</v>
      </c>
      <c r="AA97" s="342">
        <f t="shared" si="108"/>
        <v>0</v>
      </c>
      <c r="AB97" s="323">
        <v>2885.6400000000003</v>
      </c>
      <c r="AC97" s="323">
        <v>406.93</v>
      </c>
      <c r="AD97" s="324">
        <f t="shared" si="109"/>
        <v>2478.7100000000005</v>
      </c>
      <c r="AE97" s="324">
        <f t="shared" si="110"/>
        <v>0</v>
      </c>
      <c r="AF97" s="325">
        <f t="shared" si="176"/>
        <v>2478.7100000000005</v>
      </c>
      <c r="AG97" s="323">
        <v>1622.5600000000002</v>
      </c>
      <c r="AH97" s="323">
        <v>308.91000000000003</v>
      </c>
      <c r="AI97" s="324">
        <f t="shared" si="111"/>
        <v>1313.65</v>
      </c>
      <c r="AJ97" s="324">
        <f t="shared" si="112"/>
        <v>0</v>
      </c>
      <c r="AK97" s="325">
        <f t="shared" si="113"/>
        <v>1313.65</v>
      </c>
      <c r="AL97" s="323">
        <v>3080.3900000000003</v>
      </c>
      <c r="AM97" s="323">
        <v>2358.39</v>
      </c>
      <c r="AN97" s="324">
        <f t="shared" si="114"/>
        <v>722.00000000000045</v>
      </c>
      <c r="AO97" s="324">
        <f t="shared" si="115"/>
        <v>0</v>
      </c>
      <c r="AP97" s="325">
        <f t="shared" si="116"/>
        <v>722.00000000000045</v>
      </c>
      <c r="AQ97" s="326">
        <v>582.14</v>
      </c>
      <c r="AR97" s="326">
        <v>497.85999999999996</v>
      </c>
      <c r="AS97" s="324">
        <f t="shared" si="117"/>
        <v>84.28000000000003</v>
      </c>
      <c r="AT97" s="324">
        <f t="shared" si="118"/>
        <v>0</v>
      </c>
      <c r="AU97" s="327">
        <f t="shared" si="119"/>
        <v>84.28000000000003</v>
      </c>
      <c r="AV97" s="323">
        <v>120.09</v>
      </c>
      <c r="AW97" s="323">
        <v>0.19999999999999998</v>
      </c>
      <c r="AX97" s="324">
        <f t="shared" si="120"/>
        <v>119.89</v>
      </c>
      <c r="AY97" s="324">
        <f t="shared" si="121"/>
        <v>0</v>
      </c>
      <c r="AZ97" s="325">
        <f t="shared" si="122"/>
        <v>119.89</v>
      </c>
      <c r="BA97" s="326">
        <v>1775.8799999999999</v>
      </c>
      <c r="BB97" s="326">
        <v>886.86000000000013</v>
      </c>
      <c r="BC97" s="324">
        <f t="shared" si="123"/>
        <v>889.01999999999975</v>
      </c>
      <c r="BD97" s="324">
        <f t="shared" si="124"/>
        <v>0</v>
      </c>
      <c r="BE97" s="327">
        <f t="shared" si="125"/>
        <v>889.01999999999975</v>
      </c>
      <c r="BF97" s="324">
        <v>801.48000000000013</v>
      </c>
      <c r="BG97" s="324">
        <v>0</v>
      </c>
      <c r="BH97" s="324">
        <f t="shared" si="126"/>
        <v>801.48000000000013</v>
      </c>
      <c r="BI97" s="324">
        <f t="shared" si="127"/>
        <v>0</v>
      </c>
      <c r="BJ97" s="327">
        <f t="shared" si="128"/>
        <v>801.48000000000013</v>
      </c>
      <c r="BK97" s="324">
        <v>4413.13</v>
      </c>
      <c r="BL97" s="324">
        <v>9621.3799999999992</v>
      </c>
      <c r="BM97" s="324">
        <f t="shared" si="129"/>
        <v>0</v>
      </c>
      <c r="BN97" s="324">
        <f t="shared" si="130"/>
        <v>-5208.2499999999991</v>
      </c>
      <c r="BO97" s="325">
        <f t="shared" si="131"/>
        <v>-5208.2499999999991</v>
      </c>
      <c r="BP97" s="320">
        <v>429.74999999999989</v>
      </c>
      <c r="BQ97" s="320">
        <v>350.26</v>
      </c>
      <c r="BR97" s="319">
        <f t="shared" si="132"/>
        <v>79.489999999999895</v>
      </c>
      <c r="BS97" s="320">
        <f t="shared" si="133"/>
        <v>0</v>
      </c>
      <c r="BT97" s="341">
        <f t="shared" si="134"/>
        <v>79.489999999999895</v>
      </c>
      <c r="BU97" s="319">
        <v>54.989999999999995</v>
      </c>
      <c r="BV97" s="319">
        <v>341.34</v>
      </c>
      <c r="BW97" s="319">
        <f t="shared" si="135"/>
        <v>0</v>
      </c>
      <c r="BX97" s="320">
        <f t="shared" si="136"/>
        <v>-286.34999999999997</v>
      </c>
      <c r="BY97" s="342">
        <f t="shared" si="137"/>
        <v>-286.34999999999997</v>
      </c>
      <c r="BZ97" s="319">
        <v>1115.1199999999999</v>
      </c>
      <c r="CA97" s="319">
        <v>0</v>
      </c>
      <c r="CB97" s="319">
        <f t="shared" si="138"/>
        <v>1115.1199999999999</v>
      </c>
      <c r="CC97" s="320">
        <f t="shared" si="139"/>
        <v>0</v>
      </c>
      <c r="CD97" s="341">
        <f t="shared" si="140"/>
        <v>1115.1199999999999</v>
      </c>
      <c r="CE97" s="319">
        <v>14834.199999999999</v>
      </c>
      <c r="CF97" s="319">
        <v>7232.15</v>
      </c>
      <c r="CG97" s="319">
        <f t="shared" si="141"/>
        <v>7602.0499999999993</v>
      </c>
      <c r="CH97" s="320">
        <f t="shared" si="142"/>
        <v>0</v>
      </c>
      <c r="CI97" s="342">
        <f t="shared" si="143"/>
        <v>7602.0499999999993</v>
      </c>
      <c r="CJ97" s="319">
        <v>1706.63</v>
      </c>
      <c r="CK97" s="319">
        <v>0</v>
      </c>
      <c r="CL97" s="324">
        <f t="shared" si="144"/>
        <v>1706.63</v>
      </c>
      <c r="CM97" s="324">
        <f t="shared" si="145"/>
        <v>0</v>
      </c>
      <c r="CN97" s="327">
        <f t="shared" si="177"/>
        <v>1706.63</v>
      </c>
      <c r="CO97" s="324">
        <v>2809.78</v>
      </c>
      <c r="CP97" s="324">
        <v>0</v>
      </c>
      <c r="CQ97" s="324">
        <f t="shared" si="146"/>
        <v>2809.78</v>
      </c>
      <c r="CR97" s="324">
        <f t="shared" si="147"/>
        <v>0</v>
      </c>
      <c r="CS97" s="327">
        <f t="shared" si="178"/>
        <v>2809.78</v>
      </c>
      <c r="CT97" s="324">
        <v>572.06999999999994</v>
      </c>
      <c r="CU97" s="324">
        <v>0</v>
      </c>
      <c r="CV97" s="324">
        <f t="shared" si="148"/>
        <v>572.06999999999994</v>
      </c>
      <c r="CW97" s="324">
        <f t="shared" si="149"/>
        <v>0</v>
      </c>
      <c r="CX97" s="327">
        <f t="shared" si="179"/>
        <v>572.06999999999994</v>
      </c>
      <c r="CY97" s="324">
        <v>1126.3699999999999</v>
      </c>
      <c r="CZ97" s="324">
        <v>0</v>
      </c>
      <c r="DA97" s="324">
        <f t="shared" si="150"/>
        <v>1126.3699999999999</v>
      </c>
      <c r="DB97" s="324">
        <f t="shared" si="151"/>
        <v>0</v>
      </c>
      <c r="DC97" s="327">
        <f t="shared" si="180"/>
        <v>1126.3699999999999</v>
      </c>
      <c r="DD97" s="324">
        <v>443.11999999999995</v>
      </c>
      <c r="DE97" s="324">
        <v>0</v>
      </c>
      <c r="DF97" s="324">
        <f t="shared" si="152"/>
        <v>443.11999999999995</v>
      </c>
      <c r="DG97" s="324">
        <f t="shared" si="153"/>
        <v>0</v>
      </c>
      <c r="DH97" s="325">
        <f t="shared" si="181"/>
        <v>443.11999999999995</v>
      </c>
      <c r="DI97" s="323">
        <v>503.73999999999995</v>
      </c>
      <c r="DJ97" s="323">
        <v>0</v>
      </c>
      <c r="DK97" s="324">
        <f t="shared" si="154"/>
        <v>503.73999999999995</v>
      </c>
      <c r="DL97" s="324">
        <f t="shared" si="155"/>
        <v>0</v>
      </c>
      <c r="DM97" s="327">
        <f t="shared" si="182"/>
        <v>503.73999999999995</v>
      </c>
      <c r="DN97" s="324">
        <v>101.81</v>
      </c>
      <c r="DO97" s="324">
        <v>0</v>
      </c>
      <c r="DP97" s="324">
        <f t="shared" si="156"/>
        <v>101.81</v>
      </c>
      <c r="DQ97" s="324">
        <f t="shared" si="157"/>
        <v>0</v>
      </c>
      <c r="DR97" s="325">
        <f t="shared" si="158"/>
        <v>101.81</v>
      </c>
      <c r="DS97" s="320">
        <v>3891.6400000000003</v>
      </c>
      <c r="DT97" s="320">
        <v>0</v>
      </c>
      <c r="DU97" s="319">
        <f t="shared" si="159"/>
        <v>3891.6400000000003</v>
      </c>
      <c r="DV97" s="320">
        <f t="shared" si="160"/>
        <v>0</v>
      </c>
      <c r="DW97" s="342">
        <f t="shared" si="183"/>
        <v>3891.6400000000003</v>
      </c>
      <c r="DX97" s="329">
        <v>3582.45</v>
      </c>
      <c r="DY97" s="329">
        <v>2594.79</v>
      </c>
      <c r="DZ97" s="320">
        <f t="shared" si="161"/>
        <v>987.65999999999985</v>
      </c>
      <c r="EA97" s="320">
        <f t="shared" si="162"/>
        <v>0</v>
      </c>
      <c r="EB97" s="342">
        <f t="shared" si="163"/>
        <v>987.65999999999985</v>
      </c>
      <c r="EC97" s="319">
        <v>7613.8199999999988</v>
      </c>
      <c r="ED97" s="319">
        <v>3562.04</v>
      </c>
      <c r="EE97" s="319">
        <f t="shared" si="164"/>
        <v>4051.7799999999988</v>
      </c>
      <c r="EF97" s="320">
        <f t="shared" si="165"/>
        <v>0</v>
      </c>
      <c r="EG97" s="342">
        <f t="shared" si="166"/>
        <v>4051.7799999999988</v>
      </c>
      <c r="EH97" s="324"/>
      <c r="EI97" s="324"/>
      <c r="EJ97" s="324">
        <f t="shared" si="167"/>
        <v>0</v>
      </c>
      <c r="EK97" s="324">
        <f t="shared" si="168"/>
        <v>0</v>
      </c>
      <c r="EL97" s="327">
        <f t="shared" si="169"/>
        <v>0</v>
      </c>
      <c r="EM97" s="330">
        <v>3547.3599999999997</v>
      </c>
      <c r="EN97" s="330">
        <v>3219.38</v>
      </c>
      <c r="EO97" s="331">
        <f t="shared" si="170"/>
        <v>105624</v>
      </c>
      <c r="EP97" s="331">
        <f t="shared" si="96"/>
        <v>94164.690000000017</v>
      </c>
      <c r="EQ97" s="332">
        <f t="shared" si="171"/>
        <v>11459.309999999983</v>
      </c>
      <c r="ER97" s="332">
        <f t="shared" si="172"/>
        <v>0</v>
      </c>
      <c r="ES97" s="333">
        <f t="shared" si="173"/>
        <v>11459.309999999983</v>
      </c>
      <c r="ET97" s="343"/>
      <c r="EU97" s="335">
        <f t="shared" si="174"/>
        <v>29093.619999999984</v>
      </c>
      <c r="EV97" s="336">
        <f t="shared" si="175"/>
        <v>24034.62</v>
      </c>
      <c r="EW97" s="337"/>
      <c r="EX97" s="2"/>
      <c r="EY97" s="7"/>
      <c r="EZ97" s="2"/>
      <c r="FA97" s="2"/>
      <c r="FB97" s="2"/>
      <c r="FC97" s="2"/>
      <c r="FD97" s="2"/>
      <c r="FE97" s="2"/>
      <c r="FF97" s="2"/>
      <c r="FG97" s="2"/>
    </row>
    <row r="98" spans="1:163" s="1" customFormat="1" ht="15.75" customHeight="1" x14ac:dyDescent="0.25">
      <c r="A98" s="311">
        <v>91</v>
      </c>
      <c r="B98" s="338" t="s">
        <v>98</v>
      </c>
      <c r="C98" s="339">
        <v>5</v>
      </c>
      <c r="D98" s="340">
        <v>2</v>
      </c>
      <c r="E98" s="315">
        <v>1721.1000000000001</v>
      </c>
      <c r="F98" s="316">
        <f>'[3]березень 2021'!F102</f>
        <v>30106.559999999998</v>
      </c>
      <c r="G98" s="316">
        <f>'[3]березень 2021'!G102</f>
        <v>33163.609999999993</v>
      </c>
      <c r="H98" s="317">
        <v>6940.3200000000006</v>
      </c>
      <c r="I98" s="317">
        <v>6751.19</v>
      </c>
      <c r="J98" s="317">
        <f t="shared" si="97"/>
        <v>189.13000000000102</v>
      </c>
      <c r="K98" s="317">
        <f t="shared" si="98"/>
        <v>0</v>
      </c>
      <c r="L98" s="317">
        <f t="shared" si="99"/>
        <v>189.13000000000102</v>
      </c>
      <c r="M98" s="318">
        <v>15734.440000000002</v>
      </c>
      <c r="N98" s="318">
        <v>30351.809999999998</v>
      </c>
      <c r="O98" s="319">
        <f t="shared" si="100"/>
        <v>0</v>
      </c>
      <c r="P98" s="319">
        <f t="shared" si="101"/>
        <v>-14617.369999999995</v>
      </c>
      <c r="Q98" s="319">
        <f t="shared" si="102"/>
        <v>-14617.369999999995</v>
      </c>
      <c r="R98" s="319">
        <v>0</v>
      </c>
      <c r="S98" s="319">
        <v>0</v>
      </c>
      <c r="T98" s="319">
        <f t="shared" si="103"/>
        <v>0</v>
      </c>
      <c r="U98" s="320">
        <f t="shared" si="104"/>
        <v>0</v>
      </c>
      <c r="V98" s="341">
        <f t="shared" si="105"/>
        <v>0</v>
      </c>
      <c r="W98" s="319">
        <v>0</v>
      </c>
      <c r="X98" s="319">
        <v>0</v>
      </c>
      <c r="Y98" s="319">
        <f t="shared" si="106"/>
        <v>0</v>
      </c>
      <c r="Z98" s="320">
        <f t="shared" si="107"/>
        <v>0</v>
      </c>
      <c r="AA98" s="342">
        <f t="shared" si="108"/>
        <v>0</v>
      </c>
      <c r="AB98" s="323">
        <v>2221.5699999999997</v>
      </c>
      <c r="AC98" s="323">
        <v>717.90000000000009</v>
      </c>
      <c r="AD98" s="324">
        <f t="shared" si="109"/>
        <v>1503.6699999999996</v>
      </c>
      <c r="AE98" s="324">
        <f t="shared" si="110"/>
        <v>0</v>
      </c>
      <c r="AF98" s="325">
        <f t="shared" si="176"/>
        <v>1503.6699999999996</v>
      </c>
      <c r="AG98" s="323">
        <v>1032.32</v>
      </c>
      <c r="AH98" s="323">
        <v>1449.08</v>
      </c>
      <c r="AI98" s="324">
        <f t="shared" si="111"/>
        <v>0</v>
      </c>
      <c r="AJ98" s="324">
        <f t="shared" si="112"/>
        <v>-416.76</v>
      </c>
      <c r="AK98" s="325">
        <f t="shared" si="113"/>
        <v>-416.76</v>
      </c>
      <c r="AL98" s="323">
        <v>2050.5</v>
      </c>
      <c r="AM98" s="323">
        <v>1597.32</v>
      </c>
      <c r="AN98" s="324">
        <f t="shared" si="114"/>
        <v>453.18000000000006</v>
      </c>
      <c r="AO98" s="324">
        <f t="shared" si="115"/>
        <v>0</v>
      </c>
      <c r="AP98" s="325">
        <f t="shared" si="116"/>
        <v>453.18000000000006</v>
      </c>
      <c r="AQ98" s="326">
        <v>451.26999999999992</v>
      </c>
      <c r="AR98" s="326">
        <v>385.40999999999997</v>
      </c>
      <c r="AS98" s="324">
        <f t="shared" si="117"/>
        <v>65.859999999999957</v>
      </c>
      <c r="AT98" s="324">
        <f t="shared" si="118"/>
        <v>0</v>
      </c>
      <c r="AU98" s="327">
        <f t="shared" si="119"/>
        <v>65.859999999999957</v>
      </c>
      <c r="AV98" s="323">
        <v>126.16000000000003</v>
      </c>
      <c r="AW98" s="323">
        <v>206.70000000000002</v>
      </c>
      <c r="AX98" s="324">
        <f t="shared" si="120"/>
        <v>0</v>
      </c>
      <c r="AY98" s="324">
        <f t="shared" si="121"/>
        <v>-80.539999999999992</v>
      </c>
      <c r="AZ98" s="325">
        <f t="shared" si="122"/>
        <v>-80.539999999999992</v>
      </c>
      <c r="BA98" s="326">
        <v>1674.6200000000001</v>
      </c>
      <c r="BB98" s="326">
        <v>1032.54</v>
      </c>
      <c r="BC98" s="324">
        <f t="shared" si="123"/>
        <v>642.08000000000015</v>
      </c>
      <c r="BD98" s="324">
        <f t="shared" si="124"/>
        <v>0</v>
      </c>
      <c r="BE98" s="327">
        <f t="shared" si="125"/>
        <v>642.08000000000015</v>
      </c>
      <c r="BF98" s="324">
        <v>589.26999999999987</v>
      </c>
      <c r="BG98" s="324">
        <v>0</v>
      </c>
      <c r="BH98" s="324">
        <f t="shared" si="126"/>
        <v>589.26999999999987</v>
      </c>
      <c r="BI98" s="324">
        <f t="shared" si="127"/>
        <v>0</v>
      </c>
      <c r="BJ98" s="327">
        <f t="shared" si="128"/>
        <v>589.26999999999987</v>
      </c>
      <c r="BK98" s="324">
        <v>3243.9499999999994</v>
      </c>
      <c r="BL98" s="324">
        <v>1847.66</v>
      </c>
      <c r="BM98" s="324">
        <f t="shared" si="129"/>
        <v>1396.2899999999993</v>
      </c>
      <c r="BN98" s="324">
        <f t="shared" si="130"/>
        <v>0</v>
      </c>
      <c r="BO98" s="325">
        <f t="shared" si="131"/>
        <v>1396.2899999999993</v>
      </c>
      <c r="BP98" s="320">
        <v>539.24</v>
      </c>
      <c r="BQ98" s="320">
        <v>443.46999999999997</v>
      </c>
      <c r="BR98" s="319">
        <f t="shared" si="132"/>
        <v>95.770000000000039</v>
      </c>
      <c r="BS98" s="320">
        <f t="shared" si="133"/>
        <v>0</v>
      </c>
      <c r="BT98" s="341">
        <f t="shared" si="134"/>
        <v>95.770000000000039</v>
      </c>
      <c r="BU98" s="319">
        <v>69.720000000000013</v>
      </c>
      <c r="BV98" s="319">
        <v>0</v>
      </c>
      <c r="BW98" s="319">
        <f t="shared" si="135"/>
        <v>69.720000000000013</v>
      </c>
      <c r="BX98" s="320">
        <f t="shared" si="136"/>
        <v>0</v>
      </c>
      <c r="BY98" s="342">
        <f t="shared" si="137"/>
        <v>69.720000000000013</v>
      </c>
      <c r="BZ98" s="319">
        <v>831.64</v>
      </c>
      <c r="CA98" s="319">
        <v>1343.95</v>
      </c>
      <c r="CB98" s="319">
        <f t="shared" si="138"/>
        <v>0</v>
      </c>
      <c r="CC98" s="320">
        <f t="shared" si="139"/>
        <v>-512.31000000000006</v>
      </c>
      <c r="CD98" s="341">
        <f t="shared" si="140"/>
        <v>-512.31000000000006</v>
      </c>
      <c r="CE98" s="319">
        <v>8226.16</v>
      </c>
      <c r="CF98" s="319">
        <v>46895.079999999994</v>
      </c>
      <c r="CG98" s="319">
        <f t="shared" si="141"/>
        <v>0</v>
      </c>
      <c r="CH98" s="320">
        <f t="shared" si="142"/>
        <v>-38668.92</v>
      </c>
      <c r="CI98" s="342">
        <f t="shared" si="143"/>
        <v>-38668.92</v>
      </c>
      <c r="CJ98" s="319">
        <v>1323.1599999999999</v>
      </c>
      <c r="CK98" s="319">
        <v>1768.55</v>
      </c>
      <c r="CL98" s="324">
        <f t="shared" si="144"/>
        <v>0</v>
      </c>
      <c r="CM98" s="324">
        <f t="shared" si="145"/>
        <v>-445.3900000000001</v>
      </c>
      <c r="CN98" s="327">
        <f t="shared" si="177"/>
        <v>-445.3900000000001</v>
      </c>
      <c r="CO98" s="324">
        <v>1760.0100000000002</v>
      </c>
      <c r="CP98" s="324">
        <v>0</v>
      </c>
      <c r="CQ98" s="324">
        <f t="shared" si="146"/>
        <v>1760.0100000000002</v>
      </c>
      <c r="CR98" s="324">
        <f t="shared" si="147"/>
        <v>0</v>
      </c>
      <c r="CS98" s="327">
        <f t="shared" si="178"/>
        <v>1760.0100000000002</v>
      </c>
      <c r="CT98" s="324">
        <v>322.7</v>
      </c>
      <c r="CU98" s="324">
        <v>0</v>
      </c>
      <c r="CV98" s="324">
        <f t="shared" si="148"/>
        <v>322.7</v>
      </c>
      <c r="CW98" s="324">
        <f t="shared" si="149"/>
        <v>0</v>
      </c>
      <c r="CX98" s="327">
        <f t="shared" si="179"/>
        <v>322.7</v>
      </c>
      <c r="CY98" s="324">
        <v>803.74000000000024</v>
      </c>
      <c r="CZ98" s="324">
        <v>0</v>
      </c>
      <c r="DA98" s="324">
        <f t="shared" si="150"/>
        <v>803.74000000000024</v>
      </c>
      <c r="DB98" s="324">
        <f t="shared" si="151"/>
        <v>0</v>
      </c>
      <c r="DC98" s="327">
        <f t="shared" si="180"/>
        <v>803.74000000000024</v>
      </c>
      <c r="DD98" s="324">
        <v>463.82999999999993</v>
      </c>
      <c r="DE98" s="324">
        <v>0</v>
      </c>
      <c r="DF98" s="324">
        <f t="shared" si="152"/>
        <v>463.82999999999993</v>
      </c>
      <c r="DG98" s="324">
        <f t="shared" si="153"/>
        <v>0</v>
      </c>
      <c r="DH98" s="325">
        <f t="shared" si="181"/>
        <v>463.82999999999993</v>
      </c>
      <c r="DI98" s="323">
        <v>516.50000000000011</v>
      </c>
      <c r="DJ98" s="323">
        <v>0</v>
      </c>
      <c r="DK98" s="324">
        <f t="shared" si="154"/>
        <v>516.50000000000011</v>
      </c>
      <c r="DL98" s="324">
        <f t="shared" si="155"/>
        <v>0</v>
      </c>
      <c r="DM98" s="327">
        <f t="shared" si="182"/>
        <v>516.50000000000011</v>
      </c>
      <c r="DN98" s="324">
        <v>104.99000000000001</v>
      </c>
      <c r="DO98" s="324">
        <v>0</v>
      </c>
      <c r="DP98" s="324">
        <f t="shared" si="156"/>
        <v>104.99000000000001</v>
      </c>
      <c r="DQ98" s="324">
        <f t="shared" si="157"/>
        <v>0</v>
      </c>
      <c r="DR98" s="325">
        <f t="shared" si="158"/>
        <v>104.99000000000001</v>
      </c>
      <c r="DS98" s="320">
        <v>6920.36</v>
      </c>
      <c r="DT98" s="320">
        <v>0</v>
      </c>
      <c r="DU98" s="319">
        <f t="shared" si="159"/>
        <v>6920.36</v>
      </c>
      <c r="DV98" s="320">
        <f t="shared" si="160"/>
        <v>0</v>
      </c>
      <c r="DW98" s="342">
        <f t="shared" si="183"/>
        <v>6920.36</v>
      </c>
      <c r="DX98" s="329">
        <v>1436.77</v>
      </c>
      <c r="DY98" s="329">
        <v>902.02</v>
      </c>
      <c r="DZ98" s="320">
        <f t="shared" si="161"/>
        <v>534.75</v>
      </c>
      <c r="EA98" s="320">
        <f t="shared" si="162"/>
        <v>0</v>
      </c>
      <c r="EB98" s="342">
        <f t="shared" si="163"/>
        <v>534.75</v>
      </c>
      <c r="EC98" s="319">
        <v>0</v>
      </c>
      <c r="ED98" s="319">
        <v>0</v>
      </c>
      <c r="EE98" s="319">
        <f t="shared" si="164"/>
        <v>0</v>
      </c>
      <c r="EF98" s="320">
        <f t="shared" si="165"/>
        <v>0</v>
      </c>
      <c r="EG98" s="342">
        <f t="shared" si="166"/>
        <v>0</v>
      </c>
      <c r="EH98" s="324"/>
      <c r="EI98" s="324"/>
      <c r="EJ98" s="324">
        <f t="shared" si="167"/>
        <v>0</v>
      </c>
      <c r="EK98" s="324">
        <f t="shared" si="168"/>
        <v>0</v>
      </c>
      <c r="EL98" s="327">
        <f t="shared" si="169"/>
        <v>0</v>
      </c>
      <c r="EM98" s="330">
        <v>1964.1700000000003</v>
      </c>
      <c r="EN98" s="330">
        <v>3018.28</v>
      </c>
      <c r="EO98" s="331">
        <f t="shared" si="170"/>
        <v>59347.409999999996</v>
      </c>
      <c r="EP98" s="331">
        <f t="shared" si="96"/>
        <v>98710.959999999992</v>
      </c>
      <c r="EQ98" s="332">
        <f t="shared" si="171"/>
        <v>0</v>
      </c>
      <c r="ER98" s="332">
        <f t="shared" si="172"/>
        <v>-39363.549999999996</v>
      </c>
      <c r="ES98" s="333">
        <f t="shared" si="173"/>
        <v>-39363.549999999996</v>
      </c>
      <c r="ET98" s="343"/>
      <c r="EU98" s="335">
        <f t="shared" si="174"/>
        <v>-9256.989999999998</v>
      </c>
      <c r="EV98" s="336">
        <f t="shared" si="175"/>
        <v>-1978.9300000000051</v>
      </c>
      <c r="EW98" s="337"/>
      <c r="EX98" s="2"/>
      <c r="EY98" s="7"/>
      <c r="EZ98" s="2"/>
      <c r="FA98" s="2"/>
      <c r="FB98" s="2"/>
      <c r="FC98" s="2"/>
      <c r="FD98" s="2"/>
      <c r="FE98" s="2"/>
      <c r="FF98" s="2"/>
      <c r="FG98" s="2"/>
    </row>
    <row r="99" spans="1:163" s="1" customFormat="1" ht="15.75" customHeight="1" x14ac:dyDescent="0.25">
      <c r="A99" s="311">
        <v>92</v>
      </c>
      <c r="B99" s="338" t="s">
        <v>99</v>
      </c>
      <c r="C99" s="339">
        <v>5</v>
      </c>
      <c r="D99" s="340">
        <v>6</v>
      </c>
      <c r="E99" s="315">
        <v>3452.2000000000003</v>
      </c>
      <c r="F99" s="316">
        <f>'[3]березень 2021'!F103</f>
        <v>-238982.33000000002</v>
      </c>
      <c r="G99" s="316">
        <f>'[3]березень 2021'!G103</f>
        <v>-90325.140000000029</v>
      </c>
      <c r="H99" s="317">
        <v>17246.18</v>
      </c>
      <c r="I99" s="317">
        <v>15532.91</v>
      </c>
      <c r="J99" s="317">
        <f t="shared" si="97"/>
        <v>1713.2700000000004</v>
      </c>
      <c r="K99" s="317">
        <f t="shared" si="98"/>
        <v>0</v>
      </c>
      <c r="L99" s="317">
        <f t="shared" si="99"/>
        <v>1713.2700000000004</v>
      </c>
      <c r="M99" s="318">
        <v>25200.03</v>
      </c>
      <c r="N99" s="318">
        <v>38904.629999999997</v>
      </c>
      <c r="O99" s="319">
        <f t="shared" si="100"/>
        <v>0</v>
      </c>
      <c r="P99" s="319">
        <f t="shared" si="101"/>
        <v>-13704.599999999999</v>
      </c>
      <c r="Q99" s="319">
        <f t="shared" si="102"/>
        <v>-13704.599999999999</v>
      </c>
      <c r="R99" s="319">
        <v>0</v>
      </c>
      <c r="S99" s="319">
        <v>0</v>
      </c>
      <c r="T99" s="319">
        <f t="shared" si="103"/>
        <v>0</v>
      </c>
      <c r="U99" s="320">
        <f t="shared" si="104"/>
        <v>0</v>
      </c>
      <c r="V99" s="341">
        <f t="shared" si="105"/>
        <v>0</v>
      </c>
      <c r="W99" s="319">
        <v>0</v>
      </c>
      <c r="X99" s="319">
        <v>0</v>
      </c>
      <c r="Y99" s="319">
        <f t="shared" si="106"/>
        <v>0</v>
      </c>
      <c r="Z99" s="320">
        <f t="shared" si="107"/>
        <v>0</v>
      </c>
      <c r="AA99" s="342">
        <f t="shared" si="108"/>
        <v>0</v>
      </c>
      <c r="AB99" s="323">
        <v>4370.13</v>
      </c>
      <c r="AC99" s="323">
        <v>1296.83</v>
      </c>
      <c r="AD99" s="324">
        <f t="shared" si="109"/>
        <v>3073.3</v>
      </c>
      <c r="AE99" s="324">
        <f t="shared" si="110"/>
        <v>0</v>
      </c>
      <c r="AF99" s="325">
        <f t="shared" si="176"/>
        <v>3073.3</v>
      </c>
      <c r="AG99" s="323">
        <v>2341.9699999999998</v>
      </c>
      <c r="AH99" s="323">
        <v>1230.96</v>
      </c>
      <c r="AI99" s="324">
        <f t="shared" si="111"/>
        <v>1111.0099999999998</v>
      </c>
      <c r="AJ99" s="324">
        <f t="shared" si="112"/>
        <v>0</v>
      </c>
      <c r="AK99" s="325">
        <f t="shared" si="113"/>
        <v>1111.0099999999998</v>
      </c>
      <c r="AL99" s="323">
        <v>4816.8599999999997</v>
      </c>
      <c r="AM99" s="323">
        <v>3697.96</v>
      </c>
      <c r="AN99" s="324">
        <f t="shared" si="114"/>
        <v>1118.8999999999996</v>
      </c>
      <c r="AO99" s="324">
        <f t="shared" si="115"/>
        <v>0</v>
      </c>
      <c r="AP99" s="325">
        <f t="shared" si="116"/>
        <v>1118.8999999999996</v>
      </c>
      <c r="AQ99" s="326">
        <v>931.07</v>
      </c>
      <c r="AR99" s="326">
        <v>797.65000000000009</v>
      </c>
      <c r="AS99" s="324">
        <f t="shared" si="117"/>
        <v>133.41999999999996</v>
      </c>
      <c r="AT99" s="324">
        <f t="shared" si="118"/>
        <v>0</v>
      </c>
      <c r="AU99" s="327">
        <f t="shared" si="119"/>
        <v>133.41999999999996</v>
      </c>
      <c r="AV99" s="323">
        <v>377.66999999999996</v>
      </c>
      <c r="AW99" s="323">
        <v>241.57</v>
      </c>
      <c r="AX99" s="324">
        <f t="shared" si="120"/>
        <v>136.09999999999997</v>
      </c>
      <c r="AY99" s="324">
        <f t="shared" si="121"/>
        <v>0</v>
      </c>
      <c r="AZ99" s="325">
        <f t="shared" si="122"/>
        <v>136.09999999999997</v>
      </c>
      <c r="BA99" s="326">
        <v>7953.8899999999994</v>
      </c>
      <c r="BB99" s="326">
        <v>9899.119999999999</v>
      </c>
      <c r="BC99" s="324">
        <f t="shared" si="123"/>
        <v>0</v>
      </c>
      <c r="BD99" s="324">
        <f t="shared" si="124"/>
        <v>-1945.2299999999996</v>
      </c>
      <c r="BE99" s="327">
        <f t="shared" si="125"/>
        <v>-1945.2299999999996</v>
      </c>
      <c r="BF99" s="324">
        <v>1182.03</v>
      </c>
      <c r="BG99" s="324">
        <v>0</v>
      </c>
      <c r="BH99" s="324">
        <f t="shared" si="126"/>
        <v>1182.03</v>
      </c>
      <c r="BI99" s="324">
        <f t="shared" si="127"/>
        <v>0</v>
      </c>
      <c r="BJ99" s="327">
        <f t="shared" si="128"/>
        <v>1182.03</v>
      </c>
      <c r="BK99" s="324">
        <v>6506.7100000000009</v>
      </c>
      <c r="BL99" s="324">
        <v>32822.879999999997</v>
      </c>
      <c r="BM99" s="324">
        <f t="shared" si="129"/>
        <v>0</v>
      </c>
      <c r="BN99" s="324">
        <f t="shared" si="130"/>
        <v>-26316.17</v>
      </c>
      <c r="BO99" s="325">
        <f t="shared" si="131"/>
        <v>-26316.17</v>
      </c>
      <c r="BP99" s="320">
        <v>1088.83</v>
      </c>
      <c r="BQ99" s="320">
        <v>896.43000000000006</v>
      </c>
      <c r="BR99" s="319">
        <f t="shared" si="132"/>
        <v>192.39999999999986</v>
      </c>
      <c r="BS99" s="320">
        <f t="shared" si="133"/>
        <v>0</v>
      </c>
      <c r="BT99" s="341">
        <f t="shared" si="134"/>
        <v>192.39999999999986</v>
      </c>
      <c r="BU99" s="319">
        <v>140.85</v>
      </c>
      <c r="BV99" s="319">
        <v>0</v>
      </c>
      <c r="BW99" s="319">
        <f t="shared" si="135"/>
        <v>140.85</v>
      </c>
      <c r="BX99" s="320">
        <f t="shared" si="136"/>
        <v>0</v>
      </c>
      <c r="BY99" s="342">
        <f t="shared" si="137"/>
        <v>140.85</v>
      </c>
      <c r="BZ99" s="319">
        <v>1661.88</v>
      </c>
      <c r="CA99" s="319">
        <v>2785.32</v>
      </c>
      <c r="CB99" s="319">
        <f t="shared" si="138"/>
        <v>0</v>
      </c>
      <c r="CC99" s="320">
        <f t="shared" si="139"/>
        <v>-1123.44</v>
      </c>
      <c r="CD99" s="341">
        <f t="shared" si="140"/>
        <v>-1123.44</v>
      </c>
      <c r="CE99" s="319">
        <v>19548.45</v>
      </c>
      <c r="CF99" s="319">
        <v>133176.25</v>
      </c>
      <c r="CG99" s="319">
        <f t="shared" si="141"/>
        <v>0</v>
      </c>
      <c r="CH99" s="320">
        <f t="shared" si="142"/>
        <v>-113627.8</v>
      </c>
      <c r="CI99" s="342">
        <f t="shared" si="143"/>
        <v>-113627.8</v>
      </c>
      <c r="CJ99" s="319">
        <v>2577.0500000000006</v>
      </c>
      <c r="CK99" s="319">
        <v>0</v>
      </c>
      <c r="CL99" s="324">
        <f t="shared" si="144"/>
        <v>2577.0500000000006</v>
      </c>
      <c r="CM99" s="324">
        <f t="shared" si="145"/>
        <v>0</v>
      </c>
      <c r="CN99" s="327">
        <f t="shared" si="177"/>
        <v>2577.0500000000006</v>
      </c>
      <c r="CO99" s="324">
        <v>3993.85</v>
      </c>
      <c r="CP99" s="324">
        <v>0</v>
      </c>
      <c r="CQ99" s="324">
        <f t="shared" si="146"/>
        <v>3993.85</v>
      </c>
      <c r="CR99" s="324">
        <f t="shared" si="147"/>
        <v>0</v>
      </c>
      <c r="CS99" s="327">
        <f t="shared" si="178"/>
        <v>3993.85</v>
      </c>
      <c r="CT99" s="324">
        <v>751.54</v>
      </c>
      <c r="CU99" s="324">
        <v>0</v>
      </c>
      <c r="CV99" s="324">
        <f t="shared" si="148"/>
        <v>751.54</v>
      </c>
      <c r="CW99" s="324">
        <f t="shared" si="149"/>
        <v>0</v>
      </c>
      <c r="CX99" s="327">
        <f t="shared" si="179"/>
        <v>751.54</v>
      </c>
      <c r="CY99" s="324">
        <v>1658.7900000000002</v>
      </c>
      <c r="CZ99" s="324">
        <v>0</v>
      </c>
      <c r="DA99" s="324">
        <f t="shared" si="150"/>
        <v>1658.7900000000002</v>
      </c>
      <c r="DB99" s="324">
        <f t="shared" si="151"/>
        <v>0</v>
      </c>
      <c r="DC99" s="327">
        <f t="shared" si="180"/>
        <v>1658.7900000000002</v>
      </c>
      <c r="DD99" s="324">
        <v>1391.9500000000003</v>
      </c>
      <c r="DE99" s="324">
        <v>0</v>
      </c>
      <c r="DF99" s="324">
        <f t="shared" si="152"/>
        <v>1391.9500000000003</v>
      </c>
      <c r="DG99" s="324">
        <f t="shared" si="153"/>
        <v>0</v>
      </c>
      <c r="DH99" s="325">
        <f t="shared" si="181"/>
        <v>1391.9500000000003</v>
      </c>
      <c r="DI99" s="323">
        <v>2644.75</v>
      </c>
      <c r="DJ99" s="323">
        <v>699.04</v>
      </c>
      <c r="DK99" s="324">
        <f t="shared" si="154"/>
        <v>1945.71</v>
      </c>
      <c r="DL99" s="324">
        <f t="shared" si="155"/>
        <v>0</v>
      </c>
      <c r="DM99" s="327">
        <f t="shared" si="182"/>
        <v>1945.71</v>
      </c>
      <c r="DN99" s="324">
        <v>226.79000000000002</v>
      </c>
      <c r="DO99" s="324">
        <v>0</v>
      </c>
      <c r="DP99" s="324">
        <f t="shared" si="156"/>
        <v>226.79000000000002</v>
      </c>
      <c r="DQ99" s="324">
        <f t="shared" si="157"/>
        <v>0</v>
      </c>
      <c r="DR99" s="325">
        <f t="shared" si="158"/>
        <v>226.79000000000002</v>
      </c>
      <c r="DS99" s="320">
        <v>7681.5</v>
      </c>
      <c r="DT99" s="320">
        <v>0</v>
      </c>
      <c r="DU99" s="319">
        <f t="shared" si="159"/>
        <v>7681.5</v>
      </c>
      <c r="DV99" s="320">
        <f t="shared" si="160"/>
        <v>0</v>
      </c>
      <c r="DW99" s="342">
        <f t="shared" si="183"/>
        <v>7681.5</v>
      </c>
      <c r="DX99" s="329">
        <v>7553.42</v>
      </c>
      <c r="DY99" s="329">
        <v>5726.23</v>
      </c>
      <c r="DZ99" s="320">
        <f t="shared" si="161"/>
        <v>1827.1900000000005</v>
      </c>
      <c r="EA99" s="320">
        <f t="shared" si="162"/>
        <v>0</v>
      </c>
      <c r="EB99" s="342">
        <f t="shared" si="163"/>
        <v>1827.1900000000005</v>
      </c>
      <c r="EC99" s="319">
        <v>0</v>
      </c>
      <c r="ED99" s="319">
        <v>0</v>
      </c>
      <c r="EE99" s="319">
        <f t="shared" si="164"/>
        <v>0</v>
      </c>
      <c r="EF99" s="320">
        <f t="shared" si="165"/>
        <v>0</v>
      </c>
      <c r="EG99" s="342">
        <f t="shared" si="166"/>
        <v>0</v>
      </c>
      <c r="EH99" s="324"/>
      <c r="EI99" s="324"/>
      <c r="EJ99" s="324">
        <f t="shared" si="167"/>
        <v>0</v>
      </c>
      <c r="EK99" s="324">
        <f t="shared" si="168"/>
        <v>0</v>
      </c>
      <c r="EL99" s="327">
        <f t="shared" si="169"/>
        <v>0</v>
      </c>
      <c r="EM99" s="330">
        <v>4170.1999999999989</v>
      </c>
      <c r="EN99" s="330">
        <v>10459.82</v>
      </c>
      <c r="EO99" s="331">
        <f t="shared" si="170"/>
        <v>126016.39000000001</v>
      </c>
      <c r="EP99" s="331">
        <f t="shared" si="96"/>
        <v>258167.6</v>
      </c>
      <c r="EQ99" s="332">
        <f t="shared" si="171"/>
        <v>0</v>
      </c>
      <c r="ER99" s="332">
        <f t="shared" si="172"/>
        <v>-132151.21</v>
      </c>
      <c r="ES99" s="333">
        <f t="shared" si="173"/>
        <v>-132151.21</v>
      </c>
      <c r="ET99" s="343"/>
      <c r="EU99" s="335">
        <f t="shared" si="174"/>
        <v>-371133.54000000004</v>
      </c>
      <c r="EV99" s="336">
        <f t="shared" si="175"/>
        <v>-191407.26</v>
      </c>
      <c r="EW99" s="337"/>
      <c r="EX99" s="2"/>
      <c r="EY99" s="7"/>
      <c r="EZ99" s="2"/>
      <c r="FA99" s="2"/>
      <c r="FB99" s="2"/>
      <c r="FC99" s="2"/>
      <c r="FD99" s="2"/>
      <c r="FE99" s="2"/>
      <c r="FF99" s="2"/>
      <c r="FG99" s="2"/>
    </row>
    <row r="100" spans="1:163" s="1" customFormat="1" ht="15.75" customHeight="1" x14ac:dyDescent="0.25">
      <c r="A100" s="311">
        <v>93</v>
      </c>
      <c r="B100" s="338" t="s">
        <v>100</v>
      </c>
      <c r="C100" s="339">
        <v>5</v>
      </c>
      <c r="D100" s="340">
        <v>4</v>
      </c>
      <c r="E100" s="315">
        <v>2759.0671428571432</v>
      </c>
      <c r="F100" s="316">
        <f>'[3]березень 2021'!F104</f>
        <v>-82777.649999999994</v>
      </c>
      <c r="G100" s="316">
        <f>'[3]березень 2021'!G104</f>
        <v>-80541.659999999989</v>
      </c>
      <c r="H100" s="317">
        <v>11132.08</v>
      </c>
      <c r="I100" s="317">
        <v>8338.67</v>
      </c>
      <c r="J100" s="317">
        <f t="shared" si="97"/>
        <v>2793.41</v>
      </c>
      <c r="K100" s="317">
        <f t="shared" si="98"/>
        <v>0</v>
      </c>
      <c r="L100" s="317">
        <f t="shared" si="99"/>
        <v>2793.41</v>
      </c>
      <c r="M100" s="318">
        <v>11125.11</v>
      </c>
      <c r="N100" s="318">
        <v>15806.990000000002</v>
      </c>
      <c r="O100" s="319">
        <f t="shared" si="100"/>
        <v>0</v>
      </c>
      <c r="P100" s="319">
        <f t="shared" si="101"/>
        <v>-4681.880000000001</v>
      </c>
      <c r="Q100" s="319">
        <f t="shared" si="102"/>
        <v>-4681.880000000001</v>
      </c>
      <c r="R100" s="319">
        <v>0</v>
      </c>
      <c r="S100" s="319">
        <v>0</v>
      </c>
      <c r="T100" s="319">
        <f t="shared" si="103"/>
        <v>0</v>
      </c>
      <c r="U100" s="320">
        <f t="shared" si="104"/>
        <v>0</v>
      </c>
      <c r="V100" s="341">
        <f t="shared" si="105"/>
        <v>0</v>
      </c>
      <c r="W100" s="319">
        <v>0</v>
      </c>
      <c r="X100" s="319">
        <v>0</v>
      </c>
      <c r="Y100" s="319">
        <f t="shared" si="106"/>
        <v>0</v>
      </c>
      <c r="Z100" s="320">
        <f t="shared" si="107"/>
        <v>0</v>
      </c>
      <c r="AA100" s="342">
        <f t="shared" si="108"/>
        <v>0</v>
      </c>
      <c r="AB100" s="323">
        <v>4010.5899999999997</v>
      </c>
      <c r="AC100" s="323">
        <v>712.4</v>
      </c>
      <c r="AD100" s="324">
        <f t="shared" si="109"/>
        <v>3298.1899999999996</v>
      </c>
      <c r="AE100" s="324">
        <f t="shared" si="110"/>
        <v>0</v>
      </c>
      <c r="AF100" s="325">
        <f t="shared" si="176"/>
        <v>3298.1899999999996</v>
      </c>
      <c r="AG100" s="323">
        <v>2006.38</v>
      </c>
      <c r="AH100" s="323">
        <v>504.95000000000005</v>
      </c>
      <c r="AI100" s="324">
        <f t="shared" si="111"/>
        <v>1501.43</v>
      </c>
      <c r="AJ100" s="324">
        <f t="shared" si="112"/>
        <v>0</v>
      </c>
      <c r="AK100" s="325">
        <f t="shared" si="113"/>
        <v>1501.43</v>
      </c>
      <c r="AL100" s="323">
        <v>3798.6899999999996</v>
      </c>
      <c r="AM100" s="323">
        <v>2926.33</v>
      </c>
      <c r="AN100" s="324">
        <f t="shared" si="114"/>
        <v>872.35999999999967</v>
      </c>
      <c r="AO100" s="324">
        <f t="shared" si="115"/>
        <v>0</v>
      </c>
      <c r="AP100" s="325">
        <f t="shared" si="116"/>
        <v>872.35999999999967</v>
      </c>
      <c r="AQ100" s="326">
        <v>758.73</v>
      </c>
      <c r="AR100" s="326">
        <v>649.6400000000001</v>
      </c>
      <c r="AS100" s="324">
        <f t="shared" si="117"/>
        <v>109.08999999999992</v>
      </c>
      <c r="AT100" s="324">
        <f t="shared" si="118"/>
        <v>0</v>
      </c>
      <c r="AU100" s="327">
        <f t="shared" si="119"/>
        <v>109.08999999999992</v>
      </c>
      <c r="AV100" s="323">
        <v>251.60999999999999</v>
      </c>
      <c r="AW100" s="323">
        <v>4255.87</v>
      </c>
      <c r="AX100" s="324">
        <f t="shared" si="120"/>
        <v>0</v>
      </c>
      <c r="AY100" s="324">
        <f t="shared" si="121"/>
        <v>-4004.2599999999998</v>
      </c>
      <c r="AZ100" s="325">
        <f t="shared" si="122"/>
        <v>-4004.2599999999998</v>
      </c>
      <c r="BA100" s="326">
        <v>4062.74</v>
      </c>
      <c r="BB100" s="326">
        <v>2811.6500000000005</v>
      </c>
      <c r="BC100" s="324">
        <f t="shared" si="123"/>
        <v>1251.0899999999992</v>
      </c>
      <c r="BD100" s="324">
        <f t="shared" si="124"/>
        <v>0</v>
      </c>
      <c r="BE100" s="327">
        <f t="shared" si="125"/>
        <v>1251.0899999999992</v>
      </c>
      <c r="BF100" s="324">
        <v>944.69</v>
      </c>
      <c r="BG100" s="324">
        <v>0</v>
      </c>
      <c r="BH100" s="324">
        <f t="shared" si="126"/>
        <v>944.69</v>
      </c>
      <c r="BI100" s="324">
        <f t="shared" si="127"/>
        <v>0</v>
      </c>
      <c r="BJ100" s="327">
        <f t="shared" si="128"/>
        <v>944.69</v>
      </c>
      <c r="BK100" s="324">
        <v>5081.93</v>
      </c>
      <c r="BL100" s="324">
        <v>13829.890000000001</v>
      </c>
      <c r="BM100" s="324">
        <f t="shared" si="129"/>
        <v>0</v>
      </c>
      <c r="BN100" s="324">
        <f t="shared" si="130"/>
        <v>-8747.9600000000009</v>
      </c>
      <c r="BO100" s="325">
        <f t="shared" si="131"/>
        <v>-8747.9600000000009</v>
      </c>
      <c r="BP100" s="320">
        <v>707.16</v>
      </c>
      <c r="BQ100" s="320">
        <v>581.91999999999996</v>
      </c>
      <c r="BR100" s="319">
        <f t="shared" si="132"/>
        <v>125.24000000000001</v>
      </c>
      <c r="BS100" s="320">
        <f t="shared" si="133"/>
        <v>0</v>
      </c>
      <c r="BT100" s="341">
        <f t="shared" si="134"/>
        <v>125.24000000000001</v>
      </c>
      <c r="BU100" s="319">
        <v>91.59</v>
      </c>
      <c r="BV100" s="319">
        <v>0</v>
      </c>
      <c r="BW100" s="319">
        <f t="shared" si="135"/>
        <v>91.59</v>
      </c>
      <c r="BX100" s="320">
        <f t="shared" si="136"/>
        <v>0</v>
      </c>
      <c r="BY100" s="342">
        <f t="shared" si="137"/>
        <v>91.59</v>
      </c>
      <c r="BZ100" s="319">
        <v>1621.5200000000002</v>
      </c>
      <c r="CA100" s="319">
        <v>2643.11</v>
      </c>
      <c r="CB100" s="319">
        <f t="shared" si="138"/>
        <v>0</v>
      </c>
      <c r="CC100" s="320">
        <f t="shared" si="139"/>
        <v>-1021.5899999999999</v>
      </c>
      <c r="CD100" s="341">
        <f t="shared" si="140"/>
        <v>-1021.5899999999999</v>
      </c>
      <c r="CE100" s="319">
        <v>22737.799999999996</v>
      </c>
      <c r="CF100" s="319">
        <v>15765.730000000001</v>
      </c>
      <c r="CG100" s="319">
        <f t="shared" si="141"/>
        <v>6972.0699999999943</v>
      </c>
      <c r="CH100" s="320">
        <f t="shared" si="142"/>
        <v>0</v>
      </c>
      <c r="CI100" s="342">
        <f t="shared" si="143"/>
        <v>6972.0699999999943</v>
      </c>
      <c r="CJ100" s="319">
        <v>2359.8200000000002</v>
      </c>
      <c r="CK100" s="319">
        <v>0</v>
      </c>
      <c r="CL100" s="324">
        <f t="shared" si="144"/>
        <v>2359.8200000000002</v>
      </c>
      <c r="CM100" s="324">
        <f t="shared" si="145"/>
        <v>0</v>
      </c>
      <c r="CN100" s="327">
        <f t="shared" si="177"/>
        <v>2359.8200000000002</v>
      </c>
      <c r="CO100" s="324">
        <v>3420.98</v>
      </c>
      <c r="CP100" s="324">
        <v>0</v>
      </c>
      <c r="CQ100" s="324">
        <f t="shared" si="146"/>
        <v>3420.98</v>
      </c>
      <c r="CR100" s="324">
        <f t="shared" si="147"/>
        <v>0</v>
      </c>
      <c r="CS100" s="327">
        <f t="shared" si="178"/>
        <v>3420.98</v>
      </c>
      <c r="CT100" s="324">
        <v>576.3599999999999</v>
      </c>
      <c r="CU100" s="324">
        <v>0</v>
      </c>
      <c r="CV100" s="324">
        <f t="shared" si="148"/>
        <v>576.3599999999999</v>
      </c>
      <c r="CW100" s="324">
        <f t="shared" si="149"/>
        <v>0</v>
      </c>
      <c r="CX100" s="327">
        <f t="shared" si="179"/>
        <v>576.3599999999999</v>
      </c>
      <c r="CY100" s="324">
        <v>1437.4899999999998</v>
      </c>
      <c r="CZ100" s="324">
        <v>0</v>
      </c>
      <c r="DA100" s="324">
        <f t="shared" si="150"/>
        <v>1437.4899999999998</v>
      </c>
      <c r="DB100" s="324">
        <f t="shared" si="151"/>
        <v>0</v>
      </c>
      <c r="DC100" s="327">
        <f t="shared" si="180"/>
        <v>1437.4899999999998</v>
      </c>
      <c r="DD100" s="324">
        <v>927.07</v>
      </c>
      <c r="DE100" s="324">
        <v>0</v>
      </c>
      <c r="DF100" s="324">
        <f t="shared" si="152"/>
        <v>927.07</v>
      </c>
      <c r="DG100" s="324">
        <f t="shared" si="153"/>
        <v>0</v>
      </c>
      <c r="DH100" s="325">
        <f t="shared" si="181"/>
        <v>927.07</v>
      </c>
      <c r="DI100" s="323">
        <v>1351.12</v>
      </c>
      <c r="DJ100" s="323">
        <v>0</v>
      </c>
      <c r="DK100" s="324">
        <f t="shared" si="154"/>
        <v>1351.12</v>
      </c>
      <c r="DL100" s="324">
        <f t="shared" si="155"/>
        <v>0</v>
      </c>
      <c r="DM100" s="327">
        <f t="shared" si="182"/>
        <v>1351.12</v>
      </c>
      <c r="DN100" s="324">
        <v>146.49</v>
      </c>
      <c r="DO100" s="324">
        <v>0</v>
      </c>
      <c r="DP100" s="324">
        <f t="shared" si="156"/>
        <v>146.49</v>
      </c>
      <c r="DQ100" s="324">
        <f t="shared" si="157"/>
        <v>0</v>
      </c>
      <c r="DR100" s="325">
        <f t="shared" si="158"/>
        <v>146.49</v>
      </c>
      <c r="DS100" s="320">
        <v>6194.5999999999995</v>
      </c>
      <c r="DT100" s="320">
        <v>0</v>
      </c>
      <c r="DU100" s="319">
        <f t="shared" si="159"/>
        <v>6194.5999999999995</v>
      </c>
      <c r="DV100" s="320">
        <f t="shared" si="160"/>
        <v>0</v>
      </c>
      <c r="DW100" s="342">
        <f t="shared" si="183"/>
        <v>6194.5999999999995</v>
      </c>
      <c r="DX100" s="329">
        <v>3772.32</v>
      </c>
      <c r="DY100" s="329">
        <v>2802.6</v>
      </c>
      <c r="DZ100" s="320">
        <f t="shared" si="161"/>
        <v>969.72000000000025</v>
      </c>
      <c r="EA100" s="320">
        <f t="shared" si="162"/>
        <v>0</v>
      </c>
      <c r="EB100" s="342">
        <f t="shared" si="163"/>
        <v>969.72000000000025</v>
      </c>
      <c r="EC100" s="319">
        <v>0</v>
      </c>
      <c r="ED100" s="319">
        <v>0</v>
      </c>
      <c r="EE100" s="319">
        <f t="shared" si="164"/>
        <v>0</v>
      </c>
      <c r="EF100" s="320">
        <f t="shared" si="165"/>
        <v>0</v>
      </c>
      <c r="EG100" s="342">
        <f t="shared" si="166"/>
        <v>0</v>
      </c>
      <c r="EH100" s="324"/>
      <c r="EI100" s="324"/>
      <c r="EJ100" s="324">
        <f t="shared" si="167"/>
        <v>0</v>
      </c>
      <c r="EK100" s="324">
        <f t="shared" si="168"/>
        <v>0</v>
      </c>
      <c r="EL100" s="327">
        <f t="shared" si="169"/>
        <v>0</v>
      </c>
      <c r="EM100" s="330">
        <v>3034.6600000000003</v>
      </c>
      <c r="EN100" s="330">
        <v>2642.1600000000003</v>
      </c>
      <c r="EO100" s="331">
        <f t="shared" si="170"/>
        <v>91551.530000000013</v>
      </c>
      <c r="EP100" s="331">
        <f t="shared" si="96"/>
        <v>74271.91</v>
      </c>
      <c r="EQ100" s="332">
        <f t="shared" si="171"/>
        <v>17279.62000000001</v>
      </c>
      <c r="ER100" s="332">
        <f t="shared" si="172"/>
        <v>0</v>
      </c>
      <c r="ES100" s="333">
        <f t="shared" si="173"/>
        <v>17279.62000000001</v>
      </c>
      <c r="ET100" s="343"/>
      <c r="EU100" s="335">
        <f t="shared" si="174"/>
        <v>-65498.029999999984</v>
      </c>
      <c r="EV100" s="336">
        <f t="shared" si="175"/>
        <v>-63350.259999999987</v>
      </c>
      <c r="EW100" s="337"/>
      <c r="EX100" s="2"/>
      <c r="EY100" s="7"/>
      <c r="EZ100" s="2"/>
      <c r="FA100" s="2"/>
      <c r="FB100" s="2"/>
      <c r="FC100" s="2"/>
      <c r="FD100" s="2"/>
      <c r="FE100" s="2"/>
      <c r="FF100" s="2"/>
      <c r="FG100" s="2"/>
    </row>
    <row r="101" spans="1:163" s="1" customFormat="1" ht="15.75" customHeight="1" x14ac:dyDescent="0.25">
      <c r="A101" s="311">
        <v>94</v>
      </c>
      <c r="B101" s="338" t="s">
        <v>101</v>
      </c>
      <c r="C101" s="339">
        <v>9</v>
      </c>
      <c r="D101" s="340">
        <v>1</v>
      </c>
      <c r="E101" s="315">
        <v>2111.7999999999997</v>
      </c>
      <c r="F101" s="316">
        <f>'[3]березень 2021'!F105</f>
        <v>-73191.900000000023</v>
      </c>
      <c r="G101" s="316">
        <f>'[3]березень 2021'!G105</f>
        <v>-64454.190999999984</v>
      </c>
      <c r="H101" s="317">
        <v>10727.03</v>
      </c>
      <c r="I101" s="317">
        <v>11210.609999999999</v>
      </c>
      <c r="J101" s="317">
        <f t="shared" si="97"/>
        <v>0</v>
      </c>
      <c r="K101" s="317">
        <f t="shared" si="98"/>
        <v>-483.57999999999811</v>
      </c>
      <c r="L101" s="317">
        <f t="shared" si="99"/>
        <v>-483.57999999999811</v>
      </c>
      <c r="M101" s="318">
        <v>7348.3499999999985</v>
      </c>
      <c r="N101" s="318">
        <v>7416.3799999999992</v>
      </c>
      <c r="O101" s="319">
        <f t="shared" si="100"/>
        <v>0</v>
      </c>
      <c r="P101" s="319">
        <f t="shared" si="101"/>
        <v>-68.030000000000655</v>
      </c>
      <c r="Q101" s="319">
        <f t="shared" si="102"/>
        <v>-68.030000000000655</v>
      </c>
      <c r="R101" s="319">
        <v>18891.46</v>
      </c>
      <c r="S101" s="319">
        <v>18531.879999999997</v>
      </c>
      <c r="T101" s="319">
        <f t="shared" si="103"/>
        <v>359.58000000000175</v>
      </c>
      <c r="U101" s="320">
        <f t="shared" si="104"/>
        <v>0</v>
      </c>
      <c r="V101" s="341">
        <f t="shared" si="105"/>
        <v>359.58000000000175</v>
      </c>
      <c r="W101" s="319">
        <v>0</v>
      </c>
      <c r="X101" s="319">
        <v>0</v>
      </c>
      <c r="Y101" s="319">
        <f t="shared" si="106"/>
        <v>0</v>
      </c>
      <c r="Z101" s="320">
        <f t="shared" si="107"/>
        <v>0</v>
      </c>
      <c r="AA101" s="342">
        <f t="shared" si="108"/>
        <v>0</v>
      </c>
      <c r="AB101" s="323">
        <v>3001.9300000000003</v>
      </c>
      <c r="AC101" s="323">
        <v>334.11</v>
      </c>
      <c r="AD101" s="324">
        <f t="shared" si="109"/>
        <v>2667.82</v>
      </c>
      <c r="AE101" s="324">
        <f t="shared" si="110"/>
        <v>0</v>
      </c>
      <c r="AF101" s="325">
        <f t="shared" si="176"/>
        <v>2667.82</v>
      </c>
      <c r="AG101" s="323">
        <v>1632.1999999999998</v>
      </c>
      <c r="AH101" s="323">
        <v>320.93</v>
      </c>
      <c r="AI101" s="324">
        <f t="shared" si="111"/>
        <v>1311.2699999999998</v>
      </c>
      <c r="AJ101" s="324">
        <f t="shared" si="112"/>
        <v>0</v>
      </c>
      <c r="AK101" s="325">
        <f t="shared" si="113"/>
        <v>1311.2699999999998</v>
      </c>
      <c r="AL101" s="323">
        <v>2610.6099999999997</v>
      </c>
      <c r="AM101" s="323">
        <v>2007.4200000000003</v>
      </c>
      <c r="AN101" s="324">
        <f t="shared" si="114"/>
        <v>603.18999999999937</v>
      </c>
      <c r="AO101" s="324">
        <f t="shared" si="115"/>
        <v>0</v>
      </c>
      <c r="AP101" s="325">
        <f t="shared" si="116"/>
        <v>603.18999999999937</v>
      </c>
      <c r="AQ101" s="326">
        <v>531.11</v>
      </c>
      <c r="AR101" s="326">
        <v>456.09000000000003</v>
      </c>
      <c r="AS101" s="324">
        <f t="shared" si="117"/>
        <v>75.019999999999982</v>
      </c>
      <c r="AT101" s="324">
        <f t="shared" si="118"/>
        <v>0</v>
      </c>
      <c r="AU101" s="327">
        <f t="shared" si="119"/>
        <v>75.019999999999982</v>
      </c>
      <c r="AV101" s="323">
        <v>116.98999999999998</v>
      </c>
      <c r="AW101" s="323">
        <v>140.76000000000002</v>
      </c>
      <c r="AX101" s="324">
        <f t="shared" si="120"/>
        <v>0</v>
      </c>
      <c r="AY101" s="324">
        <f t="shared" si="121"/>
        <v>-23.770000000000039</v>
      </c>
      <c r="AZ101" s="325">
        <f t="shared" si="122"/>
        <v>-23.770000000000039</v>
      </c>
      <c r="BA101" s="326">
        <v>1382.39</v>
      </c>
      <c r="BB101" s="326">
        <v>1029.3</v>
      </c>
      <c r="BC101" s="324">
        <f t="shared" si="123"/>
        <v>353.09000000000015</v>
      </c>
      <c r="BD101" s="324">
        <f t="shared" si="124"/>
        <v>0</v>
      </c>
      <c r="BE101" s="327">
        <f t="shared" si="125"/>
        <v>353.09000000000015</v>
      </c>
      <c r="BF101" s="324">
        <v>723.09</v>
      </c>
      <c r="BG101" s="324">
        <v>1007.23</v>
      </c>
      <c r="BH101" s="324">
        <f t="shared" si="126"/>
        <v>0</v>
      </c>
      <c r="BI101" s="324">
        <f t="shared" si="127"/>
        <v>-284.14</v>
      </c>
      <c r="BJ101" s="327">
        <f t="shared" si="128"/>
        <v>-284.14</v>
      </c>
      <c r="BK101" s="324">
        <v>3899.8500000000004</v>
      </c>
      <c r="BL101" s="324">
        <v>7046.9000000000005</v>
      </c>
      <c r="BM101" s="324">
        <f t="shared" si="129"/>
        <v>0</v>
      </c>
      <c r="BN101" s="324">
        <f t="shared" si="130"/>
        <v>-3147.05</v>
      </c>
      <c r="BO101" s="325">
        <f t="shared" si="131"/>
        <v>-3147.05</v>
      </c>
      <c r="BP101" s="320">
        <v>397.01</v>
      </c>
      <c r="BQ101" s="320">
        <v>325.23999999999995</v>
      </c>
      <c r="BR101" s="319">
        <f t="shared" si="132"/>
        <v>71.770000000000039</v>
      </c>
      <c r="BS101" s="320">
        <f t="shared" si="133"/>
        <v>0</v>
      </c>
      <c r="BT101" s="341">
        <f t="shared" si="134"/>
        <v>71.770000000000039</v>
      </c>
      <c r="BU101" s="319">
        <v>51.11</v>
      </c>
      <c r="BV101" s="319">
        <v>0</v>
      </c>
      <c r="BW101" s="319">
        <f t="shared" si="135"/>
        <v>51.11</v>
      </c>
      <c r="BX101" s="320">
        <f t="shared" si="136"/>
        <v>0</v>
      </c>
      <c r="BY101" s="342">
        <f t="shared" si="137"/>
        <v>51.11</v>
      </c>
      <c r="BZ101" s="319">
        <v>986.64999999999986</v>
      </c>
      <c r="CA101" s="319">
        <v>0</v>
      </c>
      <c r="CB101" s="319">
        <f t="shared" si="138"/>
        <v>986.64999999999986</v>
      </c>
      <c r="CC101" s="320">
        <f t="shared" si="139"/>
        <v>0</v>
      </c>
      <c r="CD101" s="341">
        <f t="shared" si="140"/>
        <v>986.64999999999986</v>
      </c>
      <c r="CE101" s="319">
        <v>18081.66</v>
      </c>
      <c r="CF101" s="319">
        <v>34839.370000000003</v>
      </c>
      <c r="CG101" s="319">
        <f t="shared" si="141"/>
        <v>0</v>
      </c>
      <c r="CH101" s="320">
        <f t="shared" si="142"/>
        <v>-16757.710000000003</v>
      </c>
      <c r="CI101" s="342">
        <f t="shared" si="143"/>
        <v>-16757.710000000003</v>
      </c>
      <c r="CJ101" s="319">
        <v>1838.3100000000002</v>
      </c>
      <c r="CK101" s="319">
        <v>0</v>
      </c>
      <c r="CL101" s="324">
        <f t="shared" si="144"/>
        <v>1838.3100000000002</v>
      </c>
      <c r="CM101" s="324">
        <f t="shared" si="145"/>
        <v>0</v>
      </c>
      <c r="CN101" s="327">
        <f t="shared" si="177"/>
        <v>1838.3100000000002</v>
      </c>
      <c r="CO101" s="324">
        <v>2766.2400000000002</v>
      </c>
      <c r="CP101" s="324">
        <v>0</v>
      </c>
      <c r="CQ101" s="324">
        <f t="shared" si="146"/>
        <v>2766.2400000000002</v>
      </c>
      <c r="CR101" s="324">
        <f t="shared" si="147"/>
        <v>0</v>
      </c>
      <c r="CS101" s="327">
        <f t="shared" si="178"/>
        <v>2766.2400000000002</v>
      </c>
      <c r="CT101" s="324">
        <v>529.65000000000009</v>
      </c>
      <c r="CU101" s="324">
        <v>0</v>
      </c>
      <c r="CV101" s="324">
        <f t="shared" si="148"/>
        <v>529.65000000000009</v>
      </c>
      <c r="CW101" s="324">
        <f t="shared" si="149"/>
        <v>0</v>
      </c>
      <c r="CX101" s="327">
        <f t="shared" si="179"/>
        <v>529.65000000000009</v>
      </c>
      <c r="CY101" s="324">
        <v>1051.24</v>
      </c>
      <c r="CZ101" s="324">
        <v>0</v>
      </c>
      <c r="DA101" s="324">
        <f t="shared" si="150"/>
        <v>1051.24</v>
      </c>
      <c r="DB101" s="324">
        <f t="shared" si="151"/>
        <v>0</v>
      </c>
      <c r="DC101" s="327">
        <f t="shared" si="180"/>
        <v>1051.24</v>
      </c>
      <c r="DD101" s="324">
        <v>431.22</v>
      </c>
      <c r="DE101" s="324">
        <v>0</v>
      </c>
      <c r="DF101" s="324">
        <f t="shared" si="152"/>
        <v>431.22</v>
      </c>
      <c r="DG101" s="324">
        <f t="shared" si="153"/>
        <v>0</v>
      </c>
      <c r="DH101" s="325">
        <f t="shared" si="181"/>
        <v>431.22</v>
      </c>
      <c r="DI101" s="323">
        <v>365.34000000000003</v>
      </c>
      <c r="DJ101" s="323">
        <v>1521.1</v>
      </c>
      <c r="DK101" s="324">
        <f t="shared" si="154"/>
        <v>0</v>
      </c>
      <c r="DL101" s="324">
        <f t="shared" si="155"/>
        <v>-1155.7599999999998</v>
      </c>
      <c r="DM101" s="327">
        <f t="shared" si="182"/>
        <v>-1155.7599999999998</v>
      </c>
      <c r="DN101" s="324">
        <v>104.76999999999998</v>
      </c>
      <c r="DO101" s="324">
        <v>0</v>
      </c>
      <c r="DP101" s="324">
        <f t="shared" si="156"/>
        <v>104.76999999999998</v>
      </c>
      <c r="DQ101" s="324">
        <f t="shared" si="157"/>
        <v>0</v>
      </c>
      <c r="DR101" s="325">
        <f t="shared" si="158"/>
        <v>104.76999999999998</v>
      </c>
      <c r="DS101" s="320">
        <v>1021.8199999999999</v>
      </c>
      <c r="DT101" s="320">
        <v>0</v>
      </c>
      <c r="DU101" s="319">
        <f t="shared" si="159"/>
        <v>1021.8199999999999</v>
      </c>
      <c r="DV101" s="320">
        <f t="shared" si="160"/>
        <v>0</v>
      </c>
      <c r="DW101" s="342">
        <f t="shared" si="183"/>
        <v>1021.8199999999999</v>
      </c>
      <c r="DX101" s="329">
        <v>5364.32</v>
      </c>
      <c r="DY101" s="329">
        <v>4058.1499999999996</v>
      </c>
      <c r="DZ101" s="320">
        <f t="shared" si="161"/>
        <v>1306.17</v>
      </c>
      <c r="EA101" s="320">
        <f t="shared" si="162"/>
        <v>0</v>
      </c>
      <c r="EB101" s="342">
        <f t="shared" si="163"/>
        <v>1306.17</v>
      </c>
      <c r="EC101" s="319">
        <v>5524.97</v>
      </c>
      <c r="ED101" s="319">
        <v>4961.46</v>
      </c>
      <c r="EE101" s="319">
        <f t="shared" si="164"/>
        <v>563.51000000000022</v>
      </c>
      <c r="EF101" s="320">
        <f t="shared" si="165"/>
        <v>0</v>
      </c>
      <c r="EG101" s="342">
        <f t="shared" si="166"/>
        <v>563.51000000000022</v>
      </c>
      <c r="EH101" s="324"/>
      <c r="EI101" s="324"/>
      <c r="EJ101" s="324">
        <f t="shared" si="167"/>
        <v>0</v>
      </c>
      <c r="EK101" s="324">
        <f t="shared" si="168"/>
        <v>0</v>
      </c>
      <c r="EL101" s="327">
        <f t="shared" si="169"/>
        <v>0</v>
      </c>
      <c r="EM101" s="330">
        <v>3095.95</v>
      </c>
      <c r="EN101" s="330">
        <v>3803.24</v>
      </c>
      <c r="EO101" s="331">
        <f t="shared" si="170"/>
        <v>92475.270000000019</v>
      </c>
      <c r="EP101" s="331">
        <f t="shared" si="96"/>
        <v>99010.169999999984</v>
      </c>
      <c r="EQ101" s="332">
        <f t="shared" si="171"/>
        <v>0</v>
      </c>
      <c r="ER101" s="332">
        <f t="shared" si="172"/>
        <v>-6534.8999999999651</v>
      </c>
      <c r="ES101" s="333">
        <f t="shared" si="173"/>
        <v>-6534.8999999999651</v>
      </c>
      <c r="ET101" s="343"/>
      <c r="EU101" s="335">
        <f t="shared" si="174"/>
        <v>-79726.799999999988</v>
      </c>
      <c r="EV101" s="336">
        <f t="shared" si="175"/>
        <v>-75646.230999999971</v>
      </c>
      <c r="EW101" s="337"/>
      <c r="EX101" s="2"/>
      <c r="EY101" s="7"/>
      <c r="EZ101" s="2"/>
      <c r="FA101" s="2"/>
      <c r="FB101" s="2"/>
      <c r="FC101" s="2"/>
      <c r="FD101" s="2"/>
      <c r="FE101" s="2"/>
      <c r="FF101" s="2"/>
      <c r="FG101" s="2"/>
    </row>
    <row r="102" spans="1:163" s="1" customFormat="1" ht="15.75" customHeight="1" x14ac:dyDescent="0.25">
      <c r="A102" s="311">
        <v>95</v>
      </c>
      <c r="B102" s="338" t="s">
        <v>102</v>
      </c>
      <c r="C102" s="339">
        <v>9</v>
      </c>
      <c r="D102" s="340">
        <v>5</v>
      </c>
      <c r="E102" s="315">
        <v>9664.8428571428558</v>
      </c>
      <c r="F102" s="316">
        <f>'[3]березень 2021'!F106</f>
        <v>-157799.76</v>
      </c>
      <c r="G102" s="316">
        <f>'[3]березень 2021'!G106</f>
        <v>-151395.54000000004</v>
      </c>
      <c r="H102" s="317">
        <v>50851.549999999988</v>
      </c>
      <c r="I102" s="317">
        <v>51141.390000000007</v>
      </c>
      <c r="J102" s="317">
        <f t="shared" si="97"/>
        <v>0</v>
      </c>
      <c r="K102" s="317">
        <f t="shared" si="98"/>
        <v>-289.84000000001834</v>
      </c>
      <c r="L102" s="317">
        <f t="shared" si="99"/>
        <v>-289.84000000001834</v>
      </c>
      <c r="M102" s="318">
        <v>53930.75</v>
      </c>
      <c r="N102" s="318">
        <v>69812.070000000007</v>
      </c>
      <c r="O102" s="319">
        <f t="shared" si="100"/>
        <v>0</v>
      </c>
      <c r="P102" s="319">
        <f t="shared" si="101"/>
        <v>-15881.320000000007</v>
      </c>
      <c r="Q102" s="319">
        <f t="shared" si="102"/>
        <v>-15881.320000000007</v>
      </c>
      <c r="R102" s="319">
        <v>92737.94</v>
      </c>
      <c r="S102" s="319">
        <v>92659.39</v>
      </c>
      <c r="T102" s="319">
        <f t="shared" si="103"/>
        <v>78.55000000000291</v>
      </c>
      <c r="U102" s="320">
        <f t="shared" si="104"/>
        <v>0</v>
      </c>
      <c r="V102" s="341">
        <f t="shared" si="105"/>
        <v>78.55000000000291</v>
      </c>
      <c r="W102" s="319">
        <v>0</v>
      </c>
      <c r="X102" s="319">
        <v>0</v>
      </c>
      <c r="Y102" s="319">
        <f t="shared" si="106"/>
        <v>0</v>
      </c>
      <c r="Z102" s="320">
        <f t="shared" si="107"/>
        <v>0</v>
      </c>
      <c r="AA102" s="342">
        <f t="shared" si="108"/>
        <v>0</v>
      </c>
      <c r="AB102" s="323">
        <v>15938.31</v>
      </c>
      <c r="AC102" s="323">
        <v>1104.0700000000002</v>
      </c>
      <c r="AD102" s="324">
        <f t="shared" si="109"/>
        <v>14834.24</v>
      </c>
      <c r="AE102" s="324">
        <f t="shared" si="110"/>
        <v>0</v>
      </c>
      <c r="AF102" s="325">
        <f t="shared" si="176"/>
        <v>14834.24</v>
      </c>
      <c r="AG102" s="323">
        <v>7766.6700000000019</v>
      </c>
      <c r="AH102" s="323">
        <v>984.56999999999994</v>
      </c>
      <c r="AI102" s="324">
        <f t="shared" si="111"/>
        <v>6782.1000000000022</v>
      </c>
      <c r="AJ102" s="324">
        <f t="shared" si="112"/>
        <v>0</v>
      </c>
      <c r="AK102" s="325">
        <f t="shared" si="113"/>
        <v>6782.1000000000022</v>
      </c>
      <c r="AL102" s="323">
        <v>12083.029999999999</v>
      </c>
      <c r="AM102" s="323">
        <v>9229.9699999999993</v>
      </c>
      <c r="AN102" s="324">
        <f t="shared" si="114"/>
        <v>2853.0599999999995</v>
      </c>
      <c r="AO102" s="324">
        <f t="shared" si="115"/>
        <v>0</v>
      </c>
      <c r="AP102" s="325">
        <f t="shared" si="116"/>
        <v>2853.0599999999995</v>
      </c>
      <c r="AQ102" s="326">
        <v>2278.9500000000003</v>
      </c>
      <c r="AR102" s="326">
        <v>1953.2999999999997</v>
      </c>
      <c r="AS102" s="324">
        <f t="shared" si="117"/>
        <v>325.65000000000055</v>
      </c>
      <c r="AT102" s="324">
        <f t="shared" si="118"/>
        <v>0</v>
      </c>
      <c r="AU102" s="327">
        <f t="shared" si="119"/>
        <v>325.65000000000055</v>
      </c>
      <c r="AV102" s="323">
        <v>731.64</v>
      </c>
      <c r="AW102" s="323">
        <v>352.59999999999997</v>
      </c>
      <c r="AX102" s="324">
        <f t="shared" si="120"/>
        <v>379.04</v>
      </c>
      <c r="AY102" s="324">
        <f t="shared" si="121"/>
        <v>0</v>
      </c>
      <c r="AZ102" s="325">
        <f t="shared" si="122"/>
        <v>379.04</v>
      </c>
      <c r="BA102" s="326">
        <v>8571.76</v>
      </c>
      <c r="BB102" s="326">
        <v>4896.3600000000006</v>
      </c>
      <c r="BC102" s="324">
        <f t="shared" si="123"/>
        <v>3675.3999999999996</v>
      </c>
      <c r="BD102" s="324">
        <f t="shared" si="124"/>
        <v>0</v>
      </c>
      <c r="BE102" s="327">
        <f t="shared" si="125"/>
        <v>3675.3999999999996</v>
      </c>
      <c r="BF102" s="324">
        <v>3309.2400000000002</v>
      </c>
      <c r="BG102" s="324">
        <v>0</v>
      </c>
      <c r="BH102" s="324">
        <f t="shared" si="126"/>
        <v>3309.2400000000002</v>
      </c>
      <c r="BI102" s="324">
        <f t="shared" si="127"/>
        <v>0</v>
      </c>
      <c r="BJ102" s="327">
        <f t="shared" si="128"/>
        <v>3309.2400000000002</v>
      </c>
      <c r="BK102" s="324">
        <v>18132.239999999998</v>
      </c>
      <c r="BL102" s="324">
        <v>26049.05</v>
      </c>
      <c r="BM102" s="324">
        <f t="shared" si="129"/>
        <v>0</v>
      </c>
      <c r="BN102" s="324">
        <f t="shared" si="130"/>
        <v>-7916.8100000000013</v>
      </c>
      <c r="BO102" s="325">
        <f t="shared" si="131"/>
        <v>-7916.8100000000013</v>
      </c>
      <c r="BP102" s="320">
        <v>1348.24</v>
      </c>
      <c r="BQ102" s="320">
        <v>1100.75</v>
      </c>
      <c r="BR102" s="319">
        <f t="shared" si="132"/>
        <v>247.49</v>
      </c>
      <c r="BS102" s="320">
        <f t="shared" si="133"/>
        <v>0</v>
      </c>
      <c r="BT102" s="341">
        <f t="shared" si="134"/>
        <v>247.49</v>
      </c>
      <c r="BU102" s="319">
        <v>171.04</v>
      </c>
      <c r="BV102" s="319">
        <v>682.68</v>
      </c>
      <c r="BW102" s="319">
        <f t="shared" si="135"/>
        <v>0</v>
      </c>
      <c r="BX102" s="320">
        <f t="shared" si="136"/>
        <v>-511.64</v>
      </c>
      <c r="BY102" s="342">
        <f t="shared" si="137"/>
        <v>-511.64</v>
      </c>
      <c r="BZ102" s="319">
        <v>4917.46</v>
      </c>
      <c r="CA102" s="319">
        <v>0</v>
      </c>
      <c r="CB102" s="319">
        <f t="shared" si="138"/>
        <v>4917.46</v>
      </c>
      <c r="CC102" s="320">
        <f t="shared" si="139"/>
        <v>0</v>
      </c>
      <c r="CD102" s="341">
        <f t="shared" si="140"/>
        <v>4917.46</v>
      </c>
      <c r="CE102" s="319">
        <v>74457.180000000008</v>
      </c>
      <c r="CF102" s="319">
        <v>63100.80000000001</v>
      </c>
      <c r="CG102" s="319">
        <f t="shared" si="141"/>
        <v>11356.379999999997</v>
      </c>
      <c r="CH102" s="320">
        <f t="shared" si="142"/>
        <v>0</v>
      </c>
      <c r="CI102" s="342">
        <f t="shared" si="143"/>
        <v>11356.379999999997</v>
      </c>
      <c r="CJ102" s="319">
        <v>9759.5799999999981</v>
      </c>
      <c r="CK102" s="319">
        <v>0</v>
      </c>
      <c r="CL102" s="324">
        <f t="shared" si="144"/>
        <v>9759.5799999999981</v>
      </c>
      <c r="CM102" s="324">
        <f t="shared" si="145"/>
        <v>0</v>
      </c>
      <c r="CN102" s="327">
        <f t="shared" si="177"/>
        <v>9759.5799999999981</v>
      </c>
      <c r="CO102" s="324">
        <v>13453.460000000001</v>
      </c>
      <c r="CP102" s="324">
        <v>0</v>
      </c>
      <c r="CQ102" s="324">
        <f t="shared" si="146"/>
        <v>13453.460000000001</v>
      </c>
      <c r="CR102" s="324">
        <f t="shared" si="147"/>
        <v>0</v>
      </c>
      <c r="CS102" s="327">
        <f t="shared" si="178"/>
        <v>13453.460000000001</v>
      </c>
      <c r="CT102" s="324">
        <v>2749.66</v>
      </c>
      <c r="CU102" s="324">
        <v>8434.77</v>
      </c>
      <c r="CV102" s="324">
        <f t="shared" si="148"/>
        <v>0</v>
      </c>
      <c r="CW102" s="324">
        <f t="shared" si="149"/>
        <v>-5685.1100000000006</v>
      </c>
      <c r="CX102" s="327">
        <f t="shared" si="179"/>
        <v>-5685.1100000000006</v>
      </c>
      <c r="CY102" s="324">
        <v>4202.2800000000007</v>
      </c>
      <c r="CZ102" s="324">
        <v>439.21</v>
      </c>
      <c r="DA102" s="324">
        <f t="shared" si="150"/>
        <v>3763.0700000000006</v>
      </c>
      <c r="DB102" s="324">
        <f t="shared" si="151"/>
        <v>0</v>
      </c>
      <c r="DC102" s="327">
        <f t="shared" si="180"/>
        <v>3763.0700000000006</v>
      </c>
      <c r="DD102" s="324">
        <v>2695.52</v>
      </c>
      <c r="DE102" s="324">
        <v>0</v>
      </c>
      <c r="DF102" s="324">
        <f t="shared" si="152"/>
        <v>2695.52</v>
      </c>
      <c r="DG102" s="324">
        <f t="shared" si="153"/>
        <v>0</v>
      </c>
      <c r="DH102" s="325">
        <f t="shared" si="181"/>
        <v>2695.52</v>
      </c>
      <c r="DI102" s="323">
        <v>2378.5300000000002</v>
      </c>
      <c r="DJ102" s="323">
        <v>3416.1</v>
      </c>
      <c r="DK102" s="324">
        <f t="shared" si="154"/>
        <v>0</v>
      </c>
      <c r="DL102" s="324">
        <f t="shared" si="155"/>
        <v>-1037.5699999999997</v>
      </c>
      <c r="DM102" s="327">
        <f t="shared" si="182"/>
        <v>-1037.5699999999997</v>
      </c>
      <c r="DN102" s="324">
        <v>430.07000000000005</v>
      </c>
      <c r="DO102" s="324">
        <v>0</v>
      </c>
      <c r="DP102" s="324">
        <f t="shared" si="156"/>
        <v>430.07000000000005</v>
      </c>
      <c r="DQ102" s="324">
        <f t="shared" si="157"/>
        <v>0</v>
      </c>
      <c r="DR102" s="325">
        <f t="shared" si="158"/>
        <v>430.07000000000005</v>
      </c>
      <c r="DS102" s="320">
        <v>9194.7999999999993</v>
      </c>
      <c r="DT102" s="320">
        <v>0</v>
      </c>
      <c r="DU102" s="319">
        <f t="shared" si="159"/>
        <v>9194.7999999999993</v>
      </c>
      <c r="DV102" s="320">
        <f t="shared" si="160"/>
        <v>0</v>
      </c>
      <c r="DW102" s="342">
        <f t="shared" si="183"/>
        <v>9194.7999999999993</v>
      </c>
      <c r="DX102" s="329">
        <v>11051.53</v>
      </c>
      <c r="DY102" s="329">
        <v>8847.6699999999983</v>
      </c>
      <c r="DZ102" s="320">
        <f t="shared" si="161"/>
        <v>2203.8600000000024</v>
      </c>
      <c r="EA102" s="320">
        <f t="shared" si="162"/>
        <v>0</v>
      </c>
      <c r="EB102" s="342">
        <f t="shared" si="163"/>
        <v>2203.8600000000024</v>
      </c>
      <c r="EC102" s="319">
        <v>13447.630000000001</v>
      </c>
      <c r="ED102" s="319">
        <v>10810.970000000001</v>
      </c>
      <c r="EE102" s="319">
        <f t="shared" si="164"/>
        <v>2636.66</v>
      </c>
      <c r="EF102" s="320">
        <f t="shared" si="165"/>
        <v>0</v>
      </c>
      <c r="EG102" s="342">
        <f t="shared" si="166"/>
        <v>2636.66</v>
      </c>
      <c r="EH102" s="324"/>
      <c r="EI102" s="324"/>
      <c r="EJ102" s="324">
        <f t="shared" si="167"/>
        <v>0</v>
      </c>
      <c r="EK102" s="324">
        <f t="shared" si="168"/>
        <v>0</v>
      </c>
      <c r="EL102" s="327">
        <f t="shared" si="169"/>
        <v>0</v>
      </c>
      <c r="EM102" s="330">
        <v>14374.989999999998</v>
      </c>
      <c r="EN102" s="330">
        <v>12235.17</v>
      </c>
      <c r="EO102" s="331">
        <f t="shared" si="170"/>
        <v>430964.05000000005</v>
      </c>
      <c r="EP102" s="331">
        <f t="shared" si="96"/>
        <v>367250.88999999996</v>
      </c>
      <c r="EQ102" s="332">
        <f t="shared" si="171"/>
        <v>63713.160000000091</v>
      </c>
      <c r="ER102" s="332">
        <f t="shared" si="172"/>
        <v>0</v>
      </c>
      <c r="ES102" s="333">
        <f t="shared" si="173"/>
        <v>63713.160000000091</v>
      </c>
      <c r="ET102" s="343"/>
      <c r="EU102" s="335">
        <f t="shared" si="174"/>
        <v>-94086.599999999919</v>
      </c>
      <c r="EV102" s="336">
        <f t="shared" si="175"/>
        <v>-116660.14000000001</v>
      </c>
      <c r="EW102" s="337"/>
      <c r="EX102" s="2"/>
      <c r="EY102" s="7"/>
      <c r="EZ102" s="2"/>
      <c r="FA102" s="2"/>
      <c r="FB102" s="2"/>
      <c r="FC102" s="2"/>
      <c r="FD102" s="2"/>
      <c r="FE102" s="2"/>
      <c r="FF102" s="2"/>
      <c r="FG102" s="2"/>
    </row>
    <row r="103" spans="1:163" s="1" customFormat="1" ht="15.75" customHeight="1" x14ac:dyDescent="0.25">
      <c r="A103" s="311">
        <v>96</v>
      </c>
      <c r="B103" s="338" t="s">
        <v>103</v>
      </c>
      <c r="C103" s="339">
        <v>5</v>
      </c>
      <c r="D103" s="340">
        <v>8</v>
      </c>
      <c r="E103" s="315">
        <v>6736.4199999999992</v>
      </c>
      <c r="F103" s="316">
        <f>'[3]березень 2021'!F107</f>
        <v>274552.73</v>
      </c>
      <c r="G103" s="316">
        <f>'[3]березень 2021'!G107</f>
        <v>144958.31999999995</v>
      </c>
      <c r="H103" s="317">
        <v>22545.54</v>
      </c>
      <c r="I103" s="317">
        <v>21728.28</v>
      </c>
      <c r="J103" s="317">
        <f t="shared" si="97"/>
        <v>817.26000000000204</v>
      </c>
      <c r="K103" s="317">
        <f t="shared" si="98"/>
        <v>0</v>
      </c>
      <c r="L103" s="317">
        <f t="shared" si="99"/>
        <v>817.26000000000204</v>
      </c>
      <c r="M103" s="318">
        <v>36485.69</v>
      </c>
      <c r="N103" s="318">
        <v>48423.630000000005</v>
      </c>
      <c r="O103" s="319">
        <f t="shared" si="100"/>
        <v>0</v>
      </c>
      <c r="P103" s="319">
        <f t="shared" si="101"/>
        <v>-11937.940000000002</v>
      </c>
      <c r="Q103" s="319">
        <f t="shared" si="102"/>
        <v>-11937.940000000002</v>
      </c>
      <c r="R103" s="319">
        <v>0</v>
      </c>
      <c r="S103" s="319">
        <v>0</v>
      </c>
      <c r="T103" s="319">
        <f t="shared" si="103"/>
        <v>0</v>
      </c>
      <c r="U103" s="320">
        <f t="shared" si="104"/>
        <v>0</v>
      </c>
      <c r="V103" s="341">
        <f t="shared" si="105"/>
        <v>0</v>
      </c>
      <c r="W103" s="319">
        <v>0</v>
      </c>
      <c r="X103" s="319">
        <v>0</v>
      </c>
      <c r="Y103" s="319">
        <f t="shared" si="106"/>
        <v>0</v>
      </c>
      <c r="Z103" s="320">
        <f t="shared" si="107"/>
        <v>0</v>
      </c>
      <c r="AA103" s="342">
        <f t="shared" si="108"/>
        <v>0</v>
      </c>
      <c r="AB103" s="323">
        <v>11270.719999999998</v>
      </c>
      <c r="AC103" s="323">
        <v>1296.47</v>
      </c>
      <c r="AD103" s="324">
        <f t="shared" si="109"/>
        <v>9974.2499999999982</v>
      </c>
      <c r="AE103" s="324">
        <f t="shared" si="110"/>
        <v>0</v>
      </c>
      <c r="AF103" s="325">
        <f t="shared" si="176"/>
        <v>9974.2499999999982</v>
      </c>
      <c r="AG103" s="323">
        <v>5800.0700000000006</v>
      </c>
      <c r="AH103" s="323">
        <v>651.21999999999991</v>
      </c>
      <c r="AI103" s="324">
        <f t="shared" si="111"/>
        <v>5148.8500000000004</v>
      </c>
      <c r="AJ103" s="324">
        <f t="shared" si="112"/>
        <v>0</v>
      </c>
      <c r="AK103" s="325">
        <f t="shared" si="113"/>
        <v>5148.8500000000004</v>
      </c>
      <c r="AL103" s="323">
        <v>9686.9599999999991</v>
      </c>
      <c r="AM103" s="323">
        <v>7431.65</v>
      </c>
      <c r="AN103" s="324">
        <f t="shared" si="114"/>
        <v>2255.3099999999995</v>
      </c>
      <c r="AO103" s="324">
        <f t="shared" si="115"/>
        <v>0</v>
      </c>
      <c r="AP103" s="325">
        <f t="shared" si="116"/>
        <v>2255.3099999999995</v>
      </c>
      <c r="AQ103" s="326">
        <v>0</v>
      </c>
      <c r="AR103" s="326">
        <v>0</v>
      </c>
      <c r="AS103" s="324">
        <f t="shared" si="117"/>
        <v>0</v>
      </c>
      <c r="AT103" s="324">
        <f t="shared" si="118"/>
        <v>0</v>
      </c>
      <c r="AU103" s="327">
        <f t="shared" si="119"/>
        <v>0</v>
      </c>
      <c r="AV103" s="323">
        <v>702.62999999999988</v>
      </c>
      <c r="AW103" s="323">
        <v>422.82</v>
      </c>
      <c r="AX103" s="324">
        <f t="shared" si="120"/>
        <v>279.80999999999989</v>
      </c>
      <c r="AY103" s="324">
        <f t="shared" si="121"/>
        <v>0</v>
      </c>
      <c r="AZ103" s="325">
        <f t="shared" si="122"/>
        <v>279.80999999999989</v>
      </c>
      <c r="BA103" s="326">
        <v>15099.660000000002</v>
      </c>
      <c r="BB103" s="326">
        <v>7338.170000000001</v>
      </c>
      <c r="BC103" s="324">
        <f t="shared" si="123"/>
        <v>7761.4900000000007</v>
      </c>
      <c r="BD103" s="324">
        <f t="shared" si="124"/>
        <v>0</v>
      </c>
      <c r="BE103" s="327">
        <f t="shared" si="125"/>
        <v>7761.4900000000007</v>
      </c>
      <c r="BF103" s="324">
        <v>2306.54</v>
      </c>
      <c r="BG103" s="324">
        <v>4164.7299999999996</v>
      </c>
      <c r="BH103" s="324">
        <f t="shared" si="126"/>
        <v>0</v>
      </c>
      <c r="BI103" s="324">
        <f t="shared" si="127"/>
        <v>-1858.1899999999996</v>
      </c>
      <c r="BJ103" s="327">
        <f t="shared" si="128"/>
        <v>-1858.1899999999996</v>
      </c>
      <c r="BK103" s="324">
        <v>12279.140000000001</v>
      </c>
      <c r="BL103" s="324">
        <v>7900.0400000000009</v>
      </c>
      <c r="BM103" s="324">
        <f t="shared" si="129"/>
        <v>4379.1000000000004</v>
      </c>
      <c r="BN103" s="324">
        <f t="shared" si="130"/>
        <v>0</v>
      </c>
      <c r="BO103" s="325">
        <f t="shared" si="131"/>
        <v>4379.1000000000004</v>
      </c>
      <c r="BP103" s="320">
        <v>1632.9200000000003</v>
      </c>
      <c r="BQ103" s="320">
        <v>1345.4300000000003</v>
      </c>
      <c r="BR103" s="319">
        <f t="shared" si="132"/>
        <v>287.49</v>
      </c>
      <c r="BS103" s="320">
        <f t="shared" si="133"/>
        <v>0</v>
      </c>
      <c r="BT103" s="341">
        <f t="shared" si="134"/>
        <v>287.49</v>
      </c>
      <c r="BU103" s="319">
        <v>211.5</v>
      </c>
      <c r="BV103" s="319">
        <v>0</v>
      </c>
      <c r="BW103" s="319">
        <f t="shared" si="135"/>
        <v>211.5</v>
      </c>
      <c r="BX103" s="320">
        <f t="shared" si="136"/>
        <v>0</v>
      </c>
      <c r="BY103" s="342">
        <f t="shared" si="137"/>
        <v>211.5</v>
      </c>
      <c r="BZ103" s="319">
        <v>9553.59</v>
      </c>
      <c r="CA103" s="319">
        <v>9348.83</v>
      </c>
      <c r="CB103" s="319">
        <f t="shared" si="138"/>
        <v>204.76000000000022</v>
      </c>
      <c r="CC103" s="320">
        <f t="shared" si="139"/>
        <v>0</v>
      </c>
      <c r="CD103" s="341">
        <f t="shared" si="140"/>
        <v>204.76000000000022</v>
      </c>
      <c r="CE103" s="319">
        <v>50395.149999999994</v>
      </c>
      <c r="CF103" s="319">
        <v>192910.85</v>
      </c>
      <c r="CG103" s="319">
        <f t="shared" si="141"/>
        <v>0</v>
      </c>
      <c r="CH103" s="320">
        <f t="shared" si="142"/>
        <v>-142515.70000000001</v>
      </c>
      <c r="CI103" s="342">
        <f t="shared" si="143"/>
        <v>-142515.70000000001</v>
      </c>
      <c r="CJ103" s="319">
        <v>7005.8600000000006</v>
      </c>
      <c r="CK103" s="319">
        <v>0</v>
      </c>
      <c r="CL103" s="324">
        <f t="shared" si="144"/>
        <v>7005.8600000000006</v>
      </c>
      <c r="CM103" s="324">
        <f t="shared" si="145"/>
        <v>0</v>
      </c>
      <c r="CN103" s="327">
        <f t="shared" si="177"/>
        <v>7005.8600000000006</v>
      </c>
      <c r="CO103" s="324">
        <v>9886.4</v>
      </c>
      <c r="CP103" s="324">
        <v>0</v>
      </c>
      <c r="CQ103" s="324">
        <f t="shared" si="146"/>
        <v>9886.4</v>
      </c>
      <c r="CR103" s="324">
        <f t="shared" si="147"/>
        <v>0</v>
      </c>
      <c r="CS103" s="327">
        <f t="shared" si="178"/>
        <v>9886.4</v>
      </c>
      <c r="CT103" s="324">
        <v>1500.21</v>
      </c>
      <c r="CU103" s="324">
        <v>0</v>
      </c>
      <c r="CV103" s="324">
        <f t="shared" si="148"/>
        <v>1500.21</v>
      </c>
      <c r="CW103" s="324">
        <f t="shared" si="149"/>
        <v>0</v>
      </c>
      <c r="CX103" s="327">
        <f t="shared" si="179"/>
        <v>1500.21</v>
      </c>
      <c r="CY103" s="324">
        <v>0</v>
      </c>
      <c r="CZ103" s="324">
        <v>0</v>
      </c>
      <c r="DA103" s="324">
        <f t="shared" si="150"/>
        <v>0</v>
      </c>
      <c r="DB103" s="324">
        <f t="shared" si="151"/>
        <v>0</v>
      </c>
      <c r="DC103" s="327">
        <f t="shared" si="180"/>
        <v>0</v>
      </c>
      <c r="DD103" s="324">
        <v>2589.4699999999998</v>
      </c>
      <c r="DE103" s="324">
        <v>0</v>
      </c>
      <c r="DF103" s="324">
        <f t="shared" si="152"/>
        <v>2589.4699999999998</v>
      </c>
      <c r="DG103" s="324">
        <f t="shared" si="153"/>
        <v>0</v>
      </c>
      <c r="DH103" s="325">
        <f t="shared" si="181"/>
        <v>2589.4699999999998</v>
      </c>
      <c r="DI103" s="323">
        <v>5438.97</v>
      </c>
      <c r="DJ103" s="323">
        <v>713.4</v>
      </c>
      <c r="DK103" s="324">
        <f t="shared" si="154"/>
        <v>4725.5700000000006</v>
      </c>
      <c r="DL103" s="324">
        <f t="shared" si="155"/>
        <v>0</v>
      </c>
      <c r="DM103" s="327">
        <f t="shared" si="182"/>
        <v>4725.5700000000006</v>
      </c>
      <c r="DN103" s="324">
        <v>379.92999999999995</v>
      </c>
      <c r="DO103" s="324">
        <v>0</v>
      </c>
      <c r="DP103" s="324">
        <f t="shared" si="156"/>
        <v>379.92999999999995</v>
      </c>
      <c r="DQ103" s="324">
        <f t="shared" si="157"/>
        <v>0</v>
      </c>
      <c r="DR103" s="325">
        <f t="shared" si="158"/>
        <v>379.92999999999995</v>
      </c>
      <c r="DS103" s="320">
        <v>14698.910000000002</v>
      </c>
      <c r="DT103" s="320">
        <v>0</v>
      </c>
      <c r="DU103" s="319">
        <f t="shared" si="159"/>
        <v>14698.910000000002</v>
      </c>
      <c r="DV103" s="320">
        <f t="shared" si="160"/>
        <v>0</v>
      </c>
      <c r="DW103" s="342">
        <f t="shared" si="183"/>
        <v>14698.910000000002</v>
      </c>
      <c r="DX103" s="329">
        <v>11158.69</v>
      </c>
      <c r="DY103" s="329">
        <v>5809.5099999999993</v>
      </c>
      <c r="DZ103" s="320">
        <f t="shared" si="161"/>
        <v>5349.1800000000012</v>
      </c>
      <c r="EA103" s="320">
        <f t="shared" si="162"/>
        <v>0</v>
      </c>
      <c r="EB103" s="342">
        <f t="shared" si="163"/>
        <v>5349.1800000000012</v>
      </c>
      <c r="EC103" s="319">
        <v>0</v>
      </c>
      <c r="ED103" s="319">
        <v>0</v>
      </c>
      <c r="EE103" s="319">
        <f t="shared" si="164"/>
        <v>0</v>
      </c>
      <c r="EF103" s="320">
        <f t="shared" si="165"/>
        <v>0</v>
      </c>
      <c r="EG103" s="342">
        <f t="shared" si="166"/>
        <v>0</v>
      </c>
      <c r="EH103" s="324"/>
      <c r="EI103" s="324"/>
      <c r="EJ103" s="324">
        <f t="shared" si="167"/>
        <v>0</v>
      </c>
      <c r="EK103" s="324">
        <f t="shared" si="168"/>
        <v>0</v>
      </c>
      <c r="EL103" s="327">
        <f t="shared" si="169"/>
        <v>0</v>
      </c>
      <c r="EM103" s="330">
        <v>7896.2400000000007</v>
      </c>
      <c r="EN103" s="330">
        <v>10441.11</v>
      </c>
      <c r="EO103" s="331">
        <f t="shared" si="170"/>
        <v>238524.79</v>
      </c>
      <c r="EP103" s="331">
        <f t="shared" si="96"/>
        <v>319926.13999999996</v>
      </c>
      <c r="EQ103" s="332">
        <f t="shared" si="171"/>
        <v>0</v>
      </c>
      <c r="ER103" s="332">
        <f t="shared" si="172"/>
        <v>-81401.349999999948</v>
      </c>
      <c r="ES103" s="333">
        <f t="shared" si="173"/>
        <v>-81401.349999999948</v>
      </c>
      <c r="ET103" s="343"/>
      <c r="EU103" s="335">
        <f t="shared" si="174"/>
        <v>193151.38000000003</v>
      </c>
      <c r="EV103" s="336">
        <f t="shared" si="175"/>
        <v>28530.059999999939</v>
      </c>
      <c r="EW103" s="337"/>
      <c r="EX103" s="2"/>
      <c r="EY103" s="7"/>
      <c r="EZ103" s="2"/>
      <c r="FA103" s="2"/>
      <c r="FB103" s="2"/>
      <c r="FC103" s="2"/>
      <c r="FD103" s="2"/>
      <c r="FE103" s="2"/>
      <c r="FF103" s="2"/>
      <c r="FG103" s="2"/>
    </row>
    <row r="104" spans="1:163" s="1" customFormat="1" ht="15.75" customHeight="1" x14ac:dyDescent="0.25">
      <c r="A104" s="311">
        <v>97</v>
      </c>
      <c r="B104" s="338" t="s">
        <v>104</v>
      </c>
      <c r="C104" s="339">
        <v>5</v>
      </c>
      <c r="D104" s="340">
        <v>5</v>
      </c>
      <c r="E104" s="315">
        <v>4746.5928571428567</v>
      </c>
      <c r="F104" s="316">
        <f>'[3]березень 2021'!F108</f>
        <v>-79667.209999999992</v>
      </c>
      <c r="G104" s="316">
        <f>'[3]березень 2021'!G108</f>
        <v>-34341.799999999952</v>
      </c>
      <c r="H104" s="317">
        <v>25627.37</v>
      </c>
      <c r="I104" s="317">
        <v>24676.95</v>
      </c>
      <c r="J104" s="317">
        <f t="shared" si="97"/>
        <v>950.41999999999825</v>
      </c>
      <c r="K104" s="317">
        <f t="shared" si="98"/>
        <v>0</v>
      </c>
      <c r="L104" s="317">
        <f t="shared" si="99"/>
        <v>950.41999999999825</v>
      </c>
      <c r="M104" s="318">
        <v>39377.360000000001</v>
      </c>
      <c r="N104" s="318">
        <v>46513.619999999995</v>
      </c>
      <c r="O104" s="319">
        <f t="shared" si="100"/>
        <v>0</v>
      </c>
      <c r="P104" s="319">
        <f t="shared" si="101"/>
        <v>-7136.2599999999948</v>
      </c>
      <c r="Q104" s="319">
        <f t="shared" si="102"/>
        <v>-7136.2599999999948</v>
      </c>
      <c r="R104" s="319">
        <v>0</v>
      </c>
      <c r="S104" s="319">
        <v>0</v>
      </c>
      <c r="T104" s="319">
        <f t="shared" si="103"/>
        <v>0</v>
      </c>
      <c r="U104" s="320">
        <f t="shared" si="104"/>
        <v>0</v>
      </c>
      <c r="V104" s="341">
        <f t="shared" si="105"/>
        <v>0</v>
      </c>
      <c r="W104" s="319">
        <v>0</v>
      </c>
      <c r="X104" s="319">
        <v>0</v>
      </c>
      <c r="Y104" s="319">
        <f t="shared" si="106"/>
        <v>0</v>
      </c>
      <c r="Z104" s="320">
        <f t="shared" si="107"/>
        <v>0</v>
      </c>
      <c r="AA104" s="342">
        <f t="shared" si="108"/>
        <v>0</v>
      </c>
      <c r="AB104" s="323">
        <v>7451.6799999999994</v>
      </c>
      <c r="AC104" s="323">
        <v>1002.5900000000001</v>
      </c>
      <c r="AD104" s="324">
        <f t="shared" si="109"/>
        <v>6449.0899999999992</v>
      </c>
      <c r="AE104" s="324">
        <f t="shared" si="110"/>
        <v>0</v>
      </c>
      <c r="AF104" s="325">
        <f t="shared" si="176"/>
        <v>6449.0899999999992</v>
      </c>
      <c r="AG104" s="323">
        <v>3706.6299999999997</v>
      </c>
      <c r="AH104" s="323">
        <v>871.8</v>
      </c>
      <c r="AI104" s="324">
        <f t="shared" si="111"/>
        <v>2834.83</v>
      </c>
      <c r="AJ104" s="324">
        <f t="shared" si="112"/>
        <v>0</v>
      </c>
      <c r="AK104" s="325">
        <f t="shared" si="113"/>
        <v>2834.83</v>
      </c>
      <c r="AL104" s="323">
        <v>6735.42</v>
      </c>
      <c r="AM104" s="323">
        <v>5166.1499999999996</v>
      </c>
      <c r="AN104" s="324">
        <f t="shared" si="114"/>
        <v>1569.2700000000004</v>
      </c>
      <c r="AO104" s="324">
        <f t="shared" si="115"/>
        <v>0</v>
      </c>
      <c r="AP104" s="325">
        <f t="shared" si="116"/>
        <v>1569.2700000000004</v>
      </c>
      <c r="AQ104" s="326">
        <v>0</v>
      </c>
      <c r="AR104" s="326">
        <v>0</v>
      </c>
      <c r="AS104" s="324">
        <f t="shared" si="117"/>
        <v>0</v>
      </c>
      <c r="AT104" s="324">
        <f t="shared" si="118"/>
        <v>0</v>
      </c>
      <c r="AU104" s="327">
        <f t="shared" si="119"/>
        <v>0</v>
      </c>
      <c r="AV104" s="323">
        <v>233.51000000000002</v>
      </c>
      <c r="AW104" s="323">
        <v>281.47000000000003</v>
      </c>
      <c r="AX104" s="324">
        <f t="shared" si="120"/>
        <v>0</v>
      </c>
      <c r="AY104" s="324">
        <f t="shared" si="121"/>
        <v>-47.960000000000008</v>
      </c>
      <c r="AZ104" s="325">
        <f t="shared" si="122"/>
        <v>-47.960000000000008</v>
      </c>
      <c r="BA104" s="326">
        <v>8418.11</v>
      </c>
      <c r="BB104" s="326">
        <v>4717.08</v>
      </c>
      <c r="BC104" s="324">
        <f t="shared" si="123"/>
        <v>3701.0300000000007</v>
      </c>
      <c r="BD104" s="324">
        <f t="shared" si="124"/>
        <v>0</v>
      </c>
      <c r="BE104" s="327">
        <f t="shared" si="125"/>
        <v>3701.0300000000007</v>
      </c>
      <c r="BF104" s="324">
        <v>1625.2399999999998</v>
      </c>
      <c r="BG104" s="324">
        <v>0</v>
      </c>
      <c r="BH104" s="324">
        <f t="shared" si="126"/>
        <v>1625.2399999999998</v>
      </c>
      <c r="BI104" s="324">
        <f t="shared" si="127"/>
        <v>0</v>
      </c>
      <c r="BJ104" s="327">
        <f t="shared" si="128"/>
        <v>1625.2399999999998</v>
      </c>
      <c r="BK104" s="324">
        <v>8652.130000000001</v>
      </c>
      <c r="BL104" s="324">
        <v>12019.609999999999</v>
      </c>
      <c r="BM104" s="324">
        <f t="shared" si="129"/>
        <v>0</v>
      </c>
      <c r="BN104" s="324">
        <f t="shared" si="130"/>
        <v>-3367.4799999999977</v>
      </c>
      <c r="BO104" s="325">
        <f t="shared" si="131"/>
        <v>-3367.4799999999977</v>
      </c>
      <c r="BP104" s="320">
        <v>1196.1199999999999</v>
      </c>
      <c r="BQ104" s="320">
        <v>983.87</v>
      </c>
      <c r="BR104" s="319">
        <f t="shared" si="132"/>
        <v>212.24999999999989</v>
      </c>
      <c r="BS104" s="320">
        <f t="shared" si="133"/>
        <v>0</v>
      </c>
      <c r="BT104" s="341">
        <f t="shared" si="134"/>
        <v>212.24999999999989</v>
      </c>
      <c r="BU104" s="319">
        <v>154.26999999999998</v>
      </c>
      <c r="BV104" s="319">
        <v>0</v>
      </c>
      <c r="BW104" s="319">
        <f t="shared" si="135"/>
        <v>154.26999999999998</v>
      </c>
      <c r="BX104" s="320">
        <f t="shared" si="136"/>
        <v>0</v>
      </c>
      <c r="BY104" s="342">
        <f t="shared" si="137"/>
        <v>154.26999999999998</v>
      </c>
      <c r="BZ104" s="319">
        <v>10539.83</v>
      </c>
      <c r="CA104" s="319">
        <v>10311.200000000001</v>
      </c>
      <c r="CB104" s="319">
        <f t="shared" si="138"/>
        <v>228.6299999999992</v>
      </c>
      <c r="CC104" s="320">
        <f t="shared" si="139"/>
        <v>0</v>
      </c>
      <c r="CD104" s="341">
        <f t="shared" si="140"/>
        <v>228.6299999999992</v>
      </c>
      <c r="CE104" s="319">
        <v>40974.089999999997</v>
      </c>
      <c r="CF104" s="319">
        <v>12127.01</v>
      </c>
      <c r="CG104" s="319">
        <f t="shared" si="141"/>
        <v>28847.079999999994</v>
      </c>
      <c r="CH104" s="320">
        <f t="shared" si="142"/>
        <v>0</v>
      </c>
      <c r="CI104" s="342">
        <f t="shared" si="143"/>
        <v>28847.079999999994</v>
      </c>
      <c r="CJ104" s="319">
        <v>4074.9600000000005</v>
      </c>
      <c r="CK104" s="319">
        <v>546.16999999999996</v>
      </c>
      <c r="CL104" s="324">
        <f t="shared" si="144"/>
        <v>3528.7900000000004</v>
      </c>
      <c r="CM104" s="324">
        <f t="shared" si="145"/>
        <v>0</v>
      </c>
      <c r="CN104" s="327">
        <f t="shared" si="177"/>
        <v>3528.7900000000004</v>
      </c>
      <c r="CO104" s="324">
        <v>6318.6699999999992</v>
      </c>
      <c r="CP104" s="324">
        <v>0</v>
      </c>
      <c r="CQ104" s="324">
        <f t="shared" si="146"/>
        <v>6318.6699999999992</v>
      </c>
      <c r="CR104" s="324">
        <f t="shared" si="147"/>
        <v>0</v>
      </c>
      <c r="CS104" s="327">
        <f t="shared" si="178"/>
        <v>6318.6699999999992</v>
      </c>
      <c r="CT104" s="324">
        <v>1077</v>
      </c>
      <c r="CU104" s="324">
        <v>40894.43</v>
      </c>
      <c r="CV104" s="324">
        <f t="shared" si="148"/>
        <v>0</v>
      </c>
      <c r="CW104" s="324">
        <f t="shared" si="149"/>
        <v>-39817.43</v>
      </c>
      <c r="CX104" s="327">
        <f t="shared" si="179"/>
        <v>-39817.43</v>
      </c>
      <c r="CY104" s="324">
        <v>0</v>
      </c>
      <c r="CZ104" s="324">
        <v>0</v>
      </c>
      <c r="DA104" s="324">
        <f t="shared" si="150"/>
        <v>0</v>
      </c>
      <c r="DB104" s="324">
        <f t="shared" si="151"/>
        <v>0</v>
      </c>
      <c r="DC104" s="327">
        <f t="shared" si="180"/>
        <v>0</v>
      </c>
      <c r="DD104" s="324">
        <v>862.93000000000006</v>
      </c>
      <c r="DE104" s="324">
        <v>0</v>
      </c>
      <c r="DF104" s="324">
        <f t="shared" si="152"/>
        <v>862.93000000000006</v>
      </c>
      <c r="DG104" s="324">
        <f t="shared" si="153"/>
        <v>0</v>
      </c>
      <c r="DH104" s="325">
        <f t="shared" si="181"/>
        <v>862.93000000000006</v>
      </c>
      <c r="DI104" s="323">
        <v>1121.1399999999999</v>
      </c>
      <c r="DJ104" s="323">
        <v>297.32</v>
      </c>
      <c r="DK104" s="324">
        <f t="shared" si="154"/>
        <v>823.81999999999994</v>
      </c>
      <c r="DL104" s="324">
        <f t="shared" si="155"/>
        <v>0</v>
      </c>
      <c r="DM104" s="327">
        <f t="shared" si="182"/>
        <v>823.81999999999994</v>
      </c>
      <c r="DN104" s="324">
        <v>487.94</v>
      </c>
      <c r="DO104" s="324">
        <v>2156.8000000000002</v>
      </c>
      <c r="DP104" s="324">
        <f t="shared" si="156"/>
        <v>0</v>
      </c>
      <c r="DQ104" s="324">
        <f t="shared" si="157"/>
        <v>-1668.8600000000001</v>
      </c>
      <c r="DR104" s="325">
        <f t="shared" si="158"/>
        <v>-1668.8600000000001</v>
      </c>
      <c r="DS104" s="320">
        <v>8667.2999999999993</v>
      </c>
      <c r="DT104" s="320">
        <v>0</v>
      </c>
      <c r="DU104" s="319">
        <f t="shared" si="159"/>
        <v>8667.2999999999993</v>
      </c>
      <c r="DV104" s="320">
        <f t="shared" si="160"/>
        <v>0</v>
      </c>
      <c r="DW104" s="342">
        <f t="shared" si="183"/>
        <v>8667.2999999999993</v>
      </c>
      <c r="DX104" s="329">
        <v>23264.510000000002</v>
      </c>
      <c r="DY104" s="329">
        <v>17391.34</v>
      </c>
      <c r="DZ104" s="320">
        <f t="shared" si="161"/>
        <v>5873.1700000000019</v>
      </c>
      <c r="EA104" s="320">
        <f t="shared" si="162"/>
        <v>0</v>
      </c>
      <c r="EB104" s="342">
        <f t="shared" si="163"/>
        <v>5873.1700000000019</v>
      </c>
      <c r="EC104" s="319">
        <v>0</v>
      </c>
      <c r="ED104" s="319">
        <v>0</v>
      </c>
      <c r="EE104" s="319">
        <f t="shared" si="164"/>
        <v>0</v>
      </c>
      <c r="EF104" s="320">
        <f t="shared" si="165"/>
        <v>0</v>
      </c>
      <c r="EG104" s="342">
        <f t="shared" si="166"/>
        <v>0</v>
      </c>
      <c r="EH104" s="324"/>
      <c r="EI104" s="324"/>
      <c r="EJ104" s="324">
        <f t="shared" si="167"/>
        <v>0</v>
      </c>
      <c r="EK104" s="324">
        <f t="shared" si="168"/>
        <v>0</v>
      </c>
      <c r="EL104" s="327">
        <f t="shared" si="169"/>
        <v>0</v>
      </c>
      <c r="EM104" s="330">
        <v>6866.9400000000005</v>
      </c>
      <c r="EN104" s="330">
        <v>7069.9699999999993</v>
      </c>
      <c r="EO104" s="331">
        <f t="shared" si="170"/>
        <v>207433.15000000005</v>
      </c>
      <c r="EP104" s="331">
        <f t="shared" si="96"/>
        <v>187027.37999999998</v>
      </c>
      <c r="EQ104" s="332">
        <f t="shared" si="171"/>
        <v>20405.770000000077</v>
      </c>
      <c r="ER104" s="332">
        <f t="shared" si="172"/>
        <v>0</v>
      </c>
      <c r="ES104" s="333">
        <f t="shared" si="173"/>
        <v>20405.770000000077</v>
      </c>
      <c r="ET104" s="343"/>
      <c r="EU104" s="335">
        <f t="shared" si="174"/>
        <v>-59261.439999999915</v>
      </c>
      <c r="EV104" s="336">
        <f t="shared" si="175"/>
        <v>-35446.799999999959</v>
      </c>
      <c r="EW104" s="337"/>
      <c r="EX104" s="2"/>
      <c r="EY104" s="7"/>
      <c r="EZ104" s="2"/>
      <c r="FA104" s="2"/>
      <c r="FB104" s="2"/>
      <c r="FC104" s="2"/>
      <c r="FD104" s="2"/>
      <c r="FE104" s="2"/>
      <c r="FF104" s="2"/>
      <c r="FG104" s="2"/>
    </row>
    <row r="105" spans="1:163" s="1" customFormat="1" ht="15.75" customHeight="1" x14ac:dyDescent="0.25">
      <c r="A105" s="311">
        <v>98</v>
      </c>
      <c r="B105" s="338" t="s">
        <v>105</v>
      </c>
      <c r="C105" s="339">
        <v>5</v>
      </c>
      <c r="D105" s="340">
        <v>4</v>
      </c>
      <c r="E105" s="315">
        <v>2882.7000000000003</v>
      </c>
      <c r="F105" s="316">
        <f>'[3]березень 2021'!F109</f>
        <v>11405.770000000002</v>
      </c>
      <c r="G105" s="316">
        <f>'[3]березень 2021'!G109</f>
        <v>11717.030000000004</v>
      </c>
      <c r="H105" s="317">
        <v>12959.499999999998</v>
      </c>
      <c r="I105" s="317">
        <v>12654.76</v>
      </c>
      <c r="J105" s="317">
        <f t="shared" si="97"/>
        <v>304.73999999999796</v>
      </c>
      <c r="K105" s="317">
        <f t="shared" si="98"/>
        <v>0</v>
      </c>
      <c r="L105" s="317">
        <f t="shared" si="99"/>
        <v>304.73999999999796</v>
      </c>
      <c r="M105" s="318">
        <v>22829.85</v>
      </c>
      <c r="N105" s="318">
        <v>36689.14</v>
      </c>
      <c r="O105" s="319">
        <f t="shared" si="100"/>
        <v>0</v>
      </c>
      <c r="P105" s="319">
        <f t="shared" si="101"/>
        <v>-13859.29</v>
      </c>
      <c r="Q105" s="319">
        <f t="shared" si="102"/>
        <v>-13859.29</v>
      </c>
      <c r="R105" s="319">
        <v>0</v>
      </c>
      <c r="S105" s="319">
        <v>0</v>
      </c>
      <c r="T105" s="319">
        <f t="shared" si="103"/>
        <v>0</v>
      </c>
      <c r="U105" s="320">
        <f t="shared" si="104"/>
        <v>0</v>
      </c>
      <c r="V105" s="341">
        <f t="shared" si="105"/>
        <v>0</v>
      </c>
      <c r="W105" s="319">
        <v>0</v>
      </c>
      <c r="X105" s="319">
        <v>0</v>
      </c>
      <c r="Y105" s="319">
        <f t="shared" si="106"/>
        <v>0</v>
      </c>
      <c r="Z105" s="320">
        <f t="shared" si="107"/>
        <v>0</v>
      </c>
      <c r="AA105" s="342">
        <f t="shared" si="108"/>
        <v>0</v>
      </c>
      <c r="AB105" s="323">
        <v>4040.6900000000005</v>
      </c>
      <c r="AC105" s="323">
        <v>750.35</v>
      </c>
      <c r="AD105" s="324">
        <f t="shared" si="109"/>
        <v>3290.3400000000006</v>
      </c>
      <c r="AE105" s="324">
        <f t="shared" si="110"/>
        <v>0</v>
      </c>
      <c r="AF105" s="325">
        <f t="shared" si="176"/>
        <v>3290.3400000000006</v>
      </c>
      <c r="AG105" s="323">
        <v>2006.96</v>
      </c>
      <c r="AH105" s="323">
        <v>504.95000000000005</v>
      </c>
      <c r="AI105" s="324">
        <f t="shared" si="111"/>
        <v>1502.01</v>
      </c>
      <c r="AJ105" s="324">
        <f t="shared" si="112"/>
        <v>0</v>
      </c>
      <c r="AK105" s="325">
        <f t="shared" si="113"/>
        <v>1502.01</v>
      </c>
      <c r="AL105" s="323">
        <v>3999.4599999999991</v>
      </c>
      <c r="AM105" s="323">
        <v>3077.2499999999995</v>
      </c>
      <c r="AN105" s="324">
        <f t="shared" si="114"/>
        <v>922.20999999999958</v>
      </c>
      <c r="AO105" s="324">
        <f t="shared" si="115"/>
        <v>0</v>
      </c>
      <c r="AP105" s="325">
        <f t="shared" si="116"/>
        <v>922.20999999999958</v>
      </c>
      <c r="AQ105" s="326">
        <v>799.97</v>
      </c>
      <c r="AR105" s="326">
        <v>684.57999999999993</v>
      </c>
      <c r="AS105" s="324">
        <f t="shared" si="117"/>
        <v>115.3900000000001</v>
      </c>
      <c r="AT105" s="324">
        <f t="shared" si="118"/>
        <v>0</v>
      </c>
      <c r="AU105" s="327">
        <f t="shared" si="119"/>
        <v>115.3900000000001</v>
      </c>
      <c r="AV105" s="323">
        <v>234.06999999999996</v>
      </c>
      <c r="AW105" s="323">
        <v>281.47000000000003</v>
      </c>
      <c r="AX105" s="324">
        <f t="shared" si="120"/>
        <v>0</v>
      </c>
      <c r="AY105" s="324">
        <f t="shared" si="121"/>
        <v>-47.400000000000063</v>
      </c>
      <c r="AZ105" s="325">
        <f t="shared" si="122"/>
        <v>-47.400000000000063</v>
      </c>
      <c r="BA105" s="326">
        <v>4158.8799999999992</v>
      </c>
      <c r="BB105" s="326">
        <v>3040.7799999999997</v>
      </c>
      <c r="BC105" s="324">
        <f t="shared" si="123"/>
        <v>1118.0999999999995</v>
      </c>
      <c r="BD105" s="324">
        <f t="shared" si="124"/>
        <v>0</v>
      </c>
      <c r="BE105" s="327">
        <f t="shared" si="125"/>
        <v>1118.0999999999995</v>
      </c>
      <c r="BF105" s="324">
        <v>987.02999999999986</v>
      </c>
      <c r="BG105" s="324">
        <v>0</v>
      </c>
      <c r="BH105" s="324">
        <f t="shared" si="126"/>
        <v>987.02999999999986</v>
      </c>
      <c r="BI105" s="324">
        <f t="shared" si="127"/>
        <v>0</v>
      </c>
      <c r="BJ105" s="327">
        <f t="shared" si="128"/>
        <v>987.02999999999986</v>
      </c>
      <c r="BK105" s="324">
        <v>5433.33</v>
      </c>
      <c r="BL105" s="324">
        <v>3094.7</v>
      </c>
      <c r="BM105" s="324">
        <f t="shared" si="129"/>
        <v>2338.63</v>
      </c>
      <c r="BN105" s="324">
        <f t="shared" si="130"/>
        <v>0</v>
      </c>
      <c r="BO105" s="325">
        <f t="shared" si="131"/>
        <v>2338.63</v>
      </c>
      <c r="BP105" s="320">
        <v>774.59999999999991</v>
      </c>
      <c r="BQ105" s="320">
        <v>637.24999999999989</v>
      </c>
      <c r="BR105" s="319">
        <f t="shared" si="132"/>
        <v>137.35000000000002</v>
      </c>
      <c r="BS105" s="320">
        <f t="shared" si="133"/>
        <v>0</v>
      </c>
      <c r="BT105" s="341">
        <f t="shared" si="134"/>
        <v>137.35000000000002</v>
      </c>
      <c r="BU105" s="319">
        <v>100.05000000000001</v>
      </c>
      <c r="BV105" s="319">
        <v>2009.3</v>
      </c>
      <c r="BW105" s="319">
        <f t="shared" si="135"/>
        <v>0</v>
      </c>
      <c r="BX105" s="320">
        <f t="shared" si="136"/>
        <v>-1909.25</v>
      </c>
      <c r="BY105" s="342">
        <f t="shared" si="137"/>
        <v>-1909.25</v>
      </c>
      <c r="BZ105" s="319">
        <v>1674.2799999999997</v>
      </c>
      <c r="CA105" s="319">
        <v>0</v>
      </c>
      <c r="CB105" s="319">
        <f t="shared" si="138"/>
        <v>1674.2799999999997</v>
      </c>
      <c r="CC105" s="320">
        <f t="shared" si="139"/>
        <v>0</v>
      </c>
      <c r="CD105" s="341">
        <f t="shared" si="140"/>
        <v>1674.2799999999997</v>
      </c>
      <c r="CE105" s="319">
        <v>19841.649999999998</v>
      </c>
      <c r="CF105" s="319">
        <v>5399.93</v>
      </c>
      <c r="CG105" s="319">
        <f t="shared" si="141"/>
        <v>14441.719999999998</v>
      </c>
      <c r="CH105" s="320">
        <f t="shared" si="142"/>
        <v>0</v>
      </c>
      <c r="CI105" s="342">
        <f t="shared" si="143"/>
        <v>14441.719999999998</v>
      </c>
      <c r="CJ105" s="319">
        <v>2350.5400000000004</v>
      </c>
      <c r="CK105" s="319">
        <v>0</v>
      </c>
      <c r="CL105" s="324">
        <f t="shared" si="144"/>
        <v>2350.5400000000004</v>
      </c>
      <c r="CM105" s="324">
        <f t="shared" si="145"/>
        <v>0</v>
      </c>
      <c r="CN105" s="327">
        <f t="shared" si="177"/>
        <v>2350.5400000000004</v>
      </c>
      <c r="CO105" s="324">
        <v>3421.2000000000007</v>
      </c>
      <c r="CP105" s="324">
        <v>0</v>
      </c>
      <c r="CQ105" s="324">
        <f t="shared" si="146"/>
        <v>3421.2000000000007</v>
      </c>
      <c r="CR105" s="324">
        <f t="shared" si="147"/>
        <v>0</v>
      </c>
      <c r="CS105" s="327">
        <f t="shared" si="178"/>
        <v>3421.2000000000007</v>
      </c>
      <c r="CT105" s="324">
        <v>607.97000000000014</v>
      </c>
      <c r="CU105" s="324">
        <v>0</v>
      </c>
      <c r="CV105" s="324">
        <f t="shared" si="148"/>
        <v>607.97000000000014</v>
      </c>
      <c r="CW105" s="324">
        <f t="shared" si="149"/>
        <v>0</v>
      </c>
      <c r="CX105" s="327">
        <f t="shared" si="179"/>
        <v>607.97000000000014</v>
      </c>
      <c r="CY105" s="324">
        <v>1537.6399999999999</v>
      </c>
      <c r="CZ105" s="324">
        <v>0</v>
      </c>
      <c r="DA105" s="324">
        <f t="shared" si="150"/>
        <v>1537.6399999999999</v>
      </c>
      <c r="DB105" s="324">
        <f t="shared" si="151"/>
        <v>0</v>
      </c>
      <c r="DC105" s="327">
        <f t="shared" si="180"/>
        <v>1537.6399999999999</v>
      </c>
      <c r="DD105" s="324">
        <v>862.81000000000017</v>
      </c>
      <c r="DE105" s="324">
        <v>0</v>
      </c>
      <c r="DF105" s="324">
        <f t="shared" si="152"/>
        <v>862.81000000000017</v>
      </c>
      <c r="DG105" s="324">
        <f t="shared" si="153"/>
        <v>0</v>
      </c>
      <c r="DH105" s="325">
        <f t="shared" si="181"/>
        <v>862.81000000000017</v>
      </c>
      <c r="DI105" s="323">
        <v>1393.2000000000003</v>
      </c>
      <c r="DJ105" s="323">
        <v>0</v>
      </c>
      <c r="DK105" s="324">
        <f t="shared" si="154"/>
        <v>1393.2000000000003</v>
      </c>
      <c r="DL105" s="324">
        <f t="shared" si="155"/>
        <v>0</v>
      </c>
      <c r="DM105" s="327">
        <f t="shared" si="182"/>
        <v>1393.2000000000003</v>
      </c>
      <c r="DN105" s="324">
        <v>153.38000000000002</v>
      </c>
      <c r="DO105" s="324">
        <v>0</v>
      </c>
      <c r="DP105" s="324">
        <f t="shared" si="156"/>
        <v>153.38000000000002</v>
      </c>
      <c r="DQ105" s="324">
        <f t="shared" si="157"/>
        <v>0</v>
      </c>
      <c r="DR105" s="325">
        <f t="shared" si="158"/>
        <v>153.38000000000002</v>
      </c>
      <c r="DS105" s="320">
        <v>5282.26</v>
      </c>
      <c r="DT105" s="320">
        <v>0</v>
      </c>
      <c r="DU105" s="319">
        <f t="shared" si="159"/>
        <v>5282.26</v>
      </c>
      <c r="DV105" s="320">
        <f t="shared" si="160"/>
        <v>0</v>
      </c>
      <c r="DW105" s="342">
        <f t="shared" si="183"/>
        <v>5282.26</v>
      </c>
      <c r="DX105" s="329">
        <v>2852.14</v>
      </c>
      <c r="DY105" s="329">
        <v>1713.5300000000002</v>
      </c>
      <c r="DZ105" s="320">
        <f t="shared" si="161"/>
        <v>1138.6099999999997</v>
      </c>
      <c r="EA105" s="320">
        <f t="shared" si="162"/>
        <v>0</v>
      </c>
      <c r="EB105" s="342">
        <f t="shared" si="163"/>
        <v>1138.6099999999997</v>
      </c>
      <c r="EC105" s="319">
        <v>0</v>
      </c>
      <c r="ED105" s="319">
        <v>0</v>
      </c>
      <c r="EE105" s="319">
        <f t="shared" si="164"/>
        <v>0</v>
      </c>
      <c r="EF105" s="320">
        <f t="shared" si="165"/>
        <v>0</v>
      </c>
      <c r="EG105" s="342">
        <f t="shared" si="166"/>
        <v>0</v>
      </c>
      <c r="EH105" s="324"/>
      <c r="EI105" s="324"/>
      <c r="EJ105" s="324">
        <f t="shared" si="167"/>
        <v>0</v>
      </c>
      <c r="EK105" s="324">
        <f t="shared" si="168"/>
        <v>0</v>
      </c>
      <c r="EL105" s="327">
        <f t="shared" si="169"/>
        <v>0</v>
      </c>
      <c r="EM105" s="330">
        <v>3364.88</v>
      </c>
      <c r="EN105" s="330">
        <v>2359.13</v>
      </c>
      <c r="EO105" s="331">
        <f t="shared" si="170"/>
        <v>101666.34000000001</v>
      </c>
      <c r="EP105" s="331">
        <f t="shared" si="96"/>
        <v>72897.12000000001</v>
      </c>
      <c r="EQ105" s="332">
        <f t="shared" si="171"/>
        <v>28769.22</v>
      </c>
      <c r="ER105" s="332">
        <f t="shared" si="172"/>
        <v>0</v>
      </c>
      <c r="ES105" s="333">
        <f t="shared" si="173"/>
        <v>28769.22</v>
      </c>
      <c r="ET105" s="343"/>
      <c r="EU105" s="335">
        <f t="shared" si="174"/>
        <v>40174.990000000005</v>
      </c>
      <c r="EV105" s="336">
        <f t="shared" si="175"/>
        <v>36485.49</v>
      </c>
      <c r="EW105" s="337"/>
      <c r="EX105" s="2"/>
      <c r="EY105" s="7"/>
      <c r="EZ105" s="2"/>
      <c r="FA105" s="2"/>
      <c r="FB105" s="2"/>
      <c r="FC105" s="2"/>
      <c r="FD105" s="2"/>
      <c r="FE105" s="2"/>
      <c r="FF105" s="2"/>
      <c r="FG105" s="2"/>
    </row>
    <row r="106" spans="1:163" s="1" customFormat="1" ht="15.75" customHeight="1" x14ac:dyDescent="0.25">
      <c r="A106" s="311">
        <v>99</v>
      </c>
      <c r="B106" s="338" t="s">
        <v>106</v>
      </c>
      <c r="C106" s="339">
        <v>5</v>
      </c>
      <c r="D106" s="340">
        <v>6</v>
      </c>
      <c r="E106" s="315">
        <v>4475.7914285714287</v>
      </c>
      <c r="F106" s="316">
        <f>'[3]березень 2021'!F110</f>
        <v>155519.97999999998</v>
      </c>
      <c r="G106" s="316">
        <f>'[3]березень 2021'!G110</f>
        <v>88493.15</v>
      </c>
      <c r="H106" s="317">
        <v>16762.77</v>
      </c>
      <c r="I106" s="317">
        <v>14885.509999999998</v>
      </c>
      <c r="J106" s="317">
        <f t="shared" si="97"/>
        <v>1877.260000000002</v>
      </c>
      <c r="K106" s="317">
        <f t="shared" si="98"/>
        <v>0</v>
      </c>
      <c r="L106" s="317">
        <f t="shared" si="99"/>
        <v>1877.260000000002</v>
      </c>
      <c r="M106" s="318">
        <v>38597.03</v>
      </c>
      <c r="N106" s="318">
        <v>44939.429999999993</v>
      </c>
      <c r="O106" s="319">
        <f t="shared" si="100"/>
        <v>0</v>
      </c>
      <c r="P106" s="319">
        <f t="shared" si="101"/>
        <v>-6342.3999999999942</v>
      </c>
      <c r="Q106" s="319">
        <f t="shared" si="102"/>
        <v>-6342.3999999999942</v>
      </c>
      <c r="R106" s="319">
        <v>0</v>
      </c>
      <c r="S106" s="319">
        <v>0</v>
      </c>
      <c r="T106" s="319">
        <f t="shared" si="103"/>
        <v>0</v>
      </c>
      <c r="U106" s="320">
        <f t="shared" si="104"/>
        <v>0</v>
      </c>
      <c r="V106" s="341">
        <f t="shared" si="105"/>
        <v>0</v>
      </c>
      <c r="W106" s="319">
        <v>0</v>
      </c>
      <c r="X106" s="319">
        <v>0</v>
      </c>
      <c r="Y106" s="319">
        <f t="shared" si="106"/>
        <v>0</v>
      </c>
      <c r="Z106" s="320">
        <f t="shared" si="107"/>
        <v>0</v>
      </c>
      <c r="AA106" s="342">
        <f t="shared" si="108"/>
        <v>0</v>
      </c>
      <c r="AB106" s="323">
        <v>5999.7999999999993</v>
      </c>
      <c r="AC106" s="323">
        <v>1048.2</v>
      </c>
      <c r="AD106" s="324">
        <f t="shared" si="109"/>
        <v>4951.5999999999995</v>
      </c>
      <c r="AE106" s="324">
        <f t="shared" si="110"/>
        <v>0</v>
      </c>
      <c r="AF106" s="325">
        <f t="shared" si="176"/>
        <v>4951.5999999999995</v>
      </c>
      <c r="AG106" s="323">
        <v>2980.86</v>
      </c>
      <c r="AH106" s="323">
        <v>836.4799999999999</v>
      </c>
      <c r="AI106" s="324">
        <f t="shared" si="111"/>
        <v>2144.38</v>
      </c>
      <c r="AJ106" s="324">
        <f t="shared" si="112"/>
        <v>0</v>
      </c>
      <c r="AK106" s="325">
        <f t="shared" si="113"/>
        <v>2144.38</v>
      </c>
      <c r="AL106" s="323">
        <v>6280.880000000001</v>
      </c>
      <c r="AM106" s="323">
        <v>4830.3799999999992</v>
      </c>
      <c r="AN106" s="324">
        <f t="shared" si="114"/>
        <v>1450.5000000000018</v>
      </c>
      <c r="AO106" s="324">
        <f t="shared" si="115"/>
        <v>0</v>
      </c>
      <c r="AP106" s="325">
        <f t="shared" si="116"/>
        <v>1450.5000000000018</v>
      </c>
      <c r="AQ106" s="326">
        <v>0</v>
      </c>
      <c r="AR106" s="326">
        <v>0</v>
      </c>
      <c r="AS106" s="324">
        <f t="shared" si="117"/>
        <v>0</v>
      </c>
      <c r="AT106" s="324">
        <f t="shared" si="118"/>
        <v>0</v>
      </c>
      <c r="AU106" s="327">
        <f t="shared" si="119"/>
        <v>0</v>
      </c>
      <c r="AV106" s="323">
        <v>409.54</v>
      </c>
      <c r="AW106" s="323">
        <v>281.77000000000004</v>
      </c>
      <c r="AX106" s="324">
        <f t="shared" si="120"/>
        <v>127.76999999999998</v>
      </c>
      <c r="AY106" s="324">
        <f t="shared" si="121"/>
        <v>0</v>
      </c>
      <c r="AZ106" s="325">
        <f t="shared" si="122"/>
        <v>127.76999999999998</v>
      </c>
      <c r="BA106" s="326">
        <v>7960.6499999999987</v>
      </c>
      <c r="BB106" s="326">
        <v>3982.43</v>
      </c>
      <c r="BC106" s="324">
        <f t="shared" si="123"/>
        <v>3978.2199999999989</v>
      </c>
      <c r="BD106" s="324">
        <f t="shared" si="124"/>
        <v>0</v>
      </c>
      <c r="BE106" s="327">
        <f t="shared" si="125"/>
        <v>3978.2199999999989</v>
      </c>
      <c r="BF106" s="324">
        <v>1532.51</v>
      </c>
      <c r="BG106" s="324">
        <v>4253.6899999999996</v>
      </c>
      <c r="BH106" s="324">
        <f t="shared" si="126"/>
        <v>0</v>
      </c>
      <c r="BI106" s="324">
        <f t="shared" si="127"/>
        <v>-2721.1799999999994</v>
      </c>
      <c r="BJ106" s="327">
        <f t="shared" si="128"/>
        <v>-2721.1799999999994</v>
      </c>
      <c r="BK106" s="324">
        <v>8159.81</v>
      </c>
      <c r="BL106" s="324">
        <v>4804.9699999999993</v>
      </c>
      <c r="BM106" s="324">
        <f t="shared" si="129"/>
        <v>3354.8400000000011</v>
      </c>
      <c r="BN106" s="324">
        <f t="shared" si="130"/>
        <v>0</v>
      </c>
      <c r="BO106" s="325">
        <f t="shared" si="131"/>
        <v>3354.8400000000011</v>
      </c>
      <c r="BP106" s="320">
        <v>1075.0800000000002</v>
      </c>
      <c r="BQ106" s="320">
        <v>884.65</v>
      </c>
      <c r="BR106" s="319">
        <f t="shared" si="132"/>
        <v>190.43000000000018</v>
      </c>
      <c r="BS106" s="320">
        <f t="shared" si="133"/>
        <v>0</v>
      </c>
      <c r="BT106" s="341">
        <f t="shared" si="134"/>
        <v>190.43000000000018</v>
      </c>
      <c r="BU106" s="319">
        <v>140.54</v>
      </c>
      <c r="BV106" s="319">
        <v>0</v>
      </c>
      <c r="BW106" s="319">
        <f t="shared" si="135"/>
        <v>140.54</v>
      </c>
      <c r="BX106" s="320">
        <f t="shared" si="136"/>
        <v>0</v>
      </c>
      <c r="BY106" s="342">
        <f t="shared" si="137"/>
        <v>140.54</v>
      </c>
      <c r="BZ106" s="319">
        <v>3892.5800000000004</v>
      </c>
      <c r="CA106" s="319">
        <v>6143.99</v>
      </c>
      <c r="CB106" s="319">
        <f t="shared" si="138"/>
        <v>0</v>
      </c>
      <c r="CC106" s="320">
        <f t="shared" si="139"/>
        <v>-2251.4099999999994</v>
      </c>
      <c r="CD106" s="341">
        <f t="shared" si="140"/>
        <v>-2251.4099999999994</v>
      </c>
      <c r="CE106" s="319">
        <v>43216.07</v>
      </c>
      <c r="CF106" s="319">
        <v>147034.68000000002</v>
      </c>
      <c r="CG106" s="319">
        <f t="shared" si="141"/>
        <v>0</v>
      </c>
      <c r="CH106" s="320">
        <f t="shared" si="142"/>
        <v>-103818.61000000002</v>
      </c>
      <c r="CI106" s="342">
        <f t="shared" si="143"/>
        <v>-103818.61000000002</v>
      </c>
      <c r="CJ106" s="319">
        <v>3477.25</v>
      </c>
      <c r="CK106" s="319">
        <v>0</v>
      </c>
      <c r="CL106" s="324">
        <f t="shared" si="144"/>
        <v>3477.25</v>
      </c>
      <c r="CM106" s="324">
        <f t="shared" si="145"/>
        <v>0</v>
      </c>
      <c r="CN106" s="327">
        <f t="shared" si="177"/>
        <v>3477.25</v>
      </c>
      <c r="CO106" s="324">
        <v>5082.29</v>
      </c>
      <c r="CP106" s="324">
        <v>0</v>
      </c>
      <c r="CQ106" s="324">
        <f t="shared" si="146"/>
        <v>5082.29</v>
      </c>
      <c r="CR106" s="324">
        <f t="shared" si="147"/>
        <v>0</v>
      </c>
      <c r="CS106" s="327">
        <f t="shared" si="178"/>
        <v>5082.29</v>
      </c>
      <c r="CT106" s="324">
        <v>969.92</v>
      </c>
      <c r="CU106" s="324">
        <v>0</v>
      </c>
      <c r="CV106" s="324">
        <f t="shared" si="148"/>
        <v>969.92</v>
      </c>
      <c r="CW106" s="324">
        <f t="shared" si="149"/>
        <v>0</v>
      </c>
      <c r="CX106" s="327">
        <f t="shared" si="179"/>
        <v>969.92</v>
      </c>
      <c r="CY106" s="324">
        <v>0</v>
      </c>
      <c r="CZ106" s="324">
        <v>0</v>
      </c>
      <c r="DA106" s="324">
        <f t="shared" si="150"/>
        <v>0</v>
      </c>
      <c r="DB106" s="324">
        <f t="shared" si="151"/>
        <v>0</v>
      </c>
      <c r="DC106" s="327">
        <f t="shared" si="180"/>
        <v>0</v>
      </c>
      <c r="DD106" s="324">
        <v>1509.6899999999996</v>
      </c>
      <c r="DE106" s="324">
        <v>0</v>
      </c>
      <c r="DF106" s="324">
        <f t="shared" si="152"/>
        <v>1509.6899999999996</v>
      </c>
      <c r="DG106" s="324">
        <f t="shared" si="153"/>
        <v>0</v>
      </c>
      <c r="DH106" s="325">
        <f t="shared" si="181"/>
        <v>1509.6899999999996</v>
      </c>
      <c r="DI106" s="323">
        <v>2686.3599999999997</v>
      </c>
      <c r="DJ106" s="323">
        <v>697.51</v>
      </c>
      <c r="DK106" s="324">
        <f t="shared" si="154"/>
        <v>1988.8499999999997</v>
      </c>
      <c r="DL106" s="324">
        <f t="shared" si="155"/>
        <v>0</v>
      </c>
      <c r="DM106" s="327">
        <f t="shared" si="182"/>
        <v>1988.8499999999997</v>
      </c>
      <c r="DN106" s="324">
        <v>230.03999999999996</v>
      </c>
      <c r="DO106" s="324">
        <v>1845.32</v>
      </c>
      <c r="DP106" s="324">
        <f t="shared" si="156"/>
        <v>0</v>
      </c>
      <c r="DQ106" s="324">
        <f t="shared" si="157"/>
        <v>-1615.28</v>
      </c>
      <c r="DR106" s="325">
        <f t="shared" si="158"/>
        <v>-1615.28</v>
      </c>
      <c r="DS106" s="320">
        <v>9852.1</v>
      </c>
      <c r="DT106" s="320">
        <v>0</v>
      </c>
      <c r="DU106" s="319">
        <f t="shared" si="159"/>
        <v>9852.1</v>
      </c>
      <c r="DV106" s="320">
        <f t="shared" si="160"/>
        <v>0</v>
      </c>
      <c r="DW106" s="342">
        <f t="shared" si="183"/>
        <v>9852.1</v>
      </c>
      <c r="DX106" s="329">
        <v>5549.1299999999992</v>
      </c>
      <c r="DY106" s="329">
        <v>2240.7299999999996</v>
      </c>
      <c r="DZ106" s="320">
        <f t="shared" si="161"/>
        <v>3308.3999999999996</v>
      </c>
      <c r="EA106" s="320">
        <f t="shared" si="162"/>
        <v>0</v>
      </c>
      <c r="EB106" s="342">
        <f t="shared" si="163"/>
        <v>3308.3999999999996</v>
      </c>
      <c r="EC106" s="319">
        <v>0</v>
      </c>
      <c r="ED106" s="319">
        <v>0</v>
      </c>
      <c r="EE106" s="319">
        <f t="shared" si="164"/>
        <v>0</v>
      </c>
      <c r="EF106" s="320">
        <f t="shared" si="165"/>
        <v>0</v>
      </c>
      <c r="EG106" s="342">
        <f t="shared" si="166"/>
        <v>0</v>
      </c>
      <c r="EH106" s="324"/>
      <c r="EI106" s="324"/>
      <c r="EJ106" s="324">
        <f t="shared" si="167"/>
        <v>0</v>
      </c>
      <c r="EK106" s="324">
        <f t="shared" si="168"/>
        <v>0</v>
      </c>
      <c r="EL106" s="327">
        <f t="shared" si="169"/>
        <v>0</v>
      </c>
      <c r="EM106" s="330">
        <v>5695.12</v>
      </c>
      <c r="EN106" s="330">
        <v>7013.5300000000007</v>
      </c>
      <c r="EO106" s="331">
        <f t="shared" si="170"/>
        <v>172060.02</v>
      </c>
      <c r="EP106" s="331">
        <f t="shared" si="96"/>
        <v>245723.27000000005</v>
      </c>
      <c r="EQ106" s="332">
        <f t="shared" si="171"/>
        <v>0</v>
      </c>
      <c r="ER106" s="332">
        <f t="shared" si="172"/>
        <v>-73663.250000000058</v>
      </c>
      <c r="ES106" s="333">
        <f t="shared" si="173"/>
        <v>-73663.250000000058</v>
      </c>
      <c r="ET106" s="343"/>
      <c r="EU106" s="335">
        <f t="shared" si="174"/>
        <v>81856.729999999923</v>
      </c>
      <c r="EV106" s="336">
        <f t="shared" si="175"/>
        <v>-3912.7400000000216</v>
      </c>
      <c r="EW106" s="337"/>
      <c r="EX106" s="2"/>
      <c r="EY106" s="7"/>
      <c r="EZ106" s="2"/>
      <c r="FA106" s="2"/>
      <c r="FB106" s="2"/>
      <c r="FC106" s="2"/>
      <c r="FD106" s="2"/>
      <c r="FE106" s="2"/>
      <c r="FF106" s="2"/>
      <c r="FG106" s="2"/>
    </row>
    <row r="107" spans="1:163" s="1" customFormat="1" ht="15.75" customHeight="1" x14ac:dyDescent="0.25">
      <c r="A107" s="311">
        <v>100</v>
      </c>
      <c r="B107" s="338" t="s">
        <v>107</v>
      </c>
      <c r="C107" s="339">
        <v>5</v>
      </c>
      <c r="D107" s="340">
        <v>4</v>
      </c>
      <c r="E107" s="315">
        <v>2734.2142857142858</v>
      </c>
      <c r="F107" s="316">
        <f>'[3]березень 2021'!F111</f>
        <v>82087.429999999993</v>
      </c>
      <c r="G107" s="316">
        <f>'[3]березень 2021'!G111</f>
        <v>29341.249999999996</v>
      </c>
      <c r="H107" s="317">
        <v>11064.449999999999</v>
      </c>
      <c r="I107" s="317">
        <v>17208.47</v>
      </c>
      <c r="J107" s="317">
        <f t="shared" si="97"/>
        <v>0</v>
      </c>
      <c r="K107" s="317">
        <f t="shared" si="98"/>
        <v>-6144.0200000000023</v>
      </c>
      <c r="L107" s="317">
        <f t="shared" si="99"/>
        <v>-6144.0200000000023</v>
      </c>
      <c r="M107" s="318">
        <v>14474.29</v>
      </c>
      <c r="N107" s="318">
        <v>28009.95</v>
      </c>
      <c r="O107" s="319">
        <f t="shared" si="100"/>
        <v>0</v>
      </c>
      <c r="P107" s="319">
        <f t="shared" si="101"/>
        <v>-13535.66</v>
      </c>
      <c r="Q107" s="319">
        <f t="shared" si="102"/>
        <v>-13535.66</v>
      </c>
      <c r="R107" s="319">
        <v>0</v>
      </c>
      <c r="S107" s="319">
        <v>0</v>
      </c>
      <c r="T107" s="319">
        <f t="shared" si="103"/>
        <v>0</v>
      </c>
      <c r="U107" s="320">
        <f t="shared" si="104"/>
        <v>0</v>
      </c>
      <c r="V107" s="341">
        <f t="shared" si="105"/>
        <v>0</v>
      </c>
      <c r="W107" s="319">
        <v>0</v>
      </c>
      <c r="X107" s="319">
        <v>0</v>
      </c>
      <c r="Y107" s="319">
        <f t="shared" si="106"/>
        <v>0</v>
      </c>
      <c r="Z107" s="320">
        <f t="shared" si="107"/>
        <v>0</v>
      </c>
      <c r="AA107" s="342">
        <f t="shared" si="108"/>
        <v>0</v>
      </c>
      <c r="AB107" s="323">
        <v>4021.2300000000005</v>
      </c>
      <c r="AC107" s="323">
        <v>749.98000000000013</v>
      </c>
      <c r="AD107" s="324">
        <f t="shared" si="109"/>
        <v>3271.2500000000005</v>
      </c>
      <c r="AE107" s="324">
        <f t="shared" si="110"/>
        <v>0</v>
      </c>
      <c r="AF107" s="325">
        <f t="shared" si="176"/>
        <v>3271.2500000000005</v>
      </c>
      <c r="AG107" s="323">
        <v>2254.88</v>
      </c>
      <c r="AH107" s="323">
        <v>505.86</v>
      </c>
      <c r="AI107" s="324">
        <f t="shared" si="111"/>
        <v>1749.02</v>
      </c>
      <c r="AJ107" s="324">
        <f t="shared" si="112"/>
        <v>0</v>
      </c>
      <c r="AK107" s="325">
        <f t="shared" si="113"/>
        <v>1749.02</v>
      </c>
      <c r="AL107" s="323">
        <v>3767.4700000000003</v>
      </c>
      <c r="AM107" s="323">
        <v>2902.35</v>
      </c>
      <c r="AN107" s="324">
        <f t="shared" si="114"/>
        <v>865.12000000000035</v>
      </c>
      <c r="AO107" s="324">
        <f t="shared" si="115"/>
        <v>0</v>
      </c>
      <c r="AP107" s="325">
        <f t="shared" si="116"/>
        <v>865.12000000000035</v>
      </c>
      <c r="AQ107" s="326">
        <v>750</v>
      </c>
      <c r="AR107" s="326">
        <v>641.66</v>
      </c>
      <c r="AS107" s="324">
        <f t="shared" si="117"/>
        <v>108.34000000000003</v>
      </c>
      <c r="AT107" s="324">
        <f t="shared" si="118"/>
        <v>0</v>
      </c>
      <c r="AU107" s="327">
        <f t="shared" si="119"/>
        <v>108.34000000000003</v>
      </c>
      <c r="AV107" s="323">
        <v>245.52</v>
      </c>
      <c r="AW107" s="323">
        <v>281.48</v>
      </c>
      <c r="AX107" s="324">
        <f t="shared" si="120"/>
        <v>0</v>
      </c>
      <c r="AY107" s="324">
        <f t="shared" si="121"/>
        <v>-35.960000000000008</v>
      </c>
      <c r="AZ107" s="325">
        <f t="shared" si="122"/>
        <v>-35.960000000000008</v>
      </c>
      <c r="BA107" s="326">
        <v>4011.39</v>
      </c>
      <c r="BB107" s="326">
        <v>2829.92</v>
      </c>
      <c r="BC107" s="324">
        <f t="shared" si="123"/>
        <v>1181.4699999999998</v>
      </c>
      <c r="BD107" s="324">
        <f t="shared" si="124"/>
        <v>0</v>
      </c>
      <c r="BE107" s="327">
        <f t="shared" si="125"/>
        <v>1181.4699999999998</v>
      </c>
      <c r="BF107" s="324">
        <v>936.20999999999992</v>
      </c>
      <c r="BG107" s="324">
        <v>2870.44</v>
      </c>
      <c r="BH107" s="324">
        <f t="shared" si="126"/>
        <v>0</v>
      </c>
      <c r="BI107" s="324">
        <f t="shared" si="127"/>
        <v>-1934.23</v>
      </c>
      <c r="BJ107" s="327">
        <f t="shared" si="128"/>
        <v>-1934.23</v>
      </c>
      <c r="BK107" s="324">
        <v>5114.8599999999997</v>
      </c>
      <c r="BL107" s="324">
        <v>2935.29</v>
      </c>
      <c r="BM107" s="324">
        <f t="shared" si="129"/>
        <v>2179.5699999999997</v>
      </c>
      <c r="BN107" s="324">
        <f t="shared" si="130"/>
        <v>0</v>
      </c>
      <c r="BO107" s="325">
        <f t="shared" si="131"/>
        <v>2179.5699999999997</v>
      </c>
      <c r="BP107" s="320">
        <v>774.61</v>
      </c>
      <c r="BQ107" s="320">
        <v>636.94000000000005</v>
      </c>
      <c r="BR107" s="319">
        <f t="shared" si="132"/>
        <v>137.66999999999996</v>
      </c>
      <c r="BS107" s="320">
        <f t="shared" si="133"/>
        <v>0</v>
      </c>
      <c r="BT107" s="341">
        <f t="shared" si="134"/>
        <v>137.66999999999996</v>
      </c>
      <c r="BU107" s="319">
        <v>100.62</v>
      </c>
      <c r="BV107" s="319">
        <v>0</v>
      </c>
      <c r="BW107" s="319">
        <f t="shared" si="135"/>
        <v>100.62</v>
      </c>
      <c r="BX107" s="320">
        <f t="shared" si="136"/>
        <v>0</v>
      </c>
      <c r="BY107" s="342">
        <f t="shared" si="137"/>
        <v>100.62</v>
      </c>
      <c r="BZ107" s="319">
        <v>1667.5700000000002</v>
      </c>
      <c r="CA107" s="319">
        <v>2710.69</v>
      </c>
      <c r="CB107" s="319">
        <f t="shared" si="138"/>
        <v>0</v>
      </c>
      <c r="CC107" s="320">
        <f t="shared" si="139"/>
        <v>-1043.1199999999999</v>
      </c>
      <c r="CD107" s="341">
        <f t="shared" si="140"/>
        <v>-1043.1199999999999</v>
      </c>
      <c r="CE107" s="319">
        <v>22942.23</v>
      </c>
      <c r="CF107" s="319">
        <v>36625.440000000002</v>
      </c>
      <c r="CG107" s="319">
        <f t="shared" si="141"/>
        <v>0</v>
      </c>
      <c r="CH107" s="320">
        <f t="shared" si="142"/>
        <v>-13683.210000000003</v>
      </c>
      <c r="CI107" s="342">
        <f t="shared" si="143"/>
        <v>-13683.210000000003</v>
      </c>
      <c r="CJ107" s="319">
        <v>2367.2999999999997</v>
      </c>
      <c r="CK107" s="319">
        <v>0</v>
      </c>
      <c r="CL107" s="324">
        <f t="shared" si="144"/>
        <v>2367.2999999999997</v>
      </c>
      <c r="CM107" s="324">
        <f t="shared" si="145"/>
        <v>0</v>
      </c>
      <c r="CN107" s="327">
        <f t="shared" si="177"/>
        <v>2367.2999999999997</v>
      </c>
      <c r="CO107" s="324">
        <v>3844.0199999999995</v>
      </c>
      <c r="CP107" s="324">
        <v>0</v>
      </c>
      <c r="CQ107" s="324">
        <f t="shared" si="146"/>
        <v>3844.0199999999995</v>
      </c>
      <c r="CR107" s="324">
        <f t="shared" si="147"/>
        <v>0</v>
      </c>
      <c r="CS107" s="327">
        <f t="shared" si="178"/>
        <v>3844.0199999999995</v>
      </c>
      <c r="CT107" s="324">
        <v>568.44000000000005</v>
      </c>
      <c r="CU107" s="324">
        <v>0</v>
      </c>
      <c r="CV107" s="324">
        <f t="shared" si="148"/>
        <v>568.44000000000005</v>
      </c>
      <c r="CW107" s="324">
        <f t="shared" si="149"/>
        <v>0</v>
      </c>
      <c r="CX107" s="327">
        <f t="shared" si="179"/>
        <v>568.44000000000005</v>
      </c>
      <c r="CY107" s="324">
        <v>1417.71</v>
      </c>
      <c r="CZ107" s="324">
        <v>0</v>
      </c>
      <c r="DA107" s="324">
        <f t="shared" si="150"/>
        <v>1417.71</v>
      </c>
      <c r="DB107" s="324">
        <f t="shared" si="151"/>
        <v>0</v>
      </c>
      <c r="DC107" s="327">
        <f t="shared" si="180"/>
        <v>1417.71</v>
      </c>
      <c r="DD107" s="324">
        <v>906.41</v>
      </c>
      <c r="DE107" s="324">
        <v>0</v>
      </c>
      <c r="DF107" s="324">
        <f t="shared" si="152"/>
        <v>906.41</v>
      </c>
      <c r="DG107" s="324">
        <f t="shared" si="153"/>
        <v>0</v>
      </c>
      <c r="DH107" s="325">
        <f t="shared" si="181"/>
        <v>906.41</v>
      </c>
      <c r="DI107" s="323">
        <v>1393.08</v>
      </c>
      <c r="DJ107" s="323">
        <v>0</v>
      </c>
      <c r="DK107" s="324">
        <f t="shared" si="154"/>
        <v>1393.08</v>
      </c>
      <c r="DL107" s="324">
        <f t="shared" si="155"/>
        <v>0</v>
      </c>
      <c r="DM107" s="327">
        <f t="shared" si="182"/>
        <v>1393.08</v>
      </c>
      <c r="DN107" s="324">
        <v>154.22000000000003</v>
      </c>
      <c r="DO107" s="324">
        <v>0</v>
      </c>
      <c r="DP107" s="324">
        <f t="shared" si="156"/>
        <v>154.22000000000003</v>
      </c>
      <c r="DQ107" s="324">
        <f t="shared" si="157"/>
        <v>0</v>
      </c>
      <c r="DR107" s="325">
        <f t="shared" si="158"/>
        <v>154.22000000000003</v>
      </c>
      <c r="DS107" s="320">
        <v>6137.13</v>
      </c>
      <c r="DT107" s="320">
        <v>0</v>
      </c>
      <c r="DU107" s="319">
        <f t="shared" si="159"/>
        <v>6137.13</v>
      </c>
      <c r="DV107" s="320">
        <f t="shared" si="160"/>
        <v>0</v>
      </c>
      <c r="DW107" s="342">
        <f t="shared" si="183"/>
        <v>6137.13</v>
      </c>
      <c r="DX107" s="329">
        <v>4508.88</v>
      </c>
      <c r="DY107" s="329">
        <v>3583.86</v>
      </c>
      <c r="DZ107" s="320">
        <f t="shared" si="161"/>
        <v>925.02</v>
      </c>
      <c r="EA107" s="320">
        <f t="shared" si="162"/>
        <v>0</v>
      </c>
      <c r="EB107" s="342">
        <f t="shared" si="163"/>
        <v>925.02</v>
      </c>
      <c r="EC107" s="319">
        <v>0</v>
      </c>
      <c r="ED107" s="319">
        <v>0</v>
      </c>
      <c r="EE107" s="319">
        <f t="shared" si="164"/>
        <v>0</v>
      </c>
      <c r="EF107" s="320">
        <f t="shared" si="165"/>
        <v>0</v>
      </c>
      <c r="EG107" s="342">
        <f t="shared" si="166"/>
        <v>0</v>
      </c>
      <c r="EH107" s="324"/>
      <c r="EI107" s="324"/>
      <c r="EJ107" s="324">
        <f t="shared" si="167"/>
        <v>0</v>
      </c>
      <c r="EK107" s="324">
        <f t="shared" si="168"/>
        <v>0</v>
      </c>
      <c r="EL107" s="327">
        <f t="shared" si="169"/>
        <v>0</v>
      </c>
      <c r="EM107" s="330">
        <v>3199.39</v>
      </c>
      <c r="EN107" s="330">
        <v>3826.51</v>
      </c>
      <c r="EO107" s="331">
        <f t="shared" si="170"/>
        <v>96621.910000000033</v>
      </c>
      <c r="EP107" s="331">
        <f t="shared" si="96"/>
        <v>106318.84</v>
      </c>
      <c r="EQ107" s="332">
        <f t="shared" si="171"/>
        <v>0</v>
      </c>
      <c r="ER107" s="332">
        <f t="shared" si="172"/>
        <v>-9696.9299999999639</v>
      </c>
      <c r="ES107" s="333">
        <f t="shared" si="173"/>
        <v>-9696.9299999999639</v>
      </c>
      <c r="ET107" s="343"/>
      <c r="EU107" s="335">
        <f t="shared" si="174"/>
        <v>72390.500000000029</v>
      </c>
      <c r="EV107" s="336">
        <f t="shared" si="175"/>
        <v>26309.219999999994</v>
      </c>
      <c r="EW107" s="337"/>
      <c r="EX107" s="2"/>
      <c r="EY107" s="7"/>
      <c r="EZ107" s="2"/>
      <c r="FA107" s="2"/>
      <c r="FB107" s="2"/>
      <c r="FC107" s="2"/>
      <c r="FD107" s="2"/>
      <c r="FE107" s="2"/>
      <c r="FF107" s="2"/>
      <c r="FG107" s="2"/>
    </row>
    <row r="108" spans="1:163" s="1" customFormat="1" ht="15.75" customHeight="1" x14ac:dyDescent="0.25">
      <c r="A108" s="311">
        <v>101</v>
      </c>
      <c r="B108" s="338" t="s">
        <v>108</v>
      </c>
      <c r="C108" s="339">
        <v>5</v>
      </c>
      <c r="D108" s="340">
        <v>4</v>
      </c>
      <c r="E108" s="315">
        <v>2779.4000000000005</v>
      </c>
      <c r="F108" s="316">
        <f>'[3]березень 2021'!F112</f>
        <v>13172.750000000002</v>
      </c>
      <c r="G108" s="316">
        <f>'[3]березень 2021'!G112</f>
        <v>31111.340000000004</v>
      </c>
      <c r="H108" s="317">
        <v>11230.73</v>
      </c>
      <c r="I108" s="317">
        <v>10796.27</v>
      </c>
      <c r="J108" s="317">
        <f t="shared" si="97"/>
        <v>434.45999999999913</v>
      </c>
      <c r="K108" s="317">
        <f t="shared" si="98"/>
        <v>0</v>
      </c>
      <c r="L108" s="317">
        <f t="shared" si="99"/>
        <v>434.45999999999913</v>
      </c>
      <c r="M108" s="318">
        <v>22201.83</v>
      </c>
      <c r="N108" s="318">
        <v>27215.14</v>
      </c>
      <c r="O108" s="319">
        <f t="shared" si="100"/>
        <v>0</v>
      </c>
      <c r="P108" s="319">
        <f t="shared" si="101"/>
        <v>-5013.3099999999977</v>
      </c>
      <c r="Q108" s="319">
        <f t="shared" si="102"/>
        <v>-5013.3099999999977</v>
      </c>
      <c r="R108" s="319">
        <v>0</v>
      </c>
      <c r="S108" s="319">
        <v>0</v>
      </c>
      <c r="T108" s="319">
        <f t="shared" si="103"/>
        <v>0</v>
      </c>
      <c r="U108" s="320">
        <f t="shared" si="104"/>
        <v>0</v>
      </c>
      <c r="V108" s="341">
        <f t="shared" si="105"/>
        <v>0</v>
      </c>
      <c r="W108" s="319">
        <v>0</v>
      </c>
      <c r="X108" s="319">
        <v>0</v>
      </c>
      <c r="Y108" s="319">
        <f t="shared" si="106"/>
        <v>0</v>
      </c>
      <c r="Z108" s="320">
        <f t="shared" si="107"/>
        <v>0</v>
      </c>
      <c r="AA108" s="342">
        <f t="shared" si="108"/>
        <v>0</v>
      </c>
      <c r="AB108" s="323">
        <v>4039.5700000000006</v>
      </c>
      <c r="AC108" s="323">
        <v>750.35</v>
      </c>
      <c r="AD108" s="324">
        <f t="shared" si="109"/>
        <v>3289.2200000000007</v>
      </c>
      <c r="AE108" s="324">
        <f t="shared" si="110"/>
        <v>0</v>
      </c>
      <c r="AF108" s="325">
        <f t="shared" si="176"/>
        <v>3289.2200000000007</v>
      </c>
      <c r="AG108" s="323">
        <v>2006.4299999999998</v>
      </c>
      <c r="AH108" s="323">
        <v>504.95000000000005</v>
      </c>
      <c r="AI108" s="324">
        <f t="shared" si="111"/>
        <v>1501.4799999999998</v>
      </c>
      <c r="AJ108" s="324">
        <f t="shared" si="112"/>
        <v>0</v>
      </c>
      <c r="AK108" s="325">
        <f t="shared" si="113"/>
        <v>1501.4799999999998</v>
      </c>
      <c r="AL108" s="323">
        <v>3827.7900000000004</v>
      </c>
      <c r="AM108" s="323">
        <v>2948.36</v>
      </c>
      <c r="AN108" s="324">
        <f t="shared" si="114"/>
        <v>879.43000000000029</v>
      </c>
      <c r="AO108" s="324">
        <f t="shared" si="115"/>
        <v>0</v>
      </c>
      <c r="AP108" s="325">
        <f t="shared" si="116"/>
        <v>879.43000000000029</v>
      </c>
      <c r="AQ108" s="326">
        <v>763.49</v>
      </c>
      <c r="AR108" s="326">
        <v>653.58000000000015</v>
      </c>
      <c r="AS108" s="324">
        <f t="shared" si="117"/>
        <v>109.90999999999985</v>
      </c>
      <c r="AT108" s="324">
        <f t="shared" si="118"/>
        <v>0</v>
      </c>
      <c r="AU108" s="327">
        <f t="shared" si="119"/>
        <v>109.90999999999985</v>
      </c>
      <c r="AV108" s="323">
        <v>234.32000000000002</v>
      </c>
      <c r="AW108" s="323">
        <v>281.47000000000003</v>
      </c>
      <c r="AX108" s="324">
        <f t="shared" si="120"/>
        <v>0</v>
      </c>
      <c r="AY108" s="324">
        <f t="shared" si="121"/>
        <v>-47.150000000000006</v>
      </c>
      <c r="AZ108" s="325">
        <f t="shared" si="122"/>
        <v>-47.150000000000006</v>
      </c>
      <c r="BA108" s="326">
        <v>4157.96</v>
      </c>
      <c r="BB108" s="326">
        <v>2931.62</v>
      </c>
      <c r="BC108" s="324">
        <f t="shared" si="123"/>
        <v>1226.3400000000001</v>
      </c>
      <c r="BD108" s="324">
        <f t="shared" si="124"/>
        <v>0</v>
      </c>
      <c r="BE108" s="327">
        <f t="shared" si="125"/>
        <v>1226.3400000000001</v>
      </c>
      <c r="BF108" s="324">
        <v>951.67000000000007</v>
      </c>
      <c r="BG108" s="324">
        <v>2870.44</v>
      </c>
      <c r="BH108" s="324">
        <f t="shared" si="126"/>
        <v>0</v>
      </c>
      <c r="BI108" s="324">
        <f t="shared" si="127"/>
        <v>-1918.77</v>
      </c>
      <c r="BJ108" s="327">
        <f t="shared" si="128"/>
        <v>-1918.77</v>
      </c>
      <c r="BK108" s="324">
        <v>5239.45</v>
      </c>
      <c r="BL108" s="324">
        <v>2983.79</v>
      </c>
      <c r="BM108" s="324">
        <f t="shared" si="129"/>
        <v>2255.66</v>
      </c>
      <c r="BN108" s="324">
        <f t="shared" si="130"/>
        <v>0</v>
      </c>
      <c r="BO108" s="325">
        <f t="shared" si="131"/>
        <v>2255.66</v>
      </c>
      <c r="BP108" s="320">
        <v>776.58</v>
      </c>
      <c r="BQ108" s="320">
        <v>638.50000000000011</v>
      </c>
      <c r="BR108" s="319">
        <f t="shared" si="132"/>
        <v>138.07999999999993</v>
      </c>
      <c r="BS108" s="320">
        <f t="shared" si="133"/>
        <v>0</v>
      </c>
      <c r="BT108" s="341">
        <f t="shared" si="134"/>
        <v>138.07999999999993</v>
      </c>
      <c r="BU108" s="319">
        <v>99.48</v>
      </c>
      <c r="BV108" s="319">
        <v>1338.56</v>
      </c>
      <c r="BW108" s="319">
        <f t="shared" si="135"/>
        <v>0</v>
      </c>
      <c r="BX108" s="320">
        <f t="shared" si="136"/>
        <v>-1239.08</v>
      </c>
      <c r="BY108" s="342">
        <f t="shared" si="137"/>
        <v>-1239.08</v>
      </c>
      <c r="BZ108" s="319">
        <v>1673.7599999999998</v>
      </c>
      <c r="CA108" s="319">
        <v>2785.32</v>
      </c>
      <c r="CB108" s="319">
        <f t="shared" si="138"/>
        <v>0</v>
      </c>
      <c r="CC108" s="320">
        <f t="shared" si="139"/>
        <v>-1111.5600000000004</v>
      </c>
      <c r="CD108" s="341">
        <f t="shared" si="140"/>
        <v>-1111.5600000000004</v>
      </c>
      <c r="CE108" s="319">
        <v>16415.68</v>
      </c>
      <c r="CF108" s="319">
        <v>5505.03</v>
      </c>
      <c r="CG108" s="319">
        <f t="shared" si="141"/>
        <v>10910.650000000001</v>
      </c>
      <c r="CH108" s="320">
        <f t="shared" si="142"/>
        <v>0</v>
      </c>
      <c r="CI108" s="342">
        <f t="shared" si="143"/>
        <v>10910.650000000001</v>
      </c>
      <c r="CJ108" s="319">
        <v>2350.27</v>
      </c>
      <c r="CK108" s="319">
        <v>520.12</v>
      </c>
      <c r="CL108" s="324">
        <f t="shared" si="144"/>
        <v>1830.15</v>
      </c>
      <c r="CM108" s="324">
        <f t="shared" si="145"/>
        <v>0</v>
      </c>
      <c r="CN108" s="327">
        <f t="shared" si="177"/>
        <v>1830.15</v>
      </c>
      <c r="CO108" s="324">
        <v>3419.5100000000007</v>
      </c>
      <c r="CP108" s="324">
        <v>5280.98</v>
      </c>
      <c r="CQ108" s="324">
        <f t="shared" si="146"/>
        <v>0</v>
      </c>
      <c r="CR108" s="324">
        <f t="shared" si="147"/>
        <v>-1861.4699999999989</v>
      </c>
      <c r="CS108" s="327">
        <f t="shared" si="178"/>
        <v>-1861.4699999999989</v>
      </c>
      <c r="CT108" s="324">
        <v>581.7299999999999</v>
      </c>
      <c r="CU108" s="324">
        <v>0</v>
      </c>
      <c r="CV108" s="324">
        <f t="shared" si="148"/>
        <v>581.7299999999999</v>
      </c>
      <c r="CW108" s="324">
        <f t="shared" si="149"/>
        <v>0</v>
      </c>
      <c r="CX108" s="327">
        <f t="shared" si="179"/>
        <v>581.7299999999999</v>
      </c>
      <c r="CY108" s="324">
        <v>1443.08</v>
      </c>
      <c r="CZ108" s="324">
        <v>0</v>
      </c>
      <c r="DA108" s="324">
        <f t="shared" si="150"/>
        <v>1443.08</v>
      </c>
      <c r="DB108" s="324">
        <f t="shared" si="151"/>
        <v>0</v>
      </c>
      <c r="DC108" s="327">
        <f t="shared" si="180"/>
        <v>1443.08</v>
      </c>
      <c r="DD108" s="324">
        <v>862.72000000000014</v>
      </c>
      <c r="DE108" s="324">
        <v>0</v>
      </c>
      <c r="DF108" s="324">
        <f t="shared" si="152"/>
        <v>862.72000000000014</v>
      </c>
      <c r="DG108" s="324">
        <f t="shared" si="153"/>
        <v>0</v>
      </c>
      <c r="DH108" s="325">
        <f t="shared" si="181"/>
        <v>862.72000000000014</v>
      </c>
      <c r="DI108" s="323">
        <v>1392.4899999999998</v>
      </c>
      <c r="DJ108" s="323">
        <v>833.39</v>
      </c>
      <c r="DK108" s="324">
        <f t="shared" si="154"/>
        <v>559.0999999999998</v>
      </c>
      <c r="DL108" s="324">
        <f t="shared" si="155"/>
        <v>0</v>
      </c>
      <c r="DM108" s="327">
        <f t="shared" si="182"/>
        <v>559.0999999999998</v>
      </c>
      <c r="DN108" s="324">
        <v>153.68999999999997</v>
      </c>
      <c r="DO108" s="324">
        <v>0</v>
      </c>
      <c r="DP108" s="324">
        <f t="shared" si="156"/>
        <v>153.68999999999997</v>
      </c>
      <c r="DQ108" s="324">
        <f t="shared" si="157"/>
        <v>0</v>
      </c>
      <c r="DR108" s="325">
        <f t="shared" si="158"/>
        <v>153.68999999999997</v>
      </c>
      <c r="DS108" s="320">
        <v>6658.33</v>
      </c>
      <c r="DT108" s="320">
        <v>0</v>
      </c>
      <c r="DU108" s="319">
        <f t="shared" si="159"/>
        <v>6658.33</v>
      </c>
      <c r="DV108" s="320">
        <f t="shared" si="160"/>
        <v>0</v>
      </c>
      <c r="DW108" s="342">
        <f t="shared" si="183"/>
        <v>6658.33</v>
      </c>
      <c r="DX108" s="329">
        <v>5654.6699999999992</v>
      </c>
      <c r="DY108" s="329">
        <v>4798.6999999999989</v>
      </c>
      <c r="DZ108" s="320">
        <f t="shared" si="161"/>
        <v>855.97000000000025</v>
      </c>
      <c r="EA108" s="320">
        <f t="shared" si="162"/>
        <v>0</v>
      </c>
      <c r="EB108" s="342">
        <f t="shared" si="163"/>
        <v>855.97000000000025</v>
      </c>
      <c r="EC108" s="319">
        <v>0</v>
      </c>
      <c r="ED108" s="319">
        <v>0</v>
      </c>
      <c r="EE108" s="319">
        <f t="shared" si="164"/>
        <v>0</v>
      </c>
      <c r="EF108" s="320">
        <f t="shared" si="165"/>
        <v>0</v>
      </c>
      <c r="EG108" s="342">
        <f t="shared" si="166"/>
        <v>0</v>
      </c>
      <c r="EH108" s="324"/>
      <c r="EI108" s="324"/>
      <c r="EJ108" s="324">
        <f t="shared" si="167"/>
        <v>0</v>
      </c>
      <c r="EK108" s="324">
        <f t="shared" si="168"/>
        <v>0</v>
      </c>
      <c r="EL108" s="327">
        <f t="shared" si="169"/>
        <v>0</v>
      </c>
      <c r="EM108" s="330">
        <v>3290.5400000000004</v>
      </c>
      <c r="EN108" s="330">
        <v>2472.4700000000003</v>
      </c>
      <c r="EO108" s="331">
        <f t="shared" si="170"/>
        <v>99425.77</v>
      </c>
      <c r="EP108" s="331">
        <f t="shared" si="96"/>
        <v>76109.039999999994</v>
      </c>
      <c r="EQ108" s="332">
        <f t="shared" si="171"/>
        <v>23316.73000000001</v>
      </c>
      <c r="ER108" s="332">
        <f t="shared" si="172"/>
        <v>0</v>
      </c>
      <c r="ES108" s="333">
        <f t="shared" si="173"/>
        <v>23316.73000000001</v>
      </c>
      <c r="ET108" s="343"/>
      <c r="EU108" s="335">
        <f t="shared" si="174"/>
        <v>36489.48000000001</v>
      </c>
      <c r="EV108" s="336">
        <f t="shared" si="175"/>
        <v>45590.990000000013</v>
      </c>
      <c r="EW108" s="337"/>
      <c r="EX108" s="2"/>
      <c r="EY108" s="7"/>
      <c r="EZ108" s="2"/>
      <c r="FA108" s="2"/>
      <c r="FB108" s="2"/>
      <c r="FC108" s="2"/>
      <c r="FD108" s="2"/>
      <c r="FE108" s="2"/>
      <c r="FF108" s="2"/>
      <c r="FG108" s="2"/>
    </row>
    <row r="109" spans="1:163" s="1" customFormat="1" ht="15.75" customHeight="1" x14ac:dyDescent="0.25">
      <c r="A109" s="311">
        <v>102</v>
      </c>
      <c r="B109" s="338" t="s">
        <v>109</v>
      </c>
      <c r="C109" s="339">
        <v>5</v>
      </c>
      <c r="D109" s="340">
        <v>4</v>
      </c>
      <c r="E109" s="315">
        <v>2776.7999999999997</v>
      </c>
      <c r="F109" s="316">
        <f>'[3]березень 2021'!F113</f>
        <v>5581.8799999999992</v>
      </c>
      <c r="G109" s="316">
        <f>'[3]березень 2021'!G113</f>
        <v>8502.1800000000076</v>
      </c>
      <c r="H109" s="317">
        <v>11299.870000000003</v>
      </c>
      <c r="I109" s="317">
        <v>10771.34</v>
      </c>
      <c r="J109" s="317">
        <f t="shared" si="97"/>
        <v>528.53000000000247</v>
      </c>
      <c r="K109" s="317">
        <f t="shared" si="98"/>
        <v>0</v>
      </c>
      <c r="L109" s="317">
        <f t="shared" si="99"/>
        <v>528.53000000000247</v>
      </c>
      <c r="M109" s="318">
        <v>22271.3</v>
      </c>
      <c r="N109" s="318">
        <v>33805.22</v>
      </c>
      <c r="O109" s="319">
        <f t="shared" si="100"/>
        <v>0</v>
      </c>
      <c r="P109" s="319">
        <f t="shared" si="101"/>
        <v>-11533.920000000002</v>
      </c>
      <c r="Q109" s="319">
        <f t="shared" si="102"/>
        <v>-11533.920000000002</v>
      </c>
      <c r="R109" s="319">
        <v>0</v>
      </c>
      <c r="S109" s="319">
        <v>0</v>
      </c>
      <c r="T109" s="319">
        <f t="shared" si="103"/>
        <v>0</v>
      </c>
      <c r="U109" s="320">
        <f t="shared" si="104"/>
        <v>0</v>
      </c>
      <c r="V109" s="341">
        <f t="shared" si="105"/>
        <v>0</v>
      </c>
      <c r="W109" s="319">
        <v>0</v>
      </c>
      <c r="X109" s="319">
        <v>0</v>
      </c>
      <c r="Y109" s="319">
        <f t="shared" si="106"/>
        <v>0</v>
      </c>
      <c r="Z109" s="320">
        <f t="shared" si="107"/>
        <v>0</v>
      </c>
      <c r="AA109" s="342">
        <f t="shared" si="108"/>
        <v>0</v>
      </c>
      <c r="AB109" s="323">
        <v>4039.3900000000003</v>
      </c>
      <c r="AC109" s="323">
        <v>750.35</v>
      </c>
      <c r="AD109" s="324">
        <f t="shared" si="109"/>
        <v>3289.0400000000004</v>
      </c>
      <c r="AE109" s="324">
        <f t="shared" si="110"/>
        <v>0</v>
      </c>
      <c r="AF109" s="325">
        <f t="shared" si="176"/>
        <v>3289.0400000000004</v>
      </c>
      <c r="AG109" s="323">
        <v>2005.66</v>
      </c>
      <c r="AH109" s="323">
        <v>696.1400000000001</v>
      </c>
      <c r="AI109" s="324">
        <f t="shared" si="111"/>
        <v>1309.52</v>
      </c>
      <c r="AJ109" s="324">
        <f t="shared" si="112"/>
        <v>0</v>
      </c>
      <c r="AK109" s="325">
        <f t="shared" si="113"/>
        <v>1309.52</v>
      </c>
      <c r="AL109" s="323">
        <v>3828.09</v>
      </c>
      <c r="AM109" s="323">
        <v>2947.5899999999997</v>
      </c>
      <c r="AN109" s="324">
        <f t="shared" si="114"/>
        <v>880.50000000000045</v>
      </c>
      <c r="AO109" s="324">
        <f t="shared" si="115"/>
        <v>0</v>
      </c>
      <c r="AP109" s="325">
        <f t="shared" si="116"/>
        <v>880.50000000000045</v>
      </c>
      <c r="AQ109" s="326">
        <v>763.62</v>
      </c>
      <c r="AR109" s="326">
        <v>653.86</v>
      </c>
      <c r="AS109" s="324">
        <f t="shared" si="117"/>
        <v>109.75999999999999</v>
      </c>
      <c r="AT109" s="324">
        <f t="shared" si="118"/>
        <v>0</v>
      </c>
      <c r="AU109" s="327">
        <f t="shared" si="119"/>
        <v>109.75999999999999</v>
      </c>
      <c r="AV109" s="323">
        <v>251.30000000000004</v>
      </c>
      <c r="AW109" s="323">
        <v>281.49</v>
      </c>
      <c r="AX109" s="324">
        <f t="shared" si="120"/>
        <v>0</v>
      </c>
      <c r="AY109" s="324">
        <f t="shared" si="121"/>
        <v>-30.189999999999969</v>
      </c>
      <c r="AZ109" s="325">
        <f t="shared" si="122"/>
        <v>-30.189999999999969</v>
      </c>
      <c r="BA109" s="326">
        <v>4158.8</v>
      </c>
      <c r="BB109" s="326">
        <v>3057.94</v>
      </c>
      <c r="BC109" s="324">
        <f t="shared" si="123"/>
        <v>1100.8600000000001</v>
      </c>
      <c r="BD109" s="324">
        <f t="shared" si="124"/>
        <v>0</v>
      </c>
      <c r="BE109" s="327">
        <f t="shared" si="125"/>
        <v>1100.8600000000001</v>
      </c>
      <c r="BF109" s="324">
        <v>950.75999999999976</v>
      </c>
      <c r="BG109" s="324">
        <v>0</v>
      </c>
      <c r="BH109" s="324">
        <f t="shared" si="126"/>
        <v>950.75999999999976</v>
      </c>
      <c r="BI109" s="324">
        <f t="shared" si="127"/>
        <v>0</v>
      </c>
      <c r="BJ109" s="327">
        <f t="shared" si="128"/>
        <v>950.75999999999976</v>
      </c>
      <c r="BK109" s="324">
        <v>5234.5600000000004</v>
      </c>
      <c r="BL109" s="324">
        <v>9766.4700000000012</v>
      </c>
      <c r="BM109" s="324">
        <f t="shared" si="129"/>
        <v>0</v>
      </c>
      <c r="BN109" s="324">
        <f t="shared" si="130"/>
        <v>-4531.9100000000008</v>
      </c>
      <c r="BO109" s="325">
        <f t="shared" si="131"/>
        <v>-4531.9100000000008</v>
      </c>
      <c r="BP109" s="320">
        <v>777.76</v>
      </c>
      <c r="BQ109" s="320">
        <v>640.06000000000006</v>
      </c>
      <c r="BR109" s="319">
        <f t="shared" si="132"/>
        <v>137.69999999999993</v>
      </c>
      <c r="BS109" s="320">
        <f t="shared" si="133"/>
        <v>0</v>
      </c>
      <c r="BT109" s="341">
        <f t="shared" si="134"/>
        <v>137.69999999999993</v>
      </c>
      <c r="BU109" s="319">
        <v>100.53</v>
      </c>
      <c r="BV109" s="319">
        <v>0</v>
      </c>
      <c r="BW109" s="319">
        <f t="shared" si="135"/>
        <v>100.53</v>
      </c>
      <c r="BX109" s="320">
        <f t="shared" si="136"/>
        <v>0</v>
      </c>
      <c r="BY109" s="342">
        <f t="shared" si="137"/>
        <v>100.53</v>
      </c>
      <c r="BZ109" s="319">
        <v>1674.1299999999999</v>
      </c>
      <c r="CA109" s="319">
        <v>2710.69</v>
      </c>
      <c r="CB109" s="319">
        <f t="shared" si="138"/>
        <v>0</v>
      </c>
      <c r="CC109" s="320">
        <f t="shared" si="139"/>
        <v>-1036.5600000000002</v>
      </c>
      <c r="CD109" s="341">
        <f t="shared" si="140"/>
        <v>-1036.5600000000002</v>
      </c>
      <c r="CE109" s="319">
        <v>19631.63</v>
      </c>
      <c r="CF109" s="319">
        <v>6223.3099999999995</v>
      </c>
      <c r="CG109" s="319">
        <f t="shared" si="141"/>
        <v>13408.320000000002</v>
      </c>
      <c r="CH109" s="320">
        <f t="shared" si="142"/>
        <v>0</v>
      </c>
      <c r="CI109" s="342">
        <f t="shared" si="143"/>
        <v>13408.320000000002</v>
      </c>
      <c r="CJ109" s="319">
        <v>2350.84</v>
      </c>
      <c r="CK109" s="319">
        <v>0</v>
      </c>
      <c r="CL109" s="324">
        <f t="shared" si="144"/>
        <v>2350.84</v>
      </c>
      <c r="CM109" s="324">
        <f t="shared" si="145"/>
        <v>0</v>
      </c>
      <c r="CN109" s="327">
        <f t="shared" si="177"/>
        <v>2350.84</v>
      </c>
      <c r="CO109" s="324">
        <v>3420.1899999999996</v>
      </c>
      <c r="CP109" s="324">
        <v>7638.54</v>
      </c>
      <c r="CQ109" s="324">
        <f t="shared" si="146"/>
        <v>0</v>
      </c>
      <c r="CR109" s="324">
        <f t="shared" si="147"/>
        <v>-4218.3500000000004</v>
      </c>
      <c r="CS109" s="327">
        <f t="shared" si="178"/>
        <v>-4218.3500000000004</v>
      </c>
      <c r="CT109" s="324">
        <v>582.03</v>
      </c>
      <c r="CU109" s="324">
        <v>0</v>
      </c>
      <c r="CV109" s="324">
        <f t="shared" si="148"/>
        <v>582.03</v>
      </c>
      <c r="CW109" s="324">
        <f t="shared" si="149"/>
        <v>0</v>
      </c>
      <c r="CX109" s="327">
        <f t="shared" si="179"/>
        <v>582.03</v>
      </c>
      <c r="CY109" s="324">
        <v>1443.6499999999996</v>
      </c>
      <c r="CZ109" s="324">
        <v>0</v>
      </c>
      <c r="DA109" s="324">
        <f t="shared" si="150"/>
        <v>1443.6499999999996</v>
      </c>
      <c r="DB109" s="324">
        <f t="shared" si="151"/>
        <v>0</v>
      </c>
      <c r="DC109" s="327">
        <f t="shared" si="180"/>
        <v>1443.6499999999996</v>
      </c>
      <c r="DD109" s="324">
        <v>927.7199999999998</v>
      </c>
      <c r="DE109" s="324">
        <v>0</v>
      </c>
      <c r="DF109" s="324">
        <f t="shared" si="152"/>
        <v>927.7199999999998</v>
      </c>
      <c r="DG109" s="324">
        <f t="shared" si="153"/>
        <v>0</v>
      </c>
      <c r="DH109" s="325">
        <f t="shared" si="181"/>
        <v>927.7199999999998</v>
      </c>
      <c r="DI109" s="323">
        <v>1393.1200000000001</v>
      </c>
      <c r="DJ109" s="323">
        <v>155.15</v>
      </c>
      <c r="DK109" s="324">
        <f t="shared" si="154"/>
        <v>1237.97</v>
      </c>
      <c r="DL109" s="324">
        <f t="shared" si="155"/>
        <v>0</v>
      </c>
      <c r="DM109" s="327">
        <f t="shared" si="182"/>
        <v>1237.97</v>
      </c>
      <c r="DN109" s="324">
        <v>152.73999999999998</v>
      </c>
      <c r="DO109" s="324">
        <v>0</v>
      </c>
      <c r="DP109" s="324">
        <f t="shared" si="156"/>
        <v>152.73999999999998</v>
      </c>
      <c r="DQ109" s="324">
        <f t="shared" si="157"/>
        <v>0</v>
      </c>
      <c r="DR109" s="325">
        <f t="shared" si="158"/>
        <v>152.73999999999998</v>
      </c>
      <c r="DS109" s="320">
        <v>6548.5099999999993</v>
      </c>
      <c r="DT109" s="320">
        <v>0</v>
      </c>
      <c r="DU109" s="319">
        <f t="shared" si="159"/>
        <v>6548.5099999999993</v>
      </c>
      <c r="DV109" s="320">
        <f t="shared" si="160"/>
        <v>0</v>
      </c>
      <c r="DW109" s="342">
        <f t="shared" si="183"/>
        <v>6548.5099999999993</v>
      </c>
      <c r="DX109" s="329">
        <v>3903.6100000000006</v>
      </c>
      <c r="DY109" s="329">
        <v>2392.4499999999998</v>
      </c>
      <c r="DZ109" s="320">
        <f t="shared" si="161"/>
        <v>1511.1600000000008</v>
      </c>
      <c r="EA109" s="320">
        <f t="shared" si="162"/>
        <v>0</v>
      </c>
      <c r="EB109" s="342">
        <f t="shared" si="163"/>
        <v>1511.1600000000008</v>
      </c>
      <c r="EC109" s="319">
        <v>0</v>
      </c>
      <c r="ED109" s="319">
        <v>0</v>
      </c>
      <c r="EE109" s="319">
        <f t="shared" si="164"/>
        <v>0</v>
      </c>
      <c r="EF109" s="320">
        <f t="shared" si="165"/>
        <v>0</v>
      </c>
      <c r="EG109" s="342">
        <f t="shared" si="166"/>
        <v>0</v>
      </c>
      <c r="EH109" s="324"/>
      <c r="EI109" s="324"/>
      <c r="EJ109" s="324">
        <f t="shared" si="167"/>
        <v>0</v>
      </c>
      <c r="EK109" s="324">
        <f t="shared" si="168"/>
        <v>0</v>
      </c>
      <c r="EL109" s="327">
        <f t="shared" si="169"/>
        <v>0</v>
      </c>
      <c r="EM109" s="330">
        <v>3344.94</v>
      </c>
      <c r="EN109" s="330">
        <v>2785.0299999999997</v>
      </c>
      <c r="EO109" s="331">
        <f t="shared" si="170"/>
        <v>101054.74999999999</v>
      </c>
      <c r="EP109" s="331">
        <f t="shared" si="96"/>
        <v>85275.63</v>
      </c>
      <c r="EQ109" s="332">
        <f t="shared" si="171"/>
        <v>15779.119999999981</v>
      </c>
      <c r="ER109" s="332">
        <f t="shared" si="172"/>
        <v>0</v>
      </c>
      <c r="ES109" s="333">
        <f t="shared" si="173"/>
        <v>15779.119999999981</v>
      </c>
      <c r="ET109" s="343"/>
      <c r="EU109" s="335">
        <f t="shared" si="174"/>
        <v>21360.999999999978</v>
      </c>
      <c r="EV109" s="336">
        <f t="shared" si="175"/>
        <v>24387.100000000009</v>
      </c>
      <c r="EW109" s="337"/>
      <c r="EX109" s="2"/>
      <c r="EY109" s="7"/>
      <c r="EZ109" s="2"/>
      <c r="FA109" s="2"/>
      <c r="FB109" s="2"/>
      <c r="FC109" s="2"/>
      <c r="FD109" s="2"/>
      <c r="FE109" s="2"/>
      <c r="FF109" s="2"/>
      <c r="FG109" s="2"/>
    </row>
    <row r="110" spans="1:163" s="1" customFormat="1" ht="15.75" customHeight="1" x14ac:dyDescent="0.25">
      <c r="A110" s="311">
        <v>103</v>
      </c>
      <c r="B110" s="338" t="s">
        <v>110</v>
      </c>
      <c r="C110" s="339">
        <v>5</v>
      </c>
      <c r="D110" s="340">
        <v>4</v>
      </c>
      <c r="E110" s="315">
        <v>2751.3142857142857</v>
      </c>
      <c r="F110" s="316">
        <f>'[3]березень 2021'!F114</f>
        <v>-6842.7400000000016</v>
      </c>
      <c r="G110" s="316">
        <f>'[3]березень 2021'!G114</f>
        <v>-36095.899999999987</v>
      </c>
      <c r="H110" s="317">
        <v>11300.469999999998</v>
      </c>
      <c r="I110" s="317">
        <v>10770.52</v>
      </c>
      <c r="J110" s="317">
        <f t="shared" si="97"/>
        <v>529.94999999999709</v>
      </c>
      <c r="K110" s="317">
        <f t="shared" si="98"/>
        <v>0</v>
      </c>
      <c r="L110" s="317">
        <f t="shared" si="99"/>
        <v>529.94999999999709</v>
      </c>
      <c r="M110" s="318">
        <v>22545.9</v>
      </c>
      <c r="N110" s="318">
        <v>31713.750000000004</v>
      </c>
      <c r="O110" s="319">
        <f t="shared" si="100"/>
        <v>0</v>
      </c>
      <c r="P110" s="319">
        <f t="shared" si="101"/>
        <v>-9167.8500000000022</v>
      </c>
      <c r="Q110" s="319">
        <f t="shared" si="102"/>
        <v>-9167.8500000000022</v>
      </c>
      <c r="R110" s="319">
        <v>0</v>
      </c>
      <c r="S110" s="319">
        <v>0</v>
      </c>
      <c r="T110" s="319">
        <f t="shared" si="103"/>
        <v>0</v>
      </c>
      <c r="U110" s="320">
        <f t="shared" si="104"/>
        <v>0</v>
      </c>
      <c r="V110" s="341">
        <f t="shared" si="105"/>
        <v>0</v>
      </c>
      <c r="W110" s="319">
        <v>0</v>
      </c>
      <c r="X110" s="319">
        <v>0</v>
      </c>
      <c r="Y110" s="319">
        <f t="shared" si="106"/>
        <v>0</v>
      </c>
      <c r="Z110" s="320">
        <f t="shared" si="107"/>
        <v>0</v>
      </c>
      <c r="AA110" s="342">
        <f t="shared" si="108"/>
        <v>0</v>
      </c>
      <c r="AB110" s="323">
        <v>4039.5099999999993</v>
      </c>
      <c r="AC110" s="323">
        <v>750.35</v>
      </c>
      <c r="AD110" s="324">
        <f t="shared" si="109"/>
        <v>3289.1599999999994</v>
      </c>
      <c r="AE110" s="324">
        <f t="shared" si="110"/>
        <v>0</v>
      </c>
      <c r="AF110" s="325">
        <f t="shared" si="176"/>
        <v>3289.1599999999994</v>
      </c>
      <c r="AG110" s="323">
        <v>2005.94</v>
      </c>
      <c r="AH110" s="323">
        <v>504.95000000000005</v>
      </c>
      <c r="AI110" s="324">
        <f t="shared" si="111"/>
        <v>1500.99</v>
      </c>
      <c r="AJ110" s="324">
        <f t="shared" si="112"/>
        <v>0</v>
      </c>
      <c r="AK110" s="325">
        <f t="shared" si="113"/>
        <v>1500.99</v>
      </c>
      <c r="AL110" s="323">
        <v>3786.1000000000004</v>
      </c>
      <c r="AM110" s="323">
        <v>2914.9900000000002</v>
      </c>
      <c r="AN110" s="324">
        <f t="shared" si="114"/>
        <v>871.11000000000013</v>
      </c>
      <c r="AO110" s="324">
        <f t="shared" si="115"/>
        <v>0</v>
      </c>
      <c r="AP110" s="325">
        <f t="shared" si="116"/>
        <v>871.11000000000013</v>
      </c>
      <c r="AQ110" s="326">
        <v>757.72</v>
      </c>
      <c r="AR110" s="326">
        <v>647.88000000000011</v>
      </c>
      <c r="AS110" s="324">
        <f t="shared" si="117"/>
        <v>109.83999999999992</v>
      </c>
      <c r="AT110" s="324">
        <f t="shared" si="118"/>
        <v>0</v>
      </c>
      <c r="AU110" s="327">
        <f t="shared" si="119"/>
        <v>109.83999999999992</v>
      </c>
      <c r="AV110" s="323">
        <v>233.86</v>
      </c>
      <c r="AW110" s="323">
        <v>281.47000000000003</v>
      </c>
      <c r="AX110" s="324">
        <f t="shared" si="120"/>
        <v>0</v>
      </c>
      <c r="AY110" s="324">
        <f t="shared" si="121"/>
        <v>-47.610000000000014</v>
      </c>
      <c r="AZ110" s="325">
        <f t="shared" si="122"/>
        <v>-47.610000000000014</v>
      </c>
      <c r="BA110" s="326">
        <v>4158.3399999999992</v>
      </c>
      <c r="BB110" s="326">
        <v>2984.3300000000004</v>
      </c>
      <c r="BC110" s="324">
        <f t="shared" si="123"/>
        <v>1174.0099999999989</v>
      </c>
      <c r="BD110" s="324">
        <f t="shared" si="124"/>
        <v>0</v>
      </c>
      <c r="BE110" s="327">
        <f t="shared" si="125"/>
        <v>1174.0099999999989</v>
      </c>
      <c r="BF110" s="324">
        <v>942.04</v>
      </c>
      <c r="BG110" s="324">
        <v>0</v>
      </c>
      <c r="BH110" s="324">
        <f t="shared" si="126"/>
        <v>942.04</v>
      </c>
      <c r="BI110" s="324">
        <f t="shared" si="127"/>
        <v>0</v>
      </c>
      <c r="BJ110" s="327">
        <f t="shared" si="128"/>
        <v>942.04</v>
      </c>
      <c r="BK110" s="324">
        <v>5187.32</v>
      </c>
      <c r="BL110" s="324">
        <v>2953.6400000000003</v>
      </c>
      <c r="BM110" s="324">
        <f t="shared" si="129"/>
        <v>2233.6799999999994</v>
      </c>
      <c r="BN110" s="324">
        <f t="shared" si="130"/>
        <v>0</v>
      </c>
      <c r="BO110" s="325">
        <f t="shared" si="131"/>
        <v>2233.6799999999994</v>
      </c>
      <c r="BP110" s="320">
        <v>777.53000000000009</v>
      </c>
      <c r="BQ110" s="320">
        <v>640.06000000000006</v>
      </c>
      <c r="BR110" s="319">
        <f t="shared" si="132"/>
        <v>137.47000000000003</v>
      </c>
      <c r="BS110" s="320">
        <f t="shared" si="133"/>
        <v>0</v>
      </c>
      <c r="BT110" s="341">
        <f t="shared" si="134"/>
        <v>137.47000000000003</v>
      </c>
      <c r="BU110" s="319">
        <v>101.27000000000001</v>
      </c>
      <c r="BV110" s="319">
        <v>0</v>
      </c>
      <c r="BW110" s="319">
        <f t="shared" si="135"/>
        <v>101.27000000000001</v>
      </c>
      <c r="BX110" s="320">
        <f t="shared" si="136"/>
        <v>0</v>
      </c>
      <c r="BY110" s="342">
        <f t="shared" si="137"/>
        <v>101.27000000000001</v>
      </c>
      <c r="BZ110" s="319">
        <v>1673.6</v>
      </c>
      <c r="CA110" s="319">
        <v>2710.69</v>
      </c>
      <c r="CB110" s="319">
        <f t="shared" si="138"/>
        <v>0</v>
      </c>
      <c r="CC110" s="320">
        <f t="shared" si="139"/>
        <v>-1037.0900000000001</v>
      </c>
      <c r="CD110" s="341">
        <f t="shared" si="140"/>
        <v>-1037.0900000000001</v>
      </c>
      <c r="CE110" s="319">
        <v>17812.879999999997</v>
      </c>
      <c r="CF110" s="319">
        <v>35873.129999999997</v>
      </c>
      <c r="CG110" s="319">
        <f t="shared" si="141"/>
        <v>0</v>
      </c>
      <c r="CH110" s="320">
        <f t="shared" si="142"/>
        <v>-18060.25</v>
      </c>
      <c r="CI110" s="342">
        <f t="shared" si="143"/>
        <v>-18060.25</v>
      </c>
      <c r="CJ110" s="319">
        <v>2351.0299999999997</v>
      </c>
      <c r="CK110" s="319">
        <v>0</v>
      </c>
      <c r="CL110" s="324">
        <f t="shared" si="144"/>
        <v>2351.0299999999997</v>
      </c>
      <c r="CM110" s="324">
        <f t="shared" si="145"/>
        <v>0</v>
      </c>
      <c r="CN110" s="327">
        <f t="shared" si="177"/>
        <v>2351.0299999999997</v>
      </c>
      <c r="CO110" s="324">
        <v>3420.17</v>
      </c>
      <c r="CP110" s="324">
        <v>3799.38</v>
      </c>
      <c r="CQ110" s="324">
        <f t="shared" si="146"/>
        <v>0</v>
      </c>
      <c r="CR110" s="324">
        <f t="shared" si="147"/>
        <v>-379.21000000000004</v>
      </c>
      <c r="CS110" s="327">
        <f t="shared" si="178"/>
        <v>-379.21000000000004</v>
      </c>
      <c r="CT110" s="324">
        <v>573.94999999999993</v>
      </c>
      <c r="CU110" s="324">
        <v>0</v>
      </c>
      <c r="CV110" s="324">
        <f t="shared" si="148"/>
        <v>573.94999999999993</v>
      </c>
      <c r="CW110" s="324">
        <f t="shared" si="149"/>
        <v>0</v>
      </c>
      <c r="CX110" s="327">
        <f t="shared" si="179"/>
        <v>573.94999999999993</v>
      </c>
      <c r="CY110" s="324">
        <v>1436.47</v>
      </c>
      <c r="CZ110" s="324">
        <v>0</v>
      </c>
      <c r="DA110" s="324">
        <f t="shared" si="150"/>
        <v>1436.47</v>
      </c>
      <c r="DB110" s="324">
        <f t="shared" si="151"/>
        <v>0</v>
      </c>
      <c r="DC110" s="327">
        <f t="shared" si="180"/>
        <v>1436.47</v>
      </c>
      <c r="DD110" s="324">
        <v>862.81000000000017</v>
      </c>
      <c r="DE110" s="324">
        <v>0</v>
      </c>
      <c r="DF110" s="324">
        <f t="shared" si="152"/>
        <v>862.81000000000017</v>
      </c>
      <c r="DG110" s="324">
        <f t="shared" si="153"/>
        <v>0</v>
      </c>
      <c r="DH110" s="325">
        <f t="shared" si="181"/>
        <v>862.81000000000017</v>
      </c>
      <c r="DI110" s="323">
        <v>1392.44</v>
      </c>
      <c r="DJ110" s="323">
        <v>0</v>
      </c>
      <c r="DK110" s="324">
        <f t="shared" si="154"/>
        <v>1392.44</v>
      </c>
      <c r="DL110" s="324">
        <f t="shared" si="155"/>
        <v>0</v>
      </c>
      <c r="DM110" s="327">
        <f t="shared" si="182"/>
        <v>1392.44</v>
      </c>
      <c r="DN110" s="324">
        <v>153.22999999999999</v>
      </c>
      <c r="DO110" s="324">
        <v>0</v>
      </c>
      <c r="DP110" s="324">
        <f t="shared" si="156"/>
        <v>153.22999999999999</v>
      </c>
      <c r="DQ110" s="324">
        <f t="shared" si="157"/>
        <v>0</v>
      </c>
      <c r="DR110" s="325">
        <f t="shared" si="158"/>
        <v>153.22999999999999</v>
      </c>
      <c r="DS110" s="320">
        <v>6480.4400000000005</v>
      </c>
      <c r="DT110" s="320">
        <v>0</v>
      </c>
      <c r="DU110" s="319">
        <f t="shared" si="159"/>
        <v>6480.4400000000005</v>
      </c>
      <c r="DV110" s="320">
        <f t="shared" si="160"/>
        <v>0</v>
      </c>
      <c r="DW110" s="342">
        <f t="shared" si="183"/>
        <v>6480.4400000000005</v>
      </c>
      <c r="DX110" s="329">
        <v>3300.52</v>
      </c>
      <c r="DY110" s="329">
        <v>2175.92</v>
      </c>
      <c r="DZ110" s="320">
        <f t="shared" si="161"/>
        <v>1124.5999999999999</v>
      </c>
      <c r="EA110" s="320">
        <f t="shared" si="162"/>
        <v>0</v>
      </c>
      <c r="EB110" s="342">
        <f t="shared" si="163"/>
        <v>1124.5999999999999</v>
      </c>
      <c r="EC110" s="319">
        <v>0</v>
      </c>
      <c r="ED110" s="319">
        <v>0</v>
      </c>
      <c r="EE110" s="319">
        <f t="shared" si="164"/>
        <v>0</v>
      </c>
      <c r="EF110" s="320">
        <f t="shared" si="165"/>
        <v>0</v>
      </c>
      <c r="EG110" s="342">
        <f t="shared" si="166"/>
        <v>0</v>
      </c>
      <c r="EH110" s="324"/>
      <c r="EI110" s="324"/>
      <c r="EJ110" s="324">
        <f t="shared" si="167"/>
        <v>0</v>
      </c>
      <c r="EK110" s="324">
        <f t="shared" si="168"/>
        <v>0</v>
      </c>
      <c r="EL110" s="327">
        <f t="shared" si="169"/>
        <v>0</v>
      </c>
      <c r="EM110" s="330">
        <v>3262.0600000000004</v>
      </c>
      <c r="EN110" s="330">
        <v>3928</v>
      </c>
      <c r="EO110" s="331">
        <f t="shared" si="170"/>
        <v>98555.599999999991</v>
      </c>
      <c r="EP110" s="331">
        <f t="shared" si="96"/>
        <v>102649.06000000003</v>
      </c>
      <c r="EQ110" s="332">
        <f t="shared" si="171"/>
        <v>0</v>
      </c>
      <c r="ER110" s="332">
        <f t="shared" si="172"/>
        <v>-4093.4600000000355</v>
      </c>
      <c r="ES110" s="333">
        <f t="shared" si="173"/>
        <v>-4093.4600000000355</v>
      </c>
      <c r="ET110" s="343"/>
      <c r="EU110" s="335">
        <f t="shared" si="174"/>
        <v>-10936.200000000037</v>
      </c>
      <c r="EV110" s="336">
        <f t="shared" si="175"/>
        <v>-47765.429999999986</v>
      </c>
      <c r="EW110" s="337"/>
      <c r="EX110" s="2"/>
      <c r="EY110" s="7"/>
      <c r="EZ110" s="2"/>
      <c r="FA110" s="2"/>
      <c r="FB110" s="2"/>
      <c r="FC110" s="2"/>
      <c r="FD110" s="2"/>
      <c r="FE110" s="2"/>
      <c r="FF110" s="2"/>
      <c r="FG110" s="2"/>
    </row>
    <row r="111" spans="1:163" s="1" customFormat="1" ht="15.75" customHeight="1" x14ac:dyDescent="0.25">
      <c r="A111" s="311">
        <v>104</v>
      </c>
      <c r="B111" s="338" t="s">
        <v>111</v>
      </c>
      <c r="C111" s="339">
        <v>9</v>
      </c>
      <c r="D111" s="340">
        <v>1</v>
      </c>
      <c r="E111" s="315">
        <v>2079.1342857142859</v>
      </c>
      <c r="F111" s="316">
        <f>'[3]березень 2021'!F115</f>
        <v>-52119.09</v>
      </c>
      <c r="G111" s="316">
        <f>'[3]березень 2021'!G115</f>
        <v>1472.6799999999996</v>
      </c>
      <c r="H111" s="317">
        <v>10572.49</v>
      </c>
      <c r="I111" s="317">
        <v>10829.42</v>
      </c>
      <c r="J111" s="317">
        <f t="shared" si="97"/>
        <v>0</v>
      </c>
      <c r="K111" s="317">
        <f t="shared" si="98"/>
        <v>-256.93000000000029</v>
      </c>
      <c r="L111" s="317">
        <f t="shared" si="99"/>
        <v>-256.93000000000029</v>
      </c>
      <c r="M111" s="318">
        <v>8668.6600000000017</v>
      </c>
      <c r="N111" s="318">
        <v>10077.41</v>
      </c>
      <c r="O111" s="319">
        <f t="shared" si="100"/>
        <v>0</v>
      </c>
      <c r="P111" s="319">
        <f t="shared" si="101"/>
        <v>-1408.7499999999982</v>
      </c>
      <c r="Q111" s="319">
        <f t="shared" si="102"/>
        <v>-1408.7499999999982</v>
      </c>
      <c r="R111" s="319">
        <v>12269.860000000002</v>
      </c>
      <c r="S111" s="319">
        <v>12034.929999999998</v>
      </c>
      <c r="T111" s="319">
        <f t="shared" si="103"/>
        <v>234.93000000000393</v>
      </c>
      <c r="U111" s="320">
        <f t="shared" si="104"/>
        <v>0</v>
      </c>
      <c r="V111" s="341">
        <f t="shared" si="105"/>
        <v>234.93000000000393</v>
      </c>
      <c r="W111" s="319">
        <v>1047.58</v>
      </c>
      <c r="X111" s="319">
        <v>1015.65</v>
      </c>
      <c r="Y111" s="319">
        <f t="shared" si="106"/>
        <v>31.92999999999995</v>
      </c>
      <c r="Z111" s="320">
        <f t="shared" si="107"/>
        <v>0</v>
      </c>
      <c r="AA111" s="342">
        <f t="shared" si="108"/>
        <v>31.92999999999995</v>
      </c>
      <c r="AB111" s="323">
        <v>3068.4300000000003</v>
      </c>
      <c r="AC111" s="323">
        <v>333.94</v>
      </c>
      <c r="AD111" s="324">
        <f t="shared" si="109"/>
        <v>2734.4900000000002</v>
      </c>
      <c r="AE111" s="324">
        <f t="shared" si="110"/>
        <v>0</v>
      </c>
      <c r="AF111" s="325">
        <f t="shared" si="176"/>
        <v>2734.4900000000002</v>
      </c>
      <c r="AG111" s="323">
        <v>1822.17</v>
      </c>
      <c r="AH111" s="323">
        <v>321.58</v>
      </c>
      <c r="AI111" s="324">
        <f t="shared" si="111"/>
        <v>1500.5900000000001</v>
      </c>
      <c r="AJ111" s="324">
        <f t="shared" si="112"/>
        <v>0</v>
      </c>
      <c r="AK111" s="325">
        <f t="shared" si="113"/>
        <v>1500.5900000000001</v>
      </c>
      <c r="AL111" s="323">
        <v>2493.1</v>
      </c>
      <c r="AM111" s="323">
        <v>1895.6800000000003</v>
      </c>
      <c r="AN111" s="324">
        <f t="shared" si="114"/>
        <v>597.41999999999962</v>
      </c>
      <c r="AO111" s="324">
        <f t="shared" si="115"/>
        <v>0</v>
      </c>
      <c r="AP111" s="325">
        <f t="shared" si="116"/>
        <v>597.41999999999962</v>
      </c>
      <c r="AQ111" s="326">
        <v>508.02000000000004</v>
      </c>
      <c r="AR111" s="326">
        <v>430.92</v>
      </c>
      <c r="AS111" s="324">
        <f t="shared" si="117"/>
        <v>77.100000000000023</v>
      </c>
      <c r="AT111" s="324">
        <f t="shared" si="118"/>
        <v>0</v>
      </c>
      <c r="AU111" s="327">
        <f t="shared" si="119"/>
        <v>77.100000000000023</v>
      </c>
      <c r="AV111" s="323">
        <v>131.11999999999998</v>
      </c>
      <c r="AW111" s="323">
        <v>86.26</v>
      </c>
      <c r="AX111" s="324">
        <f t="shared" si="120"/>
        <v>44.859999999999971</v>
      </c>
      <c r="AY111" s="324">
        <f t="shared" si="121"/>
        <v>0</v>
      </c>
      <c r="AZ111" s="325">
        <f t="shared" si="122"/>
        <v>44.859999999999971</v>
      </c>
      <c r="BA111" s="326">
        <v>1414.9499999999998</v>
      </c>
      <c r="BB111" s="326">
        <v>955.94999999999993</v>
      </c>
      <c r="BC111" s="324">
        <f t="shared" si="123"/>
        <v>458.99999999999989</v>
      </c>
      <c r="BD111" s="324">
        <f t="shared" si="124"/>
        <v>0</v>
      </c>
      <c r="BE111" s="327">
        <f t="shared" si="125"/>
        <v>458.99999999999989</v>
      </c>
      <c r="BF111" s="324">
        <v>707.07</v>
      </c>
      <c r="BG111" s="324">
        <v>0</v>
      </c>
      <c r="BH111" s="324">
        <f t="shared" si="126"/>
        <v>707.07</v>
      </c>
      <c r="BI111" s="324">
        <f t="shared" si="127"/>
        <v>0</v>
      </c>
      <c r="BJ111" s="327">
        <f t="shared" si="128"/>
        <v>707.07</v>
      </c>
      <c r="BK111" s="324">
        <v>3810.35</v>
      </c>
      <c r="BL111" s="324">
        <v>34815.409999999996</v>
      </c>
      <c r="BM111" s="324">
        <f t="shared" si="129"/>
        <v>0</v>
      </c>
      <c r="BN111" s="324">
        <f t="shared" si="130"/>
        <v>-31005.059999999998</v>
      </c>
      <c r="BO111" s="325">
        <f t="shared" si="131"/>
        <v>-31005.059999999998</v>
      </c>
      <c r="BP111" s="320">
        <v>300.68000000000006</v>
      </c>
      <c r="BQ111" s="320">
        <v>242.51000000000002</v>
      </c>
      <c r="BR111" s="319">
        <f t="shared" si="132"/>
        <v>58.170000000000044</v>
      </c>
      <c r="BS111" s="320">
        <f t="shared" si="133"/>
        <v>0</v>
      </c>
      <c r="BT111" s="341">
        <f t="shared" si="134"/>
        <v>58.170000000000044</v>
      </c>
      <c r="BU111" s="319">
        <v>37.989999999999995</v>
      </c>
      <c r="BV111" s="319">
        <v>0</v>
      </c>
      <c r="BW111" s="319">
        <f t="shared" si="135"/>
        <v>37.989999999999995</v>
      </c>
      <c r="BX111" s="320">
        <f t="shared" si="136"/>
        <v>0</v>
      </c>
      <c r="BY111" s="342">
        <f t="shared" si="137"/>
        <v>37.989999999999995</v>
      </c>
      <c r="BZ111" s="319">
        <v>974.28</v>
      </c>
      <c r="CA111" s="319">
        <v>1581.24</v>
      </c>
      <c r="CB111" s="319">
        <f t="shared" si="138"/>
        <v>0</v>
      </c>
      <c r="CC111" s="320">
        <f t="shared" si="139"/>
        <v>-606.96</v>
      </c>
      <c r="CD111" s="341">
        <f t="shared" si="140"/>
        <v>-606.96</v>
      </c>
      <c r="CE111" s="319">
        <v>15829.02</v>
      </c>
      <c r="CF111" s="319">
        <v>6505.38</v>
      </c>
      <c r="CG111" s="319">
        <f t="shared" si="141"/>
        <v>9323.64</v>
      </c>
      <c r="CH111" s="320">
        <f t="shared" si="142"/>
        <v>0</v>
      </c>
      <c r="CI111" s="342">
        <f t="shared" si="143"/>
        <v>9323.64</v>
      </c>
      <c r="CJ111" s="319">
        <v>1885.5900000000006</v>
      </c>
      <c r="CK111" s="319">
        <v>0</v>
      </c>
      <c r="CL111" s="324">
        <f t="shared" si="144"/>
        <v>1885.5900000000006</v>
      </c>
      <c r="CM111" s="324">
        <f t="shared" si="145"/>
        <v>0</v>
      </c>
      <c r="CN111" s="327">
        <f t="shared" si="177"/>
        <v>1885.5900000000006</v>
      </c>
      <c r="CO111" s="324">
        <v>3142.35</v>
      </c>
      <c r="CP111" s="324">
        <v>0</v>
      </c>
      <c r="CQ111" s="324">
        <f t="shared" si="146"/>
        <v>3142.35</v>
      </c>
      <c r="CR111" s="324">
        <f t="shared" si="147"/>
        <v>0</v>
      </c>
      <c r="CS111" s="327">
        <f t="shared" si="178"/>
        <v>3142.35</v>
      </c>
      <c r="CT111" s="324">
        <v>498.51999999999992</v>
      </c>
      <c r="CU111" s="324">
        <v>0</v>
      </c>
      <c r="CV111" s="324">
        <f t="shared" si="148"/>
        <v>498.51999999999992</v>
      </c>
      <c r="CW111" s="324">
        <f t="shared" si="149"/>
        <v>0</v>
      </c>
      <c r="CX111" s="327">
        <f t="shared" si="179"/>
        <v>498.51999999999992</v>
      </c>
      <c r="CY111" s="324">
        <v>1029.0100000000002</v>
      </c>
      <c r="CZ111" s="324">
        <v>0</v>
      </c>
      <c r="DA111" s="324">
        <f t="shared" si="150"/>
        <v>1029.0100000000002</v>
      </c>
      <c r="DB111" s="324">
        <f t="shared" si="151"/>
        <v>0</v>
      </c>
      <c r="DC111" s="327">
        <f t="shared" si="180"/>
        <v>1029.0100000000002</v>
      </c>
      <c r="DD111" s="324">
        <v>485.29999999999995</v>
      </c>
      <c r="DE111" s="324">
        <v>0</v>
      </c>
      <c r="DF111" s="324">
        <f t="shared" si="152"/>
        <v>485.29999999999995</v>
      </c>
      <c r="DG111" s="324">
        <f t="shared" si="153"/>
        <v>0</v>
      </c>
      <c r="DH111" s="325">
        <f t="shared" si="181"/>
        <v>485.29999999999995</v>
      </c>
      <c r="DI111" s="323">
        <v>371.1</v>
      </c>
      <c r="DJ111" s="323">
        <v>0</v>
      </c>
      <c r="DK111" s="324">
        <f t="shared" si="154"/>
        <v>371.1</v>
      </c>
      <c r="DL111" s="324">
        <f t="shared" si="155"/>
        <v>0</v>
      </c>
      <c r="DM111" s="327">
        <f t="shared" si="182"/>
        <v>371.1</v>
      </c>
      <c r="DN111" s="324">
        <v>76.2</v>
      </c>
      <c r="DO111" s="324">
        <v>0</v>
      </c>
      <c r="DP111" s="324">
        <f t="shared" si="156"/>
        <v>76.2</v>
      </c>
      <c r="DQ111" s="324">
        <f t="shared" si="157"/>
        <v>0</v>
      </c>
      <c r="DR111" s="325">
        <f t="shared" si="158"/>
        <v>76.2</v>
      </c>
      <c r="DS111" s="320">
        <v>2067.56</v>
      </c>
      <c r="DT111" s="320">
        <v>0</v>
      </c>
      <c r="DU111" s="319">
        <f t="shared" si="159"/>
        <v>2067.56</v>
      </c>
      <c r="DV111" s="320">
        <f t="shared" si="160"/>
        <v>0</v>
      </c>
      <c r="DW111" s="342">
        <f t="shared" si="183"/>
        <v>2067.56</v>
      </c>
      <c r="DX111" s="329">
        <v>3785.07</v>
      </c>
      <c r="DY111" s="329">
        <v>2023.4899999999998</v>
      </c>
      <c r="DZ111" s="320">
        <f t="shared" si="161"/>
        <v>1761.5800000000004</v>
      </c>
      <c r="EA111" s="320">
        <f t="shared" si="162"/>
        <v>0</v>
      </c>
      <c r="EB111" s="342">
        <f t="shared" si="163"/>
        <v>1761.5800000000004</v>
      </c>
      <c r="EC111" s="319">
        <v>21860.200000000004</v>
      </c>
      <c r="ED111" s="319">
        <v>3685.8199999999997</v>
      </c>
      <c r="EE111" s="319">
        <f t="shared" si="164"/>
        <v>18174.380000000005</v>
      </c>
      <c r="EF111" s="320">
        <f t="shared" si="165"/>
        <v>0</v>
      </c>
      <c r="EG111" s="342">
        <f t="shared" si="166"/>
        <v>18174.380000000005</v>
      </c>
      <c r="EH111" s="324"/>
      <c r="EI111" s="324"/>
      <c r="EJ111" s="324">
        <f t="shared" si="167"/>
        <v>0</v>
      </c>
      <c r="EK111" s="324">
        <f t="shared" si="168"/>
        <v>0</v>
      </c>
      <c r="EL111" s="327">
        <f t="shared" si="169"/>
        <v>0</v>
      </c>
      <c r="EM111" s="330">
        <v>3426.1000000000004</v>
      </c>
      <c r="EN111" s="330">
        <v>2920.4700000000003</v>
      </c>
      <c r="EO111" s="331">
        <f t="shared" si="170"/>
        <v>102282.77000000005</v>
      </c>
      <c r="EP111" s="331">
        <f t="shared" si="96"/>
        <v>89756.059999999983</v>
      </c>
      <c r="EQ111" s="332">
        <f t="shared" si="171"/>
        <v>12526.710000000065</v>
      </c>
      <c r="ER111" s="332">
        <f t="shared" si="172"/>
        <v>0</v>
      </c>
      <c r="ES111" s="333">
        <f t="shared" si="173"/>
        <v>12526.710000000065</v>
      </c>
      <c r="ET111" s="343"/>
      <c r="EU111" s="335">
        <f t="shared" si="174"/>
        <v>-39592.379999999932</v>
      </c>
      <c r="EV111" s="336">
        <f t="shared" si="175"/>
        <v>18284.39</v>
      </c>
      <c r="EW111" s="337"/>
      <c r="EX111" s="2"/>
      <c r="EY111" s="7"/>
      <c r="EZ111" s="2"/>
      <c r="FA111" s="2"/>
      <c r="FB111" s="2"/>
      <c r="FC111" s="2"/>
      <c r="FD111" s="2"/>
      <c r="FE111" s="2"/>
      <c r="FF111" s="2"/>
      <c r="FG111" s="2"/>
    </row>
    <row r="112" spans="1:163" s="1" customFormat="1" ht="15.75" customHeight="1" x14ac:dyDescent="0.25">
      <c r="A112" s="311">
        <v>105</v>
      </c>
      <c r="B112" s="338" t="s">
        <v>112</v>
      </c>
      <c r="C112" s="339">
        <v>9</v>
      </c>
      <c r="D112" s="340">
        <v>1</v>
      </c>
      <c r="E112" s="315">
        <v>1885.2142857142858</v>
      </c>
      <c r="F112" s="316">
        <f>'[3]березень 2021'!F116</f>
        <v>-46379.850000000006</v>
      </c>
      <c r="G112" s="316">
        <f>'[3]березень 2021'!G116</f>
        <v>-46310.670000000006</v>
      </c>
      <c r="H112" s="317">
        <v>10754.140000000001</v>
      </c>
      <c r="I112" s="317">
        <v>11165.12</v>
      </c>
      <c r="J112" s="317">
        <f t="shared" si="97"/>
        <v>0</v>
      </c>
      <c r="K112" s="317">
        <f t="shared" si="98"/>
        <v>-410.97999999999956</v>
      </c>
      <c r="L112" s="317">
        <f t="shared" si="99"/>
        <v>-410.97999999999956</v>
      </c>
      <c r="M112" s="318">
        <v>8757.43</v>
      </c>
      <c r="N112" s="318">
        <v>11535.54</v>
      </c>
      <c r="O112" s="319">
        <f t="shared" si="100"/>
        <v>0</v>
      </c>
      <c r="P112" s="319">
        <f t="shared" si="101"/>
        <v>-2778.1100000000006</v>
      </c>
      <c r="Q112" s="319">
        <f t="shared" si="102"/>
        <v>-2778.1100000000006</v>
      </c>
      <c r="R112" s="319">
        <v>17932.27</v>
      </c>
      <c r="S112" s="319">
        <v>18531.879999999997</v>
      </c>
      <c r="T112" s="319">
        <f t="shared" si="103"/>
        <v>0</v>
      </c>
      <c r="U112" s="320">
        <f t="shared" si="104"/>
        <v>-599.60999999999694</v>
      </c>
      <c r="V112" s="341">
        <f t="shared" si="105"/>
        <v>-599.60999999999694</v>
      </c>
      <c r="W112" s="319">
        <v>0</v>
      </c>
      <c r="X112" s="319">
        <v>0</v>
      </c>
      <c r="Y112" s="319">
        <f t="shared" si="106"/>
        <v>0</v>
      </c>
      <c r="Z112" s="320">
        <f t="shared" si="107"/>
        <v>0</v>
      </c>
      <c r="AA112" s="342">
        <f t="shared" si="108"/>
        <v>0</v>
      </c>
      <c r="AB112" s="323">
        <v>2941.5299999999997</v>
      </c>
      <c r="AC112" s="323">
        <v>363.63000000000005</v>
      </c>
      <c r="AD112" s="324">
        <f t="shared" si="109"/>
        <v>2577.8999999999996</v>
      </c>
      <c r="AE112" s="324">
        <f t="shared" si="110"/>
        <v>0</v>
      </c>
      <c r="AF112" s="325">
        <f t="shared" si="176"/>
        <v>2577.8999999999996</v>
      </c>
      <c r="AG112" s="323">
        <v>1558.13</v>
      </c>
      <c r="AH112" s="323">
        <v>513.93999999999994</v>
      </c>
      <c r="AI112" s="324">
        <f t="shared" si="111"/>
        <v>1044.19</v>
      </c>
      <c r="AJ112" s="324">
        <f t="shared" si="112"/>
        <v>0</v>
      </c>
      <c r="AK112" s="325">
        <f t="shared" si="113"/>
        <v>1044.19</v>
      </c>
      <c r="AL112" s="323">
        <v>2482.5199999999995</v>
      </c>
      <c r="AM112" s="323">
        <v>1905.11</v>
      </c>
      <c r="AN112" s="324">
        <f t="shared" si="114"/>
        <v>577.40999999999963</v>
      </c>
      <c r="AO112" s="324">
        <f t="shared" si="115"/>
        <v>0</v>
      </c>
      <c r="AP112" s="325">
        <f t="shared" si="116"/>
        <v>577.40999999999963</v>
      </c>
      <c r="AQ112" s="326">
        <v>486.77</v>
      </c>
      <c r="AR112" s="326">
        <v>416.64</v>
      </c>
      <c r="AS112" s="324">
        <f t="shared" si="117"/>
        <v>70.13</v>
      </c>
      <c r="AT112" s="324">
        <f t="shared" si="118"/>
        <v>0</v>
      </c>
      <c r="AU112" s="327">
        <f t="shared" si="119"/>
        <v>70.13</v>
      </c>
      <c r="AV112" s="323">
        <v>129.72</v>
      </c>
      <c r="AW112" s="323">
        <v>105.66</v>
      </c>
      <c r="AX112" s="324">
        <f t="shared" si="120"/>
        <v>24.060000000000002</v>
      </c>
      <c r="AY112" s="324">
        <f t="shared" si="121"/>
        <v>0</v>
      </c>
      <c r="AZ112" s="325">
        <f t="shared" si="122"/>
        <v>24.060000000000002</v>
      </c>
      <c r="BA112" s="326">
        <v>1391.09</v>
      </c>
      <c r="BB112" s="326">
        <v>1711.3400000000001</v>
      </c>
      <c r="BC112" s="324">
        <f t="shared" si="123"/>
        <v>0</v>
      </c>
      <c r="BD112" s="324">
        <f t="shared" si="124"/>
        <v>-320.25000000000023</v>
      </c>
      <c r="BE112" s="327">
        <f t="shared" si="125"/>
        <v>-320.25000000000023</v>
      </c>
      <c r="BF112" s="324">
        <v>645.47</v>
      </c>
      <c r="BG112" s="324">
        <v>0</v>
      </c>
      <c r="BH112" s="324">
        <f t="shared" si="126"/>
        <v>645.47</v>
      </c>
      <c r="BI112" s="324">
        <f t="shared" si="127"/>
        <v>0</v>
      </c>
      <c r="BJ112" s="327">
        <f t="shared" si="128"/>
        <v>645.47</v>
      </c>
      <c r="BK112" s="324">
        <v>3476.62</v>
      </c>
      <c r="BL112" s="324">
        <v>3987.5</v>
      </c>
      <c r="BM112" s="324">
        <f t="shared" si="129"/>
        <v>0</v>
      </c>
      <c r="BN112" s="324">
        <f t="shared" si="130"/>
        <v>-510.88000000000011</v>
      </c>
      <c r="BO112" s="325">
        <f t="shared" si="131"/>
        <v>-510.88000000000011</v>
      </c>
      <c r="BP112" s="320">
        <v>332.20000000000005</v>
      </c>
      <c r="BQ112" s="320">
        <v>271.13</v>
      </c>
      <c r="BR112" s="319">
        <f t="shared" si="132"/>
        <v>61.07000000000005</v>
      </c>
      <c r="BS112" s="320">
        <f t="shared" si="133"/>
        <v>0</v>
      </c>
      <c r="BT112" s="341">
        <f t="shared" si="134"/>
        <v>61.07000000000005</v>
      </c>
      <c r="BU112" s="319">
        <v>42.230000000000004</v>
      </c>
      <c r="BV112" s="319">
        <v>0</v>
      </c>
      <c r="BW112" s="319">
        <f t="shared" si="135"/>
        <v>42.230000000000004</v>
      </c>
      <c r="BX112" s="320">
        <f t="shared" si="136"/>
        <v>0</v>
      </c>
      <c r="BY112" s="342">
        <f t="shared" si="137"/>
        <v>42.230000000000004</v>
      </c>
      <c r="BZ112" s="319">
        <v>995.61999999999989</v>
      </c>
      <c r="CA112" s="319">
        <v>0</v>
      </c>
      <c r="CB112" s="319">
        <f t="shared" si="138"/>
        <v>995.61999999999989</v>
      </c>
      <c r="CC112" s="320">
        <f t="shared" si="139"/>
        <v>0</v>
      </c>
      <c r="CD112" s="341">
        <f t="shared" si="140"/>
        <v>995.61999999999989</v>
      </c>
      <c r="CE112" s="319">
        <v>16817.330000000002</v>
      </c>
      <c r="CF112" s="319">
        <v>1081.4099999999999</v>
      </c>
      <c r="CG112" s="319">
        <f t="shared" si="141"/>
        <v>15735.920000000002</v>
      </c>
      <c r="CH112" s="320">
        <f t="shared" si="142"/>
        <v>0</v>
      </c>
      <c r="CI112" s="342">
        <f t="shared" si="143"/>
        <v>15735.920000000002</v>
      </c>
      <c r="CJ112" s="319">
        <v>1779.3700000000003</v>
      </c>
      <c r="CK112" s="319">
        <v>0</v>
      </c>
      <c r="CL112" s="324">
        <f t="shared" si="144"/>
        <v>1779.3700000000003</v>
      </c>
      <c r="CM112" s="324">
        <f t="shared" si="145"/>
        <v>0</v>
      </c>
      <c r="CN112" s="327">
        <f t="shared" si="177"/>
        <v>1779.3700000000003</v>
      </c>
      <c r="CO112" s="324">
        <v>2699.9</v>
      </c>
      <c r="CP112" s="324">
        <v>0</v>
      </c>
      <c r="CQ112" s="324">
        <f t="shared" si="146"/>
        <v>2699.9</v>
      </c>
      <c r="CR112" s="324">
        <f t="shared" si="147"/>
        <v>0</v>
      </c>
      <c r="CS112" s="327">
        <f t="shared" si="178"/>
        <v>2699.9</v>
      </c>
      <c r="CT112" s="324">
        <v>427.71999999999991</v>
      </c>
      <c r="CU112" s="324">
        <v>0</v>
      </c>
      <c r="CV112" s="324">
        <f t="shared" si="148"/>
        <v>427.71999999999991</v>
      </c>
      <c r="CW112" s="324">
        <f t="shared" si="149"/>
        <v>0</v>
      </c>
      <c r="CX112" s="327">
        <f t="shared" si="179"/>
        <v>427.71999999999991</v>
      </c>
      <c r="CY112" s="324">
        <v>979.84</v>
      </c>
      <c r="CZ112" s="324">
        <v>430.93</v>
      </c>
      <c r="DA112" s="324">
        <f t="shared" si="150"/>
        <v>548.91000000000008</v>
      </c>
      <c r="DB112" s="324">
        <f t="shared" si="151"/>
        <v>0</v>
      </c>
      <c r="DC112" s="327">
        <f t="shared" si="180"/>
        <v>548.91000000000008</v>
      </c>
      <c r="DD112" s="324">
        <v>475.94999999999993</v>
      </c>
      <c r="DE112" s="324">
        <v>0</v>
      </c>
      <c r="DF112" s="324">
        <f t="shared" si="152"/>
        <v>475.94999999999993</v>
      </c>
      <c r="DG112" s="324">
        <f t="shared" si="153"/>
        <v>0</v>
      </c>
      <c r="DH112" s="325">
        <f t="shared" si="181"/>
        <v>475.94999999999993</v>
      </c>
      <c r="DI112" s="323">
        <v>352.13000000000005</v>
      </c>
      <c r="DJ112" s="323">
        <v>341.47</v>
      </c>
      <c r="DK112" s="324">
        <f t="shared" si="154"/>
        <v>10.660000000000025</v>
      </c>
      <c r="DL112" s="324">
        <f t="shared" si="155"/>
        <v>0</v>
      </c>
      <c r="DM112" s="327">
        <f t="shared" si="182"/>
        <v>10.660000000000025</v>
      </c>
      <c r="DN112" s="324">
        <v>92.000000000000014</v>
      </c>
      <c r="DO112" s="324">
        <v>0</v>
      </c>
      <c r="DP112" s="324">
        <f t="shared" si="156"/>
        <v>92.000000000000014</v>
      </c>
      <c r="DQ112" s="324">
        <f t="shared" si="157"/>
        <v>0</v>
      </c>
      <c r="DR112" s="325">
        <f t="shared" si="158"/>
        <v>92.000000000000014</v>
      </c>
      <c r="DS112" s="320">
        <v>1826.3900000000003</v>
      </c>
      <c r="DT112" s="320">
        <v>0</v>
      </c>
      <c r="DU112" s="319">
        <f t="shared" si="159"/>
        <v>1826.3900000000003</v>
      </c>
      <c r="DV112" s="320">
        <f t="shared" si="160"/>
        <v>0</v>
      </c>
      <c r="DW112" s="342">
        <f t="shared" si="183"/>
        <v>1826.3900000000003</v>
      </c>
      <c r="DX112" s="329">
        <v>2425.25</v>
      </c>
      <c r="DY112" s="329">
        <v>1977.1199999999997</v>
      </c>
      <c r="DZ112" s="320">
        <f t="shared" si="161"/>
        <v>448.13000000000034</v>
      </c>
      <c r="EA112" s="320">
        <f t="shared" si="162"/>
        <v>0</v>
      </c>
      <c r="EB112" s="342">
        <f t="shared" si="163"/>
        <v>448.13000000000034</v>
      </c>
      <c r="EC112" s="319">
        <v>2985.98</v>
      </c>
      <c r="ED112" s="319">
        <v>2420.04</v>
      </c>
      <c r="EE112" s="319">
        <f t="shared" si="164"/>
        <v>565.94000000000005</v>
      </c>
      <c r="EF112" s="320">
        <f t="shared" si="165"/>
        <v>0</v>
      </c>
      <c r="EG112" s="342">
        <f t="shared" si="166"/>
        <v>565.94000000000005</v>
      </c>
      <c r="EH112" s="324"/>
      <c r="EI112" s="324"/>
      <c r="EJ112" s="324">
        <f t="shared" si="167"/>
        <v>0</v>
      </c>
      <c r="EK112" s="324">
        <f t="shared" si="168"/>
        <v>0</v>
      </c>
      <c r="EL112" s="327">
        <f t="shared" si="169"/>
        <v>0</v>
      </c>
      <c r="EM112" s="330">
        <v>2849.7700000000004</v>
      </c>
      <c r="EN112" s="330">
        <v>2014.36</v>
      </c>
      <c r="EO112" s="331">
        <f t="shared" si="170"/>
        <v>85637.37000000001</v>
      </c>
      <c r="EP112" s="331">
        <f t="shared" si="96"/>
        <v>58772.82</v>
      </c>
      <c r="EQ112" s="332">
        <f t="shared" si="171"/>
        <v>26864.55000000001</v>
      </c>
      <c r="ER112" s="332">
        <f t="shared" si="172"/>
        <v>0</v>
      </c>
      <c r="ES112" s="333">
        <f t="shared" si="173"/>
        <v>26864.55000000001</v>
      </c>
      <c r="ET112" s="343"/>
      <c r="EU112" s="335">
        <f t="shared" si="174"/>
        <v>-19515.299999999996</v>
      </c>
      <c r="EV112" s="336">
        <f t="shared" si="175"/>
        <v>-24540.240000000002</v>
      </c>
      <c r="EW112" s="337"/>
      <c r="EX112" s="2"/>
      <c r="EY112" s="7"/>
      <c r="EZ112" s="2"/>
      <c r="FA112" s="2"/>
      <c r="FB112" s="2"/>
      <c r="FC112" s="2"/>
      <c r="FD112" s="2"/>
      <c r="FE112" s="2"/>
      <c r="FF112" s="2"/>
      <c r="FG112" s="2"/>
    </row>
    <row r="113" spans="1:163" s="1" customFormat="1" ht="15.75" customHeight="1" x14ac:dyDescent="0.25">
      <c r="A113" s="311">
        <v>106</v>
      </c>
      <c r="B113" s="338" t="s">
        <v>113</v>
      </c>
      <c r="C113" s="339">
        <v>5</v>
      </c>
      <c r="D113" s="340">
        <v>4</v>
      </c>
      <c r="E113" s="315">
        <v>3234.7571428571428</v>
      </c>
      <c r="F113" s="316">
        <f>'[3]березень 2021'!F117</f>
        <v>-23253.919999999998</v>
      </c>
      <c r="G113" s="316">
        <f>'[3]березень 2021'!G117</f>
        <v>-50932.790000000015</v>
      </c>
      <c r="H113" s="317">
        <v>14129.300000000003</v>
      </c>
      <c r="I113" s="317">
        <v>12303.019999999999</v>
      </c>
      <c r="J113" s="317">
        <f t="shared" si="97"/>
        <v>1826.2800000000043</v>
      </c>
      <c r="K113" s="317">
        <f t="shared" si="98"/>
        <v>0</v>
      </c>
      <c r="L113" s="317">
        <f t="shared" si="99"/>
        <v>1826.2800000000043</v>
      </c>
      <c r="M113" s="318">
        <v>28071.799999999996</v>
      </c>
      <c r="N113" s="318">
        <v>42567.95</v>
      </c>
      <c r="O113" s="319">
        <f t="shared" si="100"/>
        <v>0</v>
      </c>
      <c r="P113" s="319">
        <f t="shared" si="101"/>
        <v>-14496.150000000001</v>
      </c>
      <c r="Q113" s="319">
        <f t="shared" si="102"/>
        <v>-14496.150000000001</v>
      </c>
      <c r="R113" s="319">
        <v>0</v>
      </c>
      <c r="S113" s="319">
        <v>0</v>
      </c>
      <c r="T113" s="319">
        <f t="shared" si="103"/>
        <v>0</v>
      </c>
      <c r="U113" s="320">
        <f t="shared" si="104"/>
        <v>0</v>
      </c>
      <c r="V113" s="341">
        <f t="shared" si="105"/>
        <v>0</v>
      </c>
      <c r="W113" s="319">
        <v>0</v>
      </c>
      <c r="X113" s="319">
        <v>0</v>
      </c>
      <c r="Y113" s="319">
        <f t="shared" si="106"/>
        <v>0</v>
      </c>
      <c r="Z113" s="320">
        <f t="shared" si="107"/>
        <v>0</v>
      </c>
      <c r="AA113" s="342">
        <f t="shared" si="108"/>
        <v>0</v>
      </c>
      <c r="AB113" s="323">
        <v>4558.95</v>
      </c>
      <c r="AC113" s="323">
        <v>754.10000000000014</v>
      </c>
      <c r="AD113" s="324">
        <f t="shared" si="109"/>
        <v>3804.8499999999995</v>
      </c>
      <c r="AE113" s="324">
        <f t="shared" si="110"/>
        <v>0</v>
      </c>
      <c r="AF113" s="325">
        <f t="shared" si="176"/>
        <v>3804.8499999999995</v>
      </c>
      <c r="AG113" s="323">
        <v>1956.1499999999999</v>
      </c>
      <c r="AH113" s="323">
        <v>452.57000000000005</v>
      </c>
      <c r="AI113" s="324">
        <f t="shared" si="111"/>
        <v>1503.58</v>
      </c>
      <c r="AJ113" s="324">
        <f t="shared" si="112"/>
        <v>0</v>
      </c>
      <c r="AK113" s="325">
        <f t="shared" si="113"/>
        <v>1503.58</v>
      </c>
      <c r="AL113" s="323">
        <v>4465.2299999999996</v>
      </c>
      <c r="AM113" s="323">
        <v>3433.06</v>
      </c>
      <c r="AN113" s="324">
        <f t="shared" si="114"/>
        <v>1032.1699999999996</v>
      </c>
      <c r="AO113" s="324">
        <f t="shared" si="115"/>
        <v>0</v>
      </c>
      <c r="AP113" s="325">
        <f t="shared" si="116"/>
        <v>1032.1699999999996</v>
      </c>
      <c r="AQ113" s="326">
        <v>880.16000000000008</v>
      </c>
      <c r="AR113" s="326">
        <v>754.68</v>
      </c>
      <c r="AS113" s="324">
        <f t="shared" si="117"/>
        <v>125.48000000000013</v>
      </c>
      <c r="AT113" s="324">
        <f t="shared" si="118"/>
        <v>0</v>
      </c>
      <c r="AU113" s="327">
        <f t="shared" si="119"/>
        <v>125.48000000000013</v>
      </c>
      <c r="AV113" s="323">
        <v>251.49999999999994</v>
      </c>
      <c r="AW113" s="323">
        <v>0.42</v>
      </c>
      <c r="AX113" s="324">
        <f t="shared" si="120"/>
        <v>251.07999999999996</v>
      </c>
      <c r="AY113" s="324">
        <f t="shared" si="121"/>
        <v>0</v>
      </c>
      <c r="AZ113" s="325">
        <f t="shared" si="122"/>
        <v>251.07999999999996</v>
      </c>
      <c r="BA113" s="326">
        <v>4670.07</v>
      </c>
      <c r="BB113" s="326">
        <v>5999.6</v>
      </c>
      <c r="BC113" s="324">
        <f t="shared" si="123"/>
        <v>0</v>
      </c>
      <c r="BD113" s="324">
        <f t="shared" si="124"/>
        <v>-1329.5300000000007</v>
      </c>
      <c r="BE113" s="327">
        <f t="shared" si="125"/>
        <v>-1329.5300000000007</v>
      </c>
      <c r="BF113" s="324">
        <v>1102.73</v>
      </c>
      <c r="BG113" s="324">
        <v>0</v>
      </c>
      <c r="BH113" s="324">
        <f t="shared" si="126"/>
        <v>1102.73</v>
      </c>
      <c r="BI113" s="324">
        <f t="shared" si="127"/>
        <v>0</v>
      </c>
      <c r="BJ113" s="327">
        <f t="shared" si="128"/>
        <v>1102.73</v>
      </c>
      <c r="BK113" s="324">
        <v>6071.93</v>
      </c>
      <c r="BL113" s="324">
        <v>8347.39</v>
      </c>
      <c r="BM113" s="324">
        <f t="shared" si="129"/>
        <v>0</v>
      </c>
      <c r="BN113" s="324">
        <f t="shared" si="130"/>
        <v>-2275.4599999999991</v>
      </c>
      <c r="BO113" s="325">
        <f t="shared" si="131"/>
        <v>-2275.4599999999991</v>
      </c>
      <c r="BP113" s="320">
        <v>1033.1199999999999</v>
      </c>
      <c r="BQ113" s="320">
        <v>850.68999999999994</v>
      </c>
      <c r="BR113" s="319">
        <f t="shared" si="132"/>
        <v>182.42999999999995</v>
      </c>
      <c r="BS113" s="320">
        <f t="shared" si="133"/>
        <v>0</v>
      </c>
      <c r="BT113" s="341">
        <f t="shared" si="134"/>
        <v>182.42999999999995</v>
      </c>
      <c r="BU113" s="319">
        <v>133.99</v>
      </c>
      <c r="BV113" s="319">
        <v>0</v>
      </c>
      <c r="BW113" s="319">
        <f t="shared" si="135"/>
        <v>133.99</v>
      </c>
      <c r="BX113" s="320">
        <f t="shared" si="136"/>
        <v>0</v>
      </c>
      <c r="BY113" s="342">
        <f t="shared" si="137"/>
        <v>133.99</v>
      </c>
      <c r="BZ113" s="319">
        <v>1688.8300000000004</v>
      </c>
      <c r="CA113" s="319">
        <v>2687.9300000000003</v>
      </c>
      <c r="CB113" s="319">
        <f t="shared" si="138"/>
        <v>0</v>
      </c>
      <c r="CC113" s="320">
        <f t="shared" si="139"/>
        <v>-999.09999999999991</v>
      </c>
      <c r="CD113" s="341">
        <f t="shared" si="140"/>
        <v>-999.09999999999991</v>
      </c>
      <c r="CE113" s="319">
        <v>15170.81</v>
      </c>
      <c r="CF113" s="319">
        <v>6515.6799999999994</v>
      </c>
      <c r="CG113" s="319">
        <f t="shared" si="141"/>
        <v>8655.130000000001</v>
      </c>
      <c r="CH113" s="320">
        <f t="shared" si="142"/>
        <v>0</v>
      </c>
      <c r="CI113" s="342">
        <f t="shared" si="143"/>
        <v>8655.130000000001</v>
      </c>
      <c r="CJ113" s="319">
        <v>2741.9200000000005</v>
      </c>
      <c r="CK113" s="319">
        <v>4517.75</v>
      </c>
      <c r="CL113" s="324">
        <f t="shared" si="144"/>
        <v>0</v>
      </c>
      <c r="CM113" s="324">
        <f t="shared" si="145"/>
        <v>-1775.8299999999995</v>
      </c>
      <c r="CN113" s="327">
        <f t="shared" si="177"/>
        <v>-1775.8299999999995</v>
      </c>
      <c r="CO113" s="324">
        <v>3335.47</v>
      </c>
      <c r="CP113" s="324">
        <v>0</v>
      </c>
      <c r="CQ113" s="324">
        <f t="shared" si="146"/>
        <v>3335.47</v>
      </c>
      <c r="CR113" s="324">
        <f t="shared" si="147"/>
        <v>0</v>
      </c>
      <c r="CS113" s="327">
        <f t="shared" si="178"/>
        <v>3335.47</v>
      </c>
      <c r="CT113" s="324">
        <v>699.17000000000007</v>
      </c>
      <c r="CU113" s="324">
        <v>4461.4299999999994</v>
      </c>
      <c r="CV113" s="324">
        <f t="shared" si="148"/>
        <v>0</v>
      </c>
      <c r="CW113" s="324">
        <f t="shared" si="149"/>
        <v>-3762.2599999999993</v>
      </c>
      <c r="CX113" s="327">
        <f t="shared" si="179"/>
        <v>-3762.2599999999993</v>
      </c>
      <c r="CY113" s="324">
        <v>1619.59</v>
      </c>
      <c r="CZ113" s="324">
        <v>0</v>
      </c>
      <c r="DA113" s="324">
        <f t="shared" si="150"/>
        <v>1619.59</v>
      </c>
      <c r="DB113" s="324">
        <f t="shared" si="151"/>
        <v>0</v>
      </c>
      <c r="DC113" s="327">
        <f t="shared" si="180"/>
        <v>1619.59</v>
      </c>
      <c r="DD113" s="324">
        <v>928.4699999999998</v>
      </c>
      <c r="DE113" s="324">
        <v>0</v>
      </c>
      <c r="DF113" s="324">
        <f t="shared" si="152"/>
        <v>928.4699999999998</v>
      </c>
      <c r="DG113" s="324">
        <f t="shared" si="153"/>
        <v>0</v>
      </c>
      <c r="DH113" s="325">
        <f t="shared" si="181"/>
        <v>928.4699999999998</v>
      </c>
      <c r="DI113" s="323">
        <v>1610.8899999999999</v>
      </c>
      <c r="DJ113" s="323">
        <v>752.94</v>
      </c>
      <c r="DK113" s="324">
        <f t="shared" si="154"/>
        <v>857.94999999999982</v>
      </c>
      <c r="DL113" s="324">
        <f t="shared" si="155"/>
        <v>0</v>
      </c>
      <c r="DM113" s="327">
        <f t="shared" si="182"/>
        <v>857.94999999999982</v>
      </c>
      <c r="DN113" s="324">
        <v>190.98</v>
      </c>
      <c r="DO113" s="324">
        <v>0</v>
      </c>
      <c r="DP113" s="324">
        <f t="shared" si="156"/>
        <v>190.98</v>
      </c>
      <c r="DQ113" s="324">
        <f t="shared" si="157"/>
        <v>0</v>
      </c>
      <c r="DR113" s="325">
        <f t="shared" si="158"/>
        <v>190.98</v>
      </c>
      <c r="DS113" s="320">
        <v>6859.6399999999994</v>
      </c>
      <c r="DT113" s="320">
        <v>0</v>
      </c>
      <c r="DU113" s="319">
        <f t="shared" si="159"/>
        <v>6859.6399999999994</v>
      </c>
      <c r="DV113" s="320">
        <f t="shared" si="160"/>
        <v>0</v>
      </c>
      <c r="DW113" s="342">
        <f t="shared" si="183"/>
        <v>6859.6399999999994</v>
      </c>
      <c r="DX113" s="329">
        <v>5950.5199999999995</v>
      </c>
      <c r="DY113" s="329">
        <v>5338.84</v>
      </c>
      <c r="DZ113" s="320">
        <f t="shared" si="161"/>
        <v>611.67999999999938</v>
      </c>
      <c r="EA113" s="320">
        <f t="shared" si="162"/>
        <v>0</v>
      </c>
      <c r="EB113" s="342">
        <f t="shared" si="163"/>
        <v>611.67999999999938</v>
      </c>
      <c r="EC113" s="319">
        <v>0</v>
      </c>
      <c r="ED113" s="319">
        <v>0</v>
      </c>
      <c r="EE113" s="319">
        <f t="shared" si="164"/>
        <v>0</v>
      </c>
      <c r="EF113" s="320">
        <f t="shared" si="165"/>
        <v>0</v>
      </c>
      <c r="EG113" s="342">
        <f t="shared" si="166"/>
        <v>0</v>
      </c>
      <c r="EH113" s="324"/>
      <c r="EI113" s="324"/>
      <c r="EJ113" s="324">
        <f t="shared" si="167"/>
        <v>0</v>
      </c>
      <c r="EK113" s="324">
        <f t="shared" si="168"/>
        <v>0</v>
      </c>
      <c r="EL113" s="327">
        <f t="shared" si="169"/>
        <v>0</v>
      </c>
      <c r="EM113" s="330">
        <v>3700.39</v>
      </c>
      <c r="EN113" s="330">
        <v>3579.06</v>
      </c>
      <c r="EO113" s="331">
        <f t="shared" si="170"/>
        <v>111821.60999999999</v>
      </c>
      <c r="EP113" s="331">
        <f t="shared" si="96"/>
        <v>103317.11</v>
      </c>
      <c r="EQ113" s="332">
        <f t="shared" si="171"/>
        <v>8504.4999999999854</v>
      </c>
      <c r="ER113" s="332">
        <f t="shared" si="172"/>
        <v>0</v>
      </c>
      <c r="ES113" s="333">
        <f t="shared" si="173"/>
        <v>8504.4999999999854</v>
      </c>
      <c r="ET113" s="343"/>
      <c r="EU113" s="335">
        <f t="shared" si="174"/>
        <v>-14749.420000000013</v>
      </c>
      <c r="EV113" s="336">
        <f t="shared" si="175"/>
        <v>-40883.290000000023</v>
      </c>
      <c r="EW113" s="337"/>
      <c r="EX113" s="2"/>
      <c r="EY113" s="7"/>
      <c r="EZ113" s="2"/>
      <c r="FA113" s="2"/>
      <c r="FB113" s="2"/>
      <c r="FC113" s="2"/>
      <c r="FD113" s="2"/>
      <c r="FE113" s="2"/>
      <c r="FF113" s="2"/>
      <c r="FG113" s="2"/>
    </row>
    <row r="114" spans="1:163" s="1" customFormat="1" ht="15.75" customHeight="1" x14ac:dyDescent="0.25">
      <c r="A114" s="311">
        <v>107</v>
      </c>
      <c r="B114" s="338" t="s">
        <v>114</v>
      </c>
      <c r="C114" s="339">
        <v>9</v>
      </c>
      <c r="D114" s="340">
        <v>1</v>
      </c>
      <c r="E114" s="315">
        <v>2108.9500000000003</v>
      </c>
      <c r="F114" s="316">
        <f>'[3]березень 2021'!F118</f>
        <v>91436.7</v>
      </c>
      <c r="G114" s="316">
        <f>'[3]березень 2021'!G118</f>
        <v>77005.73000000001</v>
      </c>
      <c r="H114" s="317">
        <v>9150.17</v>
      </c>
      <c r="I114" s="317">
        <v>8761.130000000001</v>
      </c>
      <c r="J114" s="317">
        <f t="shared" si="97"/>
        <v>389.03999999999905</v>
      </c>
      <c r="K114" s="317">
        <f t="shared" si="98"/>
        <v>0</v>
      </c>
      <c r="L114" s="317">
        <f t="shared" si="99"/>
        <v>389.03999999999905</v>
      </c>
      <c r="M114" s="318">
        <v>10634.2</v>
      </c>
      <c r="N114" s="318">
        <v>11948.279999999999</v>
      </c>
      <c r="O114" s="319">
        <f t="shared" si="100"/>
        <v>0</v>
      </c>
      <c r="P114" s="319">
        <f t="shared" si="101"/>
        <v>-1314.0799999999981</v>
      </c>
      <c r="Q114" s="319">
        <f t="shared" si="102"/>
        <v>-1314.0799999999981</v>
      </c>
      <c r="R114" s="319">
        <v>12166.31</v>
      </c>
      <c r="S114" s="319">
        <v>12606.75</v>
      </c>
      <c r="T114" s="319">
        <f t="shared" si="103"/>
        <v>0</v>
      </c>
      <c r="U114" s="320">
        <f t="shared" si="104"/>
        <v>-440.44000000000051</v>
      </c>
      <c r="V114" s="341">
        <f t="shared" si="105"/>
        <v>-440.44000000000051</v>
      </c>
      <c r="W114" s="319">
        <v>1035.51</v>
      </c>
      <c r="X114" s="319">
        <v>1015.65</v>
      </c>
      <c r="Y114" s="319">
        <f t="shared" si="106"/>
        <v>19.860000000000014</v>
      </c>
      <c r="Z114" s="320">
        <f t="shared" si="107"/>
        <v>0</v>
      </c>
      <c r="AA114" s="342">
        <f t="shared" si="108"/>
        <v>19.860000000000014</v>
      </c>
      <c r="AB114" s="323">
        <v>3245.2800000000007</v>
      </c>
      <c r="AC114" s="323">
        <v>461.43</v>
      </c>
      <c r="AD114" s="324">
        <f t="shared" si="109"/>
        <v>2783.8500000000008</v>
      </c>
      <c r="AE114" s="324">
        <f t="shared" si="110"/>
        <v>0</v>
      </c>
      <c r="AF114" s="325">
        <f t="shared" si="176"/>
        <v>2783.8500000000008</v>
      </c>
      <c r="AG114" s="323">
        <v>1909.8500000000001</v>
      </c>
      <c r="AH114" s="323">
        <v>310.01000000000005</v>
      </c>
      <c r="AI114" s="324">
        <f t="shared" si="111"/>
        <v>1599.8400000000001</v>
      </c>
      <c r="AJ114" s="324">
        <f t="shared" si="112"/>
        <v>0</v>
      </c>
      <c r="AK114" s="325">
        <f t="shared" si="113"/>
        <v>1599.8400000000001</v>
      </c>
      <c r="AL114" s="323">
        <v>2230.6499999999996</v>
      </c>
      <c r="AM114" s="323">
        <v>1720.11</v>
      </c>
      <c r="AN114" s="324">
        <f t="shared" si="114"/>
        <v>510.53999999999974</v>
      </c>
      <c r="AO114" s="324">
        <f t="shared" si="115"/>
        <v>0</v>
      </c>
      <c r="AP114" s="325">
        <f t="shared" si="116"/>
        <v>510.53999999999974</v>
      </c>
      <c r="AQ114" s="326">
        <v>486.12</v>
      </c>
      <c r="AR114" s="326">
        <v>415.99</v>
      </c>
      <c r="AS114" s="324">
        <f t="shared" si="117"/>
        <v>70.13</v>
      </c>
      <c r="AT114" s="324">
        <f t="shared" si="118"/>
        <v>0</v>
      </c>
      <c r="AU114" s="327">
        <f t="shared" si="119"/>
        <v>70.13</v>
      </c>
      <c r="AV114" s="323">
        <v>128.44</v>
      </c>
      <c r="AW114" s="323">
        <v>0.22</v>
      </c>
      <c r="AX114" s="324">
        <f t="shared" si="120"/>
        <v>128.22</v>
      </c>
      <c r="AY114" s="324">
        <f t="shared" si="121"/>
        <v>0</v>
      </c>
      <c r="AZ114" s="325">
        <f t="shared" si="122"/>
        <v>128.22</v>
      </c>
      <c r="BA114" s="326">
        <v>1362.15</v>
      </c>
      <c r="BB114" s="326">
        <v>1651.1</v>
      </c>
      <c r="BC114" s="324">
        <f t="shared" si="123"/>
        <v>0</v>
      </c>
      <c r="BD114" s="324">
        <f t="shared" si="124"/>
        <v>-288.94999999999982</v>
      </c>
      <c r="BE114" s="327">
        <f t="shared" si="125"/>
        <v>-288.94999999999982</v>
      </c>
      <c r="BF114" s="324">
        <v>722.11000000000013</v>
      </c>
      <c r="BG114" s="324">
        <v>688.32</v>
      </c>
      <c r="BH114" s="324">
        <f t="shared" si="126"/>
        <v>33.790000000000077</v>
      </c>
      <c r="BI114" s="324">
        <f t="shared" si="127"/>
        <v>0</v>
      </c>
      <c r="BJ114" s="327">
        <f t="shared" si="128"/>
        <v>33.790000000000077</v>
      </c>
      <c r="BK114" s="324">
        <v>3904.12</v>
      </c>
      <c r="BL114" s="324">
        <v>8287.1999999999989</v>
      </c>
      <c r="BM114" s="324">
        <f t="shared" si="129"/>
        <v>0</v>
      </c>
      <c r="BN114" s="324">
        <f t="shared" si="130"/>
        <v>-4383.079999999999</v>
      </c>
      <c r="BO114" s="325">
        <f t="shared" si="131"/>
        <v>-4383.079999999999</v>
      </c>
      <c r="BP114" s="320">
        <v>367.81</v>
      </c>
      <c r="BQ114" s="320">
        <v>300.25</v>
      </c>
      <c r="BR114" s="319">
        <f t="shared" si="132"/>
        <v>67.56</v>
      </c>
      <c r="BS114" s="320">
        <f t="shared" si="133"/>
        <v>0</v>
      </c>
      <c r="BT114" s="341">
        <f t="shared" si="134"/>
        <v>67.56</v>
      </c>
      <c r="BU114" s="319">
        <v>47.219999999999992</v>
      </c>
      <c r="BV114" s="319">
        <v>0</v>
      </c>
      <c r="BW114" s="319">
        <f t="shared" si="135"/>
        <v>47.219999999999992</v>
      </c>
      <c r="BX114" s="320">
        <f t="shared" si="136"/>
        <v>0</v>
      </c>
      <c r="BY114" s="342">
        <f t="shared" si="137"/>
        <v>47.219999999999992</v>
      </c>
      <c r="BZ114" s="319">
        <v>946.89</v>
      </c>
      <c r="CA114" s="319">
        <v>1523.16</v>
      </c>
      <c r="CB114" s="319">
        <f t="shared" si="138"/>
        <v>0</v>
      </c>
      <c r="CC114" s="320">
        <f t="shared" si="139"/>
        <v>-576.2700000000001</v>
      </c>
      <c r="CD114" s="341">
        <f t="shared" si="140"/>
        <v>-576.2700000000001</v>
      </c>
      <c r="CE114" s="319">
        <v>13622.800000000003</v>
      </c>
      <c r="CF114" s="319">
        <v>394.52</v>
      </c>
      <c r="CG114" s="319">
        <f t="shared" si="141"/>
        <v>13228.280000000002</v>
      </c>
      <c r="CH114" s="320">
        <f t="shared" si="142"/>
        <v>0</v>
      </c>
      <c r="CI114" s="342">
        <f t="shared" si="143"/>
        <v>13228.280000000002</v>
      </c>
      <c r="CJ114" s="319">
        <v>2011.51</v>
      </c>
      <c r="CK114" s="319">
        <v>0</v>
      </c>
      <c r="CL114" s="324">
        <f t="shared" si="144"/>
        <v>2011.51</v>
      </c>
      <c r="CM114" s="324">
        <f t="shared" si="145"/>
        <v>0</v>
      </c>
      <c r="CN114" s="327">
        <f t="shared" si="177"/>
        <v>2011.51</v>
      </c>
      <c r="CO114" s="324">
        <v>3345.2399999999993</v>
      </c>
      <c r="CP114" s="324">
        <v>0</v>
      </c>
      <c r="CQ114" s="324">
        <f t="shared" si="146"/>
        <v>3345.2399999999993</v>
      </c>
      <c r="CR114" s="324">
        <f t="shared" si="147"/>
        <v>0</v>
      </c>
      <c r="CS114" s="327">
        <f t="shared" si="178"/>
        <v>3345.2399999999993</v>
      </c>
      <c r="CT114" s="324">
        <v>488.22999999999996</v>
      </c>
      <c r="CU114" s="324">
        <v>0</v>
      </c>
      <c r="CV114" s="324">
        <f t="shared" si="148"/>
        <v>488.22999999999996</v>
      </c>
      <c r="CW114" s="324">
        <f t="shared" si="149"/>
        <v>0</v>
      </c>
      <c r="CX114" s="327">
        <f t="shared" si="179"/>
        <v>488.22999999999996</v>
      </c>
      <c r="CY114" s="324">
        <v>989.30999999999983</v>
      </c>
      <c r="CZ114" s="324">
        <v>0</v>
      </c>
      <c r="DA114" s="324">
        <f t="shared" si="150"/>
        <v>989.30999999999983</v>
      </c>
      <c r="DB114" s="324">
        <f t="shared" si="151"/>
        <v>0</v>
      </c>
      <c r="DC114" s="327">
        <f t="shared" si="180"/>
        <v>989.30999999999983</v>
      </c>
      <c r="DD114" s="324">
        <v>474.51</v>
      </c>
      <c r="DE114" s="324">
        <v>0</v>
      </c>
      <c r="DF114" s="324">
        <f t="shared" si="152"/>
        <v>474.51</v>
      </c>
      <c r="DG114" s="324">
        <f t="shared" si="153"/>
        <v>0</v>
      </c>
      <c r="DH114" s="325">
        <f t="shared" si="181"/>
        <v>474.51</v>
      </c>
      <c r="DI114" s="323">
        <v>344.59999999999991</v>
      </c>
      <c r="DJ114" s="323">
        <v>0</v>
      </c>
      <c r="DK114" s="324">
        <f t="shared" si="154"/>
        <v>344.59999999999991</v>
      </c>
      <c r="DL114" s="324">
        <f t="shared" si="155"/>
        <v>0</v>
      </c>
      <c r="DM114" s="327">
        <f t="shared" si="182"/>
        <v>344.59999999999991</v>
      </c>
      <c r="DN114" s="324">
        <v>61.989999999999988</v>
      </c>
      <c r="DO114" s="324">
        <v>0</v>
      </c>
      <c r="DP114" s="324">
        <f t="shared" si="156"/>
        <v>61.989999999999988</v>
      </c>
      <c r="DQ114" s="324">
        <f t="shared" si="157"/>
        <v>0</v>
      </c>
      <c r="DR114" s="325">
        <f t="shared" si="158"/>
        <v>61.989999999999988</v>
      </c>
      <c r="DS114" s="320">
        <v>4068.1800000000003</v>
      </c>
      <c r="DT114" s="320">
        <v>0</v>
      </c>
      <c r="DU114" s="319">
        <f t="shared" si="159"/>
        <v>4068.1800000000003</v>
      </c>
      <c r="DV114" s="320">
        <f t="shared" si="160"/>
        <v>0</v>
      </c>
      <c r="DW114" s="342">
        <f t="shared" si="183"/>
        <v>4068.1800000000003</v>
      </c>
      <c r="DX114" s="329">
        <v>4439.1500000000005</v>
      </c>
      <c r="DY114" s="329">
        <v>3471.6600000000003</v>
      </c>
      <c r="DZ114" s="320">
        <f t="shared" si="161"/>
        <v>967.49000000000024</v>
      </c>
      <c r="EA114" s="320">
        <f t="shared" si="162"/>
        <v>0</v>
      </c>
      <c r="EB114" s="342">
        <f t="shared" si="163"/>
        <v>967.49000000000024</v>
      </c>
      <c r="EC114" s="319">
        <v>3962.92</v>
      </c>
      <c r="ED114" s="319">
        <v>3852.9300000000003</v>
      </c>
      <c r="EE114" s="319">
        <f t="shared" si="164"/>
        <v>109.98999999999978</v>
      </c>
      <c r="EF114" s="320">
        <f t="shared" si="165"/>
        <v>0</v>
      </c>
      <c r="EG114" s="342">
        <f t="shared" si="166"/>
        <v>109.98999999999978</v>
      </c>
      <c r="EH114" s="324"/>
      <c r="EI114" s="324"/>
      <c r="EJ114" s="324">
        <f t="shared" si="167"/>
        <v>0</v>
      </c>
      <c r="EK114" s="324">
        <f t="shared" si="168"/>
        <v>0</v>
      </c>
      <c r="EL114" s="327">
        <f t="shared" si="169"/>
        <v>0</v>
      </c>
      <c r="EM114" s="330">
        <v>2826.8600000000006</v>
      </c>
      <c r="EN114" s="330">
        <v>1953.53</v>
      </c>
      <c r="EO114" s="331">
        <f t="shared" si="170"/>
        <v>84972.12999999999</v>
      </c>
      <c r="EP114" s="331">
        <f t="shared" si="96"/>
        <v>59362.239999999998</v>
      </c>
      <c r="EQ114" s="332">
        <f t="shared" si="171"/>
        <v>25609.889999999992</v>
      </c>
      <c r="ER114" s="332">
        <f t="shared" si="172"/>
        <v>0</v>
      </c>
      <c r="ES114" s="333">
        <f t="shared" si="173"/>
        <v>25609.889999999992</v>
      </c>
      <c r="ET114" s="343"/>
      <c r="EU114" s="335">
        <f t="shared" si="174"/>
        <v>117046.59</v>
      </c>
      <c r="EV114" s="336">
        <f t="shared" si="175"/>
        <v>97949.400000000009</v>
      </c>
      <c r="EW114" s="337"/>
      <c r="EX114" s="2"/>
      <c r="EY114" s="7"/>
      <c r="EZ114" s="2"/>
      <c r="FA114" s="2"/>
      <c r="FB114" s="2"/>
      <c r="FC114" s="2"/>
      <c r="FD114" s="2"/>
      <c r="FE114" s="2"/>
      <c r="FF114" s="2"/>
      <c r="FG114" s="2"/>
    </row>
    <row r="115" spans="1:163" s="1" customFormat="1" ht="15.75" customHeight="1" x14ac:dyDescent="0.25">
      <c r="A115" s="311">
        <v>108</v>
      </c>
      <c r="B115" s="338" t="s">
        <v>115</v>
      </c>
      <c r="C115" s="339">
        <v>9</v>
      </c>
      <c r="D115" s="340">
        <v>1</v>
      </c>
      <c r="E115" s="315">
        <v>1853.1000000000001</v>
      </c>
      <c r="F115" s="316">
        <f>'[3]березень 2021'!F119</f>
        <v>-21632.560000000001</v>
      </c>
      <c r="G115" s="316">
        <f>'[3]березень 2021'!G119</f>
        <v>-40010.250000000007</v>
      </c>
      <c r="H115" s="317">
        <v>11431.419999999998</v>
      </c>
      <c r="I115" s="317">
        <v>11618.9</v>
      </c>
      <c r="J115" s="317">
        <f t="shared" si="97"/>
        <v>0</v>
      </c>
      <c r="K115" s="317">
        <f t="shared" si="98"/>
        <v>-187.48000000000138</v>
      </c>
      <c r="L115" s="317">
        <f t="shared" si="99"/>
        <v>-187.48000000000138</v>
      </c>
      <c r="M115" s="318">
        <v>13789.32</v>
      </c>
      <c r="N115" s="318">
        <v>17775.5</v>
      </c>
      <c r="O115" s="319">
        <f t="shared" si="100"/>
        <v>0</v>
      </c>
      <c r="P115" s="319">
        <f t="shared" si="101"/>
        <v>-3986.1800000000003</v>
      </c>
      <c r="Q115" s="319">
        <f t="shared" si="102"/>
        <v>-3986.1800000000003</v>
      </c>
      <c r="R115" s="319">
        <v>17873.160000000003</v>
      </c>
      <c r="S115" s="319">
        <v>18531.879999999997</v>
      </c>
      <c r="T115" s="319">
        <f t="shared" si="103"/>
        <v>0</v>
      </c>
      <c r="U115" s="320">
        <f t="shared" si="104"/>
        <v>-658.71999999999389</v>
      </c>
      <c r="V115" s="341">
        <f t="shared" si="105"/>
        <v>-658.71999999999389</v>
      </c>
      <c r="W115" s="319">
        <v>0</v>
      </c>
      <c r="X115" s="319">
        <v>0</v>
      </c>
      <c r="Y115" s="319">
        <f t="shared" si="106"/>
        <v>0</v>
      </c>
      <c r="Z115" s="320">
        <f t="shared" si="107"/>
        <v>0</v>
      </c>
      <c r="AA115" s="342">
        <f t="shared" si="108"/>
        <v>0</v>
      </c>
      <c r="AB115" s="323">
        <v>2218.7299999999996</v>
      </c>
      <c r="AC115" s="323">
        <v>367.35</v>
      </c>
      <c r="AD115" s="324">
        <f t="shared" si="109"/>
        <v>1851.3799999999997</v>
      </c>
      <c r="AE115" s="324">
        <f t="shared" si="110"/>
        <v>0</v>
      </c>
      <c r="AF115" s="325">
        <f t="shared" si="176"/>
        <v>1851.3799999999997</v>
      </c>
      <c r="AG115" s="323">
        <v>1040.1600000000001</v>
      </c>
      <c r="AH115" s="323">
        <v>318.78000000000003</v>
      </c>
      <c r="AI115" s="324">
        <f t="shared" si="111"/>
        <v>721.38000000000011</v>
      </c>
      <c r="AJ115" s="324">
        <f t="shared" si="112"/>
        <v>0</v>
      </c>
      <c r="AK115" s="325">
        <f t="shared" si="113"/>
        <v>721.38000000000011</v>
      </c>
      <c r="AL115" s="323">
        <v>2418.6499999999996</v>
      </c>
      <c r="AM115" s="323">
        <v>1859.5900000000001</v>
      </c>
      <c r="AN115" s="324">
        <f t="shared" si="114"/>
        <v>559.05999999999949</v>
      </c>
      <c r="AO115" s="324">
        <f t="shared" si="115"/>
        <v>0</v>
      </c>
      <c r="AP115" s="325">
        <f t="shared" si="116"/>
        <v>559.05999999999949</v>
      </c>
      <c r="AQ115" s="326">
        <v>485.86999999999995</v>
      </c>
      <c r="AR115" s="326">
        <v>415.02</v>
      </c>
      <c r="AS115" s="324">
        <f t="shared" si="117"/>
        <v>70.849999999999966</v>
      </c>
      <c r="AT115" s="324">
        <f t="shared" si="118"/>
        <v>0</v>
      </c>
      <c r="AU115" s="327">
        <f t="shared" si="119"/>
        <v>70.849999999999966</v>
      </c>
      <c r="AV115" s="323">
        <v>128.78</v>
      </c>
      <c r="AW115" s="323">
        <v>0.22</v>
      </c>
      <c r="AX115" s="324">
        <f t="shared" si="120"/>
        <v>128.56</v>
      </c>
      <c r="AY115" s="324">
        <f t="shared" si="121"/>
        <v>0</v>
      </c>
      <c r="AZ115" s="325">
        <f t="shared" si="122"/>
        <v>128.56</v>
      </c>
      <c r="BA115" s="326">
        <v>1269.1899999999998</v>
      </c>
      <c r="BB115" s="326">
        <v>1666.3899999999999</v>
      </c>
      <c r="BC115" s="324">
        <f t="shared" si="123"/>
        <v>0</v>
      </c>
      <c r="BD115" s="324">
        <f t="shared" si="124"/>
        <v>-397.20000000000005</v>
      </c>
      <c r="BE115" s="327">
        <f t="shared" si="125"/>
        <v>-397.20000000000005</v>
      </c>
      <c r="BF115" s="324">
        <v>634.47</v>
      </c>
      <c r="BG115" s="324">
        <v>0</v>
      </c>
      <c r="BH115" s="324">
        <f t="shared" si="126"/>
        <v>634.47</v>
      </c>
      <c r="BI115" s="324">
        <f t="shared" si="127"/>
        <v>0</v>
      </c>
      <c r="BJ115" s="327">
        <f t="shared" si="128"/>
        <v>634.47</v>
      </c>
      <c r="BK115" s="324">
        <v>3471.6000000000004</v>
      </c>
      <c r="BL115" s="324">
        <v>5984.0300000000007</v>
      </c>
      <c r="BM115" s="324">
        <f t="shared" si="129"/>
        <v>0</v>
      </c>
      <c r="BN115" s="324">
        <f t="shared" si="130"/>
        <v>-2512.4300000000003</v>
      </c>
      <c r="BO115" s="325">
        <f t="shared" si="131"/>
        <v>-2512.4300000000003</v>
      </c>
      <c r="BP115" s="320">
        <v>310.58000000000004</v>
      </c>
      <c r="BQ115" s="320">
        <v>253.7</v>
      </c>
      <c r="BR115" s="319">
        <f t="shared" si="132"/>
        <v>56.880000000000052</v>
      </c>
      <c r="BS115" s="320">
        <f t="shared" si="133"/>
        <v>0</v>
      </c>
      <c r="BT115" s="341">
        <f t="shared" si="134"/>
        <v>56.880000000000052</v>
      </c>
      <c r="BU115" s="319">
        <v>40.22</v>
      </c>
      <c r="BV115" s="319">
        <v>682.68</v>
      </c>
      <c r="BW115" s="319">
        <f t="shared" si="135"/>
        <v>0</v>
      </c>
      <c r="BX115" s="320">
        <f t="shared" si="136"/>
        <v>-642.45999999999992</v>
      </c>
      <c r="BY115" s="342">
        <f t="shared" si="137"/>
        <v>-642.45999999999992</v>
      </c>
      <c r="BZ115" s="319">
        <v>993.25</v>
      </c>
      <c r="CA115" s="319">
        <v>0</v>
      </c>
      <c r="CB115" s="319">
        <f t="shared" si="138"/>
        <v>993.25</v>
      </c>
      <c r="CC115" s="320">
        <f t="shared" si="139"/>
        <v>0</v>
      </c>
      <c r="CD115" s="341">
        <f t="shared" si="140"/>
        <v>993.25</v>
      </c>
      <c r="CE115" s="319">
        <v>12548.28</v>
      </c>
      <c r="CF115" s="319">
        <v>9705.6800000000021</v>
      </c>
      <c r="CG115" s="319">
        <f t="shared" si="141"/>
        <v>2842.5999999999985</v>
      </c>
      <c r="CH115" s="320">
        <f t="shared" si="142"/>
        <v>0</v>
      </c>
      <c r="CI115" s="342">
        <f t="shared" si="143"/>
        <v>2842.5999999999985</v>
      </c>
      <c r="CJ115" s="319">
        <v>1276.02</v>
      </c>
      <c r="CK115" s="319">
        <v>0</v>
      </c>
      <c r="CL115" s="324">
        <f t="shared" si="144"/>
        <v>1276.02</v>
      </c>
      <c r="CM115" s="324">
        <f t="shared" si="145"/>
        <v>0</v>
      </c>
      <c r="CN115" s="327">
        <f t="shared" si="177"/>
        <v>1276.02</v>
      </c>
      <c r="CO115" s="324">
        <v>1815.4699999999998</v>
      </c>
      <c r="CP115" s="324">
        <v>0</v>
      </c>
      <c r="CQ115" s="324">
        <f t="shared" si="146"/>
        <v>1815.4699999999998</v>
      </c>
      <c r="CR115" s="324">
        <f t="shared" si="147"/>
        <v>0</v>
      </c>
      <c r="CS115" s="327">
        <f t="shared" si="178"/>
        <v>1815.4699999999998</v>
      </c>
      <c r="CT115" s="324">
        <v>418.22</v>
      </c>
      <c r="CU115" s="324">
        <v>0</v>
      </c>
      <c r="CV115" s="324">
        <f t="shared" si="148"/>
        <v>418.22</v>
      </c>
      <c r="CW115" s="324">
        <f t="shared" si="149"/>
        <v>0</v>
      </c>
      <c r="CX115" s="327">
        <f t="shared" si="179"/>
        <v>418.22</v>
      </c>
      <c r="CY115" s="324">
        <v>1027.54</v>
      </c>
      <c r="CZ115" s="324">
        <v>0</v>
      </c>
      <c r="DA115" s="324">
        <f t="shared" si="150"/>
        <v>1027.54</v>
      </c>
      <c r="DB115" s="324">
        <f t="shared" si="151"/>
        <v>0</v>
      </c>
      <c r="DC115" s="327">
        <f t="shared" si="180"/>
        <v>1027.54</v>
      </c>
      <c r="DD115" s="324">
        <v>474.76999999999992</v>
      </c>
      <c r="DE115" s="324">
        <v>0</v>
      </c>
      <c r="DF115" s="324">
        <f t="shared" si="152"/>
        <v>474.76999999999992</v>
      </c>
      <c r="DG115" s="324">
        <f t="shared" si="153"/>
        <v>0</v>
      </c>
      <c r="DH115" s="325">
        <f t="shared" si="181"/>
        <v>474.76999999999992</v>
      </c>
      <c r="DI115" s="323">
        <v>226.07</v>
      </c>
      <c r="DJ115" s="323">
        <v>0</v>
      </c>
      <c r="DK115" s="324">
        <f t="shared" si="154"/>
        <v>226.07</v>
      </c>
      <c r="DL115" s="324">
        <f t="shared" si="155"/>
        <v>0</v>
      </c>
      <c r="DM115" s="327">
        <f t="shared" si="182"/>
        <v>226.07</v>
      </c>
      <c r="DN115" s="324">
        <v>91.18</v>
      </c>
      <c r="DO115" s="324">
        <v>0</v>
      </c>
      <c r="DP115" s="324">
        <f t="shared" si="156"/>
        <v>91.18</v>
      </c>
      <c r="DQ115" s="324">
        <f t="shared" si="157"/>
        <v>0</v>
      </c>
      <c r="DR115" s="325">
        <f t="shared" si="158"/>
        <v>91.18</v>
      </c>
      <c r="DS115" s="320">
        <v>2461.12</v>
      </c>
      <c r="DT115" s="320">
        <v>0</v>
      </c>
      <c r="DU115" s="319">
        <f t="shared" si="159"/>
        <v>2461.12</v>
      </c>
      <c r="DV115" s="320">
        <f t="shared" si="160"/>
        <v>0</v>
      </c>
      <c r="DW115" s="342">
        <f t="shared" si="183"/>
        <v>2461.12</v>
      </c>
      <c r="DX115" s="329">
        <v>1671.7500000000002</v>
      </c>
      <c r="DY115" s="329">
        <v>1274.58</v>
      </c>
      <c r="DZ115" s="320">
        <f t="shared" si="161"/>
        <v>397.1700000000003</v>
      </c>
      <c r="EA115" s="320">
        <f t="shared" si="162"/>
        <v>0</v>
      </c>
      <c r="EB115" s="342">
        <f t="shared" si="163"/>
        <v>397.1700000000003</v>
      </c>
      <c r="EC115" s="319">
        <v>1998.7100000000005</v>
      </c>
      <c r="ED115" s="319">
        <v>1563.04</v>
      </c>
      <c r="EE115" s="319">
        <f t="shared" si="164"/>
        <v>435.67000000000053</v>
      </c>
      <c r="EF115" s="320">
        <f t="shared" si="165"/>
        <v>0</v>
      </c>
      <c r="EG115" s="342">
        <f t="shared" si="166"/>
        <v>435.67000000000053</v>
      </c>
      <c r="EH115" s="324"/>
      <c r="EI115" s="324"/>
      <c r="EJ115" s="324">
        <f t="shared" si="167"/>
        <v>0</v>
      </c>
      <c r="EK115" s="324">
        <f t="shared" si="168"/>
        <v>0</v>
      </c>
      <c r="EL115" s="327">
        <f t="shared" si="169"/>
        <v>0</v>
      </c>
      <c r="EM115" s="330">
        <v>2766.5799999999995</v>
      </c>
      <c r="EN115" s="330">
        <v>2620.41</v>
      </c>
      <c r="EO115" s="331">
        <f t="shared" si="170"/>
        <v>82881.11</v>
      </c>
      <c r="EP115" s="331">
        <f t="shared" si="96"/>
        <v>74637.750000000015</v>
      </c>
      <c r="EQ115" s="332">
        <f t="shared" si="171"/>
        <v>8243.359999999986</v>
      </c>
      <c r="ER115" s="332">
        <f t="shared" si="172"/>
        <v>0</v>
      </c>
      <c r="ES115" s="333">
        <f t="shared" si="173"/>
        <v>8243.359999999986</v>
      </c>
      <c r="ET115" s="343"/>
      <c r="EU115" s="335">
        <f t="shared" si="174"/>
        <v>-13389.200000000015</v>
      </c>
      <c r="EV115" s="336">
        <f t="shared" si="175"/>
        <v>-31838.380000000008</v>
      </c>
      <c r="EW115" s="337"/>
      <c r="EX115" s="2"/>
      <c r="EY115" s="7"/>
      <c r="EZ115" s="2"/>
      <c r="FA115" s="2"/>
      <c r="FB115" s="2"/>
      <c r="FC115" s="2"/>
      <c r="FD115" s="2"/>
      <c r="FE115" s="2"/>
      <c r="FF115" s="2"/>
      <c r="FG115" s="2"/>
    </row>
    <row r="116" spans="1:163" s="1" customFormat="1" ht="15.75" customHeight="1" x14ac:dyDescent="0.25">
      <c r="A116" s="311">
        <v>109</v>
      </c>
      <c r="B116" s="338" t="s">
        <v>116</v>
      </c>
      <c r="C116" s="339">
        <v>5</v>
      </c>
      <c r="D116" s="340">
        <v>4</v>
      </c>
      <c r="E116" s="315">
        <v>2757.32</v>
      </c>
      <c r="F116" s="316">
        <f>'[3]березень 2021'!F120</f>
        <v>24691.419999999995</v>
      </c>
      <c r="G116" s="316">
        <f>'[3]березень 2021'!G120</f>
        <v>-12187.599999999999</v>
      </c>
      <c r="H116" s="317">
        <v>11237.869999999999</v>
      </c>
      <c r="I116" s="317">
        <v>10596.52</v>
      </c>
      <c r="J116" s="317">
        <f t="shared" si="97"/>
        <v>641.34999999999854</v>
      </c>
      <c r="K116" s="317">
        <f t="shared" si="98"/>
        <v>0</v>
      </c>
      <c r="L116" s="317">
        <f t="shared" si="99"/>
        <v>641.34999999999854</v>
      </c>
      <c r="M116" s="318">
        <v>19683.400000000001</v>
      </c>
      <c r="N116" s="318">
        <v>28558.03</v>
      </c>
      <c r="O116" s="319">
        <f t="shared" si="100"/>
        <v>0</v>
      </c>
      <c r="P116" s="319">
        <f t="shared" si="101"/>
        <v>-8874.6299999999974</v>
      </c>
      <c r="Q116" s="319">
        <f t="shared" si="102"/>
        <v>-8874.6299999999974</v>
      </c>
      <c r="R116" s="319">
        <v>0</v>
      </c>
      <c r="S116" s="319">
        <v>0</v>
      </c>
      <c r="T116" s="319">
        <f t="shared" si="103"/>
        <v>0</v>
      </c>
      <c r="U116" s="320">
        <f t="shared" si="104"/>
        <v>0</v>
      </c>
      <c r="V116" s="341">
        <f t="shared" si="105"/>
        <v>0</v>
      </c>
      <c r="W116" s="319">
        <v>0</v>
      </c>
      <c r="X116" s="319">
        <v>0</v>
      </c>
      <c r="Y116" s="319">
        <f t="shared" si="106"/>
        <v>0</v>
      </c>
      <c r="Z116" s="320">
        <f t="shared" si="107"/>
        <v>0</v>
      </c>
      <c r="AA116" s="342">
        <f t="shared" si="108"/>
        <v>0</v>
      </c>
      <c r="AB116" s="323">
        <v>3993.7000000000003</v>
      </c>
      <c r="AC116" s="323">
        <v>749.28999999999985</v>
      </c>
      <c r="AD116" s="324">
        <f t="shared" si="109"/>
        <v>3244.4100000000003</v>
      </c>
      <c r="AE116" s="324">
        <f t="shared" si="110"/>
        <v>0</v>
      </c>
      <c r="AF116" s="325">
        <f t="shared" si="176"/>
        <v>3244.4100000000003</v>
      </c>
      <c r="AG116" s="323">
        <v>2006.21</v>
      </c>
      <c r="AH116" s="323">
        <v>504.95000000000005</v>
      </c>
      <c r="AI116" s="324">
        <f t="shared" si="111"/>
        <v>1501.26</v>
      </c>
      <c r="AJ116" s="324">
        <f t="shared" si="112"/>
        <v>0</v>
      </c>
      <c r="AK116" s="325">
        <f t="shared" si="113"/>
        <v>1501.26</v>
      </c>
      <c r="AL116" s="323">
        <v>3798.21</v>
      </c>
      <c r="AM116" s="323">
        <v>2925.75</v>
      </c>
      <c r="AN116" s="324">
        <f t="shared" si="114"/>
        <v>872.46</v>
      </c>
      <c r="AO116" s="324">
        <f t="shared" si="115"/>
        <v>0</v>
      </c>
      <c r="AP116" s="325">
        <f t="shared" si="116"/>
        <v>872.46</v>
      </c>
      <c r="AQ116" s="326">
        <v>756.34</v>
      </c>
      <c r="AR116" s="326">
        <v>647.01</v>
      </c>
      <c r="AS116" s="324">
        <f t="shared" si="117"/>
        <v>109.33000000000004</v>
      </c>
      <c r="AT116" s="324">
        <f t="shared" si="118"/>
        <v>0</v>
      </c>
      <c r="AU116" s="327">
        <f t="shared" si="119"/>
        <v>109.33000000000004</v>
      </c>
      <c r="AV116" s="323">
        <v>234.35000000000002</v>
      </c>
      <c r="AW116" s="323">
        <v>138.03</v>
      </c>
      <c r="AX116" s="324">
        <f t="shared" si="120"/>
        <v>96.320000000000022</v>
      </c>
      <c r="AY116" s="324">
        <f t="shared" si="121"/>
        <v>0</v>
      </c>
      <c r="AZ116" s="325">
        <f t="shared" si="122"/>
        <v>96.320000000000022</v>
      </c>
      <c r="BA116" s="326">
        <v>4158.59</v>
      </c>
      <c r="BB116" s="326">
        <v>2908.17</v>
      </c>
      <c r="BC116" s="324">
        <f t="shared" si="123"/>
        <v>1250.42</v>
      </c>
      <c r="BD116" s="324">
        <f t="shared" si="124"/>
        <v>0</v>
      </c>
      <c r="BE116" s="327">
        <f t="shared" si="125"/>
        <v>1250.42</v>
      </c>
      <c r="BF116" s="324">
        <v>944.13</v>
      </c>
      <c r="BG116" s="324">
        <v>0</v>
      </c>
      <c r="BH116" s="324">
        <f t="shared" si="126"/>
        <v>944.13</v>
      </c>
      <c r="BI116" s="324">
        <f t="shared" si="127"/>
        <v>0</v>
      </c>
      <c r="BJ116" s="327">
        <f t="shared" si="128"/>
        <v>944.13</v>
      </c>
      <c r="BK116" s="324">
        <v>5110.1299999999992</v>
      </c>
      <c r="BL116" s="324">
        <v>2960.09</v>
      </c>
      <c r="BM116" s="324">
        <f t="shared" si="129"/>
        <v>2150.0399999999991</v>
      </c>
      <c r="BN116" s="324">
        <f t="shared" si="130"/>
        <v>0</v>
      </c>
      <c r="BO116" s="325">
        <f t="shared" si="131"/>
        <v>2150.0399999999991</v>
      </c>
      <c r="BP116" s="320">
        <v>775.35</v>
      </c>
      <c r="BQ116" s="320">
        <v>638.50000000000011</v>
      </c>
      <c r="BR116" s="319">
        <f t="shared" si="132"/>
        <v>136.84999999999991</v>
      </c>
      <c r="BS116" s="320">
        <f t="shared" si="133"/>
        <v>0</v>
      </c>
      <c r="BT116" s="341">
        <f t="shared" si="134"/>
        <v>136.84999999999991</v>
      </c>
      <c r="BU116" s="319">
        <v>101.48999999999998</v>
      </c>
      <c r="BV116" s="319">
        <v>0</v>
      </c>
      <c r="BW116" s="319">
        <f t="shared" si="135"/>
        <v>101.48999999999998</v>
      </c>
      <c r="BX116" s="320">
        <f t="shared" si="136"/>
        <v>0</v>
      </c>
      <c r="BY116" s="342">
        <f t="shared" si="137"/>
        <v>101.48999999999998</v>
      </c>
      <c r="BZ116" s="319">
        <v>1654.38</v>
      </c>
      <c r="CA116" s="319">
        <v>2687.9</v>
      </c>
      <c r="CB116" s="319">
        <f t="shared" si="138"/>
        <v>0</v>
      </c>
      <c r="CC116" s="320">
        <f t="shared" si="139"/>
        <v>-1033.52</v>
      </c>
      <c r="CD116" s="341">
        <f t="shared" si="140"/>
        <v>-1033.52</v>
      </c>
      <c r="CE116" s="319">
        <v>20440.230000000003</v>
      </c>
      <c r="CF116" s="319">
        <v>9356.1200000000008</v>
      </c>
      <c r="CG116" s="319">
        <f t="shared" si="141"/>
        <v>11084.110000000002</v>
      </c>
      <c r="CH116" s="320">
        <f t="shared" si="142"/>
        <v>0</v>
      </c>
      <c r="CI116" s="342">
        <f t="shared" si="143"/>
        <v>11084.110000000002</v>
      </c>
      <c r="CJ116" s="319">
        <v>2337.9299999999998</v>
      </c>
      <c r="CK116" s="319">
        <v>0</v>
      </c>
      <c r="CL116" s="324">
        <f t="shared" si="144"/>
        <v>2337.9299999999998</v>
      </c>
      <c r="CM116" s="324">
        <f t="shared" si="145"/>
        <v>0</v>
      </c>
      <c r="CN116" s="327">
        <f t="shared" si="177"/>
        <v>2337.9299999999998</v>
      </c>
      <c r="CO116" s="324">
        <v>3420.6999999999994</v>
      </c>
      <c r="CP116" s="324">
        <v>0</v>
      </c>
      <c r="CQ116" s="324">
        <f t="shared" si="146"/>
        <v>3420.6999999999994</v>
      </c>
      <c r="CR116" s="324">
        <f t="shared" si="147"/>
        <v>0</v>
      </c>
      <c r="CS116" s="327">
        <f t="shared" si="178"/>
        <v>3420.6999999999994</v>
      </c>
      <c r="CT116" s="324">
        <v>575.17999999999995</v>
      </c>
      <c r="CU116" s="324">
        <v>0</v>
      </c>
      <c r="CV116" s="324">
        <f t="shared" si="148"/>
        <v>575.17999999999995</v>
      </c>
      <c r="CW116" s="324">
        <f t="shared" si="149"/>
        <v>0</v>
      </c>
      <c r="CX116" s="327">
        <f t="shared" si="179"/>
        <v>575.17999999999995</v>
      </c>
      <c r="CY116" s="324">
        <v>1422.2</v>
      </c>
      <c r="CZ116" s="324">
        <v>0</v>
      </c>
      <c r="DA116" s="324">
        <f t="shared" si="150"/>
        <v>1422.2</v>
      </c>
      <c r="DB116" s="324">
        <f t="shared" si="151"/>
        <v>0</v>
      </c>
      <c r="DC116" s="327">
        <f t="shared" si="180"/>
        <v>1422.2</v>
      </c>
      <c r="DD116" s="324">
        <v>863.02</v>
      </c>
      <c r="DE116" s="324">
        <v>0</v>
      </c>
      <c r="DF116" s="324">
        <f t="shared" si="152"/>
        <v>863.02</v>
      </c>
      <c r="DG116" s="324">
        <f t="shared" si="153"/>
        <v>0</v>
      </c>
      <c r="DH116" s="325">
        <f t="shared" si="181"/>
        <v>863.02</v>
      </c>
      <c r="DI116" s="323">
        <v>1392.7000000000003</v>
      </c>
      <c r="DJ116" s="323">
        <v>125.87</v>
      </c>
      <c r="DK116" s="324">
        <f t="shared" si="154"/>
        <v>1266.8300000000004</v>
      </c>
      <c r="DL116" s="324">
        <f t="shared" si="155"/>
        <v>0</v>
      </c>
      <c r="DM116" s="327">
        <f t="shared" si="182"/>
        <v>1266.8300000000004</v>
      </c>
      <c r="DN116" s="324">
        <v>154.43</v>
      </c>
      <c r="DO116" s="324">
        <v>0</v>
      </c>
      <c r="DP116" s="324">
        <f t="shared" si="156"/>
        <v>154.43</v>
      </c>
      <c r="DQ116" s="324">
        <f t="shared" si="157"/>
        <v>0</v>
      </c>
      <c r="DR116" s="325">
        <f t="shared" si="158"/>
        <v>154.43</v>
      </c>
      <c r="DS116" s="320">
        <v>6332.75</v>
      </c>
      <c r="DT116" s="320">
        <v>0</v>
      </c>
      <c r="DU116" s="319">
        <f t="shared" si="159"/>
        <v>6332.75</v>
      </c>
      <c r="DV116" s="320">
        <f t="shared" si="160"/>
        <v>0</v>
      </c>
      <c r="DW116" s="342">
        <f t="shared" si="183"/>
        <v>6332.75</v>
      </c>
      <c r="DX116" s="329">
        <v>4608.75</v>
      </c>
      <c r="DY116" s="329">
        <v>3084.2300000000005</v>
      </c>
      <c r="DZ116" s="320">
        <f t="shared" si="161"/>
        <v>1524.5199999999995</v>
      </c>
      <c r="EA116" s="320">
        <f t="shared" si="162"/>
        <v>0</v>
      </c>
      <c r="EB116" s="342">
        <f t="shared" si="163"/>
        <v>1524.5199999999995</v>
      </c>
      <c r="EC116" s="319">
        <v>0</v>
      </c>
      <c r="ED116" s="319">
        <v>0</v>
      </c>
      <c r="EE116" s="319">
        <f t="shared" si="164"/>
        <v>0</v>
      </c>
      <c r="EF116" s="320">
        <f t="shared" si="165"/>
        <v>0</v>
      </c>
      <c r="EG116" s="342">
        <f t="shared" si="166"/>
        <v>0</v>
      </c>
      <c r="EH116" s="324"/>
      <c r="EI116" s="324"/>
      <c r="EJ116" s="324">
        <f t="shared" si="167"/>
        <v>0</v>
      </c>
      <c r="EK116" s="324">
        <f t="shared" si="168"/>
        <v>0</v>
      </c>
      <c r="EL116" s="327">
        <f t="shared" si="169"/>
        <v>0</v>
      </c>
      <c r="EM116" s="330">
        <v>3290.6199999999994</v>
      </c>
      <c r="EN116" s="330">
        <v>2159.3200000000002</v>
      </c>
      <c r="EO116" s="331">
        <f t="shared" si="170"/>
        <v>99292.66</v>
      </c>
      <c r="EP116" s="331">
        <f t="shared" si="96"/>
        <v>68039.78</v>
      </c>
      <c r="EQ116" s="332">
        <f t="shared" si="171"/>
        <v>31252.880000000005</v>
      </c>
      <c r="ER116" s="332">
        <f t="shared" si="172"/>
        <v>0</v>
      </c>
      <c r="ES116" s="333">
        <f t="shared" si="173"/>
        <v>31252.880000000005</v>
      </c>
      <c r="ET116" s="343"/>
      <c r="EU116" s="335">
        <f t="shared" si="174"/>
        <v>55944.3</v>
      </c>
      <c r="EV116" s="336">
        <f t="shared" si="175"/>
        <v>8936.8000000000029</v>
      </c>
      <c r="EW116" s="337"/>
      <c r="EX116" s="2"/>
      <c r="EY116" s="7"/>
      <c r="EZ116" s="2"/>
      <c r="FA116" s="2"/>
      <c r="FB116" s="2"/>
      <c r="FC116" s="2"/>
      <c r="FD116" s="2"/>
      <c r="FE116" s="2"/>
      <c r="FF116" s="2"/>
      <c r="FG116" s="2"/>
    </row>
    <row r="117" spans="1:163" s="1" customFormat="1" ht="15.75" customHeight="1" x14ac:dyDescent="0.25">
      <c r="A117" s="311">
        <v>110</v>
      </c>
      <c r="B117" s="338" t="s">
        <v>117</v>
      </c>
      <c r="C117" s="339">
        <v>5</v>
      </c>
      <c r="D117" s="340">
        <v>8</v>
      </c>
      <c r="E117" s="315">
        <v>5750.0914285714289</v>
      </c>
      <c r="F117" s="316">
        <f>'[3]березень 2021'!F121</f>
        <v>147667.34</v>
      </c>
      <c r="G117" s="316">
        <f>'[3]березень 2021'!G121</f>
        <v>66597.120000000024</v>
      </c>
      <c r="H117" s="317">
        <v>23236.530000000002</v>
      </c>
      <c r="I117" s="317">
        <v>21819.13</v>
      </c>
      <c r="J117" s="317">
        <f t="shared" si="97"/>
        <v>1417.4000000000015</v>
      </c>
      <c r="K117" s="317">
        <f t="shared" si="98"/>
        <v>0</v>
      </c>
      <c r="L117" s="317">
        <f t="shared" si="99"/>
        <v>1417.4000000000015</v>
      </c>
      <c r="M117" s="318">
        <v>34182.03</v>
      </c>
      <c r="N117" s="318">
        <v>54431.48</v>
      </c>
      <c r="O117" s="319">
        <f t="shared" si="100"/>
        <v>0</v>
      </c>
      <c r="P117" s="319">
        <f t="shared" si="101"/>
        <v>-20249.450000000004</v>
      </c>
      <c r="Q117" s="319">
        <f t="shared" si="102"/>
        <v>-20249.450000000004</v>
      </c>
      <c r="R117" s="319">
        <v>0</v>
      </c>
      <c r="S117" s="319">
        <v>0</v>
      </c>
      <c r="T117" s="319">
        <f t="shared" si="103"/>
        <v>0</v>
      </c>
      <c r="U117" s="320">
        <f t="shared" si="104"/>
        <v>0</v>
      </c>
      <c r="V117" s="341">
        <f t="shared" si="105"/>
        <v>0</v>
      </c>
      <c r="W117" s="319">
        <v>0</v>
      </c>
      <c r="X117" s="319">
        <v>0</v>
      </c>
      <c r="Y117" s="319">
        <f t="shared" si="106"/>
        <v>0</v>
      </c>
      <c r="Z117" s="320">
        <f t="shared" si="107"/>
        <v>0</v>
      </c>
      <c r="AA117" s="342">
        <f t="shared" si="108"/>
        <v>0</v>
      </c>
      <c r="AB117" s="323">
        <v>7319.2199999999993</v>
      </c>
      <c r="AC117" s="323">
        <v>1032.2399999999998</v>
      </c>
      <c r="AD117" s="324">
        <f t="shared" si="109"/>
        <v>6286.98</v>
      </c>
      <c r="AE117" s="324">
        <f t="shared" si="110"/>
        <v>0</v>
      </c>
      <c r="AF117" s="325">
        <f t="shared" si="176"/>
        <v>6286.98</v>
      </c>
      <c r="AG117" s="323">
        <v>4753.1200000000008</v>
      </c>
      <c r="AH117" s="323">
        <v>383.21</v>
      </c>
      <c r="AI117" s="324">
        <f t="shared" si="111"/>
        <v>4369.9100000000008</v>
      </c>
      <c r="AJ117" s="324">
        <f t="shared" si="112"/>
        <v>0</v>
      </c>
      <c r="AK117" s="325">
        <f t="shared" si="113"/>
        <v>4369.9100000000008</v>
      </c>
      <c r="AL117" s="323">
        <v>8130.67</v>
      </c>
      <c r="AM117" s="323">
        <v>6251.64</v>
      </c>
      <c r="AN117" s="324">
        <f t="shared" si="114"/>
        <v>1879.0299999999997</v>
      </c>
      <c r="AO117" s="324">
        <f t="shared" si="115"/>
        <v>0</v>
      </c>
      <c r="AP117" s="325">
        <f t="shared" si="116"/>
        <v>1879.0299999999997</v>
      </c>
      <c r="AQ117" s="326">
        <v>1593.9299999999996</v>
      </c>
      <c r="AR117" s="326">
        <v>1365.43</v>
      </c>
      <c r="AS117" s="324">
        <f t="shared" si="117"/>
        <v>228.49999999999955</v>
      </c>
      <c r="AT117" s="324">
        <f t="shared" si="118"/>
        <v>0</v>
      </c>
      <c r="AU117" s="327">
        <f t="shared" si="119"/>
        <v>228.49999999999955</v>
      </c>
      <c r="AV117" s="323">
        <v>466.90000000000003</v>
      </c>
      <c r="AW117" s="323">
        <v>2262.61</v>
      </c>
      <c r="AX117" s="324">
        <f t="shared" si="120"/>
        <v>0</v>
      </c>
      <c r="AY117" s="324">
        <f t="shared" si="121"/>
        <v>-1795.71</v>
      </c>
      <c r="AZ117" s="325">
        <f t="shared" si="122"/>
        <v>-1795.71</v>
      </c>
      <c r="BA117" s="326">
        <v>11802.559999999998</v>
      </c>
      <c r="BB117" s="326">
        <v>16085.810000000001</v>
      </c>
      <c r="BC117" s="324">
        <f t="shared" si="123"/>
        <v>0</v>
      </c>
      <c r="BD117" s="324">
        <f t="shared" si="124"/>
        <v>-4283.2500000000036</v>
      </c>
      <c r="BE117" s="327">
        <f t="shared" si="125"/>
        <v>-4283.2500000000036</v>
      </c>
      <c r="BF117" s="324">
        <v>1968.8299999999997</v>
      </c>
      <c r="BG117" s="324">
        <v>5126.42</v>
      </c>
      <c r="BH117" s="324">
        <f t="shared" si="126"/>
        <v>0</v>
      </c>
      <c r="BI117" s="324">
        <f t="shared" si="127"/>
        <v>-3157.59</v>
      </c>
      <c r="BJ117" s="327">
        <f t="shared" si="128"/>
        <v>-3157.59</v>
      </c>
      <c r="BK117" s="324">
        <v>10810.33</v>
      </c>
      <c r="BL117" s="324">
        <v>6172.9600000000009</v>
      </c>
      <c r="BM117" s="324">
        <f t="shared" si="129"/>
        <v>4637.369999999999</v>
      </c>
      <c r="BN117" s="324">
        <f t="shared" si="130"/>
        <v>0</v>
      </c>
      <c r="BO117" s="325">
        <f t="shared" si="131"/>
        <v>4637.369999999999</v>
      </c>
      <c r="BP117" s="320">
        <v>1637.6299999999999</v>
      </c>
      <c r="BQ117" s="320">
        <v>1347.47</v>
      </c>
      <c r="BR117" s="319">
        <f t="shared" si="132"/>
        <v>290.15999999999985</v>
      </c>
      <c r="BS117" s="320">
        <f t="shared" si="133"/>
        <v>0</v>
      </c>
      <c r="BT117" s="341">
        <f t="shared" si="134"/>
        <v>290.15999999999985</v>
      </c>
      <c r="BU117" s="319">
        <v>213.90999999999997</v>
      </c>
      <c r="BV117" s="319">
        <v>0</v>
      </c>
      <c r="BW117" s="319">
        <f t="shared" si="135"/>
        <v>213.90999999999997</v>
      </c>
      <c r="BX117" s="320">
        <f t="shared" si="136"/>
        <v>0</v>
      </c>
      <c r="BY117" s="342">
        <f t="shared" si="137"/>
        <v>213.90999999999997</v>
      </c>
      <c r="BZ117" s="319">
        <v>3313.8</v>
      </c>
      <c r="CA117" s="319">
        <v>5515.75</v>
      </c>
      <c r="CB117" s="319">
        <f t="shared" si="138"/>
        <v>0</v>
      </c>
      <c r="CC117" s="320">
        <f t="shared" si="139"/>
        <v>-2201.9499999999998</v>
      </c>
      <c r="CD117" s="341">
        <f t="shared" si="140"/>
        <v>-2201.9499999999998</v>
      </c>
      <c r="CE117" s="319">
        <v>42792.29</v>
      </c>
      <c r="CF117" s="319">
        <v>59376.159999999989</v>
      </c>
      <c r="CG117" s="319">
        <f t="shared" si="141"/>
        <v>0</v>
      </c>
      <c r="CH117" s="320">
        <f t="shared" si="142"/>
        <v>-16583.869999999988</v>
      </c>
      <c r="CI117" s="342">
        <f t="shared" si="143"/>
        <v>-16583.869999999988</v>
      </c>
      <c r="CJ117" s="319">
        <v>4341.3</v>
      </c>
      <c r="CK117" s="319">
        <v>411.02</v>
      </c>
      <c r="CL117" s="324">
        <f t="shared" si="144"/>
        <v>3930.28</v>
      </c>
      <c r="CM117" s="324">
        <f t="shared" si="145"/>
        <v>0</v>
      </c>
      <c r="CN117" s="327">
        <f t="shared" si="177"/>
        <v>3930.28</v>
      </c>
      <c r="CO117" s="324">
        <v>8100.78</v>
      </c>
      <c r="CP117" s="324">
        <v>0</v>
      </c>
      <c r="CQ117" s="324">
        <f t="shared" si="146"/>
        <v>8100.78</v>
      </c>
      <c r="CR117" s="324">
        <f t="shared" si="147"/>
        <v>0</v>
      </c>
      <c r="CS117" s="327">
        <f t="shared" si="178"/>
        <v>8100.78</v>
      </c>
      <c r="CT117" s="324">
        <v>1244.3000000000002</v>
      </c>
      <c r="CU117" s="324">
        <v>0</v>
      </c>
      <c r="CV117" s="324">
        <f t="shared" si="148"/>
        <v>1244.3000000000002</v>
      </c>
      <c r="CW117" s="324">
        <f t="shared" si="149"/>
        <v>0</v>
      </c>
      <c r="CX117" s="327">
        <f t="shared" si="179"/>
        <v>1244.3000000000002</v>
      </c>
      <c r="CY117" s="324">
        <v>2953.2</v>
      </c>
      <c r="CZ117" s="324">
        <v>0</v>
      </c>
      <c r="DA117" s="324">
        <f t="shared" si="150"/>
        <v>2953.2</v>
      </c>
      <c r="DB117" s="324">
        <f t="shared" si="151"/>
        <v>0</v>
      </c>
      <c r="DC117" s="327">
        <f t="shared" si="180"/>
        <v>2953.2</v>
      </c>
      <c r="DD117" s="324">
        <v>1726.71</v>
      </c>
      <c r="DE117" s="324">
        <v>0</v>
      </c>
      <c r="DF117" s="324">
        <f t="shared" si="152"/>
        <v>1726.71</v>
      </c>
      <c r="DG117" s="324">
        <f t="shared" si="153"/>
        <v>0</v>
      </c>
      <c r="DH117" s="325">
        <f t="shared" si="181"/>
        <v>1726.71</v>
      </c>
      <c r="DI117" s="323">
        <v>4558.2</v>
      </c>
      <c r="DJ117" s="323">
        <v>2661.25</v>
      </c>
      <c r="DK117" s="324">
        <f t="shared" si="154"/>
        <v>1896.9499999999998</v>
      </c>
      <c r="DL117" s="324">
        <f t="shared" si="155"/>
        <v>0</v>
      </c>
      <c r="DM117" s="327">
        <f t="shared" si="182"/>
        <v>1896.9499999999998</v>
      </c>
      <c r="DN117" s="324">
        <v>311.66000000000003</v>
      </c>
      <c r="DO117" s="324">
        <v>0</v>
      </c>
      <c r="DP117" s="324">
        <f t="shared" si="156"/>
        <v>311.66000000000003</v>
      </c>
      <c r="DQ117" s="324">
        <f t="shared" si="157"/>
        <v>0</v>
      </c>
      <c r="DR117" s="325">
        <f t="shared" si="158"/>
        <v>311.66000000000003</v>
      </c>
      <c r="DS117" s="320">
        <v>13328.84</v>
      </c>
      <c r="DT117" s="320">
        <v>0</v>
      </c>
      <c r="DU117" s="319">
        <f t="shared" si="159"/>
        <v>13328.84</v>
      </c>
      <c r="DV117" s="320">
        <f t="shared" si="160"/>
        <v>0</v>
      </c>
      <c r="DW117" s="342">
        <f t="shared" si="183"/>
        <v>13328.84</v>
      </c>
      <c r="DX117" s="329">
        <v>4545.51</v>
      </c>
      <c r="DY117" s="329">
        <v>3719.31</v>
      </c>
      <c r="DZ117" s="320">
        <f t="shared" si="161"/>
        <v>826.20000000000027</v>
      </c>
      <c r="EA117" s="320">
        <f t="shared" si="162"/>
        <v>0</v>
      </c>
      <c r="EB117" s="342">
        <f t="shared" si="163"/>
        <v>826.20000000000027</v>
      </c>
      <c r="EC117" s="319">
        <v>0</v>
      </c>
      <c r="ED117" s="319">
        <v>0</v>
      </c>
      <c r="EE117" s="319">
        <f t="shared" si="164"/>
        <v>0</v>
      </c>
      <c r="EF117" s="320">
        <f t="shared" si="165"/>
        <v>0</v>
      </c>
      <c r="EG117" s="342">
        <f t="shared" si="166"/>
        <v>0</v>
      </c>
      <c r="EH117" s="324"/>
      <c r="EI117" s="324"/>
      <c r="EJ117" s="324">
        <f t="shared" si="167"/>
        <v>0</v>
      </c>
      <c r="EK117" s="324">
        <f t="shared" si="168"/>
        <v>0</v>
      </c>
      <c r="EL117" s="327">
        <f t="shared" si="169"/>
        <v>0</v>
      </c>
      <c r="EM117" s="330">
        <v>6618.2</v>
      </c>
      <c r="EN117" s="330">
        <v>7199.91</v>
      </c>
      <c r="EO117" s="331">
        <f t="shared" si="170"/>
        <v>199950.44999999998</v>
      </c>
      <c r="EP117" s="331">
        <f t="shared" si="96"/>
        <v>195161.79999999996</v>
      </c>
      <c r="EQ117" s="332">
        <f t="shared" si="171"/>
        <v>4788.6500000000233</v>
      </c>
      <c r="ER117" s="332">
        <f t="shared" si="172"/>
        <v>0</v>
      </c>
      <c r="ES117" s="333">
        <f t="shared" si="173"/>
        <v>4788.6500000000233</v>
      </c>
      <c r="ET117" s="343"/>
      <c r="EU117" s="335">
        <f t="shared" si="174"/>
        <v>152455.99000000002</v>
      </c>
      <c r="EV117" s="336">
        <f t="shared" si="175"/>
        <v>70177.130000000048</v>
      </c>
      <c r="EW117" s="337"/>
      <c r="EX117" s="2"/>
      <c r="EY117" s="7"/>
      <c r="EZ117" s="2"/>
      <c r="FA117" s="2"/>
      <c r="FB117" s="2"/>
      <c r="FC117" s="2"/>
      <c r="FD117" s="2"/>
      <c r="FE117" s="2"/>
      <c r="FF117" s="2"/>
      <c r="FG117" s="2"/>
    </row>
    <row r="118" spans="1:163" s="1" customFormat="1" ht="15.75" customHeight="1" x14ac:dyDescent="0.25">
      <c r="A118" s="311">
        <v>111</v>
      </c>
      <c r="B118" s="338" t="s">
        <v>118</v>
      </c>
      <c r="C118" s="339">
        <v>5</v>
      </c>
      <c r="D118" s="340">
        <v>4</v>
      </c>
      <c r="E118" s="315">
        <v>2737.3571428571427</v>
      </c>
      <c r="F118" s="316">
        <f>'[3]березень 2021'!F122</f>
        <v>-83999.24</v>
      </c>
      <c r="G118" s="316">
        <f>'[3]березень 2021'!G122</f>
        <v>-35449.11</v>
      </c>
      <c r="H118" s="317">
        <v>11343.91</v>
      </c>
      <c r="I118" s="317">
        <v>10579.75</v>
      </c>
      <c r="J118" s="317">
        <f t="shared" si="97"/>
        <v>764.15999999999985</v>
      </c>
      <c r="K118" s="317">
        <f t="shared" si="98"/>
        <v>0</v>
      </c>
      <c r="L118" s="317">
        <f t="shared" si="99"/>
        <v>764.15999999999985</v>
      </c>
      <c r="M118" s="318">
        <v>24324.07</v>
      </c>
      <c r="N118" s="318">
        <v>35886.879999999997</v>
      </c>
      <c r="O118" s="319">
        <f t="shared" si="100"/>
        <v>0</v>
      </c>
      <c r="P118" s="319">
        <f t="shared" si="101"/>
        <v>-11562.809999999998</v>
      </c>
      <c r="Q118" s="319">
        <f t="shared" si="102"/>
        <v>-11562.809999999998</v>
      </c>
      <c r="R118" s="319">
        <v>0</v>
      </c>
      <c r="S118" s="319">
        <v>0</v>
      </c>
      <c r="T118" s="319">
        <f t="shared" si="103"/>
        <v>0</v>
      </c>
      <c r="U118" s="320">
        <f t="shared" si="104"/>
        <v>0</v>
      </c>
      <c r="V118" s="341">
        <f t="shared" si="105"/>
        <v>0</v>
      </c>
      <c r="W118" s="319">
        <v>0</v>
      </c>
      <c r="X118" s="319">
        <v>0</v>
      </c>
      <c r="Y118" s="319">
        <f t="shared" si="106"/>
        <v>0</v>
      </c>
      <c r="Z118" s="320">
        <f t="shared" si="107"/>
        <v>0</v>
      </c>
      <c r="AA118" s="342">
        <f t="shared" si="108"/>
        <v>0</v>
      </c>
      <c r="AB118" s="323">
        <v>3885.49</v>
      </c>
      <c r="AC118" s="323">
        <v>690.16000000000008</v>
      </c>
      <c r="AD118" s="324">
        <f t="shared" si="109"/>
        <v>3195.33</v>
      </c>
      <c r="AE118" s="324">
        <f t="shared" si="110"/>
        <v>0</v>
      </c>
      <c r="AF118" s="325">
        <f t="shared" si="176"/>
        <v>3195.33</v>
      </c>
      <c r="AG118" s="323">
        <v>2009.45</v>
      </c>
      <c r="AH118" s="323">
        <v>503.67</v>
      </c>
      <c r="AI118" s="324">
        <f t="shared" si="111"/>
        <v>1505.78</v>
      </c>
      <c r="AJ118" s="324">
        <f t="shared" si="112"/>
        <v>0</v>
      </c>
      <c r="AK118" s="325">
        <f t="shared" si="113"/>
        <v>1505.78</v>
      </c>
      <c r="AL118" s="323">
        <v>3758.5999999999995</v>
      </c>
      <c r="AM118" s="323">
        <v>2891.36</v>
      </c>
      <c r="AN118" s="324">
        <f t="shared" si="114"/>
        <v>867.23999999999933</v>
      </c>
      <c r="AO118" s="324">
        <f t="shared" si="115"/>
        <v>0</v>
      </c>
      <c r="AP118" s="325">
        <f t="shared" si="116"/>
        <v>867.23999999999933</v>
      </c>
      <c r="AQ118" s="326">
        <v>752.88999999999987</v>
      </c>
      <c r="AR118" s="326">
        <v>643.54999999999995</v>
      </c>
      <c r="AS118" s="324">
        <f t="shared" si="117"/>
        <v>109.33999999999992</v>
      </c>
      <c r="AT118" s="324">
        <f t="shared" si="118"/>
        <v>0</v>
      </c>
      <c r="AU118" s="327">
        <f t="shared" si="119"/>
        <v>109.33999999999992</v>
      </c>
      <c r="AV118" s="323">
        <v>234.54999999999998</v>
      </c>
      <c r="AW118" s="323">
        <v>0.39999999999999997</v>
      </c>
      <c r="AX118" s="324">
        <f t="shared" si="120"/>
        <v>234.14999999999998</v>
      </c>
      <c r="AY118" s="324">
        <f t="shared" si="121"/>
        <v>0</v>
      </c>
      <c r="AZ118" s="325">
        <f t="shared" si="122"/>
        <v>234.14999999999998</v>
      </c>
      <c r="BA118" s="326">
        <v>4164.9399999999996</v>
      </c>
      <c r="BB118" s="326">
        <v>5128.76</v>
      </c>
      <c r="BC118" s="324">
        <f t="shared" si="123"/>
        <v>0</v>
      </c>
      <c r="BD118" s="324">
        <f t="shared" si="124"/>
        <v>-963.82000000000062</v>
      </c>
      <c r="BE118" s="327">
        <f t="shared" si="125"/>
        <v>-963.82000000000062</v>
      </c>
      <c r="BF118" s="324">
        <v>937.26</v>
      </c>
      <c r="BG118" s="324">
        <v>0</v>
      </c>
      <c r="BH118" s="324">
        <f t="shared" si="126"/>
        <v>937.26</v>
      </c>
      <c r="BI118" s="324">
        <f t="shared" si="127"/>
        <v>0</v>
      </c>
      <c r="BJ118" s="327">
        <f t="shared" si="128"/>
        <v>937.26</v>
      </c>
      <c r="BK118" s="324">
        <v>5162.3599999999997</v>
      </c>
      <c r="BL118" s="324">
        <v>7599.85</v>
      </c>
      <c r="BM118" s="324">
        <f t="shared" si="129"/>
        <v>0</v>
      </c>
      <c r="BN118" s="324">
        <f t="shared" si="130"/>
        <v>-2437.4900000000007</v>
      </c>
      <c r="BO118" s="325">
        <f t="shared" si="131"/>
        <v>-2437.4900000000007</v>
      </c>
      <c r="BP118" s="320">
        <v>778.62</v>
      </c>
      <c r="BQ118" s="320">
        <v>640.06000000000006</v>
      </c>
      <c r="BR118" s="319">
        <f t="shared" si="132"/>
        <v>138.55999999999995</v>
      </c>
      <c r="BS118" s="320">
        <f t="shared" si="133"/>
        <v>0</v>
      </c>
      <c r="BT118" s="341">
        <f t="shared" si="134"/>
        <v>138.55999999999995</v>
      </c>
      <c r="BU118" s="319">
        <v>101.85</v>
      </c>
      <c r="BV118" s="319">
        <v>0</v>
      </c>
      <c r="BW118" s="319">
        <f t="shared" si="135"/>
        <v>101.85</v>
      </c>
      <c r="BX118" s="320">
        <f t="shared" si="136"/>
        <v>0</v>
      </c>
      <c r="BY118" s="342">
        <f t="shared" si="137"/>
        <v>101.85</v>
      </c>
      <c r="BZ118" s="319">
        <v>1675.7799999999997</v>
      </c>
      <c r="CA118" s="319">
        <v>2785.32</v>
      </c>
      <c r="CB118" s="319">
        <f t="shared" si="138"/>
        <v>0</v>
      </c>
      <c r="CC118" s="320">
        <f t="shared" si="139"/>
        <v>-1109.5400000000004</v>
      </c>
      <c r="CD118" s="341">
        <f t="shared" si="140"/>
        <v>-1109.5400000000004</v>
      </c>
      <c r="CE118" s="319">
        <v>17065.71</v>
      </c>
      <c r="CF118" s="319">
        <v>20007.37</v>
      </c>
      <c r="CG118" s="319">
        <f t="shared" si="141"/>
        <v>0</v>
      </c>
      <c r="CH118" s="320">
        <f t="shared" si="142"/>
        <v>-2941.66</v>
      </c>
      <c r="CI118" s="342">
        <f t="shared" si="143"/>
        <v>-2941.66</v>
      </c>
      <c r="CJ118" s="319">
        <v>2244.7600000000002</v>
      </c>
      <c r="CK118" s="319">
        <v>0</v>
      </c>
      <c r="CL118" s="324">
        <f t="shared" si="144"/>
        <v>2244.7600000000002</v>
      </c>
      <c r="CM118" s="324">
        <f t="shared" si="145"/>
        <v>0</v>
      </c>
      <c r="CN118" s="327">
        <f t="shared" si="177"/>
        <v>2244.7600000000002</v>
      </c>
      <c r="CO118" s="324">
        <v>3424.7000000000003</v>
      </c>
      <c r="CP118" s="324">
        <v>9974.65</v>
      </c>
      <c r="CQ118" s="324">
        <f t="shared" si="146"/>
        <v>0</v>
      </c>
      <c r="CR118" s="324">
        <f t="shared" si="147"/>
        <v>-6549.9499999999989</v>
      </c>
      <c r="CS118" s="327">
        <f t="shared" si="178"/>
        <v>-6549.9499999999989</v>
      </c>
      <c r="CT118" s="324">
        <v>569.99</v>
      </c>
      <c r="CU118" s="324">
        <v>0</v>
      </c>
      <c r="CV118" s="324">
        <f t="shared" si="148"/>
        <v>569.99</v>
      </c>
      <c r="CW118" s="324">
        <f t="shared" si="149"/>
        <v>0</v>
      </c>
      <c r="CX118" s="327">
        <f t="shared" si="179"/>
        <v>569.99</v>
      </c>
      <c r="CY118" s="324">
        <v>1429.81</v>
      </c>
      <c r="CZ118" s="324">
        <v>0</v>
      </c>
      <c r="DA118" s="324">
        <f t="shared" si="150"/>
        <v>1429.81</v>
      </c>
      <c r="DB118" s="324">
        <f t="shared" si="151"/>
        <v>0</v>
      </c>
      <c r="DC118" s="327">
        <f t="shared" si="180"/>
        <v>1429.81</v>
      </c>
      <c r="DD118" s="324">
        <v>864.13000000000011</v>
      </c>
      <c r="DE118" s="324">
        <v>0</v>
      </c>
      <c r="DF118" s="324">
        <f t="shared" si="152"/>
        <v>864.13000000000011</v>
      </c>
      <c r="DG118" s="324">
        <f t="shared" si="153"/>
        <v>0</v>
      </c>
      <c r="DH118" s="325">
        <f t="shared" si="181"/>
        <v>864.13000000000011</v>
      </c>
      <c r="DI118" s="323">
        <v>1394.3400000000001</v>
      </c>
      <c r="DJ118" s="323">
        <v>492.17</v>
      </c>
      <c r="DK118" s="324">
        <f t="shared" si="154"/>
        <v>902.17000000000007</v>
      </c>
      <c r="DL118" s="324">
        <f t="shared" si="155"/>
        <v>0</v>
      </c>
      <c r="DM118" s="327">
        <f t="shared" si="182"/>
        <v>902.17000000000007</v>
      </c>
      <c r="DN118" s="324">
        <v>154.41000000000003</v>
      </c>
      <c r="DO118" s="324">
        <v>2341.7299999999996</v>
      </c>
      <c r="DP118" s="324">
        <f t="shared" si="156"/>
        <v>0</v>
      </c>
      <c r="DQ118" s="324">
        <f t="shared" si="157"/>
        <v>-2187.3199999999997</v>
      </c>
      <c r="DR118" s="325">
        <f t="shared" si="158"/>
        <v>-2187.3199999999997</v>
      </c>
      <c r="DS118" s="320">
        <v>6629.15</v>
      </c>
      <c r="DT118" s="320">
        <v>0</v>
      </c>
      <c r="DU118" s="319">
        <f t="shared" si="159"/>
        <v>6629.15</v>
      </c>
      <c r="DV118" s="320">
        <f t="shared" si="160"/>
        <v>0</v>
      </c>
      <c r="DW118" s="342">
        <f t="shared" si="183"/>
        <v>6629.15</v>
      </c>
      <c r="DX118" s="329">
        <v>5415.7800000000007</v>
      </c>
      <c r="DY118" s="329">
        <v>2420.8999999999996</v>
      </c>
      <c r="DZ118" s="320">
        <f t="shared" si="161"/>
        <v>2994.880000000001</v>
      </c>
      <c r="EA118" s="320">
        <f t="shared" si="162"/>
        <v>0</v>
      </c>
      <c r="EB118" s="342">
        <f t="shared" si="163"/>
        <v>2994.880000000001</v>
      </c>
      <c r="EC118" s="319">
        <v>0</v>
      </c>
      <c r="ED118" s="319">
        <v>0</v>
      </c>
      <c r="EE118" s="319">
        <f t="shared" si="164"/>
        <v>0</v>
      </c>
      <c r="EF118" s="320">
        <f t="shared" si="165"/>
        <v>0</v>
      </c>
      <c r="EG118" s="342">
        <f t="shared" si="166"/>
        <v>0</v>
      </c>
      <c r="EH118" s="324"/>
      <c r="EI118" s="324"/>
      <c r="EJ118" s="324">
        <f t="shared" si="167"/>
        <v>0</v>
      </c>
      <c r="EK118" s="324">
        <f t="shared" si="168"/>
        <v>0</v>
      </c>
      <c r="EL118" s="327">
        <f t="shared" si="169"/>
        <v>0</v>
      </c>
      <c r="EM118" s="330">
        <v>3365.1200000000008</v>
      </c>
      <c r="EN118" s="330">
        <v>3981.3699999999994</v>
      </c>
      <c r="EO118" s="331">
        <f t="shared" si="170"/>
        <v>101687.67000000001</v>
      </c>
      <c r="EP118" s="331">
        <f t="shared" si="96"/>
        <v>106567.94999999998</v>
      </c>
      <c r="EQ118" s="332">
        <f t="shared" si="171"/>
        <v>0</v>
      </c>
      <c r="ER118" s="332">
        <f t="shared" si="172"/>
        <v>-4880.2799999999697</v>
      </c>
      <c r="ES118" s="333">
        <f t="shared" si="173"/>
        <v>-4880.2799999999697</v>
      </c>
      <c r="ET118" s="343"/>
      <c r="EU118" s="335">
        <f t="shared" si="174"/>
        <v>-88879.519999999975</v>
      </c>
      <c r="EV118" s="336">
        <f t="shared" si="175"/>
        <v>-41117.180000000008</v>
      </c>
      <c r="EW118" s="337"/>
      <c r="EX118" s="2"/>
      <c r="EY118" s="7"/>
      <c r="EZ118" s="2"/>
      <c r="FA118" s="2"/>
      <c r="FB118" s="2"/>
      <c r="FC118" s="2"/>
      <c r="FD118" s="2"/>
      <c r="FE118" s="2"/>
      <c r="FF118" s="2"/>
      <c r="FG118" s="2"/>
    </row>
    <row r="119" spans="1:163" s="1" customFormat="1" ht="15.75" customHeight="1" x14ac:dyDescent="0.25">
      <c r="A119" s="311">
        <v>112</v>
      </c>
      <c r="B119" s="338" t="s">
        <v>119</v>
      </c>
      <c r="C119" s="339">
        <v>5</v>
      </c>
      <c r="D119" s="340">
        <v>2</v>
      </c>
      <c r="E119" s="315">
        <v>1718.7685714285712</v>
      </c>
      <c r="F119" s="316">
        <f>'[3]березень 2021'!F123</f>
        <v>-46323.09</v>
      </c>
      <c r="G119" s="316">
        <f>'[3]березень 2021'!G123</f>
        <v>-61038.409999999953</v>
      </c>
      <c r="H119" s="317">
        <v>5592.8600000000006</v>
      </c>
      <c r="I119" s="317">
        <v>5153.6399999999994</v>
      </c>
      <c r="J119" s="317">
        <f t="shared" si="97"/>
        <v>439.22000000000116</v>
      </c>
      <c r="K119" s="317">
        <f t="shared" si="98"/>
        <v>0</v>
      </c>
      <c r="L119" s="317">
        <f t="shared" si="99"/>
        <v>439.22000000000116</v>
      </c>
      <c r="M119" s="318">
        <v>13712.34</v>
      </c>
      <c r="N119" s="318">
        <v>20662.36</v>
      </c>
      <c r="O119" s="319">
        <f t="shared" si="100"/>
        <v>0</v>
      </c>
      <c r="P119" s="319">
        <f t="shared" si="101"/>
        <v>-6950.02</v>
      </c>
      <c r="Q119" s="319">
        <f t="shared" si="102"/>
        <v>-6950.02</v>
      </c>
      <c r="R119" s="319">
        <v>0</v>
      </c>
      <c r="S119" s="319">
        <v>0</v>
      </c>
      <c r="T119" s="319">
        <f t="shared" si="103"/>
        <v>0</v>
      </c>
      <c r="U119" s="320">
        <f t="shared" si="104"/>
        <v>0</v>
      </c>
      <c r="V119" s="341">
        <f t="shared" si="105"/>
        <v>0</v>
      </c>
      <c r="W119" s="319">
        <v>0</v>
      </c>
      <c r="X119" s="319">
        <v>0</v>
      </c>
      <c r="Y119" s="319">
        <f t="shared" si="106"/>
        <v>0</v>
      </c>
      <c r="Z119" s="320">
        <f t="shared" si="107"/>
        <v>0</v>
      </c>
      <c r="AA119" s="342">
        <f t="shared" si="108"/>
        <v>0</v>
      </c>
      <c r="AB119" s="323">
        <v>2673.03</v>
      </c>
      <c r="AC119" s="323">
        <v>460.15</v>
      </c>
      <c r="AD119" s="324">
        <f t="shared" si="109"/>
        <v>2212.88</v>
      </c>
      <c r="AE119" s="324">
        <f t="shared" si="110"/>
        <v>0</v>
      </c>
      <c r="AF119" s="325">
        <f t="shared" si="176"/>
        <v>2212.88</v>
      </c>
      <c r="AG119" s="323">
        <v>1356.4299999999998</v>
      </c>
      <c r="AH119" s="323">
        <v>339.5</v>
      </c>
      <c r="AI119" s="324">
        <f t="shared" si="111"/>
        <v>1016.9299999999998</v>
      </c>
      <c r="AJ119" s="324">
        <f t="shared" si="112"/>
        <v>0</v>
      </c>
      <c r="AK119" s="325">
        <f t="shared" si="113"/>
        <v>1016.9299999999998</v>
      </c>
      <c r="AL119" s="323">
        <v>2219.11</v>
      </c>
      <c r="AM119" s="323">
        <v>1725.9699999999998</v>
      </c>
      <c r="AN119" s="324">
        <f t="shared" si="114"/>
        <v>493.14000000000033</v>
      </c>
      <c r="AO119" s="324">
        <f t="shared" si="115"/>
        <v>0</v>
      </c>
      <c r="AP119" s="325">
        <f t="shared" si="116"/>
        <v>493.14000000000033</v>
      </c>
      <c r="AQ119" s="326">
        <v>464.07000000000005</v>
      </c>
      <c r="AR119" s="326">
        <v>397.15999999999997</v>
      </c>
      <c r="AS119" s="324">
        <f t="shared" si="117"/>
        <v>66.910000000000082</v>
      </c>
      <c r="AT119" s="324">
        <f t="shared" si="118"/>
        <v>0</v>
      </c>
      <c r="AU119" s="327">
        <f t="shared" si="119"/>
        <v>66.910000000000082</v>
      </c>
      <c r="AV119" s="323">
        <v>117.04</v>
      </c>
      <c r="AW119" s="323">
        <v>137.87000000000003</v>
      </c>
      <c r="AX119" s="324">
        <f t="shared" si="120"/>
        <v>0</v>
      </c>
      <c r="AY119" s="324">
        <f t="shared" si="121"/>
        <v>-20.830000000000027</v>
      </c>
      <c r="AZ119" s="325">
        <f t="shared" si="122"/>
        <v>-20.830000000000027</v>
      </c>
      <c r="BA119" s="326">
        <v>1689.8700000000001</v>
      </c>
      <c r="BB119" s="326">
        <v>1114.56</v>
      </c>
      <c r="BC119" s="324">
        <f t="shared" si="123"/>
        <v>575.31000000000017</v>
      </c>
      <c r="BD119" s="324">
        <f t="shared" si="124"/>
        <v>0</v>
      </c>
      <c r="BE119" s="327">
        <f t="shared" si="125"/>
        <v>575.31000000000017</v>
      </c>
      <c r="BF119" s="324">
        <v>588.51</v>
      </c>
      <c r="BG119" s="324">
        <v>0</v>
      </c>
      <c r="BH119" s="324">
        <f t="shared" si="126"/>
        <v>588.51</v>
      </c>
      <c r="BI119" s="324">
        <f t="shared" si="127"/>
        <v>0</v>
      </c>
      <c r="BJ119" s="327">
        <f t="shared" si="128"/>
        <v>588.51</v>
      </c>
      <c r="BK119" s="324">
        <v>3240.0699999999997</v>
      </c>
      <c r="BL119" s="324">
        <v>1845.1599999999999</v>
      </c>
      <c r="BM119" s="324">
        <f t="shared" si="129"/>
        <v>1394.9099999999999</v>
      </c>
      <c r="BN119" s="324">
        <f t="shared" si="130"/>
        <v>0</v>
      </c>
      <c r="BO119" s="325">
        <f t="shared" si="131"/>
        <v>1394.9099999999999</v>
      </c>
      <c r="BP119" s="320">
        <v>474.71000000000004</v>
      </c>
      <c r="BQ119" s="320">
        <v>390.51</v>
      </c>
      <c r="BR119" s="319">
        <f t="shared" si="132"/>
        <v>84.200000000000045</v>
      </c>
      <c r="BS119" s="320">
        <f t="shared" si="133"/>
        <v>0</v>
      </c>
      <c r="BT119" s="341">
        <f t="shared" si="134"/>
        <v>84.200000000000045</v>
      </c>
      <c r="BU119" s="319">
        <v>61.510000000000005</v>
      </c>
      <c r="BV119" s="319">
        <v>0</v>
      </c>
      <c r="BW119" s="319">
        <f t="shared" si="135"/>
        <v>61.510000000000005</v>
      </c>
      <c r="BX119" s="320">
        <f t="shared" si="136"/>
        <v>0</v>
      </c>
      <c r="BY119" s="342">
        <f t="shared" si="137"/>
        <v>61.510000000000005</v>
      </c>
      <c r="BZ119" s="319">
        <v>1116</v>
      </c>
      <c r="CA119" s="319">
        <v>1791.94</v>
      </c>
      <c r="CB119" s="319">
        <f t="shared" si="138"/>
        <v>0</v>
      </c>
      <c r="CC119" s="320">
        <f t="shared" si="139"/>
        <v>-675.94</v>
      </c>
      <c r="CD119" s="341">
        <f t="shared" si="140"/>
        <v>-675.94</v>
      </c>
      <c r="CE119" s="319">
        <v>12883.36</v>
      </c>
      <c r="CF119" s="319">
        <v>1651.34</v>
      </c>
      <c r="CG119" s="319">
        <f t="shared" si="141"/>
        <v>11232.02</v>
      </c>
      <c r="CH119" s="320">
        <f t="shared" si="142"/>
        <v>0</v>
      </c>
      <c r="CI119" s="342">
        <f t="shared" si="143"/>
        <v>11232.02</v>
      </c>
      <c r="CJ119" s="319">
        <v>1559.2700000000002</v>
      </c>
      <c r="CK119" s="319">
        <v>0</v>
      </c>
      <c r="CL119" s="324">
        <f t="shared" si="144"/>
        <v>1559.2700000000002</v>
      </c>
      <c r="CM119" s="324">
        <f t="shared" si="145"/>
        <v>0</v>
      </c>
      <c r="CN119" s="327">
        <f t="shared" si="177"/>
        <v>1559.2700000000002</v>
      </c>
      <c r="CO119" s="324">
        <v>2312.96</v>
      </c>
      <c r="CP119" s="324">
        <v>0</v>
      </c>
      <c r="CQ119" s="324">
        <f t="shared" si="146"/>
        <v>2312.96</v>
      </c>
      <c r="CR119" s="324">
        <f t="shared" si="147"/>
        <v>0</v>
      </c>
      <c r="CS119" s="327">
        <f t="shared" si="178"/>
        <v>2312.96</v>
      </c>
      <c r="CT119" s="324">
        <v>302.33000000000004</v>
      </c>
      <c r="CU119" s="324">
        <v>0</v>
      </c>
      <c r="CV119" s="324">
        <f t="shared" si="148"/>
        <v>302.33000000000004</v>
      </c>
      <c r="CW119" s="324">
        <f t="shared" si="149"/>
        <v>0</v>
      </c>
      <c r="CX119" s="327">
        <f t="shared" si="179"/>
        <v>302.33000000000004</v>
      </c>
      <c r="CY119" s="324">
        <v>890.33999999999992</v>
      </c>
      <c r="CZ119" s="324">
        <v>0</v>
      </c>
      <c r="DA119" s="324">
        <f t="shared" si="150"/>
        <v>890.33999999999992</v>
      </c>
      <c r="DB119" s="324">
        <f t="shared" si="151"/>
        <v>0</v>
      </c>
      <c r="DC119" s="327">
        <f t="shared" si="180"/>
        <v>890.33999999999992</v>
      </c>
      <c r="DD119" s="324">
        <v>431.91999999999996</v>
      </c>
      <c r="DE119" s="324">
        <v>0</v>
      </c>
      <c r="DF119" s="324">
        <f t="shared" si="152"/>
        <v>431.91999999999996</v>
      </c>
      <c r="DG119" s="324">
        <f t="shared" si="153"/>
        <v>0</v>
      </c>
      <c r="DH119" s="325">
        <f t="shared" si="181"/>
        <v>431.91999999999996</v>
      </c>
      <c r="DI119" s="323">
        <v>582.51</v>
      </c>
      <c r="DJ119" s="323">
        <v>0</v>
      </c>
      <c r="DK119" s="324">
        <f t="shared" si="154"/>
        <v>582.51</v>
      </c>
      <c r="DL119" s="324">
        <f t="shared" si="155"/>
        <v>0</v>
      </c>
      <c r="DM119" s="327">
        <f t="shared" si="182"/>
        <v>582.51</v>
      </c>
      <c r="DN119" s="324">
        <v>87.16</v>
      </c>
      <c r="DO119" s="324">
        <v>0</v>
      </c>
      <c r="DP119" s="324">
        <f t="shared" si="156"/>
        <v>87.16</v>
      </c>
      <c r="DQ119" s="324">
        <f t="shared" si="157"/>
        <v>0</v>
      </c>
      <c r="DR119" s="325">
        <f t="shared" si="158"/>
        <v>87.16</v>
      </c>
      <c r="DS119" s="320">
        <v>4029.83</v>
      </c>
      <c r="DT119" s="320">
        <v>0</v>
      </c>
      <c r="DU119" s="319">
        <f t="shared" si="159"/>
        <v>4029.83</v>
      </c>
      <c r="DV119" s="320">
        <f t="shared" si="160"/>
        <v>0</v>
      </c>
      <c r="DW119" s="342">
        <f t="shared" si="183"/>
        <v>4029.83</v>
      </c>
      <c r="DX119" s="329">
        <v>2441.8499999999995</v>
      </c>
      <c r="DY119" s="329">
        <v>1087.8799999999999</v>
      </c>
      <c r="DZ119" s="320">
        <f t="shared" si="161"/>
        <v>1353.9699999999996</v>
      </c>
      <c r="EA119" s="320">
        <f t="shared" si="162"/>
        <v>0</v>
      </c>
      <c r="EB119" s="342">
        <f t="shared" si="163"/>
        <v>1353.9699999999996</v>
      </c>
      <c r="EC119" s="319">
        <v>0</v>
      </c>
      <c r="ED119" s="319">
        <v>0</v>
      </c>
      <c r="EE119" s="319">
        <f t="shared" si="164"/>
        <v>0</v>
      </c>
      <c r="EF119" s="320">
        <f t="shared" si="165"/>
        <v>0</v>
      </c>
      <c r="EG119" s="342">
        <f t="shared" si="166"/>
        <v>0</v>
      </c>
      <c r="EH119" s="324"/>
      <c r="EI119" s="324"/>
      <c r="EJ119" s="324">
        <f t="shared" si="167"/>
        <v>0</v>
      </c>
      <c r="EK119" s="324">
        <f t="shared" si="168"/>
        <v>0</v>
      </c>
      <c r="EL119" s="327">
        <f t="shared" si="169"/>
        <v>0</v>
      </c>
      <c r="EM119" s="330">
        <v>2013.8400000000001</v>
      </c>
      <c r="EN119" s="330">
        <v>1270.6099999999999</v>
      </c>
      <c r="EO119" s="331">
        <f t="shared" si="170"/>
        <v>60840.920000000006</v>
      </c>
      <c r="EP119" s="331">
        <f t="shared" si="96"/>
        <v>38028.650000000009</v>
      </c>
      <c r="EQ119" s="332">
        <f t="shared" si="171"/>
        <v>22812.269999999997</v>
      </c>
      <c r="ER119" s="332">
        <f t="shared" si="172"/>
        <v>0</v>
      </c>
      <c r="ES119" s="333">
        <f t="shared" si="173"/>
        <v>22812.269999999997</v>
      </c>
      <c r="ET119" s="343"/>
      <c r="EU119" s="335">
        <f t="shared" si="174"/>
        <v>-23510.82</v>
      </c>
      <c r="EV119" s="336">
        <f t="shared" si="175"/>
        <v>-43639.899999999958</v>
      </c>
      <c r="EW119" s="337"/>
      <c r="EX119" s="2"/>
      <c r="EY119" s="7"/>
      <c r="EZ119" s="2"/>
      <c r="FA119" s="2"/>
      <c r="FB119" s="2"/>
      <c r="FC119" s="2"/>
      <c r="FD119" s="2"/>
      <c r="FE119" s="2"/>
      <c r="FF119" s="2"/>
      <c r="FG119" s="2"/>
    </row>
    <row r="120" spans="1:163" s="1" customFormat="1" ht="15.75" customHeight="1" x14ac:dyDescent="0.25">
      <c r="A120" s="311">
        <v>113</v>
      </c>
      <c r="B120" s="338" t="s">
        <v>120</v>
      </c>
      <c r="C120" s="339">
        <v>5</v>
      </c>
      <c r="D120" s="340">
        <v>6</v>
      </c>
      <c r="E120" s="315">
        <v>4452.2599999999993</v>
      </c>
      <c r="F120" s="316">
        <f>'[3]березень 2021'!F124</f>
        <v>168074.08000000002</v>
      </c>
      <c r="G120" s="316">
        <f>'[3]березень 2021'!G124</f>
        <v>102834.51999999997</v>
      </c>
      <c r="H120" s="317">
        <v>15155.230000000001</v>
      </c>
      <c r="I120" s="317">
        <v>13669.86</v>
      </c>
      <c r="J120" s="317">
        <f t="shared" si="97"/>
        <v>1485.3700000000008</v>
      </c>
      <c r="K120" s="317">
        <f t="shared" si="98"/>
        <v>0</v>
      </c>
      <c r="L120" s="317">
        <f t="shared" si="99"/>
        <v>1485.3700000000008</v>
      </c>
      <c r="M120" s="318">
        <v>30848.720000000001</v>
      </c>
      <c r="N120" s="318">
        <v>40641.26</v>
      </c>
      <c r="O120" s="319">
        <f t="shared" si="100"/>
        <v>0</v>
      </c>
      <c r="P120" s="319">
        <f t="shared" si="101"/>
        <v>-9792.5400000000009</v>
      </c>
      <c r="Q120" s="319">
        <f t="shared" si="102"/>
        <v>-9792.5400000000009</v>
      </c>
      <c r="R120" s="319">
        <v>0</v>
      </c>
      <c r="S120" s="319">
        <v>0</v>
      </c>
      <c r="T120" s="319">
        <f t="shared" si="103"/>
        <v>0</v>
      </c>
      <c r="U120" s="320">
        <f t="shared" si="104"/>
        <v>0</v>
      </c>
      <c r="V120" s="341">
        <f t="shared" si="105"/>
        <v>0</v>
      </c>
      <c r="W120" s="319">
        <v>0</v>
      </c>
      <c r="X120" s="319">
        <v>0</v>
      </c>
      <c r="Y120" s="319">
        <f t="shared" si="106"/>
        <v>0</v>
      </c>
      <c r="Z120" s="320">
        <f t="shared" si="107"/>
        <v>0</v>
      </c>
      <c r="AA120" s="342">
        <f t="shared" si="108"/>
        <v>0</v>
      </c>
      <c r="AB120" s="323">
        <v>6102.7</v>
      </c>
      <c r="AC120" s="323">
        <v>1048.74</v>
      </c>
      <c r="AD120" s="324">
        <f t="shared" si="109"/>
        <v>5053.96</v>
      </c>
      <c r="AE120" s="324">
        <f t="shared" si="110"/>
        <v>0</v>
      </c>
      <c r="AF120" s="325">
        <f t="shared" si="176"/>
        <v>5053.96</v>
      </c>
      <c r="AG120" s="323">
        <v>2980.34</v>
      </c>
      <c r="AH120" s="323">
        <v>1147.1400000000001</v>
      </c>
      <c r="AI120" s="324">
        <f t="shared" si="111"/>
        <v>1833.2</v>
      </c>
      <c r="AJ120" s="324">
        <f t="shared" si="112"/>
        <v>0</v>
      </c>
      <c r="AK120" s="325">
        <f t="shared" si="113"/>
        <v>1833.2</v>
      </c>
      <c r="AL120" s="323">
        <v>6236.69</v>
      </c>
      <c r="AM120" s="323">
        <v>4795.99</v>
      </c>
      <c r="AN120" s="324">
        <f t="shared" si="114"/>
        <v>1440.6999999999998</v>
      </c>
      <c r="AO120" s="324">
        <f t="shared" si="115"/>
        <v>0</v>
      </c>
      <c r="AP120" s="325">
        <f t="shared" si="116"/>
        <v>1440.6999999999998</v>
      </c>
      <c r="AQ120" s="326">
        <v>0</v>
      </c>
      <c r="AR120" s="326">
        <v>0</v>
      </c>
      <c r="AS120" s="324">
        <f t="shared" si="117"/>
        <v>0</v>
      </c>
      <c r="AT120" s="324">
        <f t="shared" si="118"/>
        <v>0</v>
      </c>
      <c r="AU120" s="327">
        <f t="shared" si="119"/>
        <v>0</v>
      </c>
      <c r="AV120" s="323">
        <v>409.18000000000006</v>
      </c>
      <c r="AW120" s="323">
        <v>138.39000000000001</v>
      </c>
      <c r="AX120" s="324">
        <f t="shared" si="120"/>
        <v>270.79000000000008</v>
      </c>
      <c r="AY120" s="324">
        <f t="shared" si="121"/>
        <v>0</v>
      </c>
      <c r="AZ120" s="325">
        <f t="shared" si="122"/>
        <v>270.79000000000008</v>
      </c>
      <c r="BA120" s="326">
        <v>7959.29</v>
      </c>
      <c r="BB120" s="326">
        <v>3083.1</v>
      </c>
      <c r="BC120" s="324">
        <f t="shared" si="123"/>
        <v>4876.1900000000005</v>
      </c>
      <c r="BD120" s="324">
        <f t="shared" si="124"/>
        <v>0</v>
      </c>
      <c r="BE120" s="327">
        <f t="shared" si="125"/>
        <v>4876.1900000000005</v>
      </c>
      <c r="BF120" s="324">
        <v>1524.4300000000003</v>
      </c>
      <c r="BG120" s="324">
        <v>4471.96</v>
      </c>
      <c r="BH120" s="324">
        <f t="shared" si="126"/>
        <v>0</v>
      </c>
      <c r="BI120" s="324">
        <f t="shared" si="127"/>
        <v>-2947.5299999999997</v>
      </c>
      <c r="BJ120" s="327">
        <f t="shared" si="128"/>
        <v>-2947.5299999999997</v>
      </c>
      <c r="BK120" s="324">
        <v>8088.84</v>
      </c>
      <c r="BL120" s="324">
        <v>4779.67</v>
      </c>
      <c r="BM120" s="324">
        <f t="shared" si="129"/>
        <v>3309.17</v>
      </c>
      <c r="BN120" s="324">
        <f t="shared" si="130"/>
        <v>0</v>
      </c>
      <c r="BO120" s="325">
        <f t="shared" si="131"/>
        <v>3309.17</v>
      </c>
      <c r="BP120" s="320">
        <v>1101.49</v>
      </c>
      <c r="BQ120" s="320">
        <v>906.8</v>
      </c>
      <c r="BR120" s="319">
        <f t="shared" si="132"/>
        <v>194.69000000000005</v>
      </c>
      <c r="BS120" s="320">
        <f t="shared" si="133"/>
        <v>0</v>
      </c>
      <c r="BT120" s="341">
        <f t="shared" si="134"/>
        <v>194.69000000000005</v>
      </c>
      <c r="BU120" s="319">
        <v>142.89999999999998</v>
      </c>
      <c r="BV120" s="319">
        <v>0</v>
      </c>
      <c r="BW120" s="319">
        <f t="shared" si="135"/>
        <v>142.89999999999998</v>
      </c>
      <c r="BX120" s="320">
        <f t="shared" si="136"/>
        <v>0</v>
      </c>
      <c r="BY120" s="342">
        <f t="shared" si="137"/>
        <v>142.89999999999998</v>
      </c>
      <c r="BZ120" s="319">
        <v>3922.43</v>
      </c>
      <c r="CA120" s="319">
        <v>7341.13</v>
      </c>
      <c r="CB120" s="319">
        <f t="shared" si="138"/>
        <v>0</v>
      </c>
      <c r="CC120" s="320">
        <f t="shared" si="139"/>
        <v>-3418.7000000000003</v>
      </c>
      <c r="CD120" s="341">
        <f t="shared" si="140"/>
        <v>-3418.7000000000003</v>
      </c>
      <c r="CE120" s="319">
        <v>47505.51</v>
      </c>
      <c r="CF120" s="319">
        <v>48149.409999999996</v>
      </c>
      <c r="CG120" s="319">
        <f t="shared" si="141"/>
        <v>0</v>
      </c>
      <c r="CH120" s="320">
        <f t="shared" si="142"/>
        <v>-643.89999999999418</v>
      </c>
      <c r="CI120" s="342">
        <f t="shared" si="143"/>
        <v>-643.89999999999418</v>
      </c>
      <c r="CJ120" s="319">
        <v>3552.87</v>
      </c>
      <c r="CK120" s="319">
        <v>0</v>
      </c>
      <c r="CL120" s="324">
        <f t="shared" si="144"/>
        <v>3552.87</v>
      </c>
      <c r="CM120" s="324">
        <f t="shared" si="145"/>
        <v>0</v>
      </c>
      <c r="CN120" s="327">
        <f t="shared" si="177"/>
        <v>3552.87</v>
      </c>
      <c r="CO120" s="324">
        <v>5080.8999999999996</v>
      </c>
      <c r="CP120" s="324">
        <v>4851</v>
      </c>
      <c r="CQ120" s="324">
        <f t="shared" si="146"/>
        <v>229.89999999999964</v>
      </c>
      <c r="CR120" s="324">
        <f t="shared" si="147"/>
        <v>0</v>
      </c>
      <c r="CS120" s="327">
        <f t="shared" si="178"/>
        <v>229.89999999999964</v>
      </c>
      <c r="CT120" s="324">
        <v>963.45000000000016</v>
      </c>
      <c r="CU120" s="324">
        <v>0</v>
      </c>
      <c r="CV120" s="324">
        <f t="shared" si="148"/>
        <v>963.45000000000016</v>
      </c>
      <c r="CW120" s="324">
        <f t="shared" si="149"/>
        <v>0</v>
      </c>
      <c r="CX120" s="327">
        <f t="shared" si="179"/>
        <v>963.45000000000016</v>
      </c>
      <c r="CY120" s="324">
        <v>0</v>
      </c>
      <c r="CZ120" s="324">
        <v>0</v>
      </c>
      <c r="DA120" s="324">
        <f t="shared" si="150"/>
        <v>0</v>
      </c>
      <c r="DB120" s="324">
        <f t="shared" si="151"/>
        <v>0</v>
      </c>
      <c r="DC120" s="327">
        <f t="shared" si="180"/>
        <v>0</v>
      </c>
      <c r="DD120" s="324">
        <v>1510.6399999999996</v>
      </c>
      <c r="DE120" s="324">
        <v>0</v>
      </c>
      <c r="DF120" s="324">
        <f t="shared" si="152"/>
        <v>1510.6399999999996</v>
      </c>
      <c r="DG120" s="324">
        <f t="shared" si="153"/>
        <v>0</v>
      </c>
      <c r="DH120" s="325">
        <f t="shared" si="181"/>
        <v>1510.6399999999996</v>
      </c>
      <c r="DI120" s="323">
        <v>2685.59</v>
      </c>
      <c r="DJ120" s="323">
        <v>0</v>
      </c>
      <c r="DK120" s="324">
        <f t="shared" si="154"/>
        <v>2685.59</v>
      </c>
      <c r="DL120" s="324">
        <f t="shared" si="155"/>
        <v>0</v>
      </c>
      <c r="DM120" s="327">
        <f t="shared" si="182"/>
        <v>2685.59</v>
      </c>
      <c r="DN120" s="324">
        <v>231.96999999999997</v>
      </c>
      <c r="DO120" s="324">
        <v>0</v>
      </c>
      <c r="DP120" s="324">
        <f t="shared" si="156"/>
        <v>231.96999999999997</v>
      </c>
      <c r="DQ120" s="324">
        <f t="shared" si="157"/>
        <v>0</v>
      </c>
      <c r="DR120" s="325">
        <f t="shared" si="158"/>
        <v>231.96999999999997</v>
      </c>
      <c r="DS120" s="320">
        <v>9749.0199999999986</v>
      </c>
      <c r="DT120" s="320">
        <v>0</v>
      </c>
      <c r="DU120" s="319">
        <f t="shared" si="159"/>
        <v>9749.0199999999986</v>
      </c>
      <c r="DV120" s="320">
        <f t="shared" si="160"/>
        <v>0</v>
      </c>
      <c r="DW120" s="342">
        <f t="shared" si="183"/>
        <v>9749.0199999999986</v>
      </c>
      <c r="DX120" s="329">
        <v>5237.6200000000008</v>
      </c>
      <c r="DY120" s="329">
        <v>3959.7</v>
      </c>
      <c r="DZ120" s="320">
        <f t="shared" si="161"/>
        <v>1277.920000000001</v>
      </c>
      <c r="EA120" s="320">
        <f t="shared" si="162"/>
        <v>0</v>
      </c>
      <c r="EB120" s="342">
        <f t="shared" si="163"/>
        <v>1277.920000000001</v>
      </c>
      <c r="EC120" s="319">
        <v>0</v>
      </c>
      <c r="ED120" s="319">
        <v>0</v>
      </c>
      <c r="EE120" s="319">
        <f t="shared" si="164"/>
        <v>0</v>
      </c>
      <c r="EF120" s="320">
        <f t="shared" si="165"/>
        <v>0</v>
      </c>
      <c r="EG120" s="342">
        <f t="shared" si="166"/>
        <v>0</v>
      </c>
      <c r="EH120" s="324"/>
      <c r="EI120" s="324"/>
      <c r="EJ120" s="324">
        <f t="shared" si="167"/>
        <v>0</v>
      </c>
      <c r="EK120" s="324">
        <f t="shared" si="168"/>
        <v>0</v>
      </c>
      <c r="EL120" s="327">
        <f t="shared" si="169"/>
        <v>0</v>
      </c>
      <c r="EM120" s="330">
        <v>5511.71</v>
      </c>
      <c r="EN120" s="330">
        <v>4450.1899999999996</v>
      </c>
      <c r="EO120" s="331">
        <f t="shared" si="170"/>
        <v>166501.51999999999</v>
      </c>
      <c r="EP120" s="331">
        <f t="shared" si="96"/>
        <v>143434.34</v>
      </c>
      <c r="EQ120" s="332">
        <f t="shared" si="171"/>
        <v>23067.179999999993</v>
      </c>
      <c r="ER120" s="332">
        <f t="shared" si="172"/>
        <v>0</v>
      </c>
      <c r="ES120" s="333">
        <f t="shared" si="173"/>
        <v>23067.179999999993</v>
      </c>
      <c r="ET120" s="343"/>
      <c r="EU120" s="335">
        <f t="shared" si="174"/>
        <v>191141.26</v>
      </c>
      <c r="EV120" s="336">
        <f t="shared" si="175"/>
        <v>111365.03999999996</v>
      </c>
      <c r="EW120" s="337"/>
      <c r="EX120" s="2"/>
      <c r="EY120" s="7"/>
      <c r="EZ120" s="2"/>
      <c r="FA120" s="2"/>
      <c r="FB120" s="2"/>
      <c r="FC120" s="2"/>
      <c r="FD120" s="2"/>
      <c r="FE120" s="2"/>
      <c r="FF120" s="2"/>
      <c r="FG120" s="2"/>
    </row>
    <row r="121" spans="1:163" s="1" customFormat="1" ht="15.75" customHeight="1" x14ac:dyDescent="0.25">
      <c r="A121" s="311">
        <v>114</v>
      </c>
      <c r="B121" s="338" t="s">
        <v>121</v>
      </c>
      <c r="C121" s="339">
        <v>5</v>
      </c>
      <c r="D121" s="340">
        <v>2</v>
      </c>
      <c r="E121" s="315">
        <v>1723.42</v>
      </c>
      <c r="F121" s="316">
        <f>'[3]березень 2021'!F125</f>
        <v>-111396.52</v>
      </c>
      <c r="G121" s="316">
        <f>'[3]березень 2021'!G125</f>
        <v>-61320.469999999987</v>
      </c>
      <c r="H121" s="317">
        <v>6054.02</v>
      </c>
      <c r="I121" s="317">
        <v>5781.9000000000005</v>
      </c>
      <c r="J121" s="317">
        <f t="shared" si="97"/>
        <v>272.11999999999989</v>
      </c>
      <c r="K121" s="317">
        <f t="shared" si="98"/>
        <v>0</v>
      </c>
      <c r="L121" s="317">
        <f t="shared" si="99"/>
        <v>272.11999999999989</v>
      </c>
      <c r="M121" s="318">
        <v>13955.379999999997</v>
      </c>
      <c r="N121" s="318">
        <v>15795.190000000002</v>
      </c>
      <c r="O121" s="319">
        <f t="shared" si="100"/>
        <v>0</v>
      </c>
      <c r="P121" s="319">
        <f t="shared" si="101"/>
        <v>-1839.8100000000049</v>
      </c>
      <c r="Q121" s="319">
        <f t="shared" si="102"/>
        <v>-1839.8100000000049</v>
      </c>
      <c r="R121" s="319">
        <v>0</v>
      </c>
      <c r="S121" s="319">
        <v>0</v>
      </c>
      <c r="T121" s="319">
        <f t="shared" si="103"/>
        <v>0</v>
      </c>
      <c r="U121" s="320">
        <f t="shared" si="104"/>
        <v>0</v>
      </c>
      <c r="V121" s="341">
        <f t="shared" si="105"/>
        <v>0</v>
      </c>
      <c r="W121" s="319">
        <v>0</v>
      </c>
      <c r="X121" s="319">
        <v>0</v>
      </c>
      <c r="Y121" s="319">
        <f t="shared" si="106"/>
        <v>0</v>
      </c>
      <c r="Z121" s="320">
        <f t="shared" si="107"/>
        <v>0</v>
      </c>
      <c r="AA121" s="342">
        <f t="shared" si="108"/>
        <v>0</v>
      </c>
      <c r="AB121" s="323">
        <v>2672.16</v>
      </c>
      <c r="AC121" s="323">
        <v>460.15999999999997</v>
      </c>
      <c r="AD121" s="324">
        <f t="shared" si="109"/>
        <v>2212</v>
      </c>
      <c r="AE121" s="324">
        <f t="shared" si="110"/>
        <v>0</v>
      </c>
      <c r="AF121" s="325">
        <f t="shared" si="176"/>
        <v>2212</v>
      </c>
      <c r="AG121" s="323">
        <v>1356.14</v>
      </c>
      <c r="AH121" s="323">
        <v>319.93</v>
      </c>
      <c r="AI121" s="324">
        <f t="shared" si="111"/>
        <v>1036.21</v>
      </c>
      <c r="AJ121" s="324">
        <f t="shared" si="112"/>
        <v>0</v>
      </c>
      <c r="AK121" s="325">
        <f t="shared" si="113"/>
        <v>1036.21</v>
      </c>
      <c r="AL121" s="323">
        <v>2267.1500000000005</v>
      </c>
      <c r="AM121" s="323">
        <v>1760.53</v>
      </c>
      <c r="AN121" s="324">
        <f t="shared" si="114"/>
        <v>506.62000000000057</v>
      </c>
      <c r="AO121" s="324">
        <f t="shared" si="115"/>
        <v>0</v>
      </c>
      <c r="AP121" s="325">
        <f t="shared" si="116"/>
        <v>506.62000000000057</v>
      </c>
      <c r="AQ121" s="326">
        <v>0</v>
      </c>
      <c r="AR121" s="326">
        <v>0</v>
      </c>
      <c r="AS121" s="324">
        <f t="shared" si="117"/>
        <v>0</v>
      </c>
      <c r="AT121" s="324">
        <f t="shared" si="118"/>
        <v>0</v>
      </c>
      <c r="AU121" s="327">
        <f t="shared" si="119"/>
        <v>0</v>
      </c>
      <c r="AV121" s="323">
        <v>116.83999999999999</v>
      </c>
      <c r="AW121" s="323">
        <v>3119.54</v>
      </c>
      <c r="AX121" s="324">
        <f t="shared" si="120"/>
        <v>0</v>
      </c>
      <c r="AY121" s="324">
        <f t="shared" si="121"/>
        <v>-3002.7</v>
      </c>
      <c r="AZ121" s="325">
        <f t="shared" si="122"/>
        <v>-3002.7</v>
      </c>
      <c r="BA121" s="326">
        <v>1689.67</v>
      </c>
      <c r="BB121" s="326">
        <v>1114.56</v>
      </c>
      <c r="BC121" s="324">
        <f t="shared" si="123"/>
        <v>575.11000000000013</v>
      </c>
      <c r="BD121" s="324">
        <f t="shared" si="124"/>
        <v>0</v>
      </c>
      <c r="BE121" s="327">
        <f t="shared" si="125"/>
        <v>575.11000000000013</v>
      </c>
      <c r="BF121" s="324">
        <v>590.1099999999999</v>
      </c>
      <c r="BG121" s="324">
        <v>2611.54</v>
      </c>
      <c r="BH121" s="324">
        <f t="shared" si="126"/>
        <v>0</v>
      </c>
      <c r="BI121" s="324">
        <f t="shared" si="127"/>
        <v>-2021.43</v>
      </c>
      <c r="BJ121" s="327">
        <f t="shared" si="128"/>
        <v>-2021.43</v>
      </c>
      <c r="BK121" s="324">
        <v>3141.9700000000003</v>
      </c>
      <c r="BL121" s="324">
        <v>33374.44</v>
      </c>
      <c r="BM121" s="324">
        <f t="shared" si="129"/>
        <v>0</v>
      </c>
      <c r="BN121" s="324">
        <f t="shared" si="130"/>
        <v>-30232.47</v>
      </c>
      <c r="BO121" s="325">
        <f t="shared" si="131"/>
        <v>-30232.47</v>
      </c>
      <c r="BP121" s="320">
        <v>476.71000000000004</v>
      </c>
      <c r="BQ121" s="320">
        <v>392.23</v>
      </c>
      <c r="BR121" s="319">
        <f t="shared" si="132"/>
        <v>84.480000000000018</v>
      </c>
      <c r="BS121" s="320">
        <f t="shared" si="133"/>
        <v>0</v>
      </c>
      <c r="BT121" s="341">
        <f t="shared" si="134"/>
        <v>84.480000000000018</v>
      </c>
      <c r="BU121" s="319">
        <v>61.689999999999991</v>
      </c>
      <c r="BV121" s="319">
        <v>341.34</v>
      </c>
      <c r="BW121" s="319">
        <f t="shared" si="135"/>
        <v>0</v>
      </c>
      <c r="BX121" s="320">
        <f t="shared" si="136"/>
        <v>-279.64999999999998</v>
      </c>
      <c r="BY121" s="342">
        <f t="shared" si="137"/>
        <v>-279.64999999999998</v>
      </c>
      <c r="BZ121" s="319">
        <v>1743.7800000000002</v>
      </c>
      <c r="CA121" s="319">
        <v>3262.73</v>
      </c>
      <c r="CB121" s="319">
        <f t="shared" si="138"/>
        <v>0</v>
      </c>
      <c r="CC121" s="320">
        <f t="shared" si="139"/>
        <v>-1518.9499999999998</v>
      </c>
      <c r="CD121" s="341">
        <f t="shared" si="140"/>
        <v>-1518.9499999999998</v>
      </c>
      <c r="CE121" s="319">
        <v>18521.920000000002</v>
      </c>
      <c r="CF121" s="319">
        <v>8110.0999999999995</v>
      </c>
      <c r="CG121" s="319">
        <f t="shared" si="141"/>
        <v>10411.820000000003</v>
      </c>
      <c r="CH121" s="320">
        <f t="shared" si="142"/>
        <v>0</v>
      </c>
      <c r="CI121" s="342">
        <f t="shared" si="143"/>
        <v>10411.820000000003</v>
      </c>
      <c r="CJ121" s="319">
        <v>1559.3300000000002</v>
      </c>
      <c r="CK121" s="319">
        <v>2243.9499999999998</v>
      </c>
      <c r="CL121" s="324">
        <f t="shared" si="144"/>
        <v>0</v>
      </c>
      <c r="CM121" s="324">
        <f t="shared" si="145"/>
        <v>-684.61999999999966</v>
      </c>
      <c r="CN121" s="327">
        <f t="shared" si="177"/>
        <v>-684.61999999999966</v>
      </c>
      <c r="CO121" s="324">
        <v>2312.4899999999998</v>
      </c>
      <c r="CP121" s="324">
        <v>0</v>
      </c>
      <c r="CQ121" s="324">
        <f t="shared" si="146"/>
        <v>2312.4899999999998</v>
      </c>
      <c r="CR121" s="324">
        <f t="shared" si="147"/>
        <v>0</v>
      </c>
      <c r="CS121" s="327">
        <f t="shared" si="178"/>
        <v>2312.4899999999998</v>
      </c>
      <c r="CT121" s="324">
        <v>310.20999999999998</v>
      </c>
      <c r="CU121" s="324">
        <v>0</v>
      </c>
      <c r="CV121" s="324">
        <f t="shared" si="148"/>
        <v>310.20999999999998</v>
      </c>
      <c r="CW121" s="324">
        <f t="shared" si="149"/>
        <v>0</v>
      </c>
      <c r="CX121" s="327">
        <f t="shared" si="179"/>
        <v>310.20999999999998</v>
      </c>
      <c r="CY121" s="324">
        <v>0</v>
      </c>
      <c r="CZ121" s="324">
        <v>0</v>
      </c>
      <c r="DA121" s="324">
        <f t="shared" si="150"/>
        <v>0</v>
      </c>
      <c r="DB121" s="324">
        <f t="shared" si="151"/>
        <v>0</v>
      </c>
      <c r="DC121" s="327">
        <f t="shared" si="180"/>
        <v>0</v>
      </c>
      <c r="DD121" s="324">
        <v>431.39</v>
      </c>
      <c r="DE121" s="324">
        <v>0</v>
      </c>
      <c r="DF121" s="324">
        <f t="shared" si="152"/>
        <v>431.39</v>
      </c>
      <c r="DG121" s="324">
        <f t="shared" si="153"/>
        <v>0</v>
      </c>
      <c r="DH121" s="325">
        <f t="shared" si="181"/>
        <v>431.39</v>
      </c>
      <c r="DI121" s="323">
        <v>582.37</v>
      </c>
      <c r="DJ121" s="323">
        <v>0</v>
      </c>
      <c r="DK121" s="324">
        <f t="shared" si="154"/>
        <v>582.37</v>
      </c>
      <c r="DL121" s="324">
        <f t="shared" si="155"/>
        <v>0</v>
      </c>
      <c r="DM121" s="327">
        <f t="shared" si="182"/>
        <v>582.37</v>
      </c>
      <c r="DN121" s="324">
        <v>87.38000000000001</v>
      </c>
      <c r="DO121" s="324">
        <v>0</v>
      </c>
      <c r="DP121" s="324">
        <f t="shared" si="156"/>
        <v>87.38000000000001</v>
      </c>
      <c r="DQ121" s="324">
        <f t="shared" si="157"/>
        <v>0</v>
      </c>
      <c r="DR121" s="325">
        <f t="shared" si="158"/>
        <v>87.38000000000001</v>
      </c>
      <c r="DS121" s="320">
        <v>2789.0099999999998</v>
      </c>
      <c r="DT121" s="320">
        <v>0</v>
      </c>
      <c r="DU121" s="319">
        <f t="shared" si="159"/>
        <v>2789.0099999999998</v>
      </c>
      <c r="DV121" s="320">
        <f t="shared" si="160"/>
        <v>0</v>
      </c>
      <c r="DW121" s="342">
        <f t="shared" si="183"/>
        <v>2789.0099999999998</v>
      </c>
      <c r="DX121" s="329">
        <v>1531.27</v>
      </c>
      <c r="DY121" s="329">
        <v>919.93999999999994</v>
      </c>
      <c r="DZ121" s="320">
        <f t="shared" si="161"/>
        <v>611.33000000000004</v>
      </c>
      <c r="EA121" s="320">
        <f t="shared" si="162"/>
        <v>0</v>
      </c>
      <c r="EB121" s="342">
        <f t="shared" si="163"/>
        <v>611.33000000000004</v>
      </c>
      <c r="EC121" s="319">
        <v>0</v>
      </c>
      <c r="ED121" s="319">
        <v>0</v>
      </c>
      <c r="EE121" s="319">
        <f t="shared" si="164"/>
        <v>0</v>
      </c>
      <c r="EF121" s="320">
        <f t="shared" si="165"/>
        <v>0</v>
      </c>
      <c r="EG121" s="342">
        <f t="shared" si="166"/>
        <v>0</v>
      </c>
      <c r="EH121" s="324"/>
      <c r="EI121" s="324"/>
      <c r="EJ121" s="324">
        <f t="shared" si="167"/>
        <v>0</v>
      </c>
      <c r="EK121" s="324">
        <f t="shared" si="168"/>
        <v>0</v>
      </c>
      <c r="EL121" s="327">
        <f t="shared" si="169"/>
        <v>0</v>
      </c>
      <c r="EM121" s="330">
        <v>2131.4899999999998</v>
      </c>
      <c r="EN121" s="330">
        <v>2753.24</v>
      </c>
      <c r="EO121" s="331">
        <f t="shared" si="170"/>
        <v>64382.479999999981</v>
      </c>
      <c r="EP121" s="331">
        <f t="shared" si="96"/>
        <v>82361.319999999978</v>
      </c>
      <c r="EQ121" s="332">
        <f t="shared" si="171"/>
        <v>0</v>
      </c>
      <c r="ER121" s="332">
        <f t="shared" si="172"/>
        <v>-17978.839999999997</v>
      </c>
      <c r="ES121" s="333">
        <f t="shared" si="173"/>
        <v>-17978.839999999997</v>
      </c>
      <c r="ET121" s="343"/>
      <c r="EU121" s="335">
        <f t="shared" si="174"/>
        <v>-129375.36</v>
      </c>
      <c r="EV121" s="336">
        <f t="shared" si="175"/>
        <v>-47869.429999999986</v>
      </c>
      <c r="EW121" s="337"/>
      <c r="EX121" s="2"/>
      <c r="EY121" s="7"/>
      <c r="EZ121" s="2"/>
      <c r="FA121" s="2"/>
      <c r="FB121" s="2"/>
      <c r="FC121" s="2"/>
      <c r="FD121" s="2"/>
      <c r="FE121" s="2"/>
      <c r="FF121" s="2"/>
      <c r="FG121" s="2"/>
    </row>
    <row r="122" spans="1:163" s="1" customFormat="1" ht="15.75" customHeight="1" x14ac:dyDescent="0.25">
      <c r="A122" s="311">
        <v>115</v>
      </c>
      <c r="B122" s="338" t="s">
        <v>122</v>
      </c>
      <c r="C122" s="339">
        <v>5</v>
      </c>
      <c r="D122" s="340">
        <v>2</v>
      </c>
      <c r="E122" s="315">
        <v>4434.5357142857138</v>
      </c>
      <c r="F122" s="316">
        <f>'[3]березень 2021'!F126</f>
        <v>-10181.559999999985</v>
      </c>
      <c r="G122" s="316">
        <f>'[3]березень 2021'!G126</f>
        <v>15093.37</v>
      </c>
      <c r="H122" s="317">
        <v>32329.18</v>
      </c>
      <c r="I122" s="317">
        <v>30440.809999999998</v>
      </c>
      <c r="J122" s="317">
        <f t="shared" si="97"/>
        <v>1888.3700000000026</v>
      </c>
      <c r="K122" s="317">
        <f t="shared" si="98"/>
        <v>0</v>
      </c>
      <c r="L122" s="317">
        <f t="shared" si="99"/>
        <v>1888.3700000000026</v>
      </c>
      <c r="M122" s="318">
        <v>27050.050000000003</v>
      </c>
      <c r="N122" s="318">
        <v>31576.639999999999</v>
      </c>
      <c r="O122" s="319">
        <f t="shared" si="100"/>
        <v>0</v>
      </c>
      <c r="P122" s="319">
        <f t="shared" si="101"/>
        <v>-4526.5899999999965</v>
      </c>
      <c r="Q122" s="319">
        <f t="shared" si="102"/>
        <v>-4526.5899999999965</v>
      </c>
      <c r="R122" s="319">
        <v>0</v>
      </c>
      <c r="S122" s="319">
        <v>0</v>
      </c>
      <c r="T122" s="319">
        <f t="shared" si="103"/>
        <v>0</v>
      </c>
      <c r="U122" s="320">
        <f t="shared" si="104"/>
        <v>0</v>
      </c>
      <c r="V122" s="341">
        <f t="shared" si="105"/>
        <v>0</v>
      </c>
      <c r="W122" s="319">
        <v>0</v>
      </c>
      <c r="X122" s="319">
        <v>0</v>
      </c>
      <c r="Y122" s="319">
        <f t="shared" si="106"/>
        <v>0</v>
      </c>
      <c r="Z122" s="320">
        <f t="shared" si="107"/>
        <v>0</v>
      </c>
      <c r="AA122" s="342">
        <f t="shared" si="108"/>
        <v>0</v>
      </c>
      <c r="AB122" s="323">
        <v>6842.65</v>
      </c>
      <c r="AC122" s="323">
        <v>578.92999999999995</v>
      </c>
      <c r="AD122" s="324">
        <f t="shared" si="109"/>
        <v>6263.7199999999993</v>
      </c>
      <c r="AE122" s="324">
        <f t="shared" si="110"/>
        <v>0</v>
      </c>
      <c r="AF122" s="325">
        <f t="shared" si="176"/>
        <v>6263.7199999999993</v>
      </c>
      <c r="AG122" s="323">
        <v>2655.94</v>
      </c>
      <c r="AH122" s="323">
        <v>455.15</v>
      </c>
      <c r="AI122" s="324">
        <f t="shared" si="111"/>
        <v>2200.79</v>
      </c>
      <c r="AJ122" s="324">
        <f t="shared" si="112"/>
        <v>0</v>
      </c>
      <c r="AK122" s="325">
        <f t="shared" si="113"/>
        <v>2200.79</v>
      </c>
      <c r="AL122" s="323">
        <v>6424.1999999999989</v>
      </c>
      <c r="AM122" s="323">
        <v>4925.49</v>
      </c>
      <c r="AN122" s="324">
        <f t="shared" si="114"/>
        <v>1498.7099999999991</v>
      </c>
      <c r="AO122" s="324">
        <f t="shared" si="115"/>
        <v>0</v>
      </c>
      <c r="AP122" s="325">
        <f t="shared" si="116"/>
        <v>1498.7099999999991</v>
      </c>
      <c r="AQ122" s="326">
        <v>0</v>
      </c>
      <c r="AR122" s="326">
        <v>0</v>
      </c>
      <c r="AS122" s="324">
        <f t="shared" si="117"/>
        <v>0</v>
      </c>
      <c r="AT122" s="324">
        <f t="shared" si="118"/>
        <v>0</v>
      </c>
      <c r="AU122" s="327">
        <f t="shared" si="119"/>
        <v>0</v>
      </c>
      <c r="AV122" s="323">
        <v>234.68</v>
      </c>
      <c r="AW122" s="323">
        <v>0.39999999999999997</v>
      </c>
      <c r="AX122" s="324">
        <f t="shared" si="120"/>
        <v>234.28</v>
      </c>
      <c r="AY122" s="324">
        <f t="shared" si="121"/>
        <v>0</v>
      </c>
      <c r="AZ122" s="325">
        <f t="shared" si="122"/>
        <v>234.28</v>
      </c>
      <c r="BA122" s="326">
        <v>2880.86</v>
      </c>
      <c r="BB122" s="326">
        <v>2270.13</v>
      </c>
      <c r="BC122" s="324">
        <f t="shared" si="123"/>
        <v>610.73</v>
      </c>
      <c r="BD122" s="324">
        <f t="shared" si="124"/>
        <v>0</v>
      </c>
      <c r="BE122" s="327">
        <f t="shared" si="125"/>
        <v>610.73</v>
      </c>
      <c r="BF122" s="324">
        <v>1516.16</v>
      </c>
      <c r="BG122" s="324">
        <v>10581.12</v>
      </c>
      <c r="BH122" s="324">
        <f t="shared" si="126"/>
        <v>0</v>
      </c>
      <c r="BI122" s="324">
        <f t="shared" si="127"/>
        <v>-9064.9600000000009</v>
      </c>
      <c r="BJ122" s="327">
        <f t="shared" si="128"/>
        <v>-9064.9600000000009</v>
      </c>
      <c r="BK122" s="324">
        <v>8071.4499999999989</v>
      </c>
      <c r="BL122" s="324">
        <v>16104.25</v>
      </c>
      <c r="BM122" s="324">
        <f t="shared" si="129"/>
        <v>0</v>
      </c>
      <c r="BN122" s="324">
        <f t="shared" si="130"/>
        <v>-8032.8000000000011</v>
      </c>
      <c r="BO122" s="325">
        <f t="shared" si="131"/>
        <v>-8032.8000000000011</v>
      </c>
      <c r="BP122" s="320">
        <v>1136.24</v>
      </c>
      <c r="BQ122" s="320">
        <v>934.81000000000006</v>
      </c>
      <c r="BR122" s="319">
        <f t="shared" si="132"/>
        <v>201.42999999999995</v>
      </c>
      <c r="BS122" s="320">
        <f t="shared" si="133"/>
        <v>0</v>
      </c>
      <c r="BT122" s="341">
        <f t="shared" si="134"/>
        <v>201.42999999999995</v>
      </c>
      <c r="BU122" s="319">
        <v>147.02000000000001</v>
      </c>
      <c r="BV122" s="319">
        <v>336.97</v>
      </c>
      <c r="BW122" s="319">
        <f t="shared" si="135"/>
        <v>0</v>
      </c>
      <c r="BX122" s="320">
        <f t="shared" si="136"/>
        <v>-189.95000000000002</v>
      </c>
      <c r="BY122" s="342">
        <f t="shared" si="137"/>
        <v>-189.95000000000002</v>
      </c>
      <c r="BZ122" s="319">
        <v>11241.93</v>
      </c>
      <c r="CA122" s="319">
        <v>10922.65</v>
      </c>
      <c r="CB122" s="319">
        <f t="shared" si="138"/>
        <v>319.28000000000065</v>
      </c>
      <c r="CC122" s="320">
        <f t="shared" si="139"/>
        <v>0</v>
      </c>
      <c r="CD122" s="341">
        <f t="shared" si="140"/>
        <v>319.28000000000065</v>
      </c>
      <c r="CE122" s="319">
        <v>39891.440000000002</v>
      </c>
      <c r="CF122" s="319">
        <v>11675.19</v>
      </c>
      <c r="CG122" s="319">
        <f t="shared" si="141"/>
        <v>28216.25</v>
      </c>
      <c r="CH122" s="320">
        <f t="shared" si="142"/>
        <v>0</v>
      </c>
      <c r="CI122" s="342">
        <f t="shared" si="143"/>
        <v>28216.25</v>
      </c>
      <c r="CJ122" s="319">
        <v>3637.6600000000003</v>
      </c>
      <c r="CK122" s="319">
        <v>0</v>
      </c>
      <c r="CL122" s="324">
        <f t="shared" si="144"/>
        <v>3637.6600000000003</v>
      </c>
      <c r="CM122" s="324">
        <f t="shared" si="145"/>
        <v>0</v>
      </c>
      <c r="CN122" s="327">
        <f t="shared" si="177"/>
        <v>3637.6600000000003</v>
      </c>
      <c r="CO122" s="324">
        <v>4529.4400000000005</v>
      </c>
      <c r="CP122" s="324">
        <v>0</v>
      </c>
      <c r="CQ122" s="324">
        <f t="shared" si="146"/>
        <v>4529.4400000000005</v>
      </c>
      <c r="CR122" s="324">
        <f t="shared" si="147"/>
        <v>0</v>
      </c>
      <c r="CS122" s="327">
        <f t="shared" si="178"/>
        <v>4529.4400000000005</v>
      </c>
      <c r="CT122" s="324">
        <v>971.04000000000019</v>
      </c>
      <c r="CU122" s="324">
        <v>0</v>
      </c>
      <c r="CV122" s="324">
        <f t="shared" si="148"/>
        <v>971.04000000000019</v>
      </c>
      <c r="CW122" s="324">
        <f t="shared" si="149"/>
        <v>0</v>
      </c>
      <c r="CX122" s="327">
        <f t="shared" si="179"/>
        <v>971.04000000000019</v>
      </c>
      <c r="CY122" s="324">
        <v>0</v>
      </c>
      <c r="CZ122" s="324">
        <v>0</v>
      </c>
      <c r="DA122" s="324">
        <f t="shared" si="150"/>
        <v>0</v>
      </c>
      <c r="DB122" s="324">
        <f t="shared" si="151"/>
        <v>0</v>
      </c>
      <c r="DC122" s="327">
        <f t="shared" si="180"/>
        <v>0</v>
      </c>
      <c r="DD122" s="324">
        <v>862.6099999999999</v>
      </c>
      <c r="DE122" s="324">
        <v>0</v>
      </c>
      <c r="DF122" s="324">
        <f t="shared" si="152"/>
        <v>862.6099999999999</v>
      </c>
      <c r="DG122" s="324">
        <f t="shared" si="153"/>
        <v>0</v>
      </c>
      <c r="DH122" s="325">
        <f t="shared" si="181"/>
        <v>862.6099999999999</v>
      </c>
      <c r="DI122" s="323">
        <v>1072.0299999999997</v>
      </c>
      <c r="DJ122" s="323">
        <v>4834.67</v>
      </c>
      <c r="DK122" s="324">
        <f t="shared" si="154"/>
        <v>0</v>
      </c>
      <c r="DL122" s="324">
        <f t="shared" si="155"/>
        <v>-3762.6400000000003</v>
      </c>
      <c r="DM122" s="327">
        <f t="shared" si="182"/>
        <v>-3762.6400000000003</v>
      </c>
      <c r="DN122" s="324">
        <v>244.89999999999998</v>
      </c>
      <c r="DO122" s="324">
        <v>0</v>
      </c>
      <c r="DP122" s="324">
        <f t="shared" si="156"/>
        <v>244.89999999999998</v>
      </c>
      <c r="DQ122" s="324">
        <f t="shared" si="157"/>
        <v>0</v>
      </c>
      <c r="DR122" s="325">
        <f t="shared" si="158"/>
        <v>244.89999999999998</v>
      </c>
      <c r="DS122" s="320">
        <v>7814.16</v>
      </c>
      <c r="DT122" s="320">
        <v>0</v>
      </c>
      <c r="DU122" s="319">
        <f t="shared" si="159"/>
        <v>7814.16</v>
      </c>
      <c r="DV122" s="320">
        <f t="shared" si="160"/>
        <v>0</v>
      </c>
      <c r="DW122" s="342">
        <f t="shared" si="183"/>
        <v>7814.16</v>
      </c>
      <c r="DX122" s="329">
        <v>15226.749999999998</v>
      </c>
      <c r="DY122" s="329">
        <v>3828.23</v>
      </c>
      <c r="DZ122" s="320">
        <f t="shared" si="161"/>
        <v>11398.519999999999</v>
      </c>
      <c r="EA122" s="320">
        <f t="shared" si="162"/>
        <v>0</v>
      </c>
      <c r="EB122" s="342">
        <f t="shared" si="163"/>
        <v>11398.519999999999</v>
      </c>
      <c r="EC122" s="319">
        <v>0</v>
      </c>
      <c r="ED122" s="319">
        <v>0</v>
      </c>
      <c r="EE122" s="319">
        <f t="shared" si="164"/>
        <v>0</v>
      </c>
      <c r="EF122" s="320">
        <f t="shared" si="165"/>
        <v>0</v>
      </c>
      <c r="EG122" s="342">
        <f t="shared" si="166"/>
        <v>0</v>
      </c>
      <c r="EH122" s="324"/>
      <c r="EI122" s="324"/>
      <c r="EJ122" s="324">
        <f t="shared" si="167"/>
        <v>0</v>
      </c>
      <c r="EK122" s="324">
        <f t="shared" si="168"/>
        <v>0</v>
      </c>
      <c r="EL122" s="327">
        <f t="shared" si="169"/>
        <v>0</v>
      </c>
      <c r="EM122" s="330">
        <v>5984.09</v>
      </c>
      <c r="EN122" s="330">
        <v>4515.6299999999992</v>
      </c>
      <c r="EO122" s="331">
        <f t="shared" si="170"/>
        <v>180764.48</v>
      </c>
      <c r="EP122" s="331">
        <f t="shared" si="96"/>
        <v>133981.06999999998</v>
      </c>
      <c r="EQ122" s="332">
        <f t="shared" si="171"/>
        <v>46783.410000000033</v>
      </c>
      <c r="ER122" s="332">
        <f t="shared" si="172"/>
        <v>0</v>
      </c>
      <c r="ES122" s="333">
        <f t="shared" si="173"/>
        <v>46783.410000000033</v>
      </c>
      <c r="ET122" s="343"/>
      <c r="EU122" s="335">
        <f t="shared" si="174"/>
        <v>36601.850000000049</v>
      </c>
      <c r="EV122" s="336">
        <f t="shared" si="175"/>
        <v>49792.630000000012</v>
      </c>
      <c r="EW122" s="337"/>
      <c r="EX122" s="2"/>
      <c r="EY122" s="7"/>
      <c r="EZ122" s="2"/>
      <c r="FA122" s="2"/>
      <c r="FB122" s="2"/>
      <c r="FC122" s="2"/>
      <c r="FD122" s="2"/>
      <c r="FE122" s="2"/>
      <c r="FF122" s="2"/>
      <c r="FG122" s="2"/>
    </row>
    <row r="123" spans="1:163" s="1" customFormat="1" ht="15.75" customHeight="1" x14ac:dyDescent="0.25">
      <c r="A123" s="311">
        <v>116</v>
      </c>
      <c r="B123" s="338" t="s">
        <v>123</v>
      </c>
      <c r="C123" s="339">
        <v>5</v>
      </c>
      <c r="D123" s="340">
        <v>4</v>
      </c>
      <c r="E123" s="315">
        <v>2766.3800000000006</v>
      </c>
      <c r="F123" s="316">
        <f>'[3]березень 2021'!F127</f>
        <v>8576.93</v>
      </c>
      <c r="G123" s="316">
        <f>'[3]березень 2021'!G127</f>
        <v>5107.7499999999955</v>
      </c>
      <c r="H123" s="317">
        <v>11281.29</v>
      </c>
      <c r="I123" s="317">
        <v>10657.61</v>
      </c>
      <c r="J123" s="317">
        <f t="shared" si="97"/>
        <v>623.68000000000029</v>
      </c>
      <c r="K123" s="317">
        <f t="shared" si="98"/>
        <v>0</v>
      </c>
      <c r="L123" s="317">
        <f t="shared" si="99"/>
        <v>623.68000000000029</v>
      </c>
      <c r="M123" s="318">
        <v>24239.56</v>
      </c>
      <c r="N123" s="318">
        <v>33813.11</v>
      </c>
      <c r="O123" s="319">
        <f t="shared" si="100"/>
        <v>0</v>
      </c>
      <c r="P123" s="319">
        <f t="shared" si="101"/>
        <v>-9573.5499999999993</v>
      </c>
      <c r="Q123" s="319">
        <f t="shared" si="102"/>
        <v>-9573.5499999999993</v>
      </c>
      <c r="R123" s="319">
        <v>0</v>
      </c>
      <c r="S123" s="319">
        <v>0</v>
      </c>
      <c r="T123" s="319">
        <f t="shared" si="103"/>
        <v>0</v>
      </c>
      <c r="U123" s="320">
        <f t="shared" si="104"/>
        <v>0</v>
      </c>
      <c r="V123" s="341">
        <f t="shared" si="105"/>
        <v>0</v>
      </c>
      <c r="W123" s="319">
        <v>0</v>
      </c>
      <c r="X123" s="319">
        <v>0</v>
      </c>
      <c r="Y123" s="319">
        <f t="shared" si="106"/>
        <v>0</v>
      </c>
      <c r="Z123" s="320">
        <f t="shared" si="107"/>
        <v>0</v>
      </c>
      <c r="AA123" s="342">
        <f t="shared" si="108"/>
        <v>0</v>
      </c>
      <c r="AB123" s="323">
        <v>4023.6900000000005</v>
      </c>
      <c r="AC123" s="323">
        <v>750.0100000000001</v>
      </c>
      <c r="AD123" s="324">
        <f t="shared" si="109"/>
        <v>3273.6800000000003</v>
      </c>
      <c r="AE123" s="324">
        <f t="shared" si="110"/>
        <v>0</v>
      </c>
      <c r="AF123" s="325">
        <f t="shared" si="176"/>
        <v>3273.6800000000003</v>
      </c>
      <c r="AG123" s="323">
        <v>2006.46</v>
      </c>
      <c r="AH123" s="323">
        <v>504.95000000000005</v>
      </c>
      <c r="AI123" s="324">
        <f t="shared" si="111"/>
        <v>1501.51</v>
      </c>
      <c r="AJ123" s="324">
        <f t="shared" si="112"/>
        <v>0</v>
      </c>
      <c r="AK123" s="325">
        <f t="shared" si="113"/>
        <v>1501.51</v>
      </c>
      <c r="AL123" s="323">
        <v>3799.8900000000003</v>
      </c>
      <c r="AM123" s="323">
        <v>2926.3900000000003</v>
      </c>
      <c r="AN123" s="324">
        <f t="shared" si="114"/>
        <v>873.5</v>
      </c>
      <c r="AO123" s="324">
        <f t="shared" si="115"/>
        <v>0</v>
      </c>
      <c r="AP123" s="325">
        <f t="shared" si="116"/>
        <v>873.5</v>
      </c>
      <c r="AQ123" s="326">
        <v>760.76</v>
      </c>
      <c r="AR123" s="326">
        <v>651.40000000000009</v>
      </c>
      <c r="AS123" s="324">
        <f t="shared" si="117"/>
        <v>109.3599999999999</v>
      </c>
      <c r="AT123" s="324">
        <f t="shared" si="118"/>
        <v>0</v>
      </c>
      <c r="AU123" s="327">
        <f t="shared" si="119"/>
        <v>109.3599999999999</v>
      </c>
      <c r="AV123" s="323">
        <v>234.3</v>
      </c>
      <c r="AW123" s="323">
        <v>281.47000000000003</v>
      </c>
      <c r="AX123" s="324">
        <f t="shared" si="120"/>
        <v>0</v>
      </c>
      <c r="AY123" s="324">
        <f t="shared" si="121"/>
        <v>-47.170000000000016</v>
      </c>
      <c r="AZ123" s="325">
        <f t="shared" si="122"/>
        <v>-47.170000000000016</v>
      </c>
      <c r="BA123" s="326">
        <v>4158.71</v>
      </c>
      <c r="BB123" s="326">
        <v>2860.38</v>
      </c>
      <c r="BC123" s="324">
        <f t="shared" si="123"/>
        <v>1298.33</v>
      </c>
      <c r="BD123" s="324">
        <f t="shared" si="124"/>
        <v>0</v>
      </c>
      <c r="BE123" s="327">
        <f t="shared" si="125"/>
        <v>1298.33</v>
      </c>
      <c r="BF123" s="324">
        <v>947.19999999999982</v>
      </c>
      <c r="BG123" s="324">
        <v>3813</v>
      </c>
      <c r="BH123" s="324">
        <f t="shared" si="126"/>
        <v>0</v>
      </c>
      <c r="BI123" s="324">
        <f t="shared" si="127"/>
        <v>-2865.8</v>
      </c>
      <c r="BJ123" s="327">
        <f t="shared" si="128"/>
        <v>-2865.8</v>
      </c>
      <c r="BK123" s="324">
        <v>5215.71</v>
      </c>
      <c r="BL123" s="324">
        <v>3638.0600000000004</v>
      </c>
      <c r="BM123" s="324">
        <f t="shared" si="129"/>
        <v>1577.6499999999996</v>
      </c>
      <c r="BN123" s="324">
        <f t="shared" si="130"/>
        <v>0</v>
      </c>
      <c r="BO123" s="325">
        <f t="shared" si="131"/>
        <v>1577.6499999999996</v>
      </c>
      <c r="BP123" s="320">
        <v>775.99000000000012</v>
      </c>
      <c r="BQ123" s="320">
        <v>638.19000000000005</v>
      </c>
      <c r="BR123" s="319">
        <f t="shared" si="132"/>
        <v>137.80000000000007</v>
      </c>
      <c r="BS123" s="320">
        <f t="shared" si="133"/>
        <v>0</v>
      </c>
      <c r="BT123" s="341">
        <f t="shared" si="134"/>
        <v>137.80000000000007</v>
      </c>
      <c r="BU123" s="319">
        <v>100.13</v>
      </c>
      <c r="BV123" s="319">
        <v>2307.46</v>
      </c>
      <c r="BW123" s="319">
        <f t="shared" si="135"/>
        <v>0</v>
      </c>
      <c r="BX123" s="320">
        <f t="shared" si="136"/>
        <v>-2207.33</v>
      </c>
      <c r="BY123" s="342">
        <f t="shared" si="137"/>
        <v>-2207.33</v>
      </c>
      <c r="BZ123" s="319">
        <v>1647.3899999999996</v>
      </c>
      <c r="CA123" s="319">
        <v>2738.9</v>
      </c>
      <c r="CB123" s="319">
        <f t="shared" si="138"/>
        <v>0</v>
      </c>
      <c r="CC123" s="320">
        <f t="shared" si="139"/>
        <v>-1091.5100000000004</v>
      </c>
      <c r="CD123" s="341">
        <f t="shared" si="140"/>
        <v>-1091.5100000000004</v>
      </c>
      <c r="CE123" s="319">
        <v>19969.96</v>
      </c>
      <c r="CF123" s="319">
        <v>69735.899999999994</v>
      </c>
      <c r="CG123" s="319">
        <f t="shared" si="141"/>
        <v>0</v>
      </c>
      <c r="CH123" s="320">
        <f t="shared" si="142"/>
        <v>-49765.939999999995</v>
      </c>
      <c r="CI123" s="342">
        <f t="shared" si="143"/>
        <v>-49765.939999999995</v>
      </c>
      <c r="CJ123" s="319">
        <v>2346.7199999999998</v>
      </c>
      <c r="CK123" s="319">
        <v>0</v>
      </c>
      <c r="CL123" s="324">
        <f t="shared" si="144"/>
        <v>2346.7199999999998</v>
      </c>
      <c r="CM123" s="324">
        <f t="shared" si="145"/>
        <v>0</v>
      </c>
      <c r="CN123" s="327">
        <f t="shared" si="177"/>
        <v>2346.7199999999998</v>
      </c>
      <c r="CO123" s="324">
        <v>3421.1800000000003</v>
      </c>
      <c r="CP123" s="324">
        <v>0</v>
      </c>
      <c r="CQ123" s="324">
        <f t="shared" si="146"/>
        <v>3421.1800000000003</v>
      </c>
      <c r="CR123" s="324">
        <f t="shared" si="147"/>
        <v>0</v>
      </c>
      <c r="CS123" s="327">
        <f t="shared" si="178"/>
        <v>3421.1800000000003</v>
      </c>
      <c r="CT123" s="324">
        <v>579.03</v>
      </c>
      <c r="CU123" s="324">
        <v>0</v>
      </c>
      <c r="CV123" s="324">
        <f t="shared" si="148"/>
        <v>579.03</v>
      </c>
      <c r="CW123" s="324">
        <f t="shared" si="149"/>
        <v>0</v>
      </c>
      <c r="CX123" s="327">
        <f t="shared" si="179"/>
        <v>579.03</v>
      </c>
      <c r="CY123" s="324">
        <v>1439.3399999999997</v>
      </c>
      <c r="CZ123" s="324">
        <v>0</v>
      </c>
      <c r="DA123" s="324">
        <f t="shared" si="150"/>
        <v>1439.3399999999997</v>
      </c>
      <c r="DB123" s="324">
        <f t="shared" si="151"/>
        <v>0</v>
      </c>
      <c r="DC123" s="327">
        <f t="shared" si="180"/>
        <v>1439.3399999999997</v>
      </c>
      <c r="DD123" s="324">
        <v>863.1099999999999</v>
      </c>
      <c r="DE123" s="324">
        <v>0</v>
      </c>
      <c r="DF123" s="324">
        <f t="shared" si="152"/>
        <v>863.1099999999999</v>
      </c>
      <c r="DG123" s="324">
        <f t="shared" si="153"/>
        <v>0</v>
      </c>
      <c r="DH123" s="325">
        <f t="shared" si="181"/>
        <v>863.1099999999999</v>
      </c>
      <c r="DI123" s="323">
        <v>1392.5700000000002</v>
      </c>
      <c r="DJ123" s="323">
        <v>103.85</v>
      </c>
      <c r="DK123" s="324">
        <f t="shared" si="154"/>
        <v>1288.7200000000003</v>
      </c>
      <c r="DL123" s="324">
        <f t="shared" si="155"/>
        <v>0</v>
      </c>
      <c r="DM123" s="327">
        <f t="shared" si="182"/>
        <v>1288.7200000000003</v>
      </c>
      <c r="DN123" s="324">
        <v>154.08999999999997</v>
      </c>
      <c r="DO123" s="324">
        <v>0</v>
      </c>
      <c r="DP123" s="324">
        <f t="shared" si="156"/>
        <v>154.08999999999997</v>
      </c>
      <c r="DQ123" s="324">
        <f t="shared" si="157"/>
        <v>0</v>
      </c>
      <c r="DR123" s="325">
        <f t="shared" si="158"/>
        <v>154.08999999999997</v>
      </c>
      <c r="DS123" s="320">
        <v>6830.4599999999991</v>
      </c>
      <c r="DT123" s="320">
        <v>0</v>
      </c>
      <c r="DU123" s="319">
        <f t="shared" si="159"/>
        <v>6830.4599999999991</v>
      </c>
      <c r="DV123" s="320">
        <f t="shared" si="160"/>
        <v>0</v>
      </c>
      <c r="DW123" s="342">
        <f t="shared" si="183"/>
        <v>6830.4599999999991</v>
      </c>
      <c r="DX123" s="329">
        <v>5036.4800000000014</v>
      </c>
      <c r="DY123" s="329">
        <v>3414.29</v>
      </c>
      <c r="DZ123" s="320">
        <f t="shared" si="161"/>
        <v>1622.1900000000014</v>
      </c>
      <c r="EA123" s="320">
        <f t="shared" si="162"/>
        <v>0</v>
      </c>
      <c r="EB123" s="342">
        <f t="shared" si="163"/>
        <v>1622.1900000000014</v>
      </c>
      <c r="EC123" s="319">
        <v>0</v>
      </c>
      <c r="ED123" s="319">
        <v>0</v>
      </c>
      <c r="EE123" s="319">
        <f t="shared" si="164"/>
        <v>0</v>
      </c>
      <c r="EF123" s="320">
        <f t="shared" si="165"/>
        <v>0</v>
      </c>
      <c r="EG123" s="342">
        <f t="shared" si="166"/>
        <v>0</v>
      </c>
      <c r="EH123" s="324"/>
      <c r="EI123" s="324"/>
      <c r="EJ123" s="324">
        <f t="shared" si="167"/>
        <v>0</v>
      </c>
      <c r="EK123" s="324">
        <f t="shared" si="168"/>
        <v>0</v>
      </c>
      <c r="EL123" s="327">
        <f t="shared" si="169"/>
        <v>0</v>
      </c>
      <c r="EM123" s="330">
        <v>3464.6099999999997</v>
      </c>
      <c r="EN123" s="330">
        <v>4821.4299999999994</v>
      </c>
      <c r="EO123" s="331">
        <f t="shared" si="170"/>
        <v>104688.63000000002</v>
      </c>
      <c r="EP123" s="331">
        <f t="shared" si="96"/>
        <v>143656.40000000002</v>
      </c>
      <c r="EQ123" s="332">
        <f t="shared" si="171"/>
        <v>0</v>
      </c>
      <c r="ER123" s="332">
        <f t="shared" si="172"/>
        <v>-38967.770000000004</v>
      </c>
      <c r="ES123" s="333">
        <f t="shared" si="173"/>
        <v>-38967.770000000004</v>
      </c>
      <c r="ET123" s="343"/>
      <c r="EU123" s="335">
        <f t="shared" si="174"/>
        <v>-30390.840000000004</v>
      </c>
      <c r="EV123" s="336">
        <f t="shared" si="175"/>
        <v>-34566.000000000007</v>
      </c>
      <c r="EW123" s="337"/>
      <c r="EX123" s="2"/>
      <c r="EY123" s="7"/>
      <c r="EZ123" s="2"/>
      <c r="FA123" s="2"/>
      <c r="FB123" s="2"/>
      <c r="FC123" s="2"/>
      <c r="FD123" s="2"/>
      <c r="FE123" s="2"/>
      <c r="FF123" s="2"/>
      <c r="FG123" s="2"/>
    </row>
    <row r="124" spans="1:163" s="1" customFormat="1" ht="15.75" customHeight="1" x14ac:dyDescent="0.25">
      <c r="A124" s="311">
        <v>117</v>
      </c>
      <c r="B124" s="338" t="s">
        <v>124</v>
      </c>
      <c r="C124" s="339">
        <v>5</v>
      </c>
      <c r="D124" s="340">
        <v>6</v>
      </c>
      <c r="E124" s="315">
        <v>4471.7571428571418</v>
      </c>
      <c r="F124" s="316">
        <f>'[3]березень 2021'!F128</f>
        <v>90530.489999999991</v>
      </c>
      <c r="G124" s="316">
        <f>'[3]березень 2021'!G128</f>
        <v>-1554.8100000000095</v>
      </c>
      <c r="H124" s="317">
        <v>16521.82</v>
      </c>
      <c r="I124" s="317">
        <v>15607.859999999999</v>
      </c>
      <c r="J124" s="317">
        <f t="shared" si="97"/>
        <v>913.96000000000095</v>
      </c>
      <c r="K124" s="317">
        <f t="shared" si="98"/>
        <v>0</v>
      </c>
      <c r="L124" s="317">
        <f t="shared" si="99"/>
        <v>913.96000000000095</v>
      </c>
      <c r="M124" s="318">
        <v>38009.1</v>
      </c>
      <c r="N124" s="318">
        <v>52080.799999999996</v>
      </c>
      <c r="O124" s="319">
        <f t="shared" si="100"/>
        <v>0</v>
      </c>
      <c r="P124" s="319">
        <f t="shared" si="101"/>
        <v>-14071.699999999997</v>
      </c>
      <c r="Q124" s="319">
        <f t="shared" si="102"/>
        <v>-14071.699999999997</v>
      </c>
      <c r="R124" s="319">
        <v>0</v>
      </c>
      <c r="S124" s="319">
        <v>0</v>
      </c>
      <c r="T124" s="319">
        <f t="shared" si="103"/>
        <v>0</v>
      </c>
      <c r="U124" s="320">
        <f t="shared" si="104"/>
        <v>0</v>
      </c>
      <c r="V124" s="341">
        <f t="shared" si="105"/>
        <v>0</v>
      </c>
      <c r="W124" s="319">
        <v>0</v>
      </c>
      <c r="X124" s="319">
        <v>0</v>
      </c>
      <c r="Y124" s="319">
        <f t="shared" si="106"/>
        <v>0</v>
      </c>
      <c r="Z124" s="320">
        <f t="shared" si="107"/>
        <v>0</v>
      </c>
      <c r="AA124" s="342">
        <f t="shared" si="108"/>
        <v>0</v>
      </c>
      <c r="AB124" s="323">
        <v>5998.8700000000008</v>
      </c>
      <c r="AC124" s="323">
        <v>1139.3500000000001</v>
      </c>
      <c r="AD124" s="324">
        <f t="shared" si="109"/>
        <v>4859.5200000000004</v>
      </c>
      <c r="AE124" s="324">
        <f t="shared" si="110"/>
        <v>0</v>
      </c>
      <c r="AF124" s="325">
        <f t="shared" si="176"/>
        <v>4859.5200000000004</v>
      </c>
      <c r="AG124" s="323">
        <v>2981.3299999999995</v>
      </c>
      <c r="AH124" s="323">
        <v>807.57999999999993</v>
      </c>
      <c r="AI124" s="324">
        <f t="shared" si="111"/>
        <v>2173.7499999999995</v>
      </c>
      <c r="AJ124" s="324">
        <f t="shared" si="112"/>
        <v>0</v>
      </c>
      <c r="AK124" s="325">
        <f t="shared" si="113"/>
        <v>2173.7499999999995</v>
      </c>
      <c r="AL124" s="323">
        <v>6303.8400000000011</v>
      </c>
      <c r="AM124" s="323">
        <v>4845.5300000000007</v>
      </c>
      <c r="AN124" s="324">
        <f t="shared" si="114"/>
        <v>1458.3100000000004</v>
      </c>
      <c r="AO124" s="324">
        <f t="shared" si="115"/>
        <v>0</v>
      </c>
      <c r="AP124" s="325">
        <f t="shared" si="116"/>
        <v>1458.3100000000004</v>
      </c>
      <c r="AQ124" s="326">
        <v>1205.57</v>
      </c>
      <c r="AR124" s="326">
        <v>1029.8500000000001</v>
      </c>
      <c r="AS124" s="324">
        <f t="shared" si="117"/>
        <v>175.7199999999998</v>
      </c>
      <c r="AT124" s="324">
        <f t="shared" si="118"/>
        <v>0</v>
      </c>
      <c r="AU124" s="327">
        <f t="shared" si="119"/>
        <v>175.7199999999998</v>
      </c>
      <c r="AV124" s="323">
        <v>526.30999999999995</v>
      </c>
      <c r="AW124" s="323">
        <v>3401.3</v>
      </c>
      <c r="AX124" s="324">
        <f t="shared" si="120"/>
        <v>0</v>
      </c>
      <c r="AY124" s="324">
        <f t="shared" si="121"/>
        <v>-2874.9900000000002</v>
      </c>
      <c r="AZ124" s="325">
        <f t="shared" si="122"/>
        <v>-2874.9900000000002</v>
      </c>
      <c r="BA124" s="326">
        <v>8138.1599999999989</v>
      </c>
      <c r="BB124" s="326">
        <v>3887.5600000000004</v>
      </c>
      <c r="BC124" s="324">
        <f t="shared" si="123"/>
        <v>4250.5999999999985</v>
      </c>
      <c r="BD124" s="324">
        <f t="shared" si="124"/>
        <v>0</v>
      </c>
      <c r="BE124" s="327">
        <f t="shared" si="125"/>
        <v>4250.5999999999985</v>
      </c>
      <c r="BF124" s="324">
        <v>1531.1299999999999</v>
      </c>
      <c r="BG124" s="324">
        <v>2992.27</v>
      </c>
      <c r="BH124" s="324">
        <f t="shared" si="126"/>
        <v>0</v>
      </c>
      <c r="BI124" s="324">
        <f t="shared" si="127"/>
        <v>-1461.14</v>
      </c>
      <c r="BJ124" s="327">
        <f t="shared" si="128"/>
        <v>-1461.14</v>
      </c>
      <c r="BK124" s="324">
        <v>8431.07</v>
      </c>
      <c r="BL124" s="324">
        <v>4800.62</v>
      </c>
      <c r="BM124" s="324">
        <f t="shared" si="129"/>
        <v>3630.45</v>
      </c>
      <c r="BN124" s="324">
        <f t="shared" si="130"/>
        <v>0</v>
      </c>
      <c r="BO124" s="325">
        <f t="shared" si="131"/>
        <v>3630.45</v>
      </c>
      <c r="BP124" s="320">
        <v>1244.51</v>
      </c>
      <c r="BQ124" s="320">
        <v>1023.4999999999999</v>
      </c>
      <c r="BR124" s="319">
        <f t="shared" si="132"/>
        <v>221.0100000000001</v>
      </c>
      <c r="BS124" s="320">
        <f t="shared" si="133"/>
        <v>0</v>
      </c>
      <c r="BT124" s="341">
        <f t="shared" si="134"/>
        <v>221.0100000000001</v>
      </c>
      <c r="BU124" s="319">
        <v>160.09</v>
      </c>
      <c r="BV124" s="319">
        <v>2307.46</v>
      </c>
      <c r="BW124" s="319">
        <f t="shared" si="135"/>
        <v>0</v>
      </c>
      <c r="BX124" s="320">
        <f t="shared" si="136"/>
        <v>-2147.37</v>
      </c>
      <c r="BY124" s="342">
        <f t="shared" si="137"/>
        <v>-2147.37</v>
      </c>
      <c r="BZ124" s="319">
        <v>2509.56</v>
      </c>
      <c r="CA124" s="319">
        <v>4177.99</v>
      </c>
      <c r="CB124" s="319">
        <f t="shared" si="138"/>
        <v>0</v>
      </c>
      <c r="CC124" s="320">
        <f t="shared" si="139"/>
        <v>-1668.4299999999998</v>
      </c>
      <c r="CD124" s="341">
        <f t="shared" si="140"/>
        <v>-1668.4299999999998</v>
      </c>
      <c r="CE124" s="319">
        <v>32471.71</v>
      </c>
      <c r="CF124" s="319">
        <v>45452.399999999994</v>
      </c>
      <c r="CG124" s="319">
        <f t="shared" si="141"/>
        <v>0</v>
      </c>
      <c r="CH124" s="320">
        <f t="shared" si="142"/>
        <v>-12980.689999999995</v>
      </c>
      <c r="CI124" s="342">
        <f t="shared" si="143"/>
        <v>-12980.689999999995</v>
      </c>
      <c r="CJ124" s="319">
        <v>3475.4299999999994</v>
      </c>
      <c r="CK124" s="319">
        <v>0</v>
      </c>
      <c r="CL124" s="324">
        <f t="shared" si="144"/>
        <v>3475.4299999999994</v>
      </c>
      <c r="CM124" s="324">
        <f t="shared" si="145"/>
        <v>0</v>
      </c>
      <c r="CN124" s="327">
        <f t="shared" si="177"/>
        <v>3475.4299999999994</v>
      </c>
      <c r="CO124" s="324">
        <v>5080.82</v>
      </c>
      <c r="CP124" s="324">
        <v>3263.81</v>
      </c>
      <c r="CQ124" s="324">
        <f t="shared" si="146"/>
        <v>1817.0099999999998</v>
      </c>
      <c r="CR124" s="324">
        <f t="shared" si="147"/>
        <v>0</v>
      </c>
      <c r="CS124" s="327">
        <f t="shared" si="178"/>
        <v>1817.0099999999998</v>
      </c>
      <c r="CT124" s="324">
        <v>965.90000000000009</v>
      </c>
      <c r="CU124" s="324">
        <v>0</v>
      </c>
      <c r="CV124" s="324">
        <f t="shared" si="148"/>
        <v>965.90000000000009</v>
      </c>
      <c r="CW124" s="324">
        <f t="shared" si="149"/>
        <v>0</v>
      </c>
      <c r="CX124" s="327">
        <f t="shared" si="179"/>
        <v>965.90000000000009</v>
      </c>
      <c r="CY124" s="324">
        <v>2125.41</v>
      </c>
      <c r="CZ124" s="324">
        <v>0</v>
      </c>
      <c r="DA124" s="324">
        <f t="shared" si="150"/>
        <v>2125.41</v>
      </c>
      <c r="DB124" s="324">
        <f t="shared" si="151"/>
        <v>0</v>
      </c>
      <c r="DC124" s="327">
        <f t="shared" si="180"/>
        <v>2125.41</v>
      </c>
      <c r="DD124" s="324">
        <v>1942.5299999999997</v>
      </c>
      <c r="DE124" s="324">
        <v>0</v>
      </c>
      <c r="DF124" s="324">
        <f t="shared" si="152"/>
        <v>1942.5299999999997</v>
      </c>
      <c r="DG124" s="324">
        <f t="shared" si="153"/>
        <v>0</v>
      </c>
      <c r="DH124" s="325">
        <f t="shared" si="181"/>
        <v>1942.5299999999997</v>
      </c>
      <c r="DI124" s="323">
        <v>2874.8999999999996</v>
      </c>
      <c r="DJ124" s="323">
        <v>660.38</v>
      </c>
      <c r="DK124" s="324">
        <f t="shared" si="154"/>
        <v>2214.5199999999995</v>
      </c>
      <c r="DL124" s="324">
        <f t="shared" si="155"/>
        <v>0</v>
      </c>
      <c r="DM124" s="327">
        <f t="shared" si="182"/>
        <v>2214.5199999999995</v>
      </c>
      <c r="DN124" s="324">
        <v>231.17999999999998</v>
      </c>
      <c r="DO124" s="324">
        <v>0</v>
      </c>
      <c r="DP124" s="324">
        <f t="shared" si="156"/>
        <v>231.17999999999998</v>
      </c>
      <c r="DQ124" s="324">
        <f t="shared" si="157"/>
        <v>0</v>
      </c>
      <c r="DR124" s="325">
        <f t="shared" si="158"/>
        <v>231.17999999999998</v>
      </c>
      <c r="DS124" s="320">
        <v>10197.869999999999</v>
      </c>
      <c r="DT124" s="320">
        <v>0</v>
      </c>
      <c r="DU124" s="319">
        <f t="shared" si="159"/>
        <v>10197.869999999999</v>
      </c>
      <c r="DV124" s="320">
        <f t="shared" si="160"/>
        <v>0</v>
      </c>
      <c r="DW124" s="342">
        <f t="shared" si="183"/>
        <v>10197.869999999999</v>
      </c>
      <c r="DX124" s="329">
        <v>6133.0000000000009</v>
      </c>
      <c r="DY124" s="329">
        <v>3890.45</v>
      </c>
      <c r="DZ124" s="320">
        <f t="shared" si="161"/>
        <v>2242.5500000000011</v>
      </c>
      <c r="EA124" s="320">
        <f t="shared" si="162"/>
        <v>0</v>
      </c>
      <c r="EB124" s="342">
        <f t="shared" si="163"/>
        <v>2242.5500000000011</v>
      </c>
      <c r="EC124" s="319">
        <v>0</v>
      </c>
      <c r="ED124" s="319">
        <v>0</v>
      </c>
      <c r="EE124" s="319">
        <f t="shared" si="164"/>
        <v>0</v>
      </c>
      <c r="EF124" s="320">
        <f t="shared" si="165"/>
        <v>0</v>
      </c>
      <c r="EG124" s="342">
        <f t="shared" si="166"/>
        <v>0</v>
      </c>
      <c r="EH124" s="324"/>
      <c r="EI124" s="324"/>
      <c r="EJ124" s="324">
        <f t="shared" si="167"/>
        <v>0</v>
      </c>
      <c r="EK124" s="324">
        <f t="shared" si="168"/>
        <v>0</v>
      </c>
      <c r="EL124" s="327">
        <f t="shared" si="169"/>
        <v>0</v>
      </c>
      <c r="EM124" s="330">
        <v>5444.41</v>
      </c>
      <c r="EN124" s="330">
        <v>5654.1299999999992</v>
      </c>
      <c r="EO124" s="331">
        <f t="shared" si="170"/>
        <v>164504.51999999999</v>
      </c>
      <c r="EP124" s="331">
        <f t="shared" si="96"/>
        <v>157022.83999999997</v>
      </c>
      <c r="EQ124" s="332">
        <f t="shared" si="171"/>
        <v>7481.6800000000221</v>
      </c>
      <c r="ER124" s="332">
        <f t="shared" si="172"/>
        <v>0</v>
      </c>
      <c r="ES124" s="333">
        <f t="shared" si="173"/>
        <v>7481.6800000000221</v>
      </c>
      <c r="ET124" s="343"/>
      <c r="EU124" s="335">
        <f t="shared" si="174"/>
        <v>98012.170000000013</v>
      </c>
      <c r="EV124" s="336">
        <f t="shared" si="175"/>
        <v>-1763.5200000000043</v>
      </c>
      <c r="EW124" s="337"/>
      <c r="EX124" s="2"/>
      <c r="EY124" s="7"/>
      <c r="EZ124" s="2"/>
      <c r="FA124" s="2"/>
      <c r="FB124" s="2"/>
      <c r="FC124" s="2"/>
      <c r="FD124" s="2"/>
      <c r="FE124" s="2"/>
      <c r="FF124" s="2"/>
      <c r="FG124" s="2"/>
    </row>
    <row r="125" spans="1:163" s="1" customFormat="1" ht="15.75" customHeight="1" x14ac:dyDescent="0.25">
      <c r="A125" s="311">
        <v>118</v>
      </c>
      <c r="B125" s="338" t="s">
        <v>125</v>
      </c>
      <c r="C125" s="339">
        <v>5</v>
      </c>
      <c r="D125" s="340">
        <v>4</v>
      </c>
      <c r="E125" s="315">
        <v>2751.5600000000004</v>
      </c>
      <c r="F125" s="316">
        <f>'[3]березень 2021'!F129</f>
        <v>119467.25</v>
      </c>
      <c r="G125" s="316">
        <f>'[3]березень 2021'!G129</f>
        <v>68385.64</v>
      </c>
      <c r="H125" s="317">
        <v>11191.130000000001</v>
      </c>
      <c r="I125" s="317">
        <v>10600.82</v>
      </c>
      <c r="J125" s="317">
        <f t="shared" si="97"/>
        <v>590.31000000000131</v>
      </c>
      <c r="K125" s="317">
        <f t="shared" si="98"/>
        <v>0</v>
      </c>
      <c r="L125" s="317">
        <f t="shared" si="99"/>
        <v>590.31000000000131</v>
      </c>
      <c r="M125" s="318">
        <v>12243.050000000001</v>
      </c>
      <c r="N125" s="318">
        <v>21280.52</v>
      </c>
      <c r="O125" s="319">
        <f t="shared" si="100"/>
        <v>0</v>
      </c>
      <c r="P125" s="319">
        <f t="shared" si="101"/>
        <v>-9037.4699999999993</v>
      </c>
      <c r="Q125" s="319">
        <f t="shared" si="102"/>
        <v>-9037.4699999999993</v>
      </c>
      <c r="R125" s="319">
        <v>0</v>
      </c>
      <c r="S125" s="319">
        <v>0</v>
      </c>
      <c r="T125" s="319">
        <f t="shared" si="103"/>
        <v>0</v>
      </c>
      <c r="U125" s="320">
        <f t="shared" si="104"/>
        <v>0</v>
      </c>
      <c r="V125" s="341">
        <f t="shared" si="105"/>
        <v>0</v>
      </c>
      <c r="W125" s="319">
        <v>0</v>
      </c>
      <c r="X125" s="319">
        <v>0</v>
      </c>
      <c r="Y125" s="319">
        <f t="shared" si="106"/>
        <v>0</v>
      </c>
      <c r="Z125" s="320">
        <f t="shared" si="107"/>
        <v>0</v>
      </c>
      <c r="AA125" s="342">
        <f t="shared" si="108"/>
        <v>0</v>
      </c>
      <c r="AB125" s="323">
        <v>4039.8399999999997</v>
      </c>
      <c r="AC125" s="323">
        <v>750.35</v>
      </c>
      <c r="AD125" s="324">
        <f t="shared" si="109"/>
        <v>3289.49</v>
      </c>
      <c r="AE125" s="324">
        <f t="shared" si="110"/>
        <v>0</v>
      </c>
      <c r="AF125" s="325">
        <f t="shared" si="176"/>
        <v>3289.49</v>
      </c>
      <c r="AG125" s="323">
        <v>2006.1399999999999</v>
      </c>
      <c r="AH125" s="323">
        <v>685.14999999999986</v>
      </c>
      <c r="AI125" s="324">
        <f t="shared" si="111"/>
        <v>1320.99</v>
      </c>
      <c r="AJ125" s="324">
        <f t="shared" si="112"/>
        <v>0</v>
      </c>
      <c r="AK125" s="325">
        <f t="shared" si="113"/>
        <v>1320.99</v>
      </c>
      <c r="AL125" s="323">
        <v>3792.1800000000003</v>
      </c>
      <c r="AM125" s="323">
        <v>2920.48</v>
      </c>
      <c r="AN125" s="324">
        <f t="shared" si="114"/>
        <v>871.70000000000027</v>
      </c>
      <c r="AO125" s="324">
        <f t="shared" si="115"/>
        <v>0</v>
      </c>
      <c r="AP125" s="325">
        <f t="shared" si="116"/>
        <v>871.70000000000027</v>
      </c>
      <c r="AQ125" s="326">
        <v>756.66000000000008</v>
      </c>
      <c r="AR125" s="326">
        <v>646.94000000000005</v>
      </c>
      <c r="AS125" s="324">
        <f t="shared" si="117"/>
        <v>109.72000000000003</v>
      </c>
      <c r="AT125" s="324">
        <f t="shared" si="118"/>
        <v>0</v>
      </c>
      <c r="AU125" s="327">
        <f t="shared" si="119"/>
        <v>109.72000000000003</v>
      </c>
      <c r="AV125" s="323">
        <v>233.87000000000003</v>
      </c>
      <c r="AW125" s="323">
        <v>281.47000000000003</v>
      </c>
      <c r="AX125" s="324">
        <f t="shared" si="120"/>
        <v>0</v>
      </c>
      <c r="AY125" s="324">
        <f t="shared" si="121"/>
        <v>-47.599999999999994</v>
      </c>
      <c r="AZ125" s="325">
        <f t="shared" si="122"/>
        <v>-47.599999999999994</v>
      </c>
      <c r="BA125" s="326">
        <v>4159.5200000000004</v>
      </c>
      <c r="BB125" s="326">
        <v>2860.2</v>
      </c>
      <c r="BC125" s="324">
        <f t="shared" si="123"/>
        <v>1299.3200000000006</v>
      </c>
      <c r="BD125" s="324">
        <f t="shared" si="124"/>
        <v>0</v>
      </c>
      <c r="BE125" s="327">
        <f t="shared" si="125"/>
        <v>1299.3200000000006</v>
      </c>
      <c r="BF125" s="324">
        <v>942.1400000000001</v>
      </c>
      <c r="BG125" s="324">
        <v>2870.44</v>
      </c>
      <c r="BH125" s="324">
        <f t="shared" si="126"/>
        <v>0</v>
      </c>
      <c r="BI125" s="324">
        <f t="shared" si="127"/>
        <v>-1928.3</v>
      </c>
      <c r="BJ125" s="327">
        <f t="shared" si="128"/>
        <v>-1928.3</v>
      </c>
      <c r="BK125" s="324">
        <v>5186.1399999999994</v>
      </c>
      <c r="BL125" s="324">
        <v>2953.89</v>
      </c>
      <c r="BM125" s="324">
        <f t="shared" si="129"/>
        <v>2232.2499999999995</v>
      </c>
      <c r="BN125" s="324">
        <f t="shared" si="130"/>
        <v>0</v>
      </c>
      <c r="BO125" s="325">
        <f t="shared" si="131"/>
        <v>2232.2499999999995</v>
      </c>
      <c r="BP125" s="320">
        <v>774.83000000000015</v>
      </c>
      <c r="BQ125" s="320">
        <v>638.04999999999995</v>
      </c>
      <c r="BR125" s="319">
        <f t="shared" si="132"/>
        <v>136.7800000000002</v>
      </c>
      <c r="BS125" s="320">
        <f t="shared" si="133"/>
        <v>0</v>
      </c>
      <c r="BT125" s="341">
        <f t="shared" si="134"/>
        <v>136.7800000000002</v>
      </c>
      <c r="BU125" s="319">
        <v>101.27000000000001</v>
      </c>
      <c r="BV125" s="319">
        <v>2307.46</v>
      </c>
      <c r="BW125" s="319">
        <f t="shared" si="135"/>
        <v>0</v>
      </c>
      <c r="BX125" s="320">
        <f t="shared" si="136"/>
        <v>-2206.19</v>
      </c>
      <c r="BY125" s="342">
        <f t="shared" si="137"/>
        <v>-2206.19</v>
      </c>
      <c r="BZ125" s="319">
        <v>1673.77</v>
      </c>
      <c r="CA125" s="319">
        <v>2785.32</v>
      </c>
      <c r="CB125" s="319">
        <f t="shared" si="138"/>
        <v>0</v>
      </c>
      <c r="CC125" s="320">
        <f t="shared" si="139"/>
        <v>-1111.5500000000002</v>
      </c>
      <c r="CD125" s="341">
        <f t="shared" si="140"/>
        <v>-1111.5500000000002</v>
      </c>
      <c r="CE125" s="319">
        <v>26676.1</v>
      </c>
      <c r="CF125" s="319">
        <v>0</v>
      </c>
      <c r="CG125" s="319">
        <f t="shared" si="141"/>
        <v>26676.1</v>
      </c>
      <c r="CH125" s="320">
        <f t="shared" si="142"/>
        <v>0</v>
      </c>
      <c r="CI125" s="342">
        <f t="shared" si="143"/>
        <v>26676.1</v>
      </c>
      <c r="CJ125" s="319">
        <v>2351.23</v>
      </c>
      <c r="CK125" s="319">
        <v>0</v>
      </c>
      <c r="CL125" s="324">
        <f t="shared" si="144"/>
        <v>2351.23</v>
      </c>
      <c r="CM125" s="324">
        <f t="shared" si="145"/>
        <v>0</v>
      </c>
      <c r="CN125" s="327">
        <f t="shared" si="177"/>
        <v>2351.23</v>
      </c>
      <c r="CO125" s="324">
        <v>3420.4699999999993</v>
      </c>
      <c r="CP125" s="324">
        <v>7232.2699999999995</v>
      </c>
      <c r="CQ125" s="324">
        <f t="shared" si="146"/>
        <v>0</v>
      </c>
      <c r="CR125" s="324">
        <f t="shared" si="147"/>
        <v>-3811.8</v>
      </c>
      <c r="CS125" s="327">
        <f t="shared" si="178"/>
        <v>-3811.8</v>
      </c>
      <c r="CT125" s="324">
        <v>573.97</v>
      </c>
      <c r="CU125" s="324">
        <v>0</v>
      </c>
      <c r="CV125" s="324">
        <f t="shared" si="148"/>
        <v>573.97</v>
      </c>
      <c r="CW125" s="324">
        <f t="shared" si="149"/>
        <v>0</v>
      </c>
      <c r="CX125" s="327">
        <f t="shared" si="179"/>
        <v>573.97</v>
      </c>
      <c r="CY125" s="324">
        <v>1431.67</v>
      </c>
      <c r="CZ125" s="324">
        <v>0</v>
      </c>
      <c r="DA125" s="324">
        <f t="shared" si="150"/>
        <v>1431.67</v>
      </c>
      <c r="DB125" s="324">
        <f t="shared" si="151"/>
        <v>0</v>
      </c>
      <c r="DC125" s="327">
        <f t="shared" si="180"/>
        <v>1431.67</v>
      </c>
      <c r="DD125" s="324">
        <v>862.8900000000001</v>
      </c>
      <c r="DE125" s="324">
        <v>0</v>
      </c>
      <c r="DF125" s="324">
        <f t="shared" si="152"/>
        <v>862.8900000000001</v>
      </c>
      <c r="DG125" s="324">
        <f t="shared" si="153"/>
        <v>0</v>
      </c>
      <c r="DH125" s="325">
        <f t="shared" si="181"/>
        <v>862.8900000000001</v>
      </c>
      <c r="DI125" s="323">
        <v>1392.54</v>
      </c>
      <c r="DJ125" s="323">
        <v>547.72</v>
      </c>
      <c r="DK125" s="324">
        <f t="shared" si="154"/>
        <v>844.81999999999994</v>
      </c>
      <c r="DL125" s="324">
        <f t="shared" si="155"/>
        <v>0</v>
      </c>
      <c r="DM125" s="327">
        <f t="shared" si="182"/>
        <v>844.81999999999994</v>
      </c>
      <c r="DN125" s="324">
        <v>154.07</v>
      </c>
      <c r="DO125" s="324">
        <v>0</v>
      </c>
      <c r="DP125" s="324">
        <f t="shared" si="156"/>
        <v>154.07</v>
      </c>
      <c r="DQ125" s="324">
        <f t="shared" si="157"/>
        <v>0</v>
      </c>
      <c r="DR125" s="325">
        <f t="shared" si="158"/>
        <v>154.07</v>
      </c>
      <c r="DS125" s="320">
        <v>6710.7600000000011</v>
      </c>
      <c r="DT125" s="320">
        <v>0</v>
      </c>
      <c r="DU125" s="319">
        <f t="shared" si="159"/>
        <v>6710.7600000000011</v>
      </c>
      <c r="DV125" s="320">
        <f t="shared" si="160"/>
        <v>0</v>
      </c>
      <c r="DW125" s="342">
        <f t="shared" si="183"/>
        <v>6710.7600000000011</v>
      </c>
      <c r="DX125" s="329">
        <v>5869.0900000000011</v>
      </c>
      <c r="DY125" s="329">
        <v>3803.71</v>
      </c>
      <c r="DZ125" s="320">
        <f t="shared" si="161"/>
        <v>2065.380000000001</v>
      </c>
      <c r="EA125" s="320">
        <f t="shared" si="162"/>
        <v>0</v>
      </c>
      <c r="EB125" s="342">
        <f t="shared" si="163"/>
        <v>2065.380000000001</v>
      </c>
      <c r="EC125" s="319">
        <v>0</v>
      </c>
      <c r="ED125" s="319">
        <v>0</v>
      </c>
      <c r="EE125" s="319">
        <f t="shared" si="164"/>
        <v>0</v>
      </c>
      <c r="EF125" s="320">
        <f t="shared" si="165"/>
        <v>0</v>
      </c>
      <c r="EG125" s="342">
        <f t="shared" si="166"/>
        <v>0</v>
      </c>
      <c r="EH125" s="324"/>
      <c r="EI125" s="324"/>
      <c r="EJ125" s="324">
        <f t="shared" si="167"/>
        <v>0</v>
      </c>
      <c r="EK125" s="324">
        <f t="shared" si="168"/>
        <v>0</v>
      </c>
      <c r="EL125" s="327">
        <f t="shared" si="169"/>
        <v>0</v>
      </c>
      <c r="EM125" s="330">
        <v>3305.2400000000007</v>
      </c>
      <c r="EN125" s="330">
        <v>2214.5200000000004</v>
      </c>
      <c r="EO125" s="331">
        <f t="shared" si="170"/>
        <v>99848.569999999992</v>
      </c>
      <c r="EP125" s="331">
        <f t="shared" si="96"/>
        <v>65379.310000000005</v>
      </c>
      <c r="EQ125" s="332">
        <f t="shared" si="171"/>
        <v>34469.259999999987</v>
      </c>
      <c r="ER125" s="332">
        <f t="shared" si="172"/>
        <v>0</v>
      </c>
      <c r="ES125" s="333">
        <f t="shared" si="173"/>
        <v>34469.259999999987</v>
      </c>
      <c r="ET125" s="343"/>
      <c r="EU125" s="335">
        <f t="shared" si="174"/>
        <v>153936.50999999998</v>
      </c>
      <c r="EV125" s="336">
        <f t="shared" si="175"/>
        <v>97468.59</v>
      </c>
      <c r="EW125" s="337"/>
      <c r="EX125" s="2"/>
      <c r="EY125" s="7"/>
      <c r="EZ125" s="2"/>
      <c r="FA125" s="2"/>
      <c r="FB125" s="2"/>
      <c r="FC125" s="2"/>
      <c r="FD125" s="2"/>
      <c r="FE125" s="2"/>
      <c r="FF125" s="2"/>
      <c r="FG125" s="2"/>
    </row>
    <row r="126" spans="1:163" s="1" customFormat="1" ht="15.75" customHeight="1" x14ac:dyDescent="0.25">
      <c r="A126" s="311">
        <v>119</v>
      </c>
      <c r="B126" s="338" t="s">
        <v>126</v>
      </c>
      <c r="C126" s="339">
        <v>9</v>
      </c>
      <c r="D126" s="340">
        <v>2</v>
      </c>
      <c r="E126" s="315">
        <v>3720.0999999999995</v>
      </c>
      <c r="F126" s="316">
        <f>'[3]березень 2021'!F130</f>
        <v>-106058.11000000002</v>
      </c>
      <c r="G126" s="316">
        <f>'[3]березень 2021'!G130</f>
        <v>-59777.499999999993</v>
      </c>
      <c r="H126" s="317">
        <v>21954.53</v>
      </c>
      <c r="I126" s="317">
        <v>23045.360000000001</v>
      </c>
      <c r="J126" s="317">
        <f t="shared" si="97"/>
        <v>0</v>
      </c>
      <c r="K126" s="317">
        <f t="shared" si="98"/>
        <v>-1090.8300000000017</v>
      </c>
      <c r="L126" s="317">
        <f t="shared" si="99"/>
        <v>-1090.8300000000017</v>
      </c>
      <c r="M126" s="318">
        <v>20900.62</v>
      </c>
      <c r="N126" s="318">
        <v>26114.799999999999</v>
      </c>
      <c r="O126" s="319">
        <f t="shared" si="100"/>
        <v>0</v>
      </c>
      <c r="P126" s="319">
        <f t="shared" si="101"/>
        <v>-5214.18</v>
      </c>
      <c r="Q126" s="319">
        <f t="shared" si="102"/>
        <v>-5214.18</v>
      </c>
      <c r="R126" s="319">
        <v>24386.199999999997</v>
      </c>
      <c r="S126" s="319">
        <v>24069.8</v>
      </c>
      <c r="T126" s="319">
        <f t="shared" si="103"/>
        <v>316.39999999999782</v>
      </c>
      <c r="U126" s="320">
        <f t="shared" si="104"/>
        <v>0</v>
      </c>
      <c r="V126" s="341">
        <f t="shared" si="105"/>
        <v>316.39999999999782</v>
      </c>
      <c r="W126" s="319">
        <v>2070.2200000000003</v>
      </c>
      <c r="X126" s="319">
        <v>2031.2199999999998</v>
      </c>
      <c r="Y126" s="319">
        <f t="shared" si="106"/>
        <v>39.000000000000455</v>
      </c>
      <c r="Z126" s="320">
        <f t="shared" si="107"/>
        <v>0</v>
      </c>
      <c r="AA126" s="342">
        <f t="shared" si="108"/>
        <v>39.000000000000455</v>
      </c>
      <c r="AB126" s="323">
        <v>5811.5500000000011</v>
      </c>
      <c r="AC126" s="323">
        <v>531.4799999999999</v>
      </c>
      <c r="AD126" s="324">
        <f t="shared" si="109"/>
        <v>5280.0700000000015</v>
      </c>
      <c r="AE126" s="324">
        <f t="shared" si="110"/>
        <v>0</v>
      </c>
      <c r="AF126" s="325">
        <f t="shared" si="176"/>
        <v>5280.0700000000015</v>
      </c>
      <c r="AG126" s="323">
        <v>3055.2899999999995</v>
      </c>
      <c r="AH126" s="323">
        <v>647.79999999999995</v>
      </c>
      <c r="AI126" s="324">
        <f t="shared" si="111"/>
        <v>2407.4899999999998</v>
      </c>
      <c r="AJ126" s="324">
        <f t="shared" si="112"/>
        <v>0</v>
      </c>
      <c r="AK126" s="325">
        <f t="shared" si="113"/>
        <v>2407.4899999999998</v>
      </c>
      <c r="AL126" s="323">
        <v>4670.5800000000008</v>
      </c>
      <c r="AM126" s="323">
        <v>3581.38</v>
      </c>
      <c r="AN126" s="324">
        <f t="shared" si="114"/>
        <v>1089.2000000000007</v>
      </c>
      <c r="AO126" s="324">
        <f t="shared" si="115"/>
        <v>0</v>
      </c>
      <c r="AP126" s="325">
        <f t="shared" si="116"/>
        <v>1089.2000000000007</v>
      </c>
      <c r="AQ126" s="326">
        <v>939.72</v>
      </c>
      <c r="AR126" s="326">
        <v>805.18</v>
      </c>
      <c r="AS126" s="324">
        <f t="shared" si="117"/>
        <v>134.54000000000008</v>
      </c>
      <c r="AT126" s="324">
        <f t="shared" si="118"/>
        <v>0</v>
      </c>
      <c r="AU126" s="327">
        <f t="shared" si="119"/>
        <v>134.54000000000008</v>
      </c>
      <c r="AV126" s="323">
        <v>257.45000000000005</v>
      </c>
      <c r="AW126" s="323">
        <v>176.13</v>
      </c>
      <c r="AX126" s="324">
        <f t="shared" si="120"/>
        <v>81.32000000000005</v>
      </c>
      <c r="AY126" s="324">
        <f t="shared" si="121"/>
        <v>0</v>
      </c>
      <c r="AZ126" s="325">
        <f t="shared" si="122"/>
        <v>81.32000000000005</v>
      </c>
      <c r="BA126" s="326">
        <v>2272.98</v>
      </c>
      <c r="BB126" s="326">
        <v>2051.88</v>
      </c>
      <c r="BC126" s="324">
        <f t="shared" si="123"/>
        <v>221.09999999999991</v>
      </c>
      <c r="BD126" s="324">
        <f t="shared" si="124"/>
        <v>0</v>
      </c>
      <c r="BE126" s="327">
        <f t="shared" si="125"/>
        <v>221.09999999999991</v>
      </c>
      <c r="BF126" s="324">
        <v>1273.7900000000002</v>
      </c>
      <c r="BG126" s="324">
        <v>3101.77</v>
      </c>
      <c r="BH126" s="324">
        <f t="shared" si="126"/>
        <v>0</v>
      </c>
      <c r="BI126" s="324">
        <f t="shared" si="127"/>
        <v>-1827.9799999999998</v>
      </c>
      <c r="BJ126" s="327">
        <f t="shared" si="128"/>
        <v>-1827.9799999999998</v>
      </c>
      <c r="BK126" s="324">
        <v>7012.75</v>
      </c>
      <c r="BL126" s="324">
        <v>34915.370000000003</v>
      </c>
      <c r="BM126" s="324">
        <f t="shared" si="129"/>
        <v>0</v>
      </c>
      <c r="BN126" s="324">
        <f t="shared" si="130"/>
        <v>-27902.620000000003</v>
      </c>
      <c r="BO126" s="325">
        <f t="shared" si="131"/>
        <v>-27902.620000000003</v>
      </c>
      <c r="BP126" s="320">
        <v>664.74999999999989</v>
      </c>
      <c r="BQ126" s="320">
        <v>542.88</v>
      </c>
      <c r="BR126" s="319">
        <f t="shared" si="132"/>
        <v>121.86999999999989</v>
      </c>
      <c r="BS126" s="320">
        <f t="shared" si="133"/>
        <v>0</v>
      </c>
      <c r="BT126" s="341">
        <f t="shared" si="134"/>
        <v>121.86999999999989</v>
      </c>
      <c r="BU126" s="319">
        <v>85.940000000000012</v>
      </c>
      <c r="BV126" s="319">
        <v>0</v>
      </c>
      <c r="BW126" s="319">
        <f t="shared" si="135"/>
        <v>85.940000000000012</v>
      </c>
      <c r="BX126" s="320">
        <f t="shared" si="136"/>
        <v>0</v>
      </c>
      <c r="BY126" s="342">
        <f t="shared" si="137"/>
        <v>85.940000000000012</v>
      </c>
      <c r="BZ126" s="319">
        <v>1981.3099999999997</v>
      </c>
      <c r="CA126" s="319">
        <v>3276.79</v>
      </c>
      <c r="CB126" s="319">
        <f t="shared" si="138"/>
        <v>0</v>
      </c>
      <c r="CC126" s="320">
        <f t="shared" si="139"/>
        <v>-1295.4800000000002</v>
      </c>
      <c r="CD126" s="341">
        <f t="shared" si="140"/>
        <v>-1295.4800000000002</v>
      </c>
      <c r="CE126" s="319">
        <v>31068.730000000003</v>
      </c>
      <c r="CF126" s="319">
        <v>26977.89</v>
      </c>
      <c r="CG126" s="319">
        <f t="shared" si="141"/>
        <v>4090.8400000000038</v>
      </c>
      <c r="CH126" s="320">
        <f t="shared" si="142"/>
        <v>0</v>
      </c>
      <c r="CI126" s="342">
        <f t="shared" si="143"/>
        <v>4090.8400000000038</v>
      </c>
      <c r="CJ126" s="319">
        <v>3467.8999999999992</v>
      </c>
      <c r="CK126" s="319">
        <v>0</v>
      </c>
      <c r="CL126" s="324">
        <f t="shared" si="144"/>
        <v>3467.8999999999992</v>
      </c>
      <c r="CM126" s="324">
        <f t="shared" si="145"/>
        <v>0</v>
      </c>
      <c r="CN126" s="327">
        <f t="shared" si="177"/>
        <v>3467.8999999999992</v>
      </c>
      <c r="CO126" s="324">
        <v>5289.59</v>
      </c>
      <c r="CP126" s="324">
        <v>0</v>
      </c>
      <c r="CQ126" s="324">
        <f t="shared" si="146"/>
        <v>5289.59</v>
      </c>
      <c r="CR126" s="324">
        <f t="shared" si="147"/>
        <v>0</v>
      </c>
      <c r="CS126" s="327">
        <f t="shared" si="178"/>
        <v>5289.59</v>
      </c>
      <c r="CT126" s="324">
        <v>924.06</v>
      </c>
      <c r="CU126" s="324">
        <v>0</v>
      </c>
      <c r="CV126" s="324">
        <f t="shared" si="148"/>
        <v>924.06</v>
      </c>
      <c r="CW126" s="324">
        <f t="shared" si="149"/>
        <v>0</v>
      </c>
      <c r="CX126" s="327">
        <f t="shared" si="179"/>
        <v>924.06</v>
      </c>
      <c r="CY126" s="324">
        <v>1917.3400000000004</v>
      </c>
      <c r="CZ126" s="324">
        <v>0</v>
      </c>
      <c r="DA126" s="324">
        <f t="shared" si="150"/>
        <v>1917.3400000000004</v>
      </c>
      <c r="DB126" s="324">
        <f t="shared" si="151"/>
        <v>0</v>
      </c>
      <c r="DC126" s="327">
        <f t="shared" si="180"/>
        <v>1917.3400000000004</v>
      </c>
      <c r="DD126" s="324">
        <v>949.36999999999978</v>
      </c>
      <c r="DE126" s="324">
        <v>0</v>
      </c>
      <c r="DF126" s="324">
        <f t="shared" si="152"/>
        <v>949.36999999999978</v>
      </c>
      <c r="DG126" s="324">
        <f t="shared" si="153"/>
        <v>0</v>
      </c>
      <c r="DH126" s="325">
        <f t="shared" si="181"/>
        <v>949.36999999999978</v>
      </c>
      <c r="DI126" s="323">
        <v>552.81000000000006</v>
      </c>
      <c r="DJ126" s="323">
        <v>166.37</v>
      </c>
      <c r="DK126" s="324">
        <f t="shared" si="154"/>
        <v>386.44000000000005</v>
      </c>
      <c r="DL126" s="324">
        <f t="shared" si="155"/>
        <v>0</v>
      </c>
      <c r="DM126" s="327">
        <f t="shared" si="182"/>
        <v>386.44000000000005</v>
      </c>
      <c r="DN126" s="324">
        <v>176.35</v>
      </c>
      <c r="DO126" s="324">
        <v>0</v>
      </c>
      <c r="DP126" s="324">
        <f t="shared" si="156"/>
        <v>176.35</v>
      </c>
      <c r="DQ126" s="324">
        <f t="shared" si="157"/>
        <v>0</v>
      </c>
      <c r="DR126" s="325">
        <f t="shared" si="158"/>
        <v>176.35</v>
      </c>
      <c r="DS126" s="320">
        <v>3753.59</v>
      </c>
      <c r="DT126" s="320">
        <v>0</v>
      </c>
      <c r="DU126" s="319">
        <f t="shared" si="159"/>
        <v>3753.59</v>
      </c>
      <c r="DV126" s="320">
        <f t="shared" si="160"/>
        <v>0</v>
      </c>
      <c r="DW126" s="342">
        <f t="shared" si="183"/>
        <v>3753.59</v>
      </c>
      <c r="DX126" s="329">
        <v>5848.3500000000013</v>
      </c>
      <c r="DY126" s="329">
        <v>4980.49</v>
      </c>
      <c r="DZ126" s="320">
        <f t="shared" si="161"/>
        <v>867.86000000000149</v>
      </c>
      <c r="EA126" s="320">
        <f t="shared" si="162"/>
        <v>0</v>
      </c>
      <c r="EB126" s="342">
        <f t="shared" si="163"/>
        <v>867.86000000000149</v>
      </c>
      <c r="EC126" s="319">
        <v>6938.2899999999991</v>
      </c>
      <c r="ED126" s="319">
        <v>6089.94</v>
      </c>
      <c r="EE126" s="319">
        <f t="shared" si="164"/>
        <v>848.34999999999945</v>
      </c>
      <c r="EF126" s="320">
        <f t="shared" si="165"/>
        <v>0</v>
      </c>
      <c r="EG126" s="342">
        <f t="shared" si="166"/>
        <v>848.34999999999945</v>
      </c>
      <c r="EH126" s="324"/>
      <c r="EI126" s="324"/>
      <c r="EJ126" s="324">
        <f t="shared" si="167"/>
        <v>0</v>
      </c>
      <c r="EK126" s="324">
        <f t="shared" si="168"/>
        <v>0</v>
      </c>
      <c r="EL126" s="327">
        <f t="shared" si="169"/>
        <v>0</v>
      </c>
      <c r="EM126" s="330">
        <v>5465.81</v>
      </c>
      <c r="EN126" s="330">
        <v>5506.04</v>
      </c>
      <c r="EO126" s="331">
        <f t="shared" si="170"/>
        <v>163689.87</v>
      </c>
      <c r="EP126" s="331">
        <f t="shared" si="96"/>
        <v>168612.56999999998</v>
      </c>
      <c r="EQ126" s="332">
        <f t="shared" si="171"/>
        <v>0</v>
      </c>
      <c r="ER126" s="332">
        <f t="shared" si="172"/>
        <v>-4922.6999999999825</v>
      </c>
      <c r="ES126" s="333">
        <f t="shared" si="173"/>
        <v>-4922.6999999999825</v>
      </c>
      <c r="ET126" s="343"/>
      <c r="EU126" s="335">
        <f t="shared" si="174"/>
        <v>-110980.81</v>
      </c>
      <c r="EV126" s="336">
        <f t="shared" si="175"/>
        <v>-42575.609999999979</v>
      </c>
      <c r="EW126" s="337"/>
      <c r="EX126" s="2"/>
      <c r="EY126" s="7"/>
      <c r="EZ126" s="2"/>
      <c r="FA126" s="2"/>
      <c r="FB126" s="2"/>
      <c r="FC126" s="2"/>
      <c r="FD126" s="2"/>
      <c r="FE126" s="2"/>
      <c r="FF126" s="2"/>
      <c r="FG126" s="2"/>
    </row>
    <row r="127" spans="1:163" s="1" customFormat="1" ht="15.75" customHeight="1" x14ac:dyDescent="0.25">
      <c r="A127" s="311">
        <v>120</v>
      </c>
      <c r="B127" s="338" t="s">
        <v>127</v>
      </c>
      <c r="C127" s="339">
        <v>5</v>
      </c>
      <c r="D127" s="340">
        <v>2</v>
      </c>
      <c r="E127" s="315">
        <v>1941.8999999999999</v>
      </c>
      <c r="F127" s="316">
        <f>'[3]березень 2021'!F131</f>
        <v>115786.01999999999</v>
      </c>
      <c r="G127" s="316">
        <f>'[3]березень 2021'!G131</f>
        <v>86038.689999999988</v>
      </c>
      <c r="H127" s="317">
        <v>7703.88</v>
      </c>
      <c r="I127" s="317">
        <v>7372.92</v>
      </c>
      <c r="J127" s="317">
        <f t="shared" si="97"/>
        <v>330.96000000000004</v>
      </c>
      <c r="K127" s="317">
        <f t="shared" si="98"/>
        <v>0</v>
      </c>
      <c r="L127" s="317">
        <f t="shared" si="99"/>
        <v>330.96000000000004</v>
      </c>
      <c r="M127" s="318">
        <v>14547.120000000003</v>
      </c>
      <c r="N127" s="318">
        <v>22377.730000000003</v>
      </c>
      <c r="O127" s="319">
        <f t="shared" si="100"/>
        <v>0</v>
      </c>
      <c r="P127" s="319">
        <f t="shared" si="101"/>
        <v>-7830.6100000000006</v>
      </c>
      <c r="Q127" s="319">
        <f t="shared" si="102"/>
        <v>-7830.6100000000006</v>
      </c>
      <c r="R127" s="319">
        <v>0</v>
      </c>
      <c r="S127" s="319">
        <v>0</v>
      </c>
      <c r="T127" s="319">
        <f t="shared" si="103"/>
        <v>0</v>
      </c>
      <c r="U127" s="320">
        <f t="shared" si="104"/>
        <v>0</v>
      </c>
      <c r="V127" s="341">
        <f t="shared" si="105"/>
        <v>0</v>
      </c>
      <c r="W127" s="319">
        <v>0</v>
      </c>
      <c r="X127" s="319">
        <v>0</v>
      </c>
      <c r="Y127" s="319">
        <f t="shared" si="106"/>
        <v>0</v>
      </c>
      <c r="Z127" s="320">
        <f t="shared" si="107"/>
        <v>0</v>
      </c>
      <c r="AA127" s="342">
        <f t="shared" si="108"/>
        <v>0</v>
      </c>
      <c r="AB127" s="323">
        <v>3564.72</v>
      </c>
      <c r="AC127" s="323">
        <v>574</v>
      </c>
      <c r="AD127" s="324">
        <f t="shared" si="109"/>
        <v>2990.72</v>
      </c>
      <c r="AE127" s="324">
        <f t="shared" si="110"/>
        <v>0</v>
      </c>
      <c r="AF127" s="325">
        <f t="shared" si="176"/>
        <v>2990.72</v>
      </c>
      <c r="AG127" s="323">
        <v>2294.36</v>
      </c>
      <c r="AH127" s="323">
        <v>605.68000000000006</v>
      </c>
      <c r="AI127" s="324">
        <f t="shared" si="111"/>
        <v>1688.68</v>
      </c>
      <c r="AJ127" s="324">
        <f t="shared" si="112"/>
        <v>0</v>
      </c>
      <c r="AK127" s="325">
        <f t="shared" si="113"/>
        <v>1688.68</v>
      </c>
      <c r="AL127" s="323">
        <v>2826.4100000000003</v>
      </c>
      <c r="AM127" s="323">
        <v>858.04</v>
      </c>
      <c r="AN127" s="324">
        <f t="shared" si="114"/>
        <v>1968.3700000000003</v>
      </c>
      <c r="AO127" s="324">
        <f t="shared" si="115"/>
        <v>0</v>
      </c>
      <c r="AP127" s="325">
        <f t="shared" si="116"/>
        <v>1968.3700000000003</v>
      </c>
      <c r="AQ127" s="326">
        <v>601.77</v>
      </c>
      <c r="AR127" s="326">
        <v>943.52</v>
      </c>
      <c r="AS127" s="324">
        <f t="shared" si="117"/>
        <v>0</v>
      </c>
      <c r="AT127" s="324">
        <f t="shared" si="118"/>
        <v>-341.75</v>
      </c>
      <c r="AU127" s="327">
        <f t="shared" si="119"/>
        <v>-341.75</v>
      </c>
      <c r="AV127" s="323">
        <v>116.89000000000001</v>
      </c>
      <c r="AW127" s="323">
        <v>140.76000000000002</v>
      </c>
      <c r="AX127" s="324">
        <f t="shared" si="120"/>
        <v>0</v>
      </c>
      <c r="AY127" s="324">
        <f t="shared" si="121"/>
        <v>-23.870000000000005</v>
      </c>
      <c r="AZ127" s="325">
        <f t="shared" si="122"/>
        <v>-23.870000000000005</v>
      </c>
      <c r="BA127" s="326">
        <v>1492.96</v>
      </c>
      <c r="BB127" s="326">
        <v>1500.7199999999998</v>
      </c>
      <c r="BC127" s="324">
        <f t="shared" si="123"/>
        <v>0</v>
      </c>
      <c r="BD127" s="324">
        <f t="shared" si="124"/>
        <v>-7.7599999999997635</v>
      </c>
      <c r="BE127" s="327">
        <f t="shared" si="125"/>
        <v>-7.7599999999997635</v>
      </c>
      <c r="BF127" s="324">
        <v>664.90999999999985</v>
      </c>
      <c r="BG127" s="324">
        <v>1956.26</v>
      </c>
      <c r="BH127" s="324">
        <f t="shared" si="126"/>
        <v>0</v>
      </c>
      <c r="BI127" s="324">
        <f t="shared" si="127"/>
        <v>-1291.3500000000001</v>
      </c>
      <c r="BJ127" s="327">
        <f t="shared" si="128"/>
        <v>-1291.3500000000001</v>
      </c>
      <c r="BK127" s="324">
        <v>3660.08</v>
      </c>
      <c r="BL127" s="324">
        <v>2084.6799999999998</v>
      </c>
      <c r="BM127" s="324">
        <f t="shared" si="129"/>
        <v>1575.4</v>
      </c>
      <c r="BN127" s="324">
        <f t="shared" si="130"/>
        <v>0</v>
      </c>
      <c r="BO127" s="325">
        <f t="shared" si="131"/>
        <v>1575.4</v>
      </c>
      <c r="BP127" s="320">
        <v>564.14</v>
      </c>
      <c r="BQ127" s="320">
        <v>464.27</v>
      </c>
      <c r="BR127" s="319">
        <f t="shared" si="132"/>
        <v>99.87</v>
      </c>
      <c r="BS127" s="320">
        <f t="shared" si="133"/>
        <v>0</v>
      </c>
      <c r="BT127" s="341">
        <f t="shared" si="134"/>
        <v>99.87</v>
      </c>
      <c r="BU127" s="319">
        <v>73.599999999999994</v>
      </c>
      <c r="BV127" s="319">
        <v>0</v>
      </c>
      <c r="BW127" s="319">
        <f t="shared" si="135"/>
        <v>73.599999999999994</v>
      </c>
      <c r="BX127" s="320">
        <f t="shared" si="136"/>
        <v>0</v>
      </c>
      <c r="BY127" s="342">
        <f t="shared" si="137"/>
        <v>73.599999999999994</v>
      </c>
      <c r="BZ127" s="319">
        <v>1621.09</v>
      </c>
      <c r="CA127" s="319">
        <v>2710.69</v>
      </c>
      <c r="CB127" s="319">
        <f t="shared" si="138"/>
        <v>0</v>
      </c>
      <c r="CC127" s="320">
        <f t="shared" si="139"/>
        <v>-1089.6000000000001</v>
      </c>
      <c r="CD127" s="341">
        <f t="shared" si="140"/>
        <v>-1089.6000000000001</v>
      </c>
      <c r="CE127" s="319">
        <v>10460.02</v>
      </c>
      <c r="CF127" s="319">
        <v>82487.09</v>
      </c>
      <c r="CG127" s="319">
        <f t="shared" si="141"/>
        <v>0</v>
      </c>
      <c r="CH127" s="320">
        <f t="shared" si="142"/>
        <v>-72027.069999999992</v>
      </c>
      <c r="CI127" s="342">
        <f t="shared" si="143"/>
        <v>-72027.069999999992</v>
      </c>
      <c r="CJ127" s="319">
        <v>2426</v>
      </c>
      <c r="CK127" s="319">
        <v>0</v>
      </c>
      <c r="CL127" s="324">
        <f t="shared" si="144"/>
        <v>2426</v>
      </c>
      <c r="CM127" s="324">
        <f t="shared" si="145"/>
        <v>0</v>
      </c>
      <c r="CN127" s="327">
        <f t="shared" si="177"/>
        <v>2426</v>
      </c>
      <c r="CO127" s="324">
        <v>3911.1599999999994</v>
      </c>
      <c r="CP127" s="324">
        <v>0</v>
      </c>
      <c r="CQ127" s="324">
        <f t="shared" si="146"/>
        <v>3911.1599999999994</v>
      </c>
      <c r="CR127" s="324">
        <f t="shared" si="147"/>
        <v>0</v>
      </c>
      <c r="CS127" s="327">
        <f t="shared" si="178"/>
        <v>3911.1599999999994</v>
      </c>
      <c r="CT127" s="324">
        <v>489.93000000000006</v>
      </c>
      <c r="CU127" s="324">
        <v>0</v>
      </c>
      <c r="CV127" s="324">
        <f t="shared" si="148"/>
        <v>489.93000000000006</v>
      </c>
      <c r="CW127" s="324">
        <f t="shared" si="149"/>
        <v>0</v>
      </c>
      <c r="CX127" s="327">
        <f t="shared" si="179"/>
        <v>489.93000000000006</v>
      </c>
      <c r="CY127" s="324">
        <v>996.18000000000006</v>
      </c>
      <c r="CZ127" s="324">
        <v>0</v>
      </c>
      <c r="DA127" s="324">
        <f t="shared" si="150"/>
        <v>996.18000000000006</v>
      </c>
      <c r="DB127" s="324">
        <f t="shared" si="151"/>
        <v>0</v>
      </c>
      <c r="DC127" s="327">
        <f t="shared" si="180"/>
        <v>996.18000000000006</v>
      </c>
      <c r="DD127" s="324">
        <v>431.88</v>
      </c>
      <c r="DE127" s="324">
        <v>0</v>
      </c>
      <c r="DF127" s="324">
        <f t="shared" si="152"/>
        <v>431.88</v>
      </c>
      <c r="DG127" s="324">
        <f t="shared" si="153"/>
        <v>0</v>
      </c>
      <c r="DH127" s="325">
        <f t="shared" si="181"/>
        <v>431.88</v>
      </c>
      <c r="DI127" s="323">
        <v>414.17999999999995</v>
      </c>
      <c r="DJ127" s="323">
        <v>0</v>
      </c>
      <c r="DK127" s="324">
        <f t="shared" si="154"/>
        <v>414.17999999999995</v>
      </c>
      <c r="DL127" s="324">
        <f t="shared" si="155"/>
        <v>0</v>
      </c>
      <c r="DM127" s="327">
        <f t="shared" si="182"/>
        <v>414.17999999999995</v>
      </c>
      <c r="DN127" s="324">
        <v>231.09999999999997</v>
      </c>
      <c r="DO127" s="324">
        <v>0</v>
      </c>
      <c r="DP127" s="324">
        <f t="shared" si="156"/>
        <v>231.09999999999997</v>
      </c>
      <c r="DQ127" s="324">
        <f t="shared" si="157"/>
        <v>0</v>
      </c>
      <c r="DR127" s="325">
        <f t="shared" si="158"/>
        <v>231.09999999999997</v>
      </c>
      <c r="DS127" s="320">
        <v>3633.08</v>
      </c>
      <c r="DT127" s="320">
        <v>0</v>
      </c>
      <c r="DU127" s="319">
        <f t="shared" si="159"/>
        <v>3633.08</v>
      </c>
      <c r="DV127" s="320">
        <f t="shared" si="160"/>
        <v>0</v>
      </c>
      <c r="DW127" s="342">
        <f t="shared" si="183"/>
        <v>3633.08</v>
      </c>
      <c r="DX127" s="329">
        <v>6012.32</v>
      </c>
      <c r="DY127" s="329">
        <v>5852.49</v>
      </c>
      <c r="DZ127" s="320">
        <f t="shared" si="161"/>
        <v>159.82999999999993</v>
      </c>
      <c r="EA127" s="320">
        <f t="shared" si="162"/>
        <v>0</v>
      </c>
      <c r="EB127" s="342">
        <f t="shared" si="163"/>
        <v>159.82999999999993</v>
      </c>
      <c r="EC127" s="319">
        <v>0</v>
      </c>
      <c r="ED127" s="319">
        <v>0</v>
      </c>
      <c r="EE127" s="319">
        <f t="shared" si="164"/>
        <v>0</v>
      </c>
      <c r="EF127" s="320">
        <f t="shared" si="165"/>
        <v>0</v>
      </c>
      <c r="EG127" s="342">
        <f t="shared" si="166"/>
        <v>0</v>
      </c>
      <c r="EH127" s="324"/>
      <c r="EI127" s="324"/>
      <c r="EJ127" s="324">
        <f t="shared" si="167"/>
        <v>0</v>
      </c>
      <c r="EK127" s="324">
        <f t="shared" si="168"/>
        <v>0</v>
      </c>
      <c r="EL127" s="327">
        <f t="shared" si="169"/>
        <v>0</v>
      </c>
      <c r="EM127" s="330">
        <v>2353.04</v>
      </c>
      <c r="EN127" s="330">
        <v>3711.78</v>
      </c>
      <c r="EO127" s="331">
        <f t="shared" si="170"/>
        <v>71090.819999999992</v>
      </c>
      <c r="EP127" s="331">
        <f t="shared" si="96"/>
        <v>133640.63</v>
      </c>
      <c r="EQ127" s="332">
        <f t="shared" si="171"/>
        <v>0</v>
      </c>
      <c r="ER127" s="332">
        <f t="shared" si="172"/>
        <v>-62549.810000000012</v>
      </c>
      <c r="ES127" s="333">
        <f t="shared" si="173"/>
        <v>-62549.810000000012</v>
      </c>
      <c r="ET127" s="343"/>
      <c r="EU127" s="335">
        <f t="shared" si="174"/>
        <v>53236.209999999977</v>
      </c>
      <c r="EV127" s="336">
        <f t="shared" si="175"/>
        <v>22912.049999999996</v>
      </c>
      <c r="EW127" s="337"/>
      <c r="EX127" s="2"/>
      <c r="EY127" s="7"/>
      <c r="EZ127" s="2"/>
      <c r="FA127" s="2"/>
      <c r="FB127" s="2"/>
      <c r="FC127" s="2"/>
      <c r="FD127" s="2"/>
      <c r="FE127" s="2"/>
      <c r="FF127" s="2"/>
      <c r="FG127" s="2"/>
    </row>
    <row r="128" spans="1:163" s="1" customFormat="1" ht="15.75" customHeight="1" x14ac:dyDescent="0.25">
      <c r="A128" s="311">
        <v>121</v>
      </c>
      <c r="B128" s="338" t="s">
        <v>128</v>
      </c>
      <c r="C128" s="339">
        <v>5</v>
      </c>
      <c r="D128" s="340">
        <v>4</v>
      </c>
      <c r="E128" s="315">
        <v>2736.3971428571431</v>
      </c>
      <c r="F128" s="316">
        <f>'[3]березень 2021'!F132</f>
        <v>55725.830000000016</v>
      </c>
      <c r="G128" s="316">
        <f>'[3]березень 2021'!G132</f>
        <v>20930.720000000005</v>
      </c>
      <c r="H128" s="317">
        <v>11197.62</v>
      </c>
      <c r="I128" s="317">
        <v>9931.15</v>
      </c>
      <c r="J128" s="317">
        <f t="shared" si="97"/>
        <v>1266.4700000000012</v>
      </c>
      <c r="K128" s="317">
        <f t="shared" si="98"/>
        <v>0</v>
      </c>
      <c r="L128" s="317">
        <f t="shared" si="99"/>
        <v>1266.4700000000012</v>
      </c>
      <c r="M128" s="318">
        <v>19652.259999999998</v>
      </c>
      <c r="N128" s="318">
        <v>24463.699999999997</v>
      </c>
      <c r="O128" s="319">
        <f t="shared" si="100"/>
        <v>0</v>
      </c>
      <c r="P128" s="319">
        <f t="shared" si="101"/>
        <v>-4811.4399999999987</v>
      </c>
      <c r="Q128" s="319">
        <f t="shared" si="102"/>
        <v>-4811.4399999999987</v>
      </c>
      <c r="R128" s="319">
        <v>0</v>
      </c>
      <c r="S128" s="319">
        <v>0</v>
      </c>
      <c r="T128" s="319">
        <f t="shared" si="103"/>
        <v>0</v>
      </c>
      <c r="U128" s="320">
        <f t="shared" si="104"/>
        <v>0</v>
      </c>
      <c r="V128" s="341">
        <f t="shared" si="105"/>
        <v>0</v>
      </c>
      <c r="W128" s="319">
        <v>0</v>
      </c>
      <c r="X128" s="319">
        <v>0</v>
      </c>
      <c r="Y128" s="319">
        <f t="shared" si="106"/>
        <v>0</v>
      </c>
      <c r="Z128" s="320">
        <f t="shared" si="107"/>
        <v>0</v>
      </c>
      <c r="AA128" s="342">
        <f t="shared" si="108"/>
        <v>0</v>
      </c>
      <c r="AB128" s="323">
        <v>4039.7299999999991</v>
      </c>
      <c r="AC128" s="323">
        <v>750.37</v>
      </c>
      <c r="AD128" s="324">
        <f t="shared" si="109"/>
        <v>3289.3599999999992</v>
      </c>
      <c r="AE128" s="324">
        <f t="shared" si="110"/>
        <v>0</v>
      </c>
      <c r="AF128" s="325">
        <f t="shared" si="176"/>
        <v>3289.3599999999992</v>
      </c>
      <c r="AG128" s="323">
        <v>2005.48</v>
      </c>
      <c r="AH128" s="323">
        <v>504.93000000000006</v>
      </c>
      <c r="AI128" s="324">
        <f t="shared" si="111"/>
        <v>1500.55</v>
      </c>
      <c r="AJ128" s="324">
        <f t="shared" si="112"/>
        <v>0</v>
      </c>
      <c r="AK128" s="325">
        <f t="shared" si="113"/>
        <v>1500.55</v>
      </c>
      <c r="AL128" s="323">
        <v>3764.7200000000003</v>
      </c>
      <c r="AM128" s="323">
        <v>2898.63</v>
      </c>
      <c r="AN128" s="324">
        <f t="shared" si="114"/>
        <v>866.09000000000015</v>
      </c>
      <c r="AO128" s="324">
        <f t="shared" si="115"/>
        <v>0</v>
      </c>
      <c r="AP128" s="325">
        <f t="shared" si="116"/>
        <v>866.09000000000015</v>
      </c>
      <c r="AQ128" s="326">
        <v>753.60000000000014</v>
      </c>
      <c r="AR128" s="326">
        <v>644.22</v>
      </c>
      <c r="AS128" s="324">
        <f t="shared" si="117"/>
        <v>109.38000000000011</v>
      </c>
      <c r="AT128" s="324">
        <f t="shared" si="118"/>
        <v>0</v>
      </c>
      <c r="AU128" s="327">
        <f t="shared" si="119"/>
        <v>109.38000000000011</v>
      </c>
      <c r="AV128" s="323">
        <v>234.51999999999998</v>
      </c>
      <c r="AW128" s="323">
        <v>281.47000000000003</v>
      </c>
      <c r="AX128" s="324">
        <f t="shared" si="120"/>
        <v>0</v>
      </c>
      <c r="AY128" s="324">
        <f t="shared" si="121"/>
        <v>-46.950000000000045</v>
      </c>
      <c r="AZ128" s="325">
        <f t="shared" si="122"/>
        <v>-46.950000000000045</v>
      </c>
      <c r="BA128" s="326">
        <v>4160.6800000000012</v>
      </c>
      <c r="BB128" s="326">
        <v>5479.4500000000007</v>
      </c>
      <c r="BC128" s="324">
        <f t="shared" si="123"/>
        <v>0</v>
      </c>
      <c r="BD128" s="324">
        <f t="shared" si="124"/>
        <v>-1318.7699999999995</v>
      </c>
      <c r="BE128" s="327">
        <f t="shared" si="125"/>
        <v>-1318.7699999999995</v>
      </c>
      <c r="BF128" s="324">
        <v>936.93999999999994</v>
      </c>
      <c r="BG128" s="324">
        <v>2870.44</v>
      </c>
      <c r="BH128" s="324">
        <f t="shared" si="126"/>
        <v>0</v>
      </c>
      <c r="BI128" s="324">
        <f t="shared" si="127"/>
        <v>-1933.5</v>
      </c>
      <c r="BJ128" s="327">
        <f t="shared" si="128"/>
        <v>-1933.5</v>
      </c>
      <c r="BK128" s="324">
        <v>5159.24</v>
      </c>
      <c r="BL128" s="324">
        <v>2937.55</v>
      </c>
      <c r="BM128" s="324">
        <f t="shared" si="129"/>
        <v>2221.6899999999996</v>
      </c>
      <c r="BN128" s="324">
        <f t="shared" si="130"/>
        <v>0</v>
      </c>
      <c r="BO128" s="325">
        <f t="shared" si="131"/>
        <v>2221.6899999999996</v>
      </c>
      <c r="BP128" s="320">
        <v>775.21000000000015</v>
      </c>
      <c r="BQ128" s="320">
        <v>637.55999999999995</v>
      </c>
      <c r="BR128" s="319">
        <f t="shared" si="132"/>
        <v>137.6500000000002</v>
      </c>
      <c r="BS128" s="320">
        <f t="shared" si="133"/>
        <v>0</v>
      </c>
      <c r="BT128" s="341">
        <f t="shared" si="134"/>
        <v>137.6500000000002</v>
      </c>
      <c r="BU128" s="319">
        <v>100.72999999999999</v>
      </c>
      <c r="BV128" s="319">
        <v>0</v>
      </c>
      <c r="BW128" s="319">
        <f t="shared" si="135"/>
        <v>100.72999999999999</v>
      </c>
      <c r="BX128" s="320">
        <f t="shared" si="136"/>
        <v>0</v>
      </c>
      <c r="BY128" s="342">
        <f t="shared" si="137"/>
        <v>100.72999999999999</v>
      </c>
      <c r="BZ128" s="319">
        <v>1672.7700000000002</v>
      </c>
      <c r="CA128" s="319">
        <v>0</v>
      </c>
      <c r="CB128" s="319">
        <f t="shared" si="138"/>
        <v>1672.7700000000002</v>
      </c>
      <c r="CC128" s="320">
        <f t="shared" si="139"/>
        <v>0</v>
      </c>
      <c r="CD128" s="341">
        <f t="shared" si="140"/>
        <v>1672.7700000000002</v>
      </c>
      <c r="CE128" s="319">
        <v>19937.420000000002</v>
      </c>
      <c r="CF128" s="319">
        <v>110666.77000000002</v>
      </c>
      <c r="CG128" s="319">
        <f t="shared" si="141"/>
        <v>0</v>
      </c>
      <c r="CH128" s="320">
        <f t="shared" si="142"/>
        <v>-90729.35000000002</v>
      </c>
      <c r="CI128" s="342">
        <f t="shared" si="143"/>
        <v>-90729.35000000002</v>
      </c>
      <c r="CJ128" s="319">
        <v>2350.29</v>
      </c>
      <c r="CK128" s="319">
        <v>0</v>
      </c>
      <c r="CL128" s="324">
        <f t="shared" si="144"/>
        <v>2350.29</v>
      </c>
      <c r="CM128" s="324">
        <f t="shared" si="145"/>
        <v>0</v>
      </c>
      <c r="CN128" s="327">
        <f t="shared" si="177"/>
        <v>2350.29</v>
      </c>
      <c r="CO128" s="324">
        <v>3420.2300000000005</v>
      </c>
      <c r="CP128" s="324">
        <v>0</v>
      </c>
      <c r="CQ128" s="324">
        <f t="shared" si="146"/>
        <v>3420.2300000000005</v>
      </c>
      <c r="CR128" s="324">
        <f t="shared" si="147"/>
        <v>0</v>
      </c>
      <c r="CS128" s="327">
        <f t="shared" si="178"/>
        <v>3420.2300000000005</v>
      </c>
      <c r="CT128" s="324">
        <v>570.79999999999984</v>
      </c>
      <c r="CU128" s="324">
        <v>0</v>
      </c>
      <c r="CV128" s="324">
        <f t="shared" si="148"/>
        <v>570.79999999999984</v>
      </c>
      <c r="CW128" s="324">
        <f t="shared" si="149"/>
        <v>0</v>
      </c>
      <c r="CX128" s="327">
        <f t="shared" si="179"/>
        <v>570.79999999999984</v>
      </c>
      <c r="CY128" s="324">
        <v>1434.1400000000003</v>
      </c>
      <c r="CZ128" s="324">
        <v>0</v>
      </c>
      <c r="DA128" s="324">
        <f t="shared" si="150"/>
        <v>1434.1400000000003</v>
      </c>
      <c r="DB128" s="324">
        <f t="shared" si="151"/>
        <v>0</v>
      </c>
      <c r="DC128" s="327">
        <f t="shared" si="180"/>
        <v>1434.1400000000003</v>
      </c>
      <c r="DD128" s="324">
        <v>863.6099999999999</v>
      </c>
      <c r="DE128" s="324">
        <v>0</v>
      </c>
      <c r="DF128" s="324">
        <f t="shared" si="152"/>
        <v>863.6099999999999</v>
      </c>
      <c r="DG128" s="324">
        <f t="shared" si="153"/>
        <v>0</v>
      </c>
      <c r="DH128" s="325">
        <f t="shared" si="181"/>
        <v>863.6099999999999</v>
      </c>
      <c r="DI128" s="323">
        <v>1393.3899999999999</v>
      </c>
      <c r="DJ128" s="323">
        <v>3418.3199999999997</v>
      </c>
      <c r="DK128" s="324">
        <f t="shared" si="154"/>
        <v>0</v>
      </c>
      <c r="DL128" s="324">
        <f t="shared" si="155"/>
        <v>-2024.9299999999998</v>
      </c>
      <c r="DM128" s="327">
        <f t="shared" si="182"/>
        <v>-2024.9299999999998</v>
      </c>
      <c r="DN128" s="324">
        <v>154.32999999999998</v>
      </c>
      <c r="DO128" s="324">
        <v>0</v>
      </c>
      <c r="DP128" s="324">
        <f t="shared" si="156"/>
        <v>154.32999999999998</v>
      </c>
      <c r="DQ128" s="324">
        <f t="shared" si="157"/>
        <v>0</v>
      </c>
      <c r="DR128" s="325">
        <f t="shared" si="158"/>
        <v>154.32999999999998</v>
      </c>
      <c r="DS128" s="320">
        <v>6333.66</v>
      </c>
      <c r="DT128" s="320">
        <v>0</v>
      </c>
      <c r="DU128" s="319">
        <f t="shared" si="159"/>
        <v>6333.66</v>
      </c>
      <c r="DV128" s="320">
        <f t="shared" si="160"/>
        <v>0</v>
      </c>
      <c r="DW128" s="342">
        <f t="shared" si="183"/>
        <v>6333.66</v>
      </c>
      <c r="DX128" s="329">
        <v>5139.7699999999986</v>
      </c>
      <c r="DY128" s="329">
        <v>3278.08</v>
      </c>
      <c r="DZ128" s="320">
        <f t="shared" si="161"/>
        <v>1861.6899999999987</v>
      </c>
      <c r="EA128" s="320">
        <f t="shared" si="162"/>
        <v>0</v>
      </c>
      <c r="EB128" s="342">
        <f t="shared" si="163"/>
        <v>1861.6899999999987</v>
      </c>
      <c r="EC128" s="319">
        <v>0</v>
      </c>
      <c r="ED128" s="319">
        <v>0</v>
      </c>
      <c r="EE128" s="319">
        <f t="shared" si="164"/>
        <v>0</v>
      </c>
      <c r="EF128" s="320">
        <f t="shared" si="165"/>
        <v>0</v>
      </c>
      <c r="EG128" s="342">
        <f t="shared" si="166"/>
        <v>0</v>
      </c>
      <c r="EH128" s="324"/>
      <c r="EI128" s="324"/>
      <c r="EJ128" s="324">
        <f t="shared" si="167"/>
        <v>0</v>
      </c>
      <c r="EK128" s="324">
        <f t="shared" si="168"/>
        <v>0</v>
      </c>
      <c r="EL128" s="327">
        <f t="shared" si="169"/>
        <v>0</v>
      </c>
      <c r="EM128" s="330">
        <v>3288.9300000000003</v>
      </c>
      <c r="EN128" s="330">
        <v>7475.4599999999991</v>
      </c>
      <c r="EO128" s="331">
        <f t="shared" si="170"/>
        <v>99340.07</v>
      </c>
      <c r="EP128" s="331">
        <f t="shared" si="96"/>
        <v>176238.1</v>
      </c>
      <c r="EQ128" s="332">
        <f t="shared" si="171"/>
        <v>0</v>
      </c>
      <c r="ER128" s="332">
        <f t="shared" si="172"/>
        <v>-76898.03</v>
      </c>
      <c r="ES128" s="333">
        <f t="shared" si="173"/>
        <v>-76898.03</v>
      </c>
      <c r="ET128" s="343"/>
      <c r="EU128" s="335">
        <f t="shared" si="174"/>
        <v>-21172.199999999983</v>
      </c>
      <c r="EV128" s="336">
        <f t="shared" si="175"/>
        <v>-63030.160000000018</v>
      </c>
      <c r="EW128" s="337"/>
      <c r="EX128" s="2"/>
      <c r="EY128" s="7"/>
      <c r="EZ128" s="2"/>
      <c r="FA128" s="2"/>
      <c r="FB128" s="2"/>
      <c r="FC128" s="2"/>
      <c r="FD128" s="2"/>
      <c r="FE128" s="2"/>
      <c r="FF128" s="2"/>
      <c r="FG128" s="2"/>
    </row>
    <row r="129" spans="1:163" s="1" customFormat="1" ht="15.75" customHeight="1" x14ac:dyDescent="0.25">
      <c r="A129" s="311">
        <v>122</v>
      </c>
      <c r="B129" s="338" t="s">
        <v>129</v>
      </c>
      <c r="C129" s="339">
        <v>5</v>
      </c>
      <c r="D129" s="340">
        <v>6</v>
      </c>
      <c r="E129" s="315">
        <v>4437.7</v>
      </c>
      <c r="F129" s="316">
        <f>'[3]березень 2021'!F133</f>
        <v>37649.719999999979</v>
      </c>
      <c r="G129" s="316">
        <f>'[3]березень 2021'!G133</f>
        <v>-8166.7699999999932</v>
      </c>
      <c r="H129" s="317">
        <v>16875.48</v>
      </c>
      <c r="I129" s="317">
        <v>15448.590000000002</v>
      </c>
      <c r="J129" s="317">
        <f t="shared" si="97"/>
        <v>1426.8899999999976</v>
      </c>
      <c r="K129" s="317">
        <f t="shared" si="98"/>
        <v>0</v>
      </c>
      <c r="L129" s="317">
        <f t="shared" si="99"/>
        <v>1426.8899999999976</v>
      </c>
      <c r="M129" s="318">
        <v>30924.379999999997</v>
      </c>
      <c r="N129" s="318">
        <v>41305.120000000003</v>
      </c>
      <c r="O129" s="319">
        <f t="shared" si="100"/>
        <v>0</v>
      </c>
      <c r="P129" s="319">
        <f t="shared" si="101"/>
        <v>-10380.740000000005</v>
      </c>
      <c r="Q129" s="319">
        <f t="shared" si="102"/>
        <v>-10380.740000000005</v>
      </c>
      <c r="R129" s="319">
        <v>0</v>
      </c>
      <c r="S129" s="319">
        <v>0</v>
      </c>
      <c r="T129" s="319">
        <f t="shared" si="103"/>
        <v>0</v>
      </c>
      <c r="U129" s="320">
        <f t="shared" si="104"/>
        <v>0</v>
      </c>
      <c r="V129" s="341">
        <f t="shared" si="105"/>
        <v>0</v>
      </c>
      <c r="W129" s="319">
        <v>0</v>
      </c>
      <c r="X129" s="319">
        <v>0</v>
      </c>
      <c r="Y129" s="319">
        <f t="shared" si="106"/>
        <v>0</v>
      </c>
      <c r="Z129" s="320">
        <f t="shared" si="107"/>
        <v>0</v>
      </c>
      <c r="AA129" s="342">
        <f t="shared" si="108"/>
        <v>0</v>
      </c>
      <c r="AB129" s="323">
        <v>5924.32</v>
      </c>
      <c r="AC129" s="323">
        <v>937.96</v>
      </c>
      <c r="AD129" s="324">
        <f t="shared" si="109"/>
        <v>4986.3599999999997</v>
      </c>
      <c r="AE129" s="324">
        <f t="shared" si="110"/>
        <v>0</v>
      </c>
      <c r="AF129" s="325">
        <f t="shared" si="176"/>
        <v>4986.3599999999997</v>
      </c>
      <c r="AG129" s="323">
        <v>3188.5</v>
      </c>
      <c r="AH129" s="323">
        <v>557.66000000000008</v>
      </c>
      <c r="AI129" s="324">
        <f t="shared" si="111"/>
        <v>2630.84</v>
      </c>
      <c r="AJ129" s="324">
        <f t="shared" si="112"/>
        <v>0</v>
      </c>
      <c r="AK129" s="325">
        <f t="shared" si="113"/>
        <v>2630.84</v>
      </c>
      <c r="AL129" s="323">
        <v>6262.0199999999995</v>
      </c>
      <c r="AM129" s="323">
        <v>4814.08</v>
      </c>
      <c r="AN129" s="324">
        <f t="shared" si="114"/>
        <v>1447.9399999999996</v>
      </c>
      <c r="AO129" s="324">
        <f t="shared" si="115"/>
        <v>0</v>
      </c>
      <c r="AP129" s="325">
        <f t="shared" si="116"/>
        <v>1447.9399999999996</v>
      </c>
      <c r="AQ129" s="326">
        <v>1229.69</v>
      </c>
      <c r="AR129" s="326">
        <v>1050.33</v>
      </c>
      <c r="AS129" s="324">
        <f t="shared" si="117"/>
        <v>179.36000000000013</v>
      </c>
      <c r="AT129" s="324">
        <f t="shared" si="118"/>
        <v>0</v>
      </c>
      <c r="AU129" s="327">
        <f t="shared" si="119"/>
        <v>179.36000000000013</v>
      </c>
      <c r="AV129" s="323">
        <v>467.27999999999986</v>
      </c>
      <c r="AW129" s="323">
        <v>0.79999999999999993</v>
      </c>
      <c r="AX129" s="324">
        <f t="shared" si="120"/>
        <v>466.47999999999985</v>
      </c>
      <c r="AY129" s="324">
        <f t="shared" si="121"/>
        <v>0</v>
      </c>
      <c r="AZ129" s="325">
        <f t="shared" si="122"/>
        <v>466.47999999999985</v>
      </c>
      <c r="BA129" s="326">
        <v>8050.4100000000008</v>
      </c>
      <c r="BB129" s="326">
        <v>4948.6400000000003</v>
      </c>
      <c r="BC129" s="324">
        <f t="shared" si="123"/>
        <v>3101.7700000000004</v>
      </c>
      <c r="BD129" s="324">
        <f t="shared" si="124"/>
        <v>0</v>
      </c>
      <c r="BE129" s="327">
        <f t="shared" si="125"/>
        <v>3101.7700000000004</v>
      </c>
      <c r="BF129" s="324">
        <v>1519.45</v>
      </c>
      <c r="BG129" s="324">
        <v>4032.36</v>
      </c>
      <c r="BH129" s="324">
        <f t="shared" si="126"/>
        <v>0</v>
      </c>
      <c r="BI129" s="324">
        <f t="shared" si="127"/>
        <v>-2512.91</v>
      </c>
      <c r="BJ129" s="327">
        <f t="shared" si="128"/>
        <v>-2512.91</v>
      </c>
      <c r="BK129" s="324">
        <v>8346.869999999999</v>
      </c>
      <c r="BL129" s="324">
        <v>4764.03</v>
      </c>
      <c r="BM129" s="324">
        <f t="shared" si="129"/>
        <v>3582.8399999999992</v>
      </c>
      <c r="BN129" s="324">
        <f t="shared" si="130"/>
        <v>0</v>
      </c>
      <c r="BO129" s="325">
        <f t="shared" si="131"/>
        <v>3582.8399999999992</v>
      </c>
      <c r="BP129" s="320">
        <v>1089.9099999999999</v>
      </c>
      <c r="BQ129" s="320">
        <v>896.6</v>
      </c>
      <c r="BR129" s="319">
        <f t="shared" si="132"/>
        <v>193.30999999999983</v>
      </c>
      <c r="BS129" s="320">
        <f t="shared" si="133"/>
        <v>0</v>
      </c>
      <c r="BT129" s="341">
        <f t="shared" si="134"/>
        <v>193.30999999999983</v>
      </c>
      <c r="BU129" s="319">
        <v>141.11000000000001</v>
      </c>
      <c r="BV129" s="319">
        <v>336.96000000000004</v>
      </c>
      <c r="BW129" s="319">
        <f t="shared" si="135"/>
        <v>0</v>
      </c>
      <c r="BX129" s="320">
        <f t="shared" si="136"/>
        <v>-195.85000000000002</v>
      </c>
      <c r="BY129" s="342">
        <f t="shared" si="137"/>
        <v>-195.85000000000002</v>
      </c>
      <c r="BZ129" s="319">
        <v>2504.6499999999996</v>
      </c>
      <c r="CA129" s="319">
        <v>4066.04</v>
      </c>
      <c r="CB129" s="319">
        <f t="shared" si="138"/>
        <v>0</v>
      </c>
      <c r="CC129" s="320">
        <f t="shared" si="139"/>
        <v>-1561.3900000000003</v>
      </c>
      <c r="CD129" s="341">
        <f t="shared" si="140"/>
        <v>-1561.3900000000003</v>
      </c>
      <c r="CE129" s="319">
        <v>37689.350000000006</v>
      </c>
      <c r="CF129" s="319">
        <v>7761.44</v>
      </c>
      <c r="CG129" s="319">
        <f t="shared" si="141"/>
        <v>29927.910000000007</v>
      </c>
      <c r="CH129" s="320">
        <f t="shared" si="142"/>
        <v>0</v>
      </c>
      <c r="CI129" s="342">
        <f t="shared" si="143"/>
        <v>29927.910000000007</v>
      </c>
      <c r="CJ129" s="319">
        <v>3484.4799999999996</v>
      </c>
      <c r="CK129" s="319">
        <v>0</v>
      </c>
      <c r="CL129" s="324">
        <f t="shared" si="144"/>
        <v>3484.4799999999996</v>
      </c>
      <c r="CM129" s="324">
        <f t="shared" si="145"/>
        <v>0</v>
      </c>
      <c r="CN129" s="327">
        <f t="shared" si="177"/>
        <v>3484.4799999999996</v>
      </c>
      <c r="CO129" s="324">
        <v>5435.73</v>
      </c>
      <c r="CP129" s="324">
        <v>5308.2</v>
      </c>
      <c r="CQ129" s="324">
        <f t="shared" si="146"/>
        <v>127.52999999999975</v>
      </c>
      <c r="CR129" s="324">
        <f t="shared" si="147"/>
        <v>0</v>
      </c>
      <c r="CS129" s="327">
        <f t="shared" si="178"/>
        <v>127.52999999999975</v>
      </c>
      <c r="CT129" s="324">
        <v>961.67</v>
      </c>
      <c r="CU129" s="324">
        <v>0</v>
      </c>
      <c r="CV129" s="324">
        <f t="shared" si="148"/>
        <v>961.67</v>
      </c>
      <c r="CW129" s="324">
        <f t="shared" si="149"/>
        <v>0</v>
      </c>
      <c r="CX129" s="327">
        <f t="shared" si="179"/>
        <v>961.67</v>
      </c>
      <c r="CY129" s="324">
        <v>2312.91</v>
      </c>
      <c r="CZ129" s="324">
        <v>0</v>
      </c>
      <c r="DA129" s="324">
        <f t="shared" si="150"/>
        <v>2312.91</v>
      </c>
      <c r="DB129" s="324">
        <f t="shared" si="151"/>
        <v>0</v>
      </c>
      <c r="DC129" s="327">
        <f t="shared" si="180"/>
        <v>2312.91</v>
      </c>
      <c r="DD129" s="324">
        <v>1725.8000000000004</v>
      </c>
      <c r="DE129" s="324">
        <v>0</v>
      </c>
      <c r="DF129" s="324">
        <f t="shared" si="152"/>
        <v>1725.8000000000004</v>
      </c>
      <c r="DG129" s="324">
        <f t="shared" si="153"/>
        <v>0</v>
      </c>
      <c r="DH129" s="325">
        <f t="shared" si="181"/>
        <v>1725.8000000000004</v>
      </c>
      <c r="DI129" s="323">
        <v>2781.54</v>
      </c>
      <c r="DJ129" s="323">
        <v>0</v>
      </c>
      <c r="DK129" s="324">
        <f t="shared" si="154"/>
        <v>2781.54</v>
      </c>
      <c r="DL129" s="324">
        <f t="shared" si="155"/>
        <v>0</v>
      </c>
      <c r="DM129" s="327">
        <f t="shared" si="182"/>
        <v>2781.54</v>
      </c>
      <c r="DN129" s="324">
        <v>229.85999999999999</v>
      </c>
      <c r="DO129" s="324">
        <v>0</v>
      </c>
      <c r="DP129" s="324">
        <f t="shared" si="156"/>
        <v>229.85999999999999</v>
      </c>
      <c r="DQ129" s="324">
        <f t="shared" si="157"/>
        <v>0</v>
      </c>
      <c r="DR129" s="325">
        <f t="shared" si="158"/>
        <v>229.85999999999999</v>
      </c>
      <c r="DS129" s="320">
        <v>5967.82</v>
      </c>
      <c r="DT129" s="320">
        <v>0</v>
      </c>
      <c r="DU129" s="319">
        <f t="shared" si="159"/>
        <v>5967.82</v>
      </c>
      <c r="DV129" s="320">
        <f t="shared" si="160"/>
        <v>0</v>
      </c>
      <c r="DW129" s="342">
        <f t="shared" si="183"/>
        <v>5967.82</v>
      </c>
      <c r="DX129" s="329">
        <v>6374.2300000000005</v>
      </c>
      <c r="DY129" s="329">
        <v>3343.3399999999997</v>
      </c>
      <c r="DZ129" s="320">
        <f t="shared" si="161"/>
        <v>3030.8900000000008</v>
      </c>
      <c r="EA129" s="320">
        <f t="shared" si="162"/>
        <v>0</v>
      </c>
      <c r="EB129" s="342">
        <f t="shared" si="163"/>
        <v>3030.8900000000008</v>
      </c>
      <c r="EC129" s="319">
        <v>0</v>
      </c>
      <c r="ED129" s="319">
        <v>0</v>
      </c>
      <c r="EE129" s="319">
        <f t="shared" si="164"/>
        <v>0</v>
      </c>
      <c r="EF129" s="320">
        <f t="shared" si="165"/>
        <v>0</v>
      </c>
      <c r="EG129" s="342">
        <f t="shared" si="166"/>
        <v>0</v>
      </c>
      <c r="EH129" s="324"/>
      <c r="EI129" s="324"/>
      <c r="EJ129" s="324">
        <f t="shared" si="167"/>
        <v>0</v>
      </c>
      <c r="EK129" s="324">
        <f t="shared" si="168"/>
        <v>0</v>
      </c>
      <c r="EL129" s="327">
        <f t="shared" si="169"/>
        <v>0</v>
      </c>
      <c r="EM129" s="330">
        <v>5255.19</v>
      </c>
      <c r="EN129" s="330">
        <v>3597.7899999999991</v>
      </c>
      <c r="EO129" s="331">
        <f t="shared" si="170"/>
        <v>158742.65000000002</v>
      </c>
      <c r="EP129" s="331">
        <f t="shared" si="96"/>
        <v>103169.94000000002</v>
      </c>
      <c r="EQ129" s="332">
        <f t="shared" si="171"/>
        <v>55572.710000000006</v>
      </c>
      <c r="ER129" s="332">
        <f t="shared" si="172"/>
        <v>0</v>
      </c>
      <c r="ES129" s="333">
        <f t="shared" si="173"/>
        <v>55572.710000000006</v>
      </c>
      <c r="ET129" s="343"/>
      <c r="EU129" s="335">
        <f t="shared" si="174"/>
        <v>93222.43</v>
      </c>
      <c r="EV129" s="336">
        <f t="shared" si="175"/>
        <v>33384.930000000008</v>
      </c>
      <c r="EW129" s="337"/>
      <c r="EX129" s="2"/>
      <c r="EY129" s="7"/>
      <c r="EZ129" s="2"/>
      <c r="FA129" s="2"/>
      <c r="FB129" s="2"/>
      <c r="FC129" s="2"/>
      <c r="FD129" s="2"/>
      <c r="FE129" s="2"/>
      <c r="FF129" s="2"/>
      <c r="FG129" s="2"/>
    </row>
    <row r="130" spans="1:163" s="1" customFormat="1" ht="15.75" customHeight="1" x14ac:dyDescent="0.25">
      <c r="A130" s="311">
        <v>123</v>
      </c>
      <c r="B130" s="338" t="s">
        <v>130</v>
      </c>
      <c r="C130" s="339">
        <v>5</v>
      </c>
      <c r="D130" s="340">
        <v>2</v>
      </c>
      <c r="E130" s="315">
        <v>4412.8142857142857</v>
      </c>
      <c r="F130" s="316">
        <f>'[3]березень 2021'!F134</f>
        <v>-51619.280000000013</v>
      </c>
      <c r="G130" s="316">
        <f>'[3]березень 2021'!G134</f>
        <v>24733.899999999998</v>
      </c>
      <c r="H130" s="317">
        <v>34759.99</v>
      </c>
      <c r="I130" s="317">
        <v>31954.34</v>
      </c>
      <c r="J130" s="317">
        <f t="shared" si="97"/>
        <v>2805.6499999999978</v>
      </c>
      <c r="K130" s="317">
        <f t="shared" si="98"/>
        <v>0</v>
      </c>
      <c r="L130" s="317">
        <f t="shared" si="99"/>
        <v>2805.6499999999978</v>
      </c>
      <c r="M130" s="318">
        <v>32622.850000000002</v>
      </c>
      <c r="N130" s="318">
        <v>47293</v>
      </c>
      <c r="O130" s="319">
        <f t="shared" si="100"/>
        <v>0</v>
      </c>
      <c r="P130" s="319">
        <f t="shared" si="101"/>
        <v>-14670.149999999998</v>
      </c>
      <c r="Q130" s="319">
        <f t="shared" si="102"/>
        <v>-14670.149999999998</v>
      </c>
      <c r="R130" s="319">
        <v>0</v>
      </c>
      <c r="S130" s="319">
        <v>0</v>
      </c>
      <c r="T130" s="319">
        <f t="shared" si="103"/>
        <v>0</v>
      </c>
      <c r="U130" s="320">
        <f t="shared" si="104"/>
        <v>0</v>
      </c>
      <c r="V130" s="341">
        <f t="shared" si="105"/>
        <v>0</v>
      </c>
      <c r="W130" s="319">
        <v>0</v>
      </c>
      <c r="X130" s="319">
        <v>0</v>
      </c>
      <c r="Y130" s="319">
        <f t="shared" si="106"/>
        <v>0</v>
      </c>
      <c r="Z130" s="320">
        <f t="shared" si="107"/>
        <v>0</v>
      </c>
      <c r="AA130" s="342">
        <f t="shared" si="108"/>
        <v>0</v>
      </c>
      <c r="AB130" s="323">
        <v>6867.1900000000005</v>
      </c>
      <c r="AC130" s="323">
        <v>859.37</v>
      </c>
      <c r="AD130" s="324">
        <f t="shared" si="109"/>
        <v>6007.8200000000006</v>
      </c>
      <c r="AE130" s="324">
        <f t="shared" si="110"/>
        <v>0</v>
      </c>
      <c r="AF130" s="325">
        <f t="shared" si="176"/>
        <v>6007.8200000000006</v>
      </c>
      <c r="AG130" s="323">
        <v>3055.47</v>
      </c>
      <c r="AH130" s="323">
        <v>1153.22</v>
      </c>
      <c r="AI130" s="324">
        <f t="shared" si="111"/>
        <v>1902.2499999999998</v>
      </c>
      <c r="AJ130" s="324">
        <f t="shared" si="112"/>
        <v>0</v>
      </c>
      <c r="AK130" s="325">
        <f t="shared" si="113"/>
        <v>1902.2499999999998</v>
      </c>
      <c r="AL130" s="323">
        <v>6232.69</v>
      </c>
      <c r="AM130" s="323">
        <v>4805.6899999999996</v>
      </c>
      <c r="AN130" s="324">
        <f t="shared" si="114"/>
        <v>1427</v>
      </c>
      <c r="AO130" s="324">
        <f t="shared" si="115"/>
        <v>0</v>
      </c>
      <c r="AP130" s="325">
        <f t="shared" si="116"/>
        <v>1427</v>
      </c>
      <c r="AQ130" s="326">
        <v>1198.07</v>
      </c>
      <c r="AR130" s="326">
        <v>1019.76</v>
      </c>
      <c r="AS130" s="324">
        <f t="shared" si="117"/>
        <v>178.30999999999995</v>
      </c>
      <c r="AT130" s="324">
        <f t="shared" si="118"/>
        <v>0</v>
      </c>
      <c r="AU130" s="327">
        <f t="shared" si="119"/>
        <v>178.30999999999995</v>
      </c>
      <c r="AV130" s="323">
        <v>0</v>
      </c>
      <c r="AW130" s="323">
        <v>0</v>
      </c>
      <c r="AX130" s="324">
        <f t="shared" si="120"/>
        <v>0</v>
      </c>
      <c r="AY130" s="324">
        <f t="shared" si="121"/>
        <v>0</v>
      </c>
      <c r="AZ130" s="325">
        <f t="shared" si="122"/>
        <v>0</v>
      </c>
      <c r="BA130" s="326">
        <v>3786.2100000000005</v>
      </c>
      <c r="BB130" s="326">
        <v>2904.53</v>
      </c>
      <c r="BC130" s="324">
        <f t="shared" si="123"/>
        <v>881.68000000000029</v>
      </c>
      <c r="BD130" s="324">
        <f t="shared" si="124"/>
        <v>0</v>
      </c>
      <c r="BE130" s="327">
        <f t="shared" si="125"/>
        <v>881.68000000000029</v>
      </c>
      <c r="BF130" s="324">
        <v>1510.97</v>
      </c>
      <c r="BG130" s="324">
        <v>6110.64</v>
      </c>
      <c r="BH130" s="324">
        <f t="shared" si="126"/>
        <v>0</v>
      </c>
      <c r="BI130" s="324">
        <f t="shared" si="127"/>
        <v>-4599.67</v>
      </c>
      <c r="BJ130" s="327">
        <f t="shared" si="128"/>
        <v>-4599.67</v>
      </c>
      <c r="BK130" s="324">
        <v>8318.68</v>
      </c>
      <c r="BL130" s="324">
        <v>8664.49</v>
      </c>
      <c r="BM130" s="324">
        <f t="shared" si="129"/>
        <v>0</v>
      </c>
      <c r="BN130" s="324">
        <f t="shared" si="130"/>
        <v>-345.80999999999949</v>
      </c>
      <c r="BO130" s="325">
        <f t="shared" si="131"/>
        <v>-345.80999999999949</v>
      </c>
      <c r="BP130" s="320">
        <v>1247.07</v>
      </c>
      <c r="BQ130" s="320">
        <v>1025.7199999999998</v>
      </c>
      <c r="BR130" s="319">
        <f t="shared" si="132"/>
        <v>221.35000000000014</v>
      </c>
      <c r="BS130" s="320">
        <f t="shared" si="133"/>
        <v>0</v>
      </c>
      <c r="BT130" s="341">
        <f t="shared" si="134"/>
        <v>221.35000000000014</v>
      </c>
      <c r="BU130" s="319">
        <v>162.38999999999999</v>
      </c>
      <c r="BV130" s="319">
        <v>682.68</v>
      </c>
      <c r="BW130" s="319">
        <f t="shared" si="135"/>
        <v>0</v>
      </c>
      <c r="BX130" s="320">
        <f t="shared" si="136"/>
        <v>-520.29</v>
      </c>
      <c r="BY130" s="342">
        <f t="shared" si="137"/>
        <v>-520.29</v>
      </c>
      <c r="BZ130" s="319">
        <v>4503.33</v>
      </c>
      <c r="CA130" s="319">
        <v>7332.41</v>
      </c>
      <c r="CB130" s="319">
        <f t="shared" si="138"/>
        <v>0</v>
      </c>
      <c r="CC130" s="320">
        <f t="shared" si="139"/>
        <v>-2829.08</v>
      </c>
      <c r="CD130" s="341">
        <f t="shared" si="140"/>
        <v>-2829.08</v>
      </c>
      <c r="CE130" s="319">
        <v>19722.27</v>
      </c>
      <c r="CF130" s="319">
        <v>5817.09</v>
      </c>
      <c r="CG130" s="319">
        <f t="shared" si="141"/>
        <v>13905.18</v>
      </c>
      <c r="CH130" s="320">
        <f t="shared" si="142"/>
        <v>0</v>
      </c>
      <c r="CI130" s="342">
        <f t="shared" si="143"/>
        <v>13905.18</v>
      </c>
      <c r="CJ130" s="319">
        <v>3677.1899999999996</v>
      </c>
      <c r="CK130" s="319">
        <v>0</v>
      </c>
      <c r="CL130" s="324">
        <f t="shared" si="144"/>
        <v>3677.1899999999996</v>
      </c>
      <c r="CM130" s="324">
        <f t="shared" si="145"/>
        <v>0</v>
      </c>
      <c r="CN130" s="327">
        <f t="shared" si="177"/>
        <v>3677.1899999999996</v>
      </c>
      <c r="CO130" s="324">
        <v>5208.91</v>
      </c>
      <c r="CP130" s="324">
        <v>86501.48</v>
      </c>
      <c r="CQ130" s="324">
        <f t="shared" si="146"/>
        <v>0</v>
      </c>
      <c r="CR130" s="324">
        <f t="shared" si="147"/>
        <v>-81292.569999999992</v>
      </c>
      <c r="CS130" s="327">
        <f t="shared" si="178"/>
        <v>-81292.569999999992</v>
      </c>
      <c r="CT130" s="324">
        <v>881.67999999999984</v>
      </c>
      <c r="CU130" s="324">
        <v>0</v>
      </c>
      <c r="CV130" s="324">
        <f t="shared" si="148"/>
        <v>881.67999999999984</v>
      </c>
      <c r="CW130" s="324">
        <f t="shared" si="149"/>
        <v>0</v>
      </c>
      <c r="CX130" s="327">
        <f t="shared" si="179"/>
        <v>881.67999999999984</v>
      </c>
      <c r="CY130" s="324">
        <v>2163.56</v>
      </c>
      <c r="CZ130" s="324">
        <v>0</v>
      </c>
      <c r="DA130" s="324">
        <f t="shared" si="150"/>
        <v>2163.56</v>
      </c>
      <c r="DB130" s="324">
        <f t="shared" si="151"/>
        <v>0</v>
      </c>
      <c r="DC130" s="327">
        <f t="shared" si="180"/>
        <v>2163.56</v>
      </c>
      <c r="DD130" s="324">
        <v>0</v>
      </c>
      <c r="DE130" s="324">
        <v>0</v>
      </c>
      <c r="DF130" s="324">
        <f t="shared" si="152"/>
        <v>0</v>
      </c>
      <c r="DG130" s="324">
        <f t="shared" si="153"/>
        <v>0</v>
      </c>
      <c r="DH130" s="325">
        <f t="shared" si="181"/>
        <v>0</v>
      </c>
      <c r="DI130" s="323">
        <v>1484.4600000000003</v>
      </c>
      <c r="DJ130" s="323">
        <v>2788.8100000000004</v>
      </c>
      <c r="DK130" s="324">
        <f t="shared" si="154"/>
        <v>0</v>
      </c>
      <c r="DL130" s="324">
        <f t="shared" si="155"/>
        <v>-1304.3500000000001</v>
      </c>
      <c r="DM130" s="327">
        <f t="shared" si="182"/>
        <v>-1304.3500000000001</v>
      </c>
      <c r="DN130" s="324">
        <v>247.55999999999997</v>
      </c>
      <c r="DO130" s="324">
        <v>0</v>
      </c>
      <c r="DP130" s="324">
        <f t="shared" si="156"/>
        <v>247.55999999999997</v>
      </c>
      <c r="DQ130" s="324">
        <f t="shared" si="157"/>
        <v>0</v>
      </c>
      <c r="DR130" s="325">
        <f t="shared" si="158"/>
        <v>247.55999999999997</v>
      </c>
      <c r="DS130" s="320">
        <v>7691.1599999999989</v>
      </c>
      <c r="DT130" s="320">
        <v>0</v>
      </c>
      <c r="DU130" s="319">
        <f t="shared" si="159"/>
        <v>7691.1599999999989</v>
      </c>
      <c r="DV130" s="320">
        <f t="shared" si="160"/>
        <v>0</v>
      </c>
      <c r="DW130" s="342">
        <f t="shared" si="183"/>
        <v>7691.1599999999989</v>
      </c>
      <c r="DX130" s="329">
        <v>10404.119999999999</v>
      </c>
      <c r="DY130" s="329">
        <v>6769.4299999999994</v>
      </c>
      <c r="DZ130" s="320">
        <f t="shared" si="161"/>
        <v>3634.6899999999996</v>
      </c>
      <c r="EA130" s="320">
        <f t="shared" si="162"/>
        <v>0</v>
      </c>
      <c r="EB130" s="342">
        <f t="shared" si="163"/>
        <v>3634.6899999999996</v>
      </c>
      <c r="EC130" s="319">
        <v>0</v>
      </c>
      <c r="ED130" s="319">
        <v>0</v>
      </c>
      <c r="EE130" s="319">
        <f t="shared" si="164"/>
        <v>0</v>
      </c>
      <c r="EF130" s="320">
        <f t="shared" si="165"/>
        <v>0</v>
      </c>
      <c r="EG130" s="342">
        <f t="shared" si="166"/>
        <v>0</v>
      </c>
      <c r="EH130" s="324"/>
      <c r="EI130" s="324"/>
      <c r="EJ130" s="324">
        <f t="shared" si="167"/>
        <v>0</v>
      </c>
      <c r="EK130" s="324">
        <f t="shared" si="168"/>
        <v>0</v>
      </c>
      <c r="EL130" s="327">
        <f t="shared" si="169"/>
        <v>0</v>
      </c>
      <c r="EM130" s="330">
        <v>5330.66</v>
      </c>
      <c r="EN130" s="330">
        <v>8948.19</v>
      </c>
      <c r="EO130" s="331">
        <f t="shared" si="170"/>
        <v>161076.48000000001</v>
      </c>
      <c r="EP130" s="331">
        <f t="shared" si="96"/>
        <v>224630.85</v>
      </c>
      <c r="EQ130" s="332">
        <f t="shared" si="171"/>
        <v>0</v>
      </c>
      <c r="ER130" s="332">
        <f t="shared" si="172"/>
        <v>-63554.369999999995</v>
      </c>
      <c r="ES130" s="333">
        <f t="shared" si="173"/>
        <v>-63554.369999999995</v>
      </c>
      <c r="ET130" s="343"/>
      <c r="EU130" s="335">
        <f t="shared" si="174"/>
        <v>-115173.65000000001</v>
      </c>
      <c r="EV130" s="336">
        <f t="shared" si="175"/>
        <v>-36987.849999999991</v>
      </c>
      <c r="EW130" s="337"/>
      <c r="EX130" s="2"/>
      <c r="EY130" s="7"/>
      <c r="EZ130" s="2"/>
      <c r="FA130" s="2"/>
      <c r="FB130" s="2"/>
      <c r="FC130" s="2"/>
      <c r="FD130" s="2"/>
      <c r="FE130" s="2"/>
      <c r="FF130" s="2"/>
      <c r="FG130" s="2"/>
    </row>
    <row r="131" spans="1:163" s="1" customFormat="1" ht="15.75" customHeight="1" x14ac:dyDescent="0.25">
      <c r="A131" s="311">
        <v>124</v>
      </c>
      <c r="B131" s="338" t="s">
        <v>131</v>
      </c>
      <c r="C131" s="339">
        <v>5</v>
      </c>
      <c r="D131" s="340">
        <v>2</v>
      </c>
      <c r="E131" s="315">
        <v>4364.7428571428582</v>
      </c>
      <c r="F131" s="316">
        <f>'[3]березень 2021'!F135</f>
        <v>-198225.49</v>
      </c>
      <c r="G131" s="316">
        <f>'[3]березень 2021'!G135</f>
        <v>-122562.89999999998</v>
      </c>
      <c r="H131" s="317">
        <v>19239.760000000002</v>
      </c>
      <c r="I131" s="317">
        <v>18321.27</v>
      </c>
      <c r="J131" s="317">
        <f t="shared" si="97"/>
        <v>918.4900000000016</v>
      </c>
      <c r="K131" s="317">
        <f t="shared" si="98"/>
        <v>0</v>
      </c>
      <c r="L131" s="317">
        <f t="shared" si="99"/>
        <v>918.4900000000016</v>
      </c>
      <c r="M131" s="318">
        <v>29793.280000000006</v>
      </c>
      <c r="N131" s="318">
        <v>41062.54</v>
      </c>
      <c r="O131" s="319">
        <f t="shared" si="100"/>
        <v>0</v>
      </c>
      <c r="P131" s="319">
        <f t="shared" si="101"/>
        <v>-11269.259999999995</v>
      </c>
      <c r="Q131" s="319">
        <f t="shared" si="102"/>
        <v>-11269.259999999995</v>
      </c>
      <c r="R131" s="319">
        <v>0</v>
      </c>
      <c r="S131" s="319">
        <v>0</v>
      </c>
      <c r="T131" s="319">
        <f t="shared" si="103"/>
        <v>0</v>
      </c>
      <c r="U131" s="320">
        <f t="shared" si="104"/>
        <v>0</v>
      </c>
      <c r="V131" s="341">
        <f t="shared" si="105"/>
        <v>0</v>
      </c>
      <c r="W131" s="319">
        <v>0</v>
      </c>
      <c r="X131" s="319">
        <v>0</v>
      </c>
      <c r="Y131" s="319">
        <f t="shared" si="106"/>
        <v>0</v>
      </c>
      <c r="Z131" s="320">
        <f t="shared" si="107"/>
        <v>0</v>
      </c>
      <c r="AA131" s="342">
        <f t="shared" si="108"/>
        <v>0</v>
      </c>
      <c r="AB131" s="323">
        <v>6873.2199999999993</v>
      </c>
      <c r="AC131" s="323">
        <v>1050.9499999999998</v>
      </c>
      <c r="AD131" s="324">
        <f t="shared" si="109"/>
        <v>5822.2699999999995</v>
      </c>
      <c r="AE131" s="324">
        <f t="shared" si="110"/>
        <v>0</v>
      </c>
      <c r="AF131" s="325">
        <f t="shared" si="176"/>
        <v>5822.2699999999995</v>
      </c>
      <c r="AG131" s="323">
        <v>3056.6000000000004</v>
      </c>
      <c r="AH131" s="323">
        <v>973.03</v>
      </c>
      <c r="AI131" s="324">
        <f t="shared" si="111"/>
        <v>2083.5700000000006</v>
      </c>
      <c r="AJ131" s="324">
        <f t="shared" si="112"/>
        <v>0</v>
      </c>
      <c r="AK131" s="325">
        <f t="shared" si="113"/>
        <v>2083.5700000000006</v>
      </c>
      <c r="AL131" s="323">
        <v>6153.43</v>
      </c>
      <c r="AM131" s="323">
        <v>4741.6499999999996</v>
      </c>
      <c r="AN131" s="324">
        <f t="shared" si="114"/>
        <v>1411.7800000000007</v>
      </c>
      <c r="AO131" s="324">
        <f t="shared" si="115"/>
        <v>0</v>
      </c>
      <c r="AP131" s="325">
        <f t="shared" si="116"/>
        <v>1411.7800000000007</v>
      </c>
      <c r="AQ131" s="326">
        <v>1188.0600000000002</v>
      </c>
      <c r="AR131" s="326">
        <v>1009.6099999999999</v>
      </c>
      <c r="AS131" s="324">
        <f t="shared" si="117"/>
        <v>178.45000000000027</v>
      </c>
      <c r="AT131" s="324">
        <f t="shared" si="118"/>
        <v>0</v>
      </c>
      <c r="AU131" s="327">
        <f t="shared" si="119"/>
        <v>178.45000000000027</v>
      </c>
      <c r="AV131" s="323">
        <v>0</v>
      </c>
      <c r="AW131" s="323">
        <v>0</v>
      </c>
      <c r="AX131" s="324">
        <f t="shared" si="120"/>
        <v>0</v>
      </c>
      <c r="AY131" s="324">
        <f t="shared" si="121"/>
        <v>0</v>
      </c>
      <c r="AZ131" s="325">
        <f t="shared" si="122"/>
        <v>0</v>
      </c>
      <c r="BA131" s="326">
        <v>3785.9899999999993</v>
      </c>
      <c r="BB131" s="326">
        <v>3182.16</v>
      </c>
      <c r="BC131" s="324">
        <f t="shared" si="123"/>
        <v>603.82999999999947</v>
      </c>
      <c r="BD131" s="324">
        <f t="shared" si="124"/>
        <v>0</v>
      </c>
      <c r="BE131" s="327">
        <f t="shared" si="125"/>
        <v>603.82999999999947</v>
      </c>
      <c r="BF131" s="324">
        <v>1494.4800000000002</v>
      </c>
      <c r="BG131" s="324">
        <v>0</v>
      </c>
      <c r="BH131" s="324">
        <f t="shared" si="126"/>
        <v>1494.4800000000002</v>
      </c>
      <c r="BI131" s="324">
        <f t="shared" si="127"/>
        <v>0</v>
      </c>
      <c r="BJ131" s="327">
        <f t="shared" si="128"/>
        <v>1494.4800000000002</v>
      </c>
      <c r="BK131" s="324">
        <v>8227.9699999999993</v>
      </c>
      <c r="BL131" s="324">
        <v>6649.329999999999</v>
      </c>
      <c r="BM131" s="324">
        <f t="shared" si="129"/>
        <v>1578.6400000000003</v>
      </c>
      <c r="BN131" s="324">
        <f t="shared" si="130"/>
        <v>0</v>
      </c>
      <c r="BO131" s="325">
        <f t="shared" si="131"/>
        <v>1578.6400000000003</v>
      </c>
      <c r="BP131" s="320">
        <v>1219.52</v>
      </c>
      <c r="BQ131" s="320">
        <v>1002.3</v>
      </c>
      <c r="BR131" s="319">
        <f t="shared" si="132"/>
        <v>217.22000000000003</v>
      </c>
      <c r="BS131" s="320">
        <f t="shared" si="133"/>
        <v>0</v>
      </c>
      <c r="BT131" s="341">
        <f t="shared" si="134"/>
        <v>217.22000000000003</v>
      </c>
      <c r="BU131" s="319">
        <v>156.25</v>
      </c>
      <c r="BV131" s="319">
        <v>0</v>
      </c>
      <c r="BW131" s="319">
        <f t="shared" si="135"/>
        <v>156.25</v>
      </c>
      <c r="BX131" s="320">
        <f t="shared" si="136"/>
        <v>0</v>
      </c>
      <c r="BY131" s="342">
        <f t="shared" si="137"/>
        <v>156.25</v>
      </c>
      <c r="BZ131" s="319">
        <v>4504.43</v>
      </c>
      <c r="CA131" s="319">
        <v>0</v>
      </c>
      <c r="CB131" s="319">
        <f t="shared" si="138"/>
        <v>4504.43</v>
      </c>
      <c r="CC131" s="320">
        <f t="shared" si="139"/>
        <v>0</v>
      </c>
      <c r="CD131" s="341">
        <f t="shared" si="140"/>
        <v>4504.43</v>
      </c>
      <c r="CE131" s="319">
        <v>22204.32</v>
      </c>
      <c r="CF131" s="319">
        <v>14236.47</v>
      </c>
      <c r="CG131" s="319">
        <f t="shared" si="141"/>
        <v>7967.85</v>
      </c>
      <c r="CH131" s="320">
        <f t="shared" si="142"/>
        <v>0</v>
      </c>
      <c r="CI131" s="342">
        <f t="shared" si="143"/>
        <v>7967.85</v>
      </c>
      <c r="CJ131" s="319">
        <v>3680.39</v>
      </c>
      <c r="CK131" s="319">
        <v>0</v>
      </c>
      <c r="CL131" s="324">
        <f t="shared" si="144"/>
        <v>3680.39</v>
      </c>
      <c r="CM131" s="324">
        <f t="shared" si="145"/>
        <v>0</v>
      </c>
      <c r="CN131" s="327">
        <f t="shared" si="177"/>
        <v>3680.39</v>
      </c>
      <c r="CO131" s="324">
        <v>5210.6399999999994</v>
      </c>
      <c r="CP131" s="324">
        <v>0</v>
      </c>
      <c r="CQ131" s="324">
        <f t="shared" si="146"/>
        <v>5210.6399999999994</v>
      </c>
      <c r="CR131" s="324">
        <f t="shared" si="147"/>
        <v>0</v>
      </c>
      <c r="CS131" s="327">
        <f t="shared" si="178"/>
        <v>5210.6399999999994</v>
      </c>
      <c r="CT131" s="324">
        <v>867.72000000000014</v>
      </c>
      <c r="CU131" s="324">
        <v>0</v>
      </c>
      <c r="CV131" s="324">
        <f t="shared" si="148"/>
        <v>867.72000000000014</v>
      </c>
      <c r="CW131" s="324">
        <f t="shared" si="149"/>
        <v>0</v>
      </c>
      <c r="CX131" s="327">
        <f t="shared" si="179"/>
        <v>867.72000000000014</v>
      </c>
      <c r="CY131" s="324">
        <v>2160.98</v>
      </c>
      <c r="CZ131" s="324">
        <v>0</v>
      </c>
      <c r="DA131" s="324">
        <f t="shared" si="150"/>
        <v>2160.98</v>
      </c>
      <c r="DB131" s="324">
        <f t="shared" si="151"/>
        <v>0</v>
      </c>
      <c r="DC131" s="327">
        <f t="shared" si="180"/>
        <v>2160.98</v>
      </c>
      <c r="DD131" s="324">
        <v>0</v>
      </c>
      <c r="DE131" s="324">
        <v>0</v>
      </c>
      <c r="DF131" s="324">
        <f t="shared" si="152"/>
        <v>0</v>
      </c>
      <c r="DG131" s="324">
        <f t="shared" si="153"/>
        <v>0</v>
      </c>
      <c r="DH131" s="325">
        <f t="shared" si="181"/>
        <v>0</v>
      </c>
      <c r="DI131" s="323">
        <v>1485.77</v>
      </c>
      <c r="DJ131" s="323">
        <v>5379.1900000000005</v>
      </c>
      <c r="DK131" s="324">
        <f t="shared" si="154"/>
        <v>0</v>
      </c>
      <c r="DL131" s="324">
        <f t="shared" si="155"/>
        <v>-3893.4200000000005</v>
      </c>
      <c r="DM131" s="327">
        <f t="shared" si="182"/>
        <v>-3893.4200000000005</v>
      </c>
      <c r="DN131" s="324">
        <v>249.23000000000002</v>
      </c>
      <c r="DO131" s="324">
        <v>0</v>
      </c>
      <c r="DP131" s="324">
        <f t="shared" si="156"/>
        <v>249.23000000000002</v>
      </c>
      <c r="DQ131" s="324">
        <f t="shared" si="157"/>
        <v>0</v>
      </c>
      <c r="DR131" s="325">
        <f t="shared" si="158"/>
        <v>249.23000000000002</v>
      </c>
      <c r="DS131" s="320">
        <v>6011.5700000000006</v>
      </c>
      <c r="DT131" s="320">
        <v>0</v>
      </c>
      <c r="DU131" s="319">
        <f t="shared" si="159"/>
        <v>6011.5700000000006</v>
      </c>
      <c r="DV131" s="320">
        <f t="shared" si="160"/>
        <v>0</v>
      </c>
      <c r="DW131" s="342">
        <f t="shared" si="183"/>
        <v>6011.5700000000006</v>
      </c>
      <c r="DX131" s="329">
        <v>15188.899999999998</v>
      </c>
      <c r="DY131" s="329">
        <v>10578.3</v>
      </c>
      <c r="DZ131" s="320">
        <f t="shared" si="161"/>
        <v>4610.5999999999985</v>
      </c>
      <c r="EA131" s="320">
        <f t="shared" si="162"/>
        <v>0</v>
      </c>
      <c r="EB131" s="342">
        <f t="shared" si="163"/>
        <v>4610.5999999999985</v>
      </c>
      <c r="EC131" s="319">
        <v>0</v>
      </c>
      <c r="ED131" s="319">
        <v>0</v>
      </c>
      <c r="EE131" s="319">
        <f t="shared" si="164"/>
        <v>0</v>
      </c>
      <c r="EF131" s="320">
        <f t="shared" si="165"/>
        <v>0</v>
      </c>
      <c r="EG131" s="342">
        <f t="shared" si="166"/>
        <v>0</v>
      </c>
      <c r="EH131" s="324"/>
      <c r="EI131" s="324"/>
      <c r="EJ131" s="324">
        <f t="shared" si="167"/>
        <v>0</v>
      </c>
      <c r="EK131" s="324">
        <f t="shared" si="168"/>
        <v>0</v>
      </c>
      <c r="EL131" s="327">
        <f t="shared" si="169"/>
        <v>0</v>
      </c>
      <c r="EM131" s="330">
        <v>4886.3599999999997</v>
      </c>
      <c r="EN131" s="330">
        <v>3651.6499999999996</v>
      </c>
      <c r="EO131" s="331">
        <f t="shared" si="170"/>
        <v>147638.87</v>
      </c>
      <c r="EP131" s="331">
        <f t="shared" si="96"/>
        <v>111838.45</v>
      </c>
      <c r="EQ131" s="332">
        <f t="shared" si="171"/>
        <v>35800.42</v>
      </c>
      <c r="ER131" s="332">
        <f t="shared" si="172"/>
        <v>0</v>
      </c>
      <c r="ES131" s="333">
        <f t="shared" si="173"/>
        <v>35800.42</v>
      </c>
      <c r="ET131" s="343"/>
      <c r="EU131" s="335">
        <f t="shared" si="174"/>
        <v>-162425.07</v>
      </c>
      <c r="EV131" s="336">
        <f t="shared" si="175"/>
        <v>-106319.50999999998</v>
      </c>
      <c r="EW131" s="337"/>
      <c r="EX131" s="2"/>
      <c r="EY131" s="7"/>
      <c r="EZ131" s="2"/>
      <c r="FA131" s="2"/>
      <c r="FB131" s="2"/>
      <c r="FC131" s="2"/>
      <c r="FD131" s="2"/>
      <c r="FE131" s="2"/>
      <c r="FF131" s="2"/>
      <c r="FG131" s="2"/>
    </row>
    <row r="132" spans="1:163" s="1" customFormat="1" ht="15.75" customHeight="1" x14ac:dyDescent="0.25">
      <c r="A132" s="311">
        <v>125</v>
      </c>
      <c r="B132" s="338" t="s">
        <v>132</v>
      </c>
      <c r="C132" s="339">
        <v>5</v>
      </c>
      <c r="D132" s="340">
        <v>4</v>
      </c>
      <c r="E132" s="315">
        <v>2752.9000000000005</v>
      </c>
      <c r="F132" s="316">
        <f>'[3]березень 2021'!F136</f>
        <v>-25757.869999999992</v>
      </c>
      <c r="G132" s="316">
        <f>'[3]березень 2021'!G136</f>
        <v>-47162.859999999986</v>
      </c>
      <c r="H132" s="317">
        <v>11066.109999999999</v>
      </c>
      <c r="I132" s="317">
        <v>10281.039999999999</v>
      </c>
      <c r="J132" s="317">
        <f t="shared" si="97"/>
        <v>785.06999999999971</v>
      </c>
      <c r="K132" s="317">
        <f t="shared" si="98"/>
        <v>0</v>
      </c>
      <c r="L132" s="317">
        <f t="shared" si="99"/>
        <v>785.06999999999971</v>
      </c>
      <c r="M132" s="318">
        <v>30534.920000000006</v>
      </c>
      <c r="N132" s="318">
        <v>44095.929999999993</v>
      </c>
      <c r="O132" s="319">
        <f t="shared" si="100"/>
        <v>0</v>
      </c>
      <c r="P132" s="319">
        <f t="shared" si="101"/>
        <v>-13561.009999999987</v>
      </c>
      <c r="Q132" s="319">
        <f t="shared" si="102"/>
        <v>-13561.009999999987</v>
      </c>
      <c r="R132" s="319">
        <v>0</v>
      </c>
      <c r="S132" s="319">
        <v>0</v>
      </c>
      <c r="T132" s="319">
        <f t="shared" si="103"/>
        <v>0</v>
      </c>
      <c r="U132" s="320">
        <f t="shared" si="104"/>
        <v>0</v>
      </c>
      <c r="V132" s="341">
        <f t="shared" si="105"/>
        <v>0</v>
      </c>
      <c r="W132" s="319">
        <v>0</v>
      </c>
      <c r="X132" s="319">
        <v>0</v>
      </c>
      <c r="Y132" s="319">
        <f t="shared" si="106"/>
        <v>0</v>
      </c>
      <c r="Z132" s="320">
        <f t="shared" si="107"/>
        <v>0</v>
      </c>
      <c r="AA132" s="342">
        <f t="shared" si="108"/>
        <v>0</v>
      </c>
      <c r="AB132" s="323">
        <v>4039.88</v>
      </c>
      <c r="AC132" s="323">
        <v>636.9899999999999</v>
      </c>
      <c r="AD132" s="324">
        <f t="shared" si="109"/>
        <v>3402.8900000000003</v>
      </c>
      <c r="AE132" s="324">
        <f t="shared" si="110"/>
        <v>0</v>
      </c>
      <c r="AF132" s="325">
        <f t="shared" si="176"/>
        <v>3402.8900000000003</v>
      </c>
      <c r="AG132" s="323">
        <v>2006.04</v>
      </c>
      <c r="AH132" s="323">
        <v>490.56</v>
      </c>
      <c r="AI132" s="324">
        <f t="shared" si="111"/>
        <v>1515.48</v>
      </c>
      <c r="AJ132" s="324">
        <f t="shared" si="112"/>
        <v>0</v>
      </c>
      <c r="AK132" s="325">
        <f t="shared" si="113"/>
        <v>1515.48</v>
      </c>
      <c r="AL132" s="323">
        <v>3789.13</v>
      </c>
      <c r="AM132" s="323">
        <v>2919.53</v>
      </c>
      <c r="AN132" s="324">
        <f t="shared" si="114"/>
        <v>869.59999999999991</v>
      </c>
      <c r="AO132" s="324">
        <f t="shared" si="115"/>
        <v>0</v>
      </c>
      <c r="AP132" s="325">
        <f t="shared" si="116"/>
        <v>869.59999999999991</v>
      </c>
      <c r="AQ132" s="326">
        <v>757.05</v>
      </c>
      <c r="AR132" s="326">
        <v>647.18999999999994</v>
      </c>
      <c r="AS132" s="324">
        <f t="shared" si="117"/>
        <v>109.86000000000001</v>
      </c>
      <c r="AT132" s="324">
        <f t="shared" si="118"/>
        <v>0</v>
      </c>
      <c r="AU132" s="327">
        <f t="shared" si="119"/>
        <v>109.86000000000001</v>
      </c>
      <c r="AV132" s="323">
        <v>234.00999999999996</v>
      </c>
      <c r="AW132" s="323">
        <v>0.39999999999999997</v>
      </c>
      <c r="AX132" s="324">
        <f t="shared" si="120"/>
        <v>233.60999999999996</v>
      </c>
      <c r="AY132" s="324">
        <f t="shared" si="121"/>
        <v>0</v>
      </c>
      <c r="AZ132" s="325">
        <f t="shared" si="122"/>
        <v>233.60999999999996</v>
      </c>
      <c r="BA132" s="326">
        <v>4159.63</v>
      </c>
      <c r="BB132" s="326">
        <v>2609.5700000000002</v>
      </c>
      <c r="BC132" s="324">
        <f t="shared" si="123"/>
        <v>1550.06</v>
      </c>
      <c r="BD132" s="324">
        <f t="shared" si="124"/>
        <v>0</v>
      </c>
      <c r="BE132" s="327">
        <f t="shared" si="125"/>
        <v>1550.06</v>
      </c>
      <c r="BF132" s="324">
        <v>942.55999999999983</v>
      </c>
      <c r="BG132" s="324">
        <v>0</v>
      </c>
      <c r="BH132" s="324">
        <f t="shared" si="126"/>
        <v>942.55999999999983</v>
      </c>
      <c r="BI132" s="324">
        <f t="shared" si="127"/>
        <v>0</v>
      </c>
      <c r="BJ132" s="327">
        <f t="shared" si="128"/>
        <v>942.55999999999983</v>
      </c>
      <c r="BK132" s="324">
        <v>5188.68</v>
      </c>
      <c r="BL132" s="324">
        <v>2955.36</v>
      </c>
      <c r="BM132" s="324">
        <f t="shared" si="129"/>
        <v>2233.3200000000002</v>
      </c>
      <c r="BN132" s="324">
        <f t="shared" si="130"/>
        <v>0</v>
      </c>
      <c r="BO132" s="325">
        <f t="shared" si="131"/>
        <v>2233.3200000000002</v>
      </c>
      <c r="BP132" s="320">
        <v>683.82999999999993</v>
      </c>
      <c r="BQ132" s="320">
        <v>562.55999999999995</v>
      </c>
      <c r="BR132" s="319">
        <f t="shared" si="132"/>
        <v>121.26999999999998</v>
      </c>
      <c r="BS132" s="320">
        <f t="shared" si="133"/>
        <v>0</v>
      </c>
      <c r="BT132" s="341">
        <f t="shared" si="134"/>
        <v>121.26999999999998</v>
      </c>
      <c r="BU132" s="319">
        <v>89.48</v>
      </c>
      <c r="BV132" s="319">
        <v>988.2</v>
      </c>
      <c r="BW132" s="319">
        <f t="shared" si="135"/>
        <v>0</v>
      </c>
      <c r="BX132" s="320">
        <f t="shared" si="136"/>
        <v>-898.72</v>
      </c>
      <c r="BY132" s="342">
        <f t="shared" si="137"/>
        <v>-898.72</v>
      </c>
      <c r="BZ132" s="319">
        <v>1674.6</v>
      </c>
      <c r="CA132" s="319">
        <v>0</v>
      </c>
      <c r="CB132" s="319">
        <f t="shared" si="138"/>
        <v>1674.6</v>
      </c>
      <c r="CC132" s="320">
        <f t="shared" si="139"/>
        <v>0</v>
      </c>
      <c r="CD132" s="341">
        <f t="shared" si="140"/>
        <v>1674.6</v>
      </c>
      <c r="CE132" s="319">
        <v>13685.480000000001</v>
      </c>
      <c r="CF132" s="319">
        <v>380.33</v>
      </c>
      <c r="CG132" s="319">
        <f t="shared" si="141"/>
        <v>13305.150000000001</v>
      </c>
      <c r="CH132" s="320">
        <f t="shared" si="142"/>
        <v>0</v>
      </c>
      <c r="CI132" s="342">
        <f t="shared" si="143"/>
        <v>13305.150000000001</v>
      </c>
      <c r="CJ132" s="319">
        <v>2351.2399999999998</v>
      </c>
      <c r="CK132" s="319">
        <v>0</v>
      </c>
      <c r="CL132" s="324">
        <f t="shared" si="144"/>
        <v>2351.2399999999998</v>
      </c>
      <c r="CM132" s="324">
        <f t="shared" si="145"/>
        <v>0</v>
      </c>
      <c r="CN132" s="327">
        <f t="shared" si="177"/>
        <v>2351.2399999999998</v>
      </c>
      <c r="CO132" s="324">
        <v>3421.0600000000004</v>
      </c>
      <c r="CP132" s="324">
        <v>4237.9799999999996</v>
      </c>
      <c r="CQ132" s="324">
        <f t="shared" si="146"/>
        <v>0</v>
      </c>
      <c r="CR132" s="324">
        <f t="shared" si="147"/>
        <v>-816.91999999999916</v>
      </c>
      <c r="CS132" s="327">
        <f t="shared" si="178"/>
        <v>-816.91999999999916</v>
      </c>
      <c r="CT132" s="324">
        <v>574.24</v>
      </c>
      <c r="CU132" s="324">
        <v>758.63</v>
      </c>
      <c r="CV132" s="324">
        <f t="shared" si="148"/>
        <v>0</v>
      </c>
      <c r="CW132" s="324">
        <f t="shared" si="149"/>
        <v>-184.39</v>
      </c>
      <c r="CX132" s="327">
        <f t="shared" si="179"/>
        <v>-184.39</v>
      </c>
      <c r="CY132" s="324">
        <v>1432.3300000000002</v>
      </c>
      <c r="CZ132" s="324">
        <v>0</v>
      </c>
      <c r="DA132" s="324">
        <f t="shared" si="150"/>
        <v>1432.3300000000002</v>
      </c>
      <c r="DB132" s="324">
        <f t="shared" si="151"/>
        <v>0</v>
      </c>
      <c r="DC132" s="327">
        <f t="shared" si="180"/>
        <v>1432.3300000000002</v>
      </c>
      <c r="DD132" s="324">
        <v>863.31</v>
      </c>
      <c r="DE132" s="324">
        <v>0</v>
      </c>
      <c r="DF132" s="324">
        <f t="shared" si="152"/>
        <v>863.31</v>
      </c>
      <c r="DG132" s="324">
        <f t="shared" si="153"/>
        <v>0</v>
      </c>
      <c r="DH132" s="325">
        <f t="shared" si="181"/>
        <v>863.31</v>
      </c>
      <c r="DI132" s="323">
        <v>1393.22</v>
      </c>
      <c r="DJ132" s="323">
        <v>1117.4099999999999</v>
      </c>
      <c r="DK132" s="324">
        <f t="shared" si="154"/>
        <v>275.81000000000017</v>
      </c>
      <c r="DL132" s="324">
        <f t="shared" si="155"/>
        <v>0</v>
      </c>
      <c r="DM132" s="327">
        <f t="shared" si="182"/>
        <v>275.81000000000017</v>
      </c>
      <c r="DN132" s="324">
        <v>152.52999999999997</v>
      </c>
      <c r="DO132" s="324">
        <v>0</v>
      </c>
      <c r="DP132" s="324">
        <f t="shared" si="156"/>
        <v>152.52999999999997</v>
      </c>
      <c r="DQ132" s="324">
        <f t="shared" si="157"/>
        <v>0</v>
      </c>
      <c r="DR132" s="325">
        <f t="shared" si="158"/>
        <v>152.52999999999997</v>
      </c>
      <c r="DS132" s="320">
        <v>6858.02</v>
      </c>
      <c r="DT132" s="320">
        <v>0</v>
      </c>
      <c r="DU132" s="319">
        <f t="shared" si="159"/>
        <v>6858.02</v>
      </c>
      <c r="DV132" s="320">
        <f t="shared" si="160"/>
        <v>0</v>
      </c>
      <c r="DW132" s="342">
        <f t="shared" si="183"/>
        <v>6858.02</v>
      </c>
      <c r="DX132" s="329">
        <v>4159.6099999999997</v>
      </c>
      <c r="DY132" s="329">
        <v>2591.8000000000002</v>
      </c>
      <c r="DZ132" s="320">
        <f t="shared" si="161"/>
        <v>1567.8099999999995</v>
      </c>
      <c r="EA132" s="320">
        <f t="shared" si="162"/>
        <v>0</v>
      </c>
      <c r="EB132" s="342">
        <f t="shared" si="163"/>
        <v>1567.8099999999995</v>
      </c>
      <c r="EC132" s="319">
        <v>0</v>
      </c>
      <c r="ED132" s="319">
        <v>0</v>
      </c>
      <c r="EE132" s="319">
        <f t="shared" si="164"/>
        <v>0</v>
      </c>
      <c r="EF132" s="320">
        <f t="shared" si="165"/>
        <v>0</v>
      </c>
      <c r="EG132" s="342">
        <f t="shared" si="166"/>
        <v>0</v>
      </c>
      <c r="EH132" s="324"/>
      <c r="EI132" s="324"/>
      <c r="EJ132" s="324">
        <f t="shared" si="167"/>
        <v>0</v>
      </c>
      <c r="EK132" s="324">
        <f t="shared" si="168"/>
        <v>0</v>
      </c>
      <c r="EL132" s="327">
        <f t="shared" si="169"/>
        <v>0</v>
      </c>
      <c r="EM132" s="330">
        <v>3425.4800000000005</v>
      </c>
      <c r="EN132" s="330">
        <v>2705.1099999999997</v>
      </c>
      <c r="EO132" s="331">
        <f t="shared" si="170"/>
        <v>103482.44000000002</v>
      </c>
      <c r="EP132" s="331">
        <f t="shared" ref="EP132:EP195" si="184">ED132+DY132+DT132+CF132+CA132+BV132+BQ132+X132+N132+S132+EN132+CK132+I132+EI132+DO132+DJ132+DE132+CZ132+CU132+CP132+BL132+BG132+BB132+AW132+AR132+AM132+AH132+AC132</f>
        <v>77978.59</v>
      </c>
      <c r="EQ132" s="332">
        <f t="shared" si="171"/>
        <v>25503.85000000002</v>
      </c>
      <c r="ER132" s="332">
        <f t="shared" si="172"/>
        <v>0</v>
      </c>
      <c r="ES132" s="333">
        <f t="shared" si="173"/>
        <v>25503.85000000002</v>
      </c>
      <c r="ET132" s="343"/>
      <c r="EU132" s="335">
        <f t="shared" si="174"/>
        <v>-254.01999999997133</v>
      </c>
      <c r="EV132" s="336">
        <f t="shared" si="175"/>
        <v>-29783.799999999981</v>
      </c>
      <c r="EW132" s="337"/>
      <c r="EX132" s="2"/>
      <c r="EY132" s="7"/>
      <c r="EZ132" s="2"/>
      <c r="FA132" s="2"/>
      <c r="FB132" s="2"/>
      <c r="FC132" s="2"/>
      <c r="FD132" s="2"/>
      <c r="FE132" s="2"/>
      <c r="FF132" s="2"/>
      <c r="FG132" s="2"/>
    </row>
    <row r="133" spans="1:163" s="1" customFormat="1" ht="15.75" customHeight="1" x14ac:dyDescent="0.25">
      <c r="A133" s="311">
        <v>126</v>
      </c>
      <c r="B133" s="338" t="s">
        <v>133</v>
      </c>
      <c r="C133" s="339">
        <v>5</v>
      </c>
      <c r="D133" s="340">
        <v>4</v>
      </c>
      <c r="E133" s="315">
        <v>2771.2000000000003</v>
      </c>
      <c r="F133" s="316">
        <f>'[3]березень 2021'!F137</f>
        <v>-19448.379999999997</v>
      </c>
      <c r="G133" s="316">
        <f>'[3]березень 2021'!G137</f>
        <v>-25988.299999999992</v>
      </c>
      <c r="H133" s="317">
        <v>10959.810000000001</v>
      </c>
      <c r="I133" s="317">
        <v>10178.699999999999</v>
      </c>
      <c r="J133" s="317">
        <f t="shared" si="97"/>
        <v>781.1100000000024</v>
      </c>
      <c r="K133" s="317">
        <f t="shared" si="98"/>
        <v>0</v>
      </c>
      <c r="L133" s="317">
        <f t="shared" si="99"/>
        <v>781.1100000000024</v>
      </c>
      <c r="M133" s="318">
        <v>28679.67</v>
      </c>
      <c r="N133" s="318">
        <v>39413.569999999992</v>
      </c>
      <c r="O133" s="319">
        <f t="shared" si="100"/>
        <v>0</v>
      </c>
      <c r="P133" s="319">
        <f t="shared" si="101"/>
        <v>-10733.899999999994</v>
      </c>
      <c r="Q133" s="319">
        <f t="shared" si="102"/>
        <v>-10733.899999999994</v>
      </c>
      <c r="R133" s="319">
        <v>0</v>
      </c>
      <c r="S133" s="319">
        <v>0</v>
      </c>
      <c r="T133" s="319">
        <f t="shared" si="103"/>
        <v>0</v>
      </c>
      <c r="U133" s="320">
        <f t="shared" si="104"/>
        <v>0</v>
      </c>
      <c r="V133" s="341">
        <f t="shared" si="105"/>
        <v>0</v>
      </c>
      <c r="W133" s="319">
        <v>0</v>
      </c>
      <c r="X133" s="319">
        <v>0</v>
      </c>
      <c r="Y133" s="319">
        <f t="shared" si="106"/>
        <v>0</v>
      </c>
      <c r="Z133" s="320">
        <f t="shared" si="107"/>
        <v>0</v>
      </c>
      <c r="AA133" s="342">
        <f t="shared" si="108"/>
        <v>0</v>
      </c>
      <c r="AB133" s="323">
        <v>4039.83</v>
      </c>
      <c r="AC133" s="323">
        <v>636.9899999999999</v>
      </c>
      <c r="AD133" s="324">
        <f t="shared" si="109"/>
        <v>3402.84</v>
      </c>
      <c r="AE133" s="324">
        <f t="shared" si="110"/>
        <v>0</v>
      </c>
      <c r="AF133" s="325">
        <f t="shared" si="176"/>
        <v>3402.84</v>
      </c>
      <c r="AG133" s="323">
        <v>2005.78</v>
      </c>
      <c r="AH133" s="323">
        <v>477.5</v>
      </c>
      <c r="AI133" s="324">
        <f t="shared" si="111"/>
        <v>1528.28</v>
      </c>
      <c r="AJ133" s="324">
        <f t="shared" si="112"/>
        <v>0</v>
      </c>
      <c r="AK133" s="325">
        <f t="shared" si="113"/>
        <v>1528.28</v>
      </c>
      <c r="AL133" s="323">
        <v>3822.31</v>
      </c>
      <c r="AM133" s="323">
        <v>2942.6</v>
      </c>
      <c r="AN133" s="324">
        <f t="shared" si="114"/>
        <v>879.71</v>
      </c>
      <c r="AO133" s="324">
        <f t="shared" si="115"/>
        <v>0</v>
      </c>
      <c r="AP133" s="325">
        <f t="shared" si="116"/>
        <v>879.71</v>
      </c>
      <c r="AQ133" s="326">
        <v>760.11999999999989</v>
      </c>
      <c r="AR133" s="326">
        <v>650.36</v>
      </c>
      <c r="AS133" s="324">
        <f t="shared" si="117"/>
        <v>109.75999999999988</v>
      </c>
      <c r="AT133" s="324">
        <f t="shared" si="118"/>
        <v>0</v>
      </c>
      <c r="AU133" s="327">
        <f t="shared" si="119"/>
        <v>109.75999999999988</v>
      </c>
      <c r="AV133" s="323">
        <v>233.63000000000002</v>
      </c>
      <c r="AW133" s="323">
        <v>0.39999999999999997</v>
      </c>
      <c r="AX133" s="324">
        <f t="shared" si="120"/>
        <v>233.23000000000002</v>
      </c>
      <c r="AY133" s="324">
        <f t="shared" si="121"/>
        <v>0</v>
      </c>
      <c r="AZ133" s="325">
        <f t="shared" si="122"/>
        <v>233.23000000000002</v>
      </c>
      <c r="BA133" s="326">
        <v>4159.3100000000004</v>
      </c>
      <c r="BB133" s="326">
        <v>2779.7200000000003</v>
      </c>
      <c r="BC133" s="324">
        <f t="shared" si="123"/>
        <v>1379.5900000000001</v>
      </c>
      <c r="BD133" s="324">
        <f t="shared" si="124"/>
        <v>0</v>
      </c>
      <c r="BE133" s="327">
        <f t="shared" si="125"/>
        <v>1379.5900000000001</v>
      </c>
      <c r="BF133" s="324">
        <v>948.83999999999992</v>
      </c>
      <c r="BG133" s="324">
        <v>0</v>
      </c>
      <c r="BH133" s="324">
        <f t="shared" si="126"/>
        <v>948.83999999999992</v>
      </c>
      <c r="BI133" s="324">
        <f t="shared" si="127"/>
        <v>0</v>
      </c>
      <c r="BJ133" s="327">
        <f t="shared" si="128"/>
        <v>948.83999999999992</v>
      </c>
      <c r="BK133" s="324">
        <v>5224.8199999999988</v>
      </c>
      <c r="BL133" s="324">
        <v>6902.1699999999992</v>
      </c>
      <c r="BM133" s="324">
        <f t="shared" si="129"/>
        <v>0</v>
      </c>
      <c r="BN133" s="324">
        <f t="shared" si="130"/>
        <v>-1677.3500000000004</v>
      </c>
      <c r="BO133" s="325">
        <f t="shared" si="131"/>
        <v>-1677.3500000000004</v>
      </c>
      <c r="BP133" s="320">
        <v>684.47</v>
      </c>
      <c r="BQ133" s="320">
        <v>563.19999999999993</v>
      </c>
      <c r="BR133" s="319">
        <f t="shared" si="132"/>
        <v>121.2700000000001</v>
      </c>
      <c r="BS133" s="320">
        <f t="shared" si="133"/>
        <v>0</v>
      </c>
      <c r="BT133" s="341">
        <f t="shared" si="134"/>
        <v>121.2700000000001</v>
      </c>
      <c r="BU133" s="319">
        <v>88.94</v>
      </c>
      <c r="BV133" s="319">
        <v>334.64</v>
      </c>
      <c r="BW133" s="319">
        <f t="shared" si="135"/>
        <v>0</v>
      </c>
      <c r="BX133" s="320">
        <f t="shared" si="136"/>
        <v>-245.7</v>
      </c>
      <c r="BY133" s="342">
        <f t="shared" si="137"/>
        <v>-245.7</v>
      </c>
      <c r="BZ133" s="319">
        <v>1673.8</v>
      </c>
      <c r="CA133" s="319">
        <v>0</v>
      </c>
      <c r="CB133" s="319">
        <f t="shared" si="138"/>
        <v>1673.8</v>
      </c>
      <c r="CC133" s="320">
        <f t="shared" si="139"/>
        <v>0</v>
      </c>
      <c r="CD133" s="341">
        <f t="shared" si="140"/>
        <v>1673.8</v>
      </c>
      <c r="CE133" s="319">
        <v>17477.12</v>
      </c>
      <c r="CF133" s="319">
        <v>8733.619999999999</v>
      </c>
      <c r="CG133" s="319">
        <f t="shared" si="141"/>
        <v>8743.5</v>
      </c>
      <c r="CH133" s="320">
        <f t="shared" si="142"/>
        <v>0</v>
      </c>
      <c r="CI133" s="342">
        <f t="shared" si="143"/>
        <v>8743.5</v>
      </c>
      <c r="CJ133" s="319">
        <v>2350.8000000000002</v>
      </c>
      <c r="CK133" s="319">
        <v>461.1</v>
      </c>
      <c r="CL133" s="324">
        <f t="shared" si="144"/>
        <v>1889.7000000000003</v>
      </c>
      <c r="CM133" s="324">
        <f t="shared" si="145"/>
        <v>0</v>
      </c>
      <c r="CN133" s="327">
        <f t="shared" si="177"/>
        <v>1889.7000000000003</v>
      </c>
      <c r="CO133" s="324">
        <v>3420.2000000000003</v>
      </c>
      <c r="CP133" s="324">
        <v>0</v>
      </c>
      <c r="CQ133" s="324">
        <f t="shared" si="146"/>
        <v>3420.2000000000003</v>
      </c>
      <c r="CR133" s="324">
        <f t="shared" si="147"/>
        <v>0</v>
      </c>
      <c r="CS133" s="327">
        <f t="shared" si="178"/>
        <v>3420.2000000000003</v>
      </c>
      <c r="CT133" s="324">
        <v>578.89</v>
      </c>
      <c r="CU133" s="324">
        <v>0</v>
      </c>
      <c r="CV133" s="324">
        <f t="shared" si="148"/>
        <v>578.89</v>
      </c>
      <c r="CW133" s="324">
        <f t="shared" si="149"/>
        <v>0</v>
      </c>
      <c r="CX133" s="327">
        <f t="shared" si="179"/>
        <v>578.89</v>
      </c>
      <c r="CY133" s="324">
        <v>1433.5300000000002</v>
      </c>
      <c r="CZ133" s="324">
        <v>0</v>
      </c>
      <c r="DA133" s="324">
        <f t="shared" si="150"/>
        <v>1433.5300000000002</v>
      </c>
      <c r="DB133" s="324">
        <f t="shared" si="151"/>
        <v>0</v>
      </c>
      <c r="DC133" s="327">
        <f t="shared" si="180"/>
        <v>1433.5300000000002</v>
      </c>
      <c r="DD133" s="324">
        <v>863.80000000000018</v>
      </c>
      <c r="DE133" s="324">
        <v>0</v>
      </c>
      <c r="DF133" s="324">
        <f t="shared" si="152"/>
        <v>863.80000000000018</v>
      </c>
      <c r="DG133" s="324">
        <f t="shared" si="153"/>
        <v>0</v>
      </c>
      <c r="DH133" s="325">
        <f t="shared" si="181"/>
        <v>863.80000000000018</v>
      </c>
      <c r="DI133" s="323">
        <v>1393.0600000000002</v>
      </c>
      <c r="DJ133" s="323">
        <v>1467.9</v>
      </c>
      <c r="DK133" s="324">
        <f t="shared" si="154"/>
        <v>0</v>
      </c>
      <c r="DL133" s="324">
        <f t="shared" si="155"/>
        <v>-74.839999999999918</v>
      </c>
      <c r="DM133" s="327">
        <f t="shared" si="182"/>
        <v>-74.839999999999918</v>
      </c>
      <c r="DN133" s="324">
        <v>152.41999999999999</v>
      </c>
      <c r="DO133" s="324">
        <v>0</v>
      </c>
      <c r="DP133" s="324">
        <f t="shared" si="156"/>
        <v>152.41999999999999</v>
      </c>
      <c r="DQ133" s="324">
        <f t="shared" si="157"/>
        <v>0</v>
      </c>
      <c r="DR133" s="325">
        <f t="shared" si="158"/>
        <v>152.41999999999999</v>
      </c>
      <c r="DS133" s="320">
        <v>6000.73</v>
      </c>
      <c r="DT133" s="320">
        <v>0</v>
      </c>
      <c r="DU133" s="319">
        <f t="shared" si="159"/>
        <v>6000.73</v>
      </c>
      <c r="DV133" s="320">
        <f t="shared" si="160"/>
        <v>0</v>
      </c>
      <c r="DW133" s="342">
        <f t="shared" si="183"/>
        <v>6000.73</v>
      </c>
      <c r="DX133" s="329">
        <v>2840.21</v>
      </c>
      <c r="DY133" s="329">
        <v>1784.6200000000001</v>
      </c>
      <c r="DZ133" s="320">
        <f t="shared" si="161"/>
        <v>1055.5899999999999</v>
      </c>
      <c r="EA133" s="320">
        <f t="shared" si="162"/>
        <v>0</v>
      </c>
      <c r="EB133" s="342">
        <f t="shared" si="163"/>
        <v>1055.5899999999999</v>
      </c>
      <c r="EC133" s="319">
        <v>0</v>
      </c>
      <c r="ED133" s="319">
        <v>0</v>
      </c>
      <c r="EE133" s="319">
        <f t="shared" si="164"/>
        <v>0</v>
      </c>
      <c r="EF133" s="320">
        <f t="shared" si="165"/>
        <v>0</v>
      </c>
      <c r="EG133" s="342">
        <f t="shared" si="166"/>
        <v>0</v>
      </c>
      <c r="EH133" s="324"/>
      <c r="EI133" s="324"/>
      <c r="EJ133" s="324">
        <f t="shared" si="167"/>
        <v>0</v>
      </c>
      <c r="EK133" s="324">
        <f t="shared" si="168"/>
        <v>0</v>
      </c>
      <c r="EL133" s="327">
        <f t="shared" si="169"/>
        <v>0</v>
      </c>
      <c r="EM133" s="330">
        <v>3416.2</v>
      </c>
      <c r="EN133" s="330">
        <v>2763.9399999999996</v>
      </c>
      <c r="EO133" s="331">
        <f t="shared" si="170"/>
        <v>103208.28999999998</v>
      </c>
      <c r="EP133" s="331">
        <f t="shared" si="184"/>
        <v>80091.03</v>
      </c>
      <c r="EQ133" s="332">
        <f t="shared" si="171"/>
        <v>23117.25999999998</v>
      </c>
      <c r="ER133" s="332">
        <f t="shared" si="172"/>
        <v>0</v>
      </c>
      <c r="ES133" s="333">
        <f t="shared" si="173"/>
        <v>23117.25999999998</v>
      </c>
      <c r="ET133" s="343"/>
      <c r="EU133" s="335">
        <f t="shared" si="174"/>
        <v>3668.8799999999828</v>
      </c>
      <c r="EV133" s="336">
        <f t="shared" si="175"/>
        <v>-8981.0999999999894</v>
      </c>
      <c r="EW133" s="337"/>
      <c r="EX133" s="2"/>
      <c r="EY133" s="7"/>
      <c r="EZ133" s="2"/>
      <c r="FA133" s="2"/>
      <c r="FB133" s="2"/>
      <c r="FC133" s="2"/>
      <c r="FD133" s="2"/>
      <c r="FE133" s="2"/>
      <c r="FF133" s="2"/>
      <c r="FG133" s="2"/>
    </row>
    <row r="134" spans="1:163" s="1" customFormat="1" ht="15.75" customHeight="1" x14ac:dyDescent="0.25">
      <c r="A134" s="311">
        <v>127</v>
      </c>
      <c r="B134" s="338" t="s">
        <v>134</v>
      </c>
      <c r="C134" s="339">
        <v>5</v>
      </c>
      <c r="D134" s="340">
        <v>6</v>
      </c>
      <c r="E134" s="315">
        <v>4436.2300000000005</v>
      </c>
      <c r="F134" s="316">
        <f>'[3]березень 2021'!F138</f>
        <v>-177222.05</v>
      </c>
      <c r="G134" s="316">
        <f>'[3]березень 2021'!G138</f>
        <v>-183186.84999999998</v>
      </c>
      <c r="H134" s="317">
        <v>15594.52</v>
      </c>
      <c r="I134" s="317">
        <v>15393.88</v>
      </c>
      <c r="J134" s="317">
        <f t="shared" si="97"/>
        <v>200.64000000000124</v>
      </c>
      <c r="K134" s="317">
        <f t="shared" si="98"/>
        <v>0</v>
      </c>
      <c r="L134" s="317">
        <f t="shared" ref="L134:L197" si="185">H134-I134</f>
        <v>200.64000000000124</v>
      </c>
      <c r="M134" s="318">
        <v>28098.98</v>
      </c>
      <c r="N134" s="318">
        <v>37561.439999999995</v>
      </c>
      <c r="O134" s="319">
        <f t="shared" si="100"/>
        <v>0</v>
      </c>
      <c r="P134" s="319">
        <f t="shared" ref="P134:P197" si="186">IF(Q134&gt;0,0,Q134)</f>
        <v>-9462.4599999999955</v>
      </c>
      <c r="Q134" s="319">
        <f t="shared" ref="Q134:Q197" si="187">M134-N134</f>
        <v>-9462.4599999999955</v>
      </c>
      <c r="R134" s="319">
        <v>0</v>
      </c>
      <c r="S134" s="319">
        <v>0</v>
      </c>
      <c r="T134" s="319">
        <f t="shared" si="103"/>
        <v>0</v>
      </c>
      <c r="U134" s="320">
        <f t="shared" si="104"/>
        <v>0</v>
      </c>
      <c r="V134" s="341">
        <f t="shared" ref="V134:V197" si="188">R134-S134</f>
        <v>0</v>
      </c>
      <c r="W134" s="319">
        <v>0</v>
      </c>
      <c r="X134" s="319">
        <v>0</v>
      </c>
      <c r="Y134" s="319">
        <f t="shared" ref="Y134:Y197" si="189">IF(AA134&gt;0,AA134,0)</f>
        <v>0</v>
      </c>
      <c r="Z134" s="320">
        <f t="shared" ref="Z134:Z197" si="190">IF(AA134&gt;0,0,AA134)</f>
        <v>0</v>
      </c>
      <c r="AA134" s="342">
        <f t="shared" ref="AA134:AA197" si="191">W134-X134</f>
        <v>0</v>
      </c>
      <c r="AB134" s="323">
        <v>6337.5800000000008</v>
      </c>
      <c r="AC134" s="323">
        <v>1255.47</v>
      </c>
      <c r="AD134" s="324">
        <f t="shared" si="109"/>
        <v>5082.1100000000006</v>
      </c>
      <c r="AE134" s="324">
        <f t="shared" si="110"/>
        <v>0</v>
      </c>
      <c r="AF134" s="325">
        <f t="shared" si="176"/>
        <v>5082.1100000000006</v>
      </c>
      <c r="AG134" s="323">
        <v>3620</v>
      </c>
      <c r="AH134" s="323">
        <v>943.74</v>
      </c>
      <c r="AI134" s="324">
        <f t="shared" si="111"/>
        <v>2676.26</v>
      </c>
      <c r="AJ134" s="324">
        <f t="shared" si="112"/>
        <v>0</v>
      </c>
      <c r="AK134" s="325">
        <f t="shared" ref="AK134:AK197" si="192">AG134-AH134</f>
        <v>2676.26</v>
      </c>
      <c r="AL134" s="323">
        <v>6261.7300000000005</v>
      </c>
      <c r="AM134" s="323">
        <v>4812.3</v>
      </c>
      <c r="AN134" s="324">
        <f t="shared" si="114"/>
        <v>1449.4300000000003</v>
      </c>
      <c r="AO134" s="324">
        <f t="shared" si="115"/>
        <v>0</v>
      </c>
      <c r="AP134" s="325">
        <f t="shared" ref="AP134:AP197" si="193">AL134-AM134</f>
        <v>1449.4300000000003</v>
      </c>
      <c r="AQ134" s="326">
        <v>1227.53</v>
      </c>
      <c r="AR134" s="326">
        <v>1049.95</v>
      </c>
      <c r="AS134" s="324">
        <f t="shared" si="117"/>
        <v>177.57999999999993</v>
      </c>
      <c r="AT134" s="324">
        <f t="shared" si="118"/>
        <v>0</v>
      </c>
      <c r="AU134" s="327">
        <f t="shared" ref="AU134:AU197" si="194">AQ134-AR134</f>
        <v>177.57999999999993</v>
      </c>
      <c r="AV134" s="323">
        <v>0</v>
      </c>
      <c r="AW134" s="323">
        <v>0</v>
      </c>
      <c r="AX134" s="324">
        <f t="shared" si="120"/>
        <v>0</v>
      </c>
      <c r="AY134" s="324">
        <f t="shared" si="121"/>
        <v>0</v>
      </c>
      <c r="AZ134" s="325">
        <f t="shared" ref="AZ134:AZ197" si="195">AV134-AW134</f>
        <v>0</v>
      </c>
      <c r="BA134" s="326">
        <v>8270.89</v>
      </c>
      <c r="BB134" s="326">
        <v>5265.49</v>
      </c>
      <c r="BC134" s="324">
        <f t="shared" si="123"/>
        <v>3005.3999999999996</v>
      </c>
      <c r="BD134" s="324">
        <f t="shared" si="124"/>
        <v>0</v>
      </c>
      <c r="BE134" s="327">
        <f t="shared" ref="BE134:BE197" si="196">BA134-BB134</f>
        <v>3005.3999999999996</v>
      </c>
      <c r="BF134" s="324">
        <v>1518.9800000000002</v>
      </c>
      <c r="BG134" s="324">
        <v>0</v>
      </c>
      <c r="BH134" s="324">
        <f t="shared" si="126"/>
        <v>1518.9800000000002</v>
      </c>
      <c r="BI134" s="324">
        <f t="shared" si="127"/>
        <v>0</v>
      </c>
      <c r="BJ134" s="327">
        <f t="shared" ref="BJ134:BJ197" si="197">BF134-BG134</f>
        <v>1518.9800000000002</v>
      </c>
      <c r="BK134" s="324">
        <v>8320.2000000000007</v>
      </c>
      <c r="BL134" s="324">
        <v>6819.6100000000006</v>
      </c>
      <c r="BM134" s="324">
        <f t="shared" si="129"/>
        <v>1500.5900000000001</v>
      </c>
      <c r="BN134" s="324">
        <f t="shared" si="130"/>
        <v>0</v>
      </c>
      <c r="BO134" s="325">
        <f t="shared" ref="BO134:BO197" si="198">BK134-BL134</f>
        <v>1500.5900000000001</v>
      </c>
      <c r="BP134" s="320">
        <v>1152.5199999999998</v>
      </c>
      <c r="BQ134" s="320">
        <v>947.87</v>
      </c>
      <c r="BR134" s="319">
        <f t="shared" ref="BR134:BR197" si="199">IF(BT134&gt;0,BT134,0)</f>
        <v>204.64999999999975</v>
      </c>
      <c r="BS134" s="320">
        <f t="shared" ref="BS134:BS197" si="200">IF(BT134&gt;0,0,BT134)</f>
        <v>0</v>
      </c>
      <c r="BT134" s="341">
        <f t="shared" ref="BT134:BT197" si="201">BP134-BQ134</f>
        <v>204.64999999999975</v>
      </c>
      <c r="BU134" s="319">
        <v>149.07</v>
      </c>
      <c r="BV134" s="319">
        <v>2382.67</v>
      </c>
      <c r="BW134" s="319">
        <f t="shared" ref="BW134:BW197" si="202">IF(BY134&gt;0,BY134,0)</f>
        <v>0</v>
      </c>
      <c r="BX134" s="320">
        <f t="shared" ref="BX134:BX197" si="203">IF(BY134&gt;0,0,BY134)</f>
        <v>-2233.6</v>
      </c>
      <c r="BY134" s="342">
        <f t="shared" ref="BY134:BY197" si="204">BU134-BV134</f>
        <v>-2233.6</v>
      </c>
      <c r="BZ134" s="319">
        <v>2605.87</v>
      </c>
      <c r="CA134" s="319">
        <v>4363.68</v>
      </c>
      <c r="CB134" s="319">
        <f t="shared" ref="CB134:CB197" si="205">IF(CD134&gt;0,CD134,0)</f>
        <v>0</v>
      </c>
      <c r="CC134" s="320">
        <f t="shared" ref="CC134:CC197" si="206">IF(CD134&gt;0,0,CD134)</f>
        <v>-1757.8100000000004</v>
      </c>
      <c r="CD134" s="341">
        <f t="shared" ref="CD134:CD197" si="207">BZ134-CA134</f>
        <v>-1757.8100000000004</v>
      </c>
      <c r="CE134" s="319">
        <v>20633.370000000003</v>
      </c>
      <c r="CF134" s="319">
        <v>3601.52</v>
      </c>
      <c r="CG134" s="319">
        <f t="shared" ref="CG134:CG197" si="208">IF(CI134&gt;0,CI134,0)</f>
        <v>17031.850000000002</v>
      </c>
      <c r="CH134" s="320">
        <f t="shared" ref="CH134:CH197" si="209">IF(CI134&gt;0,0,CI134)</f>
        <v>0</v>
      </c>
      <c r="CI134" s="342">
        <f t="shared" ref="CI134:CI197" si="210">CE134-CF134</f>
        <v>17031.850000000002</v>
      </c>
      <c r="CJ134" s="319">
        <v>3702.0199999999991</v>
      </c>
      <c r="CK134" s="319">
        <v>0</v>
      </c>
      <c r="CL134" s="324">
        <f t="shared" ref="CL134:CL197" si="211">IF(CN134&gt;0,CN134,0)</f>
        <v>3702.0199999999991</v>
      </c>
      <c r="CM134" s="324">
        <f t="shared" ref="CM134:CM197" si="212">IF(CN134&gt;0,0,CN134)</f>
        <v>0</v>
      </c>
      <c r="CN134" s="327">
        <f t="shared" si="177"/>
        <v>3702.0199999999991</v>
      </c>
      <c r="CO134" s="324">
        <v>6169.0299999999988</v>
      </c>
      <c r="CP134" s="324">
        <v>0</v>
      </c>
      <c r="CQ134" s="324">
        <f t="shared" ref="CQ134:CQ197" si="213">IF(CS134&gt;0,CS134,0)</f>
        <v>6169.0299999999988</v>
      </c>
      <c r="CR134" s="324">
        <f t="shared" ref="CR134:CR197" si="214">IF(CS134&gt;0,0,CS134)</f>
        <v>0</v>
      </c>
      <c r="CS134" s="327">
        <f t="shared" si="178"/>
        <v>6169.0299999999988</v>
      </c>
      <c r="CT134" s="324">
        <v>955.12000000000012</v>
      </c>
      <c r="CU134" s="324">
        <v>0</v>
      </c>
      <c r="CV134" s="324">
        <f t="shared" ref="CV134:CV197" si="215">IF(CX134&gt;0,CX134,0)</f>
        <v>955.12000000000012</v>
      </c>
      <c r="CW134" s="324">
        <f t="shared" ref="CW134:CW197" si="216">IF(CX134&gt;0,0,CX134)</f>
        <v>0</v>
      </c>
      <c r="CX134" s="327">
        <f t="shared" si="179"/>
        <v>955.12000000000012</v>
      </c>
      <c r="CY134" s="324">
        <v>2302.37</v>
      </c>
      <c r="CZ134" s="324">
        <v>0</v>
      </c>
      <c r="DA134" s="324">
        <f t="shared" ref="DA134:DA197" si="217">IF(DC134&gt;0,DC134,0)</f>
        <v>2302.37</v>
      </c>
      <c r="DB134" s="324">
        <f t="shared" ref="DB134:DB197" si="218">IF(DC134&gt;0,0,DC134)</f>
        <v>0</v>
      </c>
      <c r="DC134" s="327">
        <f t="shared" si="180"/>
        <v>2302.37</v>
      </c>
      <c r="DD134" s="324">
        <v>0</v>
      </c>
      <c r="DE134" s="324">
        <v>0</v>
      </c>
      <c r="DF134" s="324">
        <f t="shared" ref="DF134:DF197" si="219">IF(DH134&gt;0,DH134,0)</f>
        <v>0</v>
      </c>
      <c r="DG134" s="324">
        <f t="shared" ref="DG134:DG197" si="220">IF(DH134&gt;0,0,DH134)</f>
        <v>0</v>
      </c>
      <c r="DH134" s="325">
        <f t="shared" si="181"/>
        <v>0</v>
      </c>
      <c r="DI134" s="323">
        <v>2813.91</v>
      </c>
      <c r="DJ134" s="323">
        <v>715.86</v>
      </c>
      <c r="DK134" s="324">
        <f t="shared" ref="DK134:DK197" si="221">IF(DM134&gt;0,DM134,0)</f>
        <v>2098.0499999999997</v>
      </c>
      <c r="DL134" s="324">
        <f t="shared" ref="DL134:DL197" si="222">IF(DM134&gt;0,0,DM134)</f>
        <v>0</v>
      </c>
      <c r="DM134" s="327">
        <f t="shared" si="182"/>
        <v>2098.0499999999997</v>
      </c>
      <c r="DN134" s="324">
        <v>246.66</v>
      </c>
      <c r="DO134" s="324">
        <v>0</v>
      </c>
      <c r="DP134" s="324">
        <f t="shared" ref="DP134:DP197" si="223">IF(DR134&gt;0,DR134,0)</f>
        <v>246.66</v>
      </c>
      <c r="DQ134" s="324">
        <f t="shared" ref="DQ134:DQ197" si="224">IF(DR134&gt;0,0,DR134)</f>
        <v>0</v>
      </c>
      <c r="DR134" s="325">
        <f t="shared" ref="DR134:DR197" si="225">DN134-DO134</f>
        <v>246.66</v>
      </c>
      <c r="DS134" s="320">
        <v>5592.7999999999993</v>
      </c>
      <c r="DT134" s="320">
        <v>0</v>
      </c>
      <c r="DU134" s="319">
        <f t="shared" ref="DU134:DU197" si="226">IF(DW134&gt;0,DW134,0)</f>
        <v>5592.7999999999993</v>
      </c>
      <c r="DV134" s="320">
        <f t="shared" ref="DV134:DV197" si="227">IF(DW134&gt;0,0,DW134)</f>
        <v>0</v>
      </c>
      <c r="DW134" s="342">
        <f t="shared" si="183"/>
        <v>5592.7999999999993</v>
      </c>
      <c r="DX134" s="329">
        <v>9684.06</v>
      </c>
      <c r="DY134" s="329">
        <v>6545.84</v>
      </c>
      <c r="DZ134" s="320">
        <f t="shared" ref="DZ134:DZ197" si="228">IF(EB134&gt;0,EB134,0)</f>
        <v>3138.2199999999993</v>
      </c>
      <c r="EA134" s="320">
        <f t="shared" ref="EA134:EA197" si="229">IF(EB134&gt;0,0,EB134)</f>
        <v>0</v>
      </c>
      <c r="EB134" s="342">
        <f t="shared" ref="EB134:EB197" si="230">DX134-DY134</f>
        <v>3138.2199999999993</v>
      </c>
      <c r="EC134" s="319">
        <v>0</v>
      </c>
      <c r="ED134" s="319">
        <v>0</v>
      </c>
      <c r="EE134" s="319">
        <f t="shared" ref="EE134:EE197" si="231">IF(EG134&gt;0,EG134,0)</f>
        <v>0</v>
      </c>
      <c r="EF134" s="320">
        <f t="shared" ref="EF134:EF197" si="232">IF(EG134&gt;0,0,EG134)</f>
        <v>0</v>
      </c>
      <c r="EG134" s="342">
        <f t="shared" ref="EG134:EG169" si="233">EC134-ED134</f>
        <v>0</v>
      </c>
      <c r="EH134" s="324"/>
      <c r="EI134" s="324"/>
      <c r="EJ134" s="324">
        <f t="shared" ref="EJ134:EJ197" si="234">IF(EL134&gt;0,EL134,0)</f>
        <v>0</v>
      </c>
      <c r="EK134" s="324">
        <f t="shared" ref="EK134:EK197" si="235">IF(EL134&gt;0,0,EL134)</f>
        <v>0</v>
      </c>
      <c r="EL134" s="327">
        <f t="shared" ref="EL134:EL197" si="236">EH134-EI134</f>
        <v>0</v>
      </c>
      <c r="EM134" s="330">
        <v>4631.07</v>
      </c>
      <c r="EN134" s="330">
        <v>3241.2700000000004</v>
      </c>
      <c r="EO134" s="331">
        <f t="shared" ref="EO134:EO197" si="237">EC134+DX134+DS134+CE134+BZ134+BU134+BP134+W134+M134+R134+EM134+CJ134+H134+EH134+DN134+DI134+DD134+CY134+CT134+CO134+BK134+BF134+BA134+AV134+AQ134+AL134+AG134+AB134</f>
        <v>139888.27999999997</v>
      </c>
      <c r="EP134" s="331">
        <f t="shared" si="184"/>
        <v>94900.590000000011</v>
      </c>
      <c r="EQ134" s="332">
        <f t="shared" si="171"/>
        <v>44987.689999999959</v>
      </c>
      <c r="ER134" s="332">
        <f t="shared" si="172"/>
        <v>0</v>
      </c>
      <c r="ES134" s="333">
        <f t="shared" ref="ES134:ES197" si="238">EO134-EP134</f>
        <v>44987.689999999959</v>
      </c>
      <c r="ET134" s="343"/>
      <c r="EU134" s="335">
        <f t="shared" ref="EU134:EU197" si="239">ES134+F134</f>
        <v>-132234.36000000004</v>
      </c>
      <c r="EV134" s="336">
        <f t="shared" ref="EV134:EV197" si="240">G134+CI134+CN134+CS134+CX134+DC134+DH134+DM134+DR134</f>
        <v>-150681.75</v>
      </c>
      <c r="EW134" s="337"/>
      <c r="EX134" s="2"/>
      <c r="EY134" s="7"/>
      <c r="EZ134" s="2"/>
      <c r="FA134" s="2"/>
      <c r="FB134" s="2"/>
      <c r="FC134" s="2"/>
      <c r="FD134" s="2"/>
      <c r="FE134" s="2"/>
      <c r="FF134" s="2"/>
      <c r="FG134" s="2"/>
    </row>
    <row r="135" spans="1:163" s="1" customFormat="1" ht="15.75" customHeight="1" x14ac:dyDescent="0.25">
      <c r="A135" s="311">
        <v>128</v>
      </c>
      <c r="B135" s="338" t="s">
        <v>135</v>
      </c>
      <c r="C135" s="339">
        <v>5</v>
      </c>
      <c r="D135" s="340">
        <v>2</v>
      </c>
      <c r="E135" s="315">
        <v>3351.6957142857141</v>
      </c>
      <c r="F135" s="316">
        <f>'[3]березень 2021'!F139</f>
        <v>-110935.22</v>
      </c>
      <c r="G135" s="316">
        <f>'[3]березень 2021'!G139</f>
        <v>-43269.85</v>
      </c>
      <c r="H135" s="317">
        <v>6341.04</v>
      </c>
      <c r="I135" s="317">
        <v>6413.8799999999992</v>
      </c>
      <c r="J135" s="317">
        <f t="shared" ref="J135:J198" si="241">IF(L135&gt;0,L135,0)</f>
        <v>0</v>
      </c>
      <c r="K135" s="317">
        <f t="shared" ref="K135:K198" si="242">IF(L135&gt;0,0,L135)</f>
        <v>-72.839999999999236</v>
      </c>
      <c r="L135" s="317">
        <f t="shared" si="185"/>
        <v>-72.839999999999236</v>
      </c>
      <c r="M135" s="318">
        <v>21196.39</v>
      </c>
      <c r="N135" s="318">
        <v>36599.300000000003</v>
      </c>
      <c r="O135" s="319">
        <f t="shared" ref="O135:O198" si="243">IF(Q135&gt;0,Q135,0)</f>
        <v>0</v>
      </c>
      <c r="P135" s="319">
        <f t="shared" si="186"/>
        <v>-15402.910000000003</v>
      </c>
      <c r="Q135" s="319">
        <f t="shared" si="187"/>
        <v>-15402.910000000003</v>
      </c>
      <c r="R135" s="319">
        <v>0</v>
      </c>
      <c r="S135" s="319">
        <v>0</v>
      </c>
      <c r="T135" s="319">
        <f t="shared" ref="T135:T198" si="244">IF(V135&gt;0,V135,0)</f>
        <v>0</v>
      </c>
      <c r="U135" s="320">
        <f t="shared" ref="U135:U198" si="245">IF(V135&gt;0,0,V135)</f>
        <v>0</v>
      </c>
      <c r="V135" s="341">
        <f t="shared" si="188"/>
        <v>0</v>
      </c>
      <c r="W135" s="319">
        <v>0</v>
      </c>
      <c r="X135" s="319">
        <v>0</v>
      </c>
      <c r="Y135" s="319">
        <f t="shared" si="189"/>
        <v>0</v>
      </c>
      <c r="Z135" s="320">
        <f t="shared" si="190"/>
        <v>0</v>
      </c>
      <c r="AA135" s="342">
        <f t="shared" si="191"/>
        <v>0</v>
      </c>
      <c r="AB135" s="323">
        <v>5898.28</v>
      </c>
      <c r="AC135" s="323">
        <v>735.62</v>
      </c>
      <c r="AD135" s="324">
        <f t="shared" ref="AD135:AD198" si="246">IF(AF135&gt;0,AF135,0)</f>
        <v>5162.66</v>
      </c>
      <c r="AE135" s="324">
        <f t="shared" ref="AE135:AE198" si="247">IF(AF135&gt;0,0,AF135)</f>
        <v>0</v>
      </c>
      <c r="AF135" s="325">
        <f t="shared" si="176"/>
        <v>5162.66</v>
      </c>
      <c r="AG135" s="323">
        <v>3003.8</v>
      </c>
      <c r="AH135" s="323">
        <v>690.49</v>
      </c>
      <c r="AI135" s="324">
        <f t="shared" ref="AI135:AI198" si="248">IF(AK135&gt;0,AK135,0)</f>
        <v>2313.3100000000004</v>
      </c>
      <c r="AJ135" s="324">
        <f t="shared" ref="AJ135:AJ198" si="249">IF(AK135&gt;0,0,AK135)</f>
        <v>0</v>
      </c>
      <c r="AK135" s="325">
        <f t="shared" si="192"/>
        <v>2313.3100000000004</v>
      </c>
      <c r="AL135" s="323">
        <v>4654.1299999999992</v>
      </c>
      <c r="AM135" s="323">
        <v>3592.66</v>
      </c>
      <c r="AN135" s="324">
        <f t="shared" ref="AN135:AN198" si="250">IF(AP135&gt;0,AP135,0)</f>
        <v>1061.4699999999993</v>
      </c>
      <c r="AO135" s="324">
        <f t="shared" ref="AO135:AO198" si="251">IF(AP135&gt;0,0,AP135)</f>
        <v>0</v>
      </c>
      <c r="AP135" s="325">
        <f t="shared" si="193"/>
        <v>1061.4699999999993</v>
      </c>
      <c r="AQ135" s="326">
        <v>925.39</v>
      </c>
      <c r="AR135" s="326">
        <v>788.12000000000012</v>
      </c>
      <c r="AS135" s="324">
        <f t="shared" ref="AS135:AS198" si="252">IF(AU135&gt;0,AU135,0)</f>
        <v>137.26999999999987</v>
      </c>
      <c r="AT135" s="324">
        <f t="shared" ref="AT135:AT198" si="253">IF(AU135&gt;0,0,AU135)</f>
        <v>0</v>
      </c>
      <c r="AU135" s="327">
        <f t="shared" si="194"/>
        <v>137.26999999999987</v>
      </c>
      <c r="AV135" s="323">
        <v>0</v>
      </c>
      <c r="AW135" s="323">
        <v>0</v>
      </c>
      <c r="AX135" s="324">
        <f t="shared" ref="AX135:AX198" si="254">IF(AZ135&gt;0,AZ135,0)</f>
        <v>0</v>
      </c>
      <c r="AY135" s="324">
        <f t="shared" ref="AY135:AY198" si="255">IF(AZ135&gt;0,0,AZ135)</f>
        <v>0</v>
      </c>
      <c r="AZ135" s="325">
        <f t="shared" si="195"/>
        <v>0</v>
      </c>
      <c r="BA135" s="326">
        <v>3433.7799999999997</v>
      </c>
      <c r="BB135" s="326">
        <v>2325.88</v>
      </c>
      <c r="BC135" s="324">
        <f t="shared" ref="BC135:BC198" si="256">IF(BE135&gt;0,BE135,0)</f>
        <v>1107.8999999999996</v>
      </c>
      <c r="BD135" s="324">
        <f t="shared" ref="BD135:BD198" si="257">IF(BE135&gt;0,0,BE135)</f>
        <v>0</v>
      </c>
      <c r="BE135" s="327">
        <f t="shared" si="196"/>
        <v>1107.8999999999996</v>
      </c>
      <c r="BF135" s="324">
        <v>1147.6200000000001</v>
      </c>
      <c r="BG135" s="324">
        <v>0</v>
      </c>
      <c r="BH135" s="324">
        <f t="shared" ref="BH135:BH198" si="258">IF(BJ135&gt;0,BJ135,0)</f>
        <v>1147.6200000000001</v>
      </c>
      <c r="BI135" s="324">
        <f t="shared" ref="BI135:BI198" si="259">IF(BJ135&gt;0,0,BJ135)</f>
        <v>0</v>
      </c>
      <c r="BJ135" s="327">
        <f t="shared" si="197"/>
        <v>1147.6200000000001</v>
      </c>
      <c r="BK135" s="324">
        <v>6319.27</v>
      </c>
      <c r="BL135" s="324">
        <v>19469.739999999998</v>
      </c>
      <c r="BM135" s="324">
        <f t="shared" ref="BM135:BM198" si="260">IF(BO135&gt;0,BO135,0)</f>
        <v>0</v>
      </c>
      <c r="BN135" s="324">
        <f t="shared" ref="BN135:BN198" si="261">IF(BO135&gt;0,0,BO135)</f>
        <v>-13150.469999999998</v>
      </c>
      <c r="BO135" s="325">
        <f t="shared" si="198"/>
        <v>-13150.469999999998</v>
      </c>
      <c r="BP135" s="320">
        <v>881.48</v>
      </c>
      <c r="BQ135" s="320">
        <v>725.32999999999993</v>
      </c>
      <c r="BR135" s="319">
        <f t="shared" si="199"/>
        <v>156.15000000000009</v>
      </c>
      <c r="BS135" s="320">
        <f t="shared" si="200"/>
        <v>0</v>
      </c>
      <c r="BT135" s="341">
        <f t="shared" si="201"/>
        <v>156.15000000000009</v>
      </c>
      <c r="BU135" s="319">
        <v>113.97</v>
      </c>
      <c r="BV135" s="319">
        <v>664.38</v>
      </c>
      <c r="BW135" s="319">
        <f t="shared" si="202"/>
        <v>0</v>
      </c>
      <c r="BX135" s="320">
        <f t="shared" si="203"/>
        <v>-550.41</v>
      </c>
      <c r="BY135" s="342">
        <f t="shared" si="204"/>
        <v>-550.41</v>
      </c>
      <c r="BZ135" s="319">
        <v>3376.83</v>
      </c>
      <c r="CA135" s="319">
        <v>5570.65</v>
      </c>
      <c r="CB135" s="319">
        <f t="shared" si="205"/>
        <v>0</v>
      </c>
      <c r="CC135" s="320">
        <f t="shared" si="206"/>
        <v>-2193.8199999999997</v>
      </c>
      <c r="CD135" s="341">
        <f t="shared" si="207"/>
        <v>-2193.8199999999997</v>
      </c>
      <c r="CE135" s="319">
        <v>18649.43</v>
      </c>
      <c r="CF135" s="319">
        <v>2991.68</v>
      </c>
      <c r="CG135" s="319">
        <f t="shared" si="208"/>
        <v>15657.75</v>
      </c>
      <c r="CH135" s="320">
        <f t="shared" si="209"/>
        <v>0</v>
      </c>
      <c r="CI135" s="342">
        <f t="shared" si="210"/>
        <v>15657.75</v>
      </c>
      <c r="CJ135" s="319">
        <v>3256.5099999999998</v>
      </c>
      <c r="CK135" s="319">
        <v>4783.96</v>
      </c>
      <c r="CL135" s="324">
        <f t="shared" si="211"/>
        <v>0</v>
      </c>
      <c r="CM135" s="324">
        <f t="shared" si="212"/>
        <v>-1527.4500000000003</v>
      </c>
      <c r="CN135" s="327">
        <f t="shared" si="177"/>
        <v>-1527.4500000000003</v>
      </c>
      <c r="CO135" s="324">
        <v>5120.71</v>
      </c>
      <c r="CP135" s="324">
        <v>0</v>
      </c>
      <c r="CQ135" s="324">
        <f t="shared" si="213"/>
        <v>5120.71</v>
      </c>
      <c r="CR135" s="324">
        <f t="shared" si="214"/>
        <v>0</v>
      </c>
      <c r="CS135" s="327">
        <f t="shared" si="178"/>
        <v>5120.71</v>
      </c>
      <c r="CT135" s="324">
        <v>663.3</v>
      </c>
      <c r="CU135" s="324">
        <v>0</v>
      </c>
      <c r="CV135" s="324">
        <f t="shared" si="215"/>
        <v>663.3</v>
      </c>
      <c r="CW135" s="324">
        <f t="shared" si="216"/>
        <v>0</v>
      </c>
      <c r="CX135" s="327">
        <f t="shared" si="179"/>
        <v>663.3</v>
      </c>
      <c r="CY135" s="324">
        <v>1792.1599999999999</v>
      </c>
      <c r="CZ135" s="324">
        <v>0</v>
      </c>
      <c r="DA135" s="324">
        <f t="shared" si="217"/>
        <v>1792.1599999999999</v>
      </c>
      <c r="DB135" s="324">
        <f t="shared" si="218"/>
        <v>0</v>
      </c>
      <c r="DC135" s="327">
        <f t="shared" si="180"/>
        <v>1792.1599999999999</v>
      </c>
      <c r="DD135" s="324">
        <v>0</v>
      </c>
      <c r="DE135" s="324">
        <v>0</v>
      </c>
      <c r="DF135" s="324">
        <f t="shared" si="219"/>
        <v>0</v>
      </c>
      <c r="DG135" s="324">
        <f t="shared" si="220"/>
        <v>0</v>
      </c>
      <c r="DH135" s="325">
        <f t="shared" si="181"/>
        <v>0</v>
      </c>
      <c r="DI135" s="323">
        <v>1307.83</v>
      </c>
      <c r="DJ135" s="323">
        <v>5076.0599999999995</v>
      </c>
      <c r="DK135" s="324">
        <f t="shared" si="221"/>
        <v>0</v>
      </c>
      <c r="DL135" s="324">
        <f t="shared" si="222"/>
        <v>-3768.2299999999996</v>
      </c>
      <c r="DM135" s="327">
        <f t="shared" si="182"/>
        <v>-3768.2299999999996</v>
      </c>
      <c r="DN135" s="324">
        <v>180.66999999999996</v>
      </c>
      <c r="DO135" s="324">
        <v>0</v>
      </c>
      <c r="DP135" s="324">
        <f t="shared" si="223"/>
        <v>180.66999999999996</v>
      </c>
      <c r="DQ135" s="324">
        <f t="shared" si="224"/>
        <v>0</v>
      </c>
      <c r="DR135" s="325">
        <f t="shared" si="225"/>
        <v>180.66999999999996</v>
      </c>
      <c r="DS135" s="320">
        <v>5076.4700000000012</v>
      </c>
      <c r="DT135" s="320">
        <v>0</v>
      </c>
      <c r="DU135" s="319">
        <f t="shared" si="226"/>
        <v>5076.4700000000012</v>
      </c>
      <c r="DV135" s="320">
        <f t="shared" si="227"/>
        <v>0</v>
      </c>
      <c r="DW135" s="342">
        <f t="shared" si="183"/>
        <v>5076.4700000000012</v>
      </c>
      <c r="DX135" s="329">
        <v>15655.390000000001</v>
      </c>
      <c r="DY135" s="329">
        <v>9655.07</v>
      </c>
      <c r="DZ135" s="320">
        <f t="shared" si="228"/>
        <v>6000.3200000000015</v>
      </c>
      <c r="EA135" s="320">
        <f t="shared" si="229"/>
        <v>0</v>
      </c>
      <c r="EB135" s="342">
        <f t="shared" si="230"/>
        <v>6000.3200000000015</v>
      </c>
      <c r="EC135" s="319">
        <v>0</v>
      </c>
      <c r="ED135" s="319">
        <v>0</v>
      </c>
      <c r="EE135" s="319">
        <f t="shared" si="231"/>
        <v>0</v>
      </c>
      <c r="EF135" s="320">
        <f t="shared" si="232"/>
        <v>0</v>
      </c>
      <c r="EG135" s="342">
        <f t="shared" si="233"/>
        <v>0</v>
      </c>
      <c r="EH135" s="324"/>
      <c r="EI135" s="324"/>
      <c r="EJ135" s="324">
        <f t="shared" si="234"/>
        <v>0</v>
      </c>
      <c r="EK135" s="324">
        <f t="shared" si="235"/>
        <v>0</v>
      </c>
      <c r="EL135" s="327">
        <f t="shared" si="236"/>
        <v>0</v>
      </c>
      <c r="EM135" s="330">
        <v>3731.7000000000003</v>
      </c>
      <c r="EN135" s="330">
        <v>3675.74</v>
      </c>
      <c r="EO135" s="331">
        <f t="shared" si="237"/>
        <v>112726.15000000001</v>
      </c>
      <c r="EP135" s="331">
        <f t="shared" si="184"/>
        <v>103758.56000000001</v>
      </c>
      <c r="EQ135" s="332">
        <f t="shared" ref="EQ135:EQ198" si="262">IF(ES135&gt;0,ES135,0)</f>
        <v>8967.5899999999965</v>
      </c>
      <c r="ER135" s="332">
        <f t="shared" ref="ER135:ER198" si="263">IF(ES135&gt;0,0,ES135)</f>
        <v>0</v>
      </c>
      <c r="ES135" s="333">
        <f t="shared" si="238"/>
        <v>8967.5899999999965</v>
      </c>
      <c r="ET135" s="343"/>
      <c r="EU135" s="335">
        <f t="shared" si="239"/>
        <v>-101967.63</v>
      </c>
      <c r="EV135" s="336">
        <f t="shared" si="240"/>
        <v>-25150.940000000002</v>
      </c>
      <c r="EW135" s="337"/>
      <c r="EX135" s="2"/>
      <c r="EY135" s="7"/>
      <c r="EZ135" s="2"/>
      <c r="FA135" s="2"/>
      <c r="FB135" s="2"/>
      <c r="FC135" s="2"/>
      <c r="FD135" s="2"/>
      <c r="FE135" s="2"/>
      <c r="FF135" s="2"/>
      <c r="FG135" s="2"/>
    </row>
    <row r="136" spans="1:163" s="1" customFormat="1" ht="15.75" customHeight="1" x14ac:dyDescent="0.25">
      <c r="A136" s="311">
        <v>129</v>
      </c>
      <c r="B136" s="338" t="s">
        <v>136</v>
      </c>
      <c r="C136" s="339">
        <v>5</v>
      </c>
      <c r="D136" s="340">
        <v>2</v>
      </c>
      <c r="E136" s="315">
        <v>3342.6342857142854</v>
      </c>
      <c r="F136" s="316">
        <f>'[3]березень 2021'!F140</f>
        <v>-70913.78</v>
      </c>
      <c r="G136" s="316">
        <f>'[3]березень 2021'!G140</f>
        <v>-48888.340000000011</v>
      </c>
      <c r="H136" s="317">
        <v>6693.54</v>
      </c>
      <c r="I136" s="317">
        <v>6820.51</v>
      </c>
      <c r="J136" s="317">
        <f t="shared" si="241"/>
        <v>0</v>
      </c>
      <c r="K136" s="317">
        <f t="shared" si="242"/>
        <v>-126.97000000000025</v>
      </c>
      <c r="L136" s="317">
        <f t="shared" si="185"/>
        <v>-126.97000000000025</v>
      </c>
      <c r="M136" s="318">
        <v>24610.410000000003</v>
      </c>
      <c r="N136" s="318">
        <v>32788.03</v>
      </c>
      <c r="O136" s="319">
        <f t="shared" si="243"/>
        <v>0</v>
      </c>
      <c r="P136" s="319">
        <f t="shared" si="186"/>
        <v>-8177.6199999999953</v>
      </c>
      <c r="Q136" s="319">
        <f t="shared" si="187"/>
        <v>-8177.6199999999953</v>
      </c>
      <c r="R136" s="319">
        <v>0</v>
      </c>
      <c r="S136" s="319">
        <v>0</v>
      </c>
      <c r="T136" s="319">
        <f t="shared" si="244"/>
        <v>0</v>
      </c>
      <c r="U136" s="320">
        <f t="shared" si="245"/>
        <v>0</v>
      </c>
      <c r="V136" s="341">
        <f t="shared" si="188"/>
        <v>0</v>
      </c>
      <c r="W136" s="319">
        <v>0</v>
      </c>
      <c r="X136" s="319">
        <v>0</v>
      </c>
      <c r="Y136" s="319">
        <f t="shared" si="189"/>
        <v>0</v>
      </c>
      <c r="Z136" s="320">
        <f t="shared" si="190"/>
        <v>0</v>
      </c>
      <c r="AA136" s="342">
        <f t="shared" si="191"/>
        <v>0</v>
      </c>
      <c r="AB136" s="323">
        <v>5899.32</v>
      </c>
      <c r="AC136" s="323">
        <v>735.62</v>
      </c>
      <c r="AD136" s="324">
        <f t="shared" si="246"/>
        <v>5163.7</v>
      </c>
      <c r="AE136" s="324">
        <f t="shared" si="247"/>
        <v>0</v>
      </c>
      <c r="AF136" s="325">
        <f t="shared" si="176"/>
        <v>5163.7</v>
      </c>
      <c r="AG136" s="323">
        <v>3004.96</v>
      </c>
      <c r="AH136" s="323">
        <v>690.49</v>
      </c>
      <c r="AI136" s="324">
        <f t="shared" si="248"/>
        <v>2314.4700000000003</v>
      </c>
      <c r="AJ136" s="324">
        <f t="shared" si="249"/>
        <v>0</v>
      </c>
      <c r="AK136" s="325">
        <f t="shared" si="192"/>
        <v>2314.4700000000003</v>
      </c>
      <c r="AL136" s="323">
        <v>4657.1399999999994</v>
      </c>
      <c r="AM136" s="323">
        <v>3591.54</v>
      </c>
      <c r="AN136" s="324">
        <f t="shared" si="250"/>
        <v>1065.5999999999995</v>
      </c>
      <c r="AO136" s="324">
        <f t="shared" si="251"/>
        <v>0</v>
      </c>
      <c r="AP136" s="325">
        <f t="shared" si="193"/>
        <v>1065.5999999999995</v>
      </c>
      <c r="AQ136" s="326">
        <v>926.6400000000001</v>
      </c>
      <c r="AR136" s="326">
        <v>786.74000000000012</v>
      </c>
      <c r="AS136" s="324">
        <f t="shared" si="252"/>
        <v>139.89999999999998</v>
      </c>
      <c r="AT136" s="324">
        <f t="shared" si="253"/>
        <v>0</v>
      </c>
      <c r="AU136" s="327">
        <f t="shared" si="194"/>
        <v>139.89999999999998</v>
      </c>
      <c r="AV136" s="323">
        <v>0</v>
      </c>
      <c r="AW136" s="323">
        <v>0</v>
      </c>
      <c r="AX136" s="324">
        <f t="shared" si="254"/>
        <v>0</v>
      </c>
      <c r="AY136" s="324">
        <f t="shared" si="255"/>
        <v>0</v>
      </c>
      <c r="AZ136" s="325">
        <f t="shared" si="195"/>
        <v>0</v>
      </c>
      <c r="BA136" s="326">
        <v>3436.3</v>
      </c>
      <c r="BB136" s="326">
        <v>2360.5800000000008</v>
      </c>
      <c r="BC136" s="324">
        <f t="shared" si="256"/>
        <v>1075.7199999999993</v>
      </c>
      <c r="BD136" s="324">
        <f t="shared" si="257"/>
        <v>0</v>
      </c>
      <c r="BE136" s="327">
        <f t="shared" si="196"/>
        <v>1075.7199999999993</v>
      </c>
      <c r="BF136" s="324">
        <v>1144.5</v>
      </c>
      <c r="BG136" s="324">
        <v>0</v>
      </c>
      <c r="BH136" s="324">
        <f t="shared" si="258"/>
        <v>1144.5</v>
      </c>
      <c r="BI136" s="324">
        <f t="shared" si="259"/>
        <v>0</v>
      </c>
      <c r="BJ136" s="327">
        <f t="shared" si="197"/>
        <v>1144.5</v>
      </c>
      <c r="BK136" s="324">
        <v>6303.03</v>
      </c>
      <c r="BL136" s="324">
        <v>3588.17</v>
      </c>
      <c r="BM136" s="324">
        <f t="shared" si="260"/>
        <v>2714.8599999999997</v>
      </c>
      <c r="BN136" s="324">
        <f t="shared" si="261"/>
        <v>0</v>
      </c>
      <c r="BO136" s="325">
        <f t="shared" si="198"/>
        <v>2714.8599999999997</v>
      </c>
      <c r="BP136" s="320">
        <v>881.51</v>
      </c>
      <c r="BQ136" s="320">
        <v>724.86</v>
      </c>
      <c r="BR136" s="319">
        <f t="shared" si="199"/>
        <v>156.64999999999998</v>
      </c>
      <c r="BS136" s="320">
        <f t="shared" si="200"/>
        <v>0</v>
      </c>
      <c r="BT136" s="341">
        <f t="shared" si="201"/>
        <v>156.64999999999998</v>
      </c>
      <c r="BU136" s="319">
        <v>114.64</v>
      </c>
      <c r="BV136" s="319">
        <v>0</v>
      </c>
      <c r="BW136" s="319">
        <f t="shared" si="202"/>
        <v>114.64</v>
      </c>
      <c r="BX136" s="320">
        <f t="shared" si="203"/>
        <v>0</v>
      </c>
      <c r="BY136" s="342">
        <f t="shared" si="204"/>
        <v>114.64</v>
      </c>
      <c r="BZ136" s="319">
        <v>3377.7000000000003</v>
      </c>
      <c r="CA136" s="319">
        <v>5461.33</v>
      </c>
      <c r="CB136" s="319">
        <f t="shared" si="205"/>
        <v>0</v>
      </c>
      <c r="CC136" s="320">
        <f t="shared" si="206"/>
        <v>-2083.6299999999997</v>
      </c>
      <c r="CD136" s="341">
        <f t="shared" si="207"/>
        <v>-2083.6299999999997</v>
      </c>
      <c r="CE136" s="319">
        <v>19213.760000000002</v>
      </c>
      <c r="CF136" s="319">
        <v>2755.81</v>
      </c>
      <c r="CG136" s="319">
        <f t="shared" si="208"/>
        <v>16457.95</v>
      </c>
      <c r="CH136" s="320">
        <f t="shared" si="209"/>
        <v>0</v>
      </c>
      <c r="CI136" s="342">
        <f t="shared" si="210"/>
        <v>16457.95</v>
      </c>
      <c r="CJ136" s="319">
        <v>3258.8899999999994</v>
      </c>
      <c r="CK136" s="319">
        <v>0</v>
      </c>
      <c r="CL136" s="324">
        <f t="shared" si="211"/>
        <v>3258.8899999999994</v>
      </c>
      <c r="CM136" s="324">
        <f t="shared" si="212"/>
        <v>0</v>
      </c>
      <c r="CN136" s="327">
        <f t="shared" si="177"/>
        <v>3258.8899999999994</v>
      </c>
      <c r="CO136" s="324">
        <v>5123.8599999999997</v>
      </c>
      <c r="CP136" s="324">
        <v>0</v>
      </c>
      <c r="CQ136" s="324">
        <f t="shared" si="213"/>
        <v>5123.8599999999997</v>
      </c>
      <c r="CR136" s="324">
        <f t="shared" si="214"/>
        <v>0</v>
      </c>
      <c r="CS136" s="327">
        <f t="shared" si="178"/>
        <v>5123.8599999999997</v>
      </c>
      <c r="CT136" s="324">
        <v>663.80000000000007</v>
      </c>
      <c r="CU136" s="324">
        <v>0</v>
      </c>
      <c r="CV136" s="324">
        <f t="shared" si="215"/>
        <v>663.80000000000007</v>
      </c>
      <c r="CW136" s="324">
        <f t="shared" si="216"/>
        <v>0</v>
      </c>
      <c r="CX136" s="327">
        <f t="shared" si="179"/>
        <v>663.80000000000007</v>
      </c>
      <c r="CY136" s="324">
        <v>1792.6899999999998</v>
      </c>
      <c r="CZ136" s="324">
        <v>0</v>
      </c>
      <c r="DA136" s="324">
        <f t="shared" si="217"/>
        <v>1792.6899999999998</v>
      </c>
      <c r="DB136" s="324">
        <f t="shared" si="218"/>
        <v>0</v>
      </c>
      <c r="DC136" s="327">
        <f t="shared" si="180"/>
        <v>1792.6899999999998</v>
      </c>
      <c r="DD136" s="324">
        <v>0</v>
      </c>
      <c r="DE136" s="324">
        <v>0</v>
      </c>
      <c r="DF136" s="324">
        <f t="shared" si="219"/>
        <v>0</v>
      </c>
      <c r="DG136" s="324">
        <f t="shared" si="220"/>
        <v>0</v>
      </c>
      <c r="DH136" s="325">
        <f t="shared" si="181"/>
        <v>0</v>
      </c>
      <c r="DI136" s="323">
        <v>1307.53</v>
      </c>
      <c r="DJ136" s="323">
        <v>1153.98</v>
      </c>
      <c r="DK136" s="324">
        <f t="shared" si="221"/>
        <v>153.54999999999995</v>
      </c>
      <c r="DL136" s="324">
        <f t="shared" si="222"/>
        <v>0</v>
      </c>
      <c r="DM136" s="327">
        <f t="shared" si="182"/>
        <v>153.54999999999995</v>
      </c>
      <c r="DN136" s="324">
        <v>181.17</v>
      </c>
      <c r="DO136" s="324">
        <v>0</v>
      </c>
      <c r="DP136" s="324">
        <f t="shared" si="223"/>
        <v>181.17</v>
      </c>
      <c r="DQ136" s="324">
        <f t="shared" si="224"/>
        <v>0</v>
      </c>
      <c r="DR136" s="325">
        <f t="shared" si="225"/>
        <v>181.17</v>
      </c>
      <c r="DS136" s="320">
        <v>4020.78</v>
      </c>
      <c r="DT136" s="320">
        <v>0</v>
      </c>
      <c r="DU136" s="319">
        <f t="shared" si="226"/>
        <v>4020.78</v>
      </c>
      <c r="DV136" s="320">
        <f t="shared" si="227"/>
        <v>0</v>
      </c>
      <c r="DW136" s="342">
        <f t="shared" si="183"/>
        <v>4020.78</v>
      </c>
      <c r="DX136" s="329">
        <v>14211.550000000001</v>
      </c>
      <c r="DY136" s="329">
        <v>8106.92</v>
      </c>
      <c r="DZ136" s="320">
        <f t="shared" si="228"/>
        <v>6104.630000000001</v>
      </c>
      <c r="EA136" s="320">
        <f t="shared" si="229"/>
        <v>0</v>
      </c>
      <c r="EB136" s="342">
        <f t="shared" si="230"/>
        <v>6104.630000000001</v>
      </c>
      <c r="EC136" s="319">
        <v>0</v>
      </c>
      <c r="ED136" s="319">
        <v>0</v>
      </c>
      <c r="EE136" s="319">
        <f t="shared" si="231"/>
        <v>0</v>
      </c>
      <c r="EF136" s="320">
        <f t="shared" si="232"/>
        <v>0</v>
      </c>
      <c r="EG136" s="342">
        <f t="shared" si="233"/>
        <v>0</v>
      </c>
      <c r="EH136" s="324"/>
      <c r="EI136" s="324"/>
      <c r="EJ136" s="324">
        <f t="shared" si="234"/>
        <v>0</v>
      </c>
      <c r="EK136" s="324">
        <f t="shared" si="235"/>
        <v>0</v>
      </c>
      <c r="EL136" s="327">
        <f t="shared" si="236"/>
        <v>0</v>
      </c>
      <c r="EM136" s="330">
        <v>3793.9399999999996</v>
      </c>
      <c r="EN136" s="330">
        <v>2371.52</v>
      </c>
      <c r="EO136" s="331">
        <f t="shared" si="237"/>
        <v>114617.66</v>
      </c>
      <c r="EP136" s="331">
        <f t="shared" si="184"/>
        <v>71936.099999999991</v>
      </c>
      <c r="EQ136" s="332">
        <f t="shared" si="262"/>
        <v>42681.560000000012</v>
      </c>
      <c r="ER136" s="332">
        <f t="shared" si="263"/>
        <v>0</v>
      </c>
      <c r="ES136" s="333">
        <f t="shared" si="238"/>
        <v>42681.560000000012</v>
      </c>
      <c r="ET136" s="343"/>
      <c r="EU136" s="335">
        <f t="shared" si="239"/>
        <v>-28232.219999999987</v>
      </c>
      <c r="EV136" s="336">
        <f t="shared" si="240"/>
        <v>-21256.430000000015</v>
      </c>
      <c r="EW136" s="337"/>
      <c r="EX136" s="2"/>
      <c r="EY136" s="7"/>
      <c r="EZ136" s="2"/>
      <c r="FA136" s="2"/>
      <c r="FB136" s="2"/>
      <c r="FC136" s="2"/>
      <c r="FD136" s="2"/>
      <c r="FE136" s="2"/>
      <c r="FF136" s="2"/>
      <c r="FG136" s="2"/>
    </row>
    <row r="137" spans="1:163" s="1" customFormat="1" ht="15.75" customHeight="1" x14ac:dyDescent="0.25">
      <c r="A137" s="311">
        <v>130</v>
      </c>
      <c r="B137" s="338" t="s">
        <v>137</v>
      </c>
      <c r="C137" s="339">
        <v>5</v>
      </c>
      <c r="D137" s="340">
        <v>6</v>
      </c>
      <c r="E137" s="315">
        <v>4478.8785714285714</v>
      </c>
      <c r="F137" s="316">
        <f>'[3]березень 2021'!F141</f>
        <v>-143208.99000000002</v>
      </c>
      <c r="G137" s="316">
        <f>'[3]березень 2021'!G141</f>
        <v>-173288.46</v>
      </c>
      <c r="H137" s="317">
        <v>16433.47</v>
      </c>
      <c r="I137" s="317">
        <v>14993.42</v>
      </c>
      <c r="J137" s="317">
        <f t="shared" si="241"/>
        <v>1440.0500000000011</v>
      </c>
      <c r="K137" s="317">
        <f t="shared" si="242"/>
        <v>0</v>
      </c>
      <c r="L137" s="317">
        <f t="shared" si="185"/>
        <v>1440.0500000000011</v>
      </c>
      <c r="M137" s="318">
        <v>31288.100000000002</v>
      </c>
      <c r="N137" s="318">
        <v>46068.82</v>
      </c>
      <c r="O137" s="319">
        <f t="shared" si="243"/>
        <v>0</v>
      </c>
      <c r="P137" s="319">
        <f t="shared" si="186"/>
        <v>-14780.719999999998</v>
      </c>
      <c r="Q137" s="319">
        <f t="shared" si="187"/>
        <v>-14780.719999999998</v>
      </c>
      <c r="R137" s="319">
        <v>0</v>
      </c>
      <c r="S137" s="319">
        <v>0</v>
      </c>
      <c r="T137" s="319">
        <f t="shared" si="244"/>
        <v>0</v>
      </c>
      <c r="U137" s="320">
        <f t="shared" si="245"/>
        <v>0</v>
      </c>
      <c r="V137" s="341">
        <f t="shared" si="188"/>
        <v>0</v>
      </c>
      <c r="W137" s="319">
        <v>0</v>
      </c>
      <c r="X137" s="319">
        <v>0</v>
      </c>
      <c r="Y137" s="319">
        <f t="shared" si="189"/>
        <v>0</v>
      </c>
      <c r="Z137" s="320">
        <f t="shared" si="190"/>
        <v>0</v>
      </c>
      <c r="AA137" s="342">
        <f t="shared" si="191"/>
        <v>0</v>
      </c>
      <c r="AB137" s="323">
        <v>6157.9999999999982</v>
      </c>
      <c r="AC137" s="323">
        <v>1288.24</v>
      </c>
      <c r="AD137" s="324">
        <f t="shared" si="246"/>
        <v>4869.7599999999984</v>
      </c>
      <c r="AE137" s="324">
        <f t="shared" si="247"/>
        <v>0</v>
      </c>
      <c r="AF137" s="325">
        <f t="shared" si="176"/>
        <v>4869.7599999999984</v>
      </c>
      <c r="AG137" s="323">
        <v>3363.63</v>
      </c>
      <c r="AH137" s="323">
        <v>440.81</v>
      </c>
      <c r="AI137" s="324">
        <f t="shared" si="248"/>
        <v>2922.82</v>
      </c>
      <c r="AJ137" s="324">
        <f t="shared" si="249"/>
        <v>0</v>
      </c>
      <c r="AK137" s="325">
        <f t="shared" si="192"/>
        <v>2922.82</v>
      </c>
      <c r="AL137" s="323">
        <v>6313.87</v>
      </c>
      <c r="AM137" s="323">
        <v>4853.18</v>
      </c>
      <c r="AN137" s="324">
        <f t="shared" si="250"/>
        <v>1460.6899999999996</v>
      </c>
      <c r="AO137" s="324">
        <f t="shared" si="251"/>
        <v>0</v>
      </c>
      <c r="AP137" s="325">
        <f t="shared" si="193"/>
        <v>1460.6899999999996</v>
      </c>
      <c r="AQ137" s="326">
        <v>1236.6199999999999</v>
      </c>
      <c r="AR137" s="326">
        <v>1060.06</v>
      </c>
      <c r="AS137" s="324">
        <f t="shared" si="252"/>
        <v>176.55999999999995</v>
      </c>
      <c r="AT137" s="324">
        <f t="shared" si="253"/>
        <v>0</v>
      </c>
      <c r="AU137" s="327">
        <f t="shared" si="194"/>
        <v>176.55999999999995</v>
      </c>
      <c r="AV137" s="323">
        <v>527.16999999999996</v>
      </c>
      <c r="AW137" s="323">
        <v>0.89</v>
      </c>
      <c r="AX137" s="324">
        <f t="shared" si="254"/>
        <v>526.28</v>
      </c>
      <c r="AY137" s="324">
        <f t="shared" si="255"/>
        <v>0</v>
      </c>
      <c r="AZ137" s="325">
        <f t="shared" si="195"/>
        <v>526.28</v>
      </c>
      <c r="BA137" s="326">
        <v>8138.5600000000013</v>
      </c>
      <c r="BB137" s="326">
        <v>5046.8600000000006</v>
      </c>
      <c r="BC137" s="324">
        <f t="shared" si="256"/>
        <v>3091.7000000000007</v>
      </c>
      <c r="BD137" s="324">
        <f t="shared" si="257"/>
        <v>0</v>
      </c>
      <c r="BE137" s="327">
        <f t="shared" si="196"/>
        <v>3091.7000000000007</v>
      </c>
      <c r="BF137" s="324">
        <v>1533.5600000000002</v>
      </c>
      <c r="BG137" s="324">
        <v>0</v>
      </c>
      <c r="BH137" s="324">
        <f t="shared" si="258"/>
        <v>1533.5600000000002</v>
      </c>
      <c r="BI137" s="324">
        <f t="shared" si="259"/>
        <v>0</v>
      </c>
      <c r="BJ137" s="327">
        <f t="shared" si="197"/>
        <v>1533.5600000000002</v>
      </c>
      <c r="BK137" s="324">
        <v>8443.1299999999992</v>
      </c>
      <c r="BL137" s="324">
        <v>9986.77</v>
      </c>
      <c r="BM137" s="324">
        <f t="shared" si="260"/>
        <v>0</v>
      </c>
      <c r="BN137" s="324">
        <f t="shared" si="261"/>
        <v>-1543.6400000000012</v>
      </c>
      <c r="BO137" s="325">
        <f t="shared" si="198"/>
        <v>-1543.6400000000012</v>
      </c>
      <c r="BP137" s="320">
        <v>1246.4699999999998</v>
      </c>
      <c r="BQ137" s="320">
        <v>1025.7199999999998</v>
      </c>
      <c r="BR137" s="319">
        <f t="shared" si="199"/>
        <v>220.75</v>
      </c>
      <c r="BS137" s="320">
        <f t="shared" si="200"/>
        <v>0</v>
      </c>
      <c r="BT137" s="341">
        <f t="shared" si="201"/>
        <v>220.75</v>
      </c>
      <c r="BU137" s="319">
        <v>160.33999999999997</v>
      </c>
      <c r="BV137" s="319">
        <v>1345.26</v>
      </c>
      <c r="BW137" s="319">
        <f t="shared" si="202"/>
        <v>0</v>
      </c>
      <c r="BX137" s="320">
        <f t="shared" si="203"/>
        <v>-1184.92</v>
      </c>
      <c r="BY137" s="342">
        <f t="shared" si="204"/>
        <v>-1184.92</v>
      </c>
      <c r="BZ137" s="319">
        <v>2511.73</v>
      </c>
      <c r="CA137" s="319">
        <v>4124.4800000000005</v>
      </c>
      <c r="CB137" s="319">
        <f t="shared" si="205"/>
        <v>0</v>
      </c>
      <c r="CC137" s="320">
        <f t="shared" si="206"/>
        <v>-1612.7500000000005</v>
      </c>
      <c r="CD137" s="341">
        <f t="shared" si="207"/>
        <v>-1612.7500000000005</v>
      </c>
      <c r="CE137" s="319">
        <v>35944.33</v>
      </c>
      <c r="CF137" s="319">
        <v>0</v>
      </c>
      <c r="CG137" s="319">
        <f t="shared" si="208"/>
        <v>35944.33</v>
      </c>
      <c r="CH137" s="320">
        <f t="shared" si="209"/>
        <v>0</v>
      </c>
      <c r="CI137" s="342">
        <f t="shared" si="210"/>
        <v>35944.33</v>
      </c>
      <c r="CJ137" s="319">
        <v>3610.4</v>
      </c>
      <c r="CK137" s="319">
        <v>0</v>
      </c>
      <c r="CL137" s="324">
        <f t="shared" si="211"/>
        <v>3610.4</v>
      </c>
      <c r="CM137" s="324">
        <f t="shared" si="212"/>
        <v>0</v>
      </c>
      <c r="CN137" s="327">
        <f t="shared" si="177"/>
        <v>3610.4</v>
      </c>
      <c r="CO137" s="324">
        <v>5732.06</v>
      </c>
      <c r="CP137" s="324">
        <v>5505.94</v>
      </c>
      <c r="CQ137" s="324">
        <f t="shared" si="213"/>
        <v>226.1200000000008</v>
      </c>
      <c r="CR137" s="324">
        <f t="shared" si="214"/>
        <v>0</v>
      </c>
      <c r="CS137" s="327">
        <f t="shared" si="178"/>
        <v>226.1200000000008</v>
      </c>
      <c r="CT137" s="324">
        <v>968.76999999999987</v>
      </c>
      <c r="CU137" s="324">
        <v>0</v>
      </c>
      <c r="CV137" s="324">
        <f t="shared" si="215"/>
        <v>968.76999999999987</v>
      </c>
      <c r="CW137" s="324">
        <f t="shared" si="216"/>
        <v>0</v>
      </c>
      <c r="CX137" s="327">
        <f t="shared" si="179"/>
        <v>968.76999999999987</v>
      </c>
      <c r="CY137" s="324">
        <v>2292.75</v>
      </c>
      <c r="CZ137" s="324">
        <v>0</v>
      </c>
      <c r="DA137" s="324">
        <f t="shared" si="217"/>
        <v>2292.75</v>
      </c>
      <c r="DB137" s="324">
        <f t="shared" si="218"/>
        <v>0</v>
      </c>
      <c r="DC137" s="327">
        <f t="shared" si="180"/>
        <v>2292.75</v>
      </c>
      <c r="DD137" s="324">
        <v>1941.13</v>
      </c>
      <c r="DE137" s="324">
        <v>0</v>
      </c>
      <c r="DF137" s="324">
        <f t="shared" si="219"/>
        <v>1941.13</v>
      </c>
      <c r="DG137" s="324">
        <f t="shared" si="220"/>
        <v>0</v>
      </c>
      <c r="DH137" s="325">
        <f t="shared" si="181"/>
        <v>1941.13</v>
      </c>
      <c r="DI137" s="323">
        <v>2874.5199999999995</v>
      </c>
      <c r="DJ137" s="323">
        <v>992.04</v>
      </c>
      <c r="DK137" s="324">
        <f t="shared" si="221"/>
        <v>1882.4799999999996</v>
      </c>
      <c r="DL137" s="324">
        <f t="shared" si="222"/>
        <v>0</v>
      </c>
      <c r="DM137" s="327">
        <f t="shared" si="182"/>
        <v>1882.4799999999996</v>
      </c>
      <c r="DN137" s="324">
        <v>230.21999999999997</v>
      </c>
      <c r="DO137" s="324">
        <v>0</v>
      </c>
      <c r="DP137" s="324">
        <f t="shared" si="223"/>
        <v>230.21999999999997</v>
      </c>
      <c r="DQ137" s="324">
        <f t="shared" si="224"/>
        <v>0</v>
      </c>
      <c r="DR137" s="325">
        <f t="shared" si="225"/>
        <v>230.21999999999997</v>
      </c>
      <c r="DS137" s="320">
        <v>5997.6699999999992</v>
      </c>
      <c r="DT137" s="320">
        <v>0</v>
      </c>
      <c r="DU137" s="319">
        <f t="shared" si="226"/>
        <v>5997.6699999999992</v>
      </c>
      <c r="DV137" s="320">
        <f t="shared" si="227"/>
        <v>0</v>
      </c>
      <c r="DW137" s="342">
        <f t="shared" si="183"/>
        <v>5997.6699999999992</v>
      </c>
      <c r="DX137" s="329">
        <v>6168.2999999999993</v>
      </c>
      <c r="DY137" s="329">
        <v>3605.04</v>
      </c>
      <c r="DZ137" s="320">
        <f t="shared" si="228"/>
        <v>2563.2599999999993</v>
      </c>
      <c r="EA137" s="320">
        <f t="shared" si="229"/>
        <v>0</v>
      </c>
      <c r="EB137" s="342">
        <f t="shared" si="230"/>
        <v>2563.2599999999993</v>
      </c>
      <c r="EC137" s="319">
        <v>0</v>
      </c>
      <c r="ED137" s="319">
        <v>0</v>
      </c>
      <c r="EE137" s="319">
        <f t="shared" si="231"/>
        <v>0</v>
      </c>
      <c r="EF137" s="320">
        <f t="shared" si="232"/>
        <v>0</v>
      </c>
      <c r="EG137" s="342">
        <f t="shared" si="233"/>
        <v>0</v>
      </c>
      <c r="EH137" s="324"/>
      <c r="EI137" s="324"/>
      <c r="EJ137" s="324">
        <f t="shared" si="234"/>
        <v>0</v>
      </c>
      <c r="EK137" s="324">
        <f t="shared" si="235"/>
        <v>0</v>
      </c>
      <c r="EL137" s="327">
        <f t="shared" si="236"/>
        <v>0</v>
      </c>
      <c r="EM137" s="330">
        <v>5242.1900000000005</v>
      </c>
      <c r="EN137" s="330">
        <v>3611.87</v>
      </c>
      <c r="EO137" s="331">
        <f t="shared" si="237"/>
        <v>158356.99000000002</v>
      </c>
      <c r="EP137" s="331">
        <f t="shared" si="184"/>
        <v>103949.40000000001</v>
      </c>
      <c r="EQ137" s="332">
        <f t="shared" si="262"/>
        <v>54407.590000000011</v>
      </c>
      <c r="ER137" s="332">
        <f t="shared" si="263"/>
        <v>0</v>
      </c>
      <c r="ES137" s="333">
        <f t="shared" si="238"/>
        <v>54407.590000000011</v>
      </c>
      <c r="ET137" s="343"/>
      <c r="EU137" s="335">
        <f t="shared" si="239"/>
        <v>-88801.400000000009</v>
      </c>
      <c r="EV137" s="336">
        <f t="shared" si="240"/>
        <v>-126192.26000000002</v>
      </c>
      <c r="EW137" s="337"/>
      <c r="EX137" s="2"/>
      <c r="EY137" s="7"/>
      <c r="EZ137" s="2"/>
      <c r="FA137" s="2"/>
      <c r="FB137" s="2"/>
      <c r="FC137" s="2"/>
      <c r="FD137" s="2"/>
      <c r="FE137" s="2"/>
      <c r="FF137" s="2"/>
      <c r="FG137" s="2"/>
    </row>
    <row r="138" spans="1:163" s="1" customFormat="1" ht="15.75" customHeight="1" x14ac:dyDescent="0.25">
      <c r="A138" s="311">
        <v>131</v>
      </c>
      <c r="B138" s="338" t="s">
        <v>138</v>
      </c>
      <c r="C138" s="339">
        <v>5</v>
      </c>
      <c r="D138" s="340">
        <v>4</v>
      </c>
      <c r="E138" s="315">
        <v>2758.9000000000005</v>
      </c>
      <c r="F138" s="316">
        <f>'[3]березень 2021'!F142</f>
        <v>63921.9</v>
      </c>
      <c r="G138" s="316">
        <f>'[3]березень 2021'!G142</f>
        <v>20020.519999999997</v>
      </c>
      <c r="H138" s="317">
        <v>10726.05</v>
      </c>
      <c r="I138" s="317">
        <v>10027.15</v>
      </c>
      <c r="J138" s="317">
        <f t="shared" si="241"/>
        <v>698.89999999999964</v>
      </c>
      <c r="K138" s="317">
        <f t="shared" si="242"/>
        <v>0</v>
      </c>
      <c r="L138" s="317">
        <f t="shared" si="185"/>
        <v>698.89999999999964</v>
      </c>
      <c r="M138" s="318">
        <v>20435.989999999998</v>
      </c>
      <c r="N138" s="318">
        <v>30620.38</v>
      </c>
      <c r="O138" s="319">
        <f t="shared" si="243"/>
        <v>0</v>
      </c>
      <c r="P138" s="319">
        <f t="shared" si="186"/>
        <v>-10184.390000000003</v>
      </c>
      <c r="Q138" s="319">
        <f t="shared" si="187"/>
        <v>-10184.390000000003</v>
      </c>
      <c r="R138" s="319">
        <v>0</v>
      </c>
      <c r="S138" s="319">
        <v>0</v>
      </c>
      <c r="T138" s="319">
        <f t="shared" si="244"/>
        <v>0</v>
      </c>
      <c r="U138" s="320">
        <f t="shared" si="245"/>
        <v>0</v>
      </c>
      <c r="V138" s="341">
        <f t="shared" si="188"/>
        <v>0</v>
      </c>
      <c r="W138" s="319">
        <v>0</v>
      </c>
      <c r="X138" s="319">
        <v>0</v>
      </c>
      <c r="Y138" s="319">
        <f t="shared" si="189"/>
        <v>0</v>
      </c>
      <c r="Z138" s="320">
        <f t="shared" si="190"/>
        <v>0</v>
      </c>
      <c r="AA138" s="342">
        <f t="shared" si="191"/>
        <v>0</v>
      </c>
      <c r="AB138" s="323">
        <v>4276.03</v>
      </c>
      <c r="AC138" s="323">
        <v>638.93000000000006</v>
      </c>
      <c r="AD138" s="324">
        <f t="shared" si="246"/>
        <v>3637.0999999999995</v>
      </c>
      <c r="AE138" s="324">
        <f t="shared" si="247"/>
        <v>0</v>
      </c>
      <c r="AF138" s="325">
        <f t="shared" si="176"/>
        <v>3637.0999999999995</v>
      </c>
      <c r="AG138" s="323">
        <v>2255.4</v>
      </c>
      <c r="AH138" s="323">
        <v>311.26000000000005</v>
      </c>
      <c r="AI138" s="324">
        <f t="shared" si="248"/>
        <v>1944.14</v>
      </c>
      <c r="AJ138" s="324">
        <f t="shared" si="249"/>
        <v>0</v>
      </c>
      <c r="AK138" s="325">
        <f t="shared" si="192"/>
        <v>1944.14</v>
      </c>
      <c r="AL138" s="323">
        <v>3793.4800000000005</v>
      </c>
      <c r="AM138" s="323">
        <v>2921.7799999999997</v>
      </c>
      <c r="AN138" s="324">
        <f t="shared" si="250"/>
        <v>871.70000000000073</v>
      </c>
      <c r="AO138" s="324">
        <f t="shared" si="251"/>
        <v>0</v>
      </c>
      <c r="AP138" s="325">
        <f t="shared" si="193"/>
        <v>871.70000000000073</v>
      </c>
      <c r="AQ138" s="326">
        <v>758.69</v>
      </c>
      <c r="AR138" s="326">
        <v>649.56000000000006</v>
      </c>
      <c r="AS138" s="324">
        <f t="shared" si="252"/>
        <v>109.13</v>
      </c>
      <c r="AT138" s="324">
        <f t="shared" si="253"/>
        <v>0</v>
      </c>
      <c r="AU138" s="327">
        <f t="shared" si="194"/>
        <v>109.13</v>
      </c>
      <c r="AV138" s="323">
        <v>120</v>
      </c>
      <c r="AW138" s="323">
        <v>0.41</v>
      </c>
      <c r="AX138" s="324">
        <f t="shared" si="254"/>
        <v>119.59</v>
      </c>
      <c r="AY138" s="324">
        <f t="shared" si="255"/>
        <v>0</v>
      </c>
      <c r="AZ138" s="325">
        <f t="shared" si="195"/>
        <v>119.59</v>
      </c>
      <c r="BA138" s="326">
        <v>4159.05</v>
      </c>
      <c r="BB138" s="326">
        <v>2586.3200000000002</v>
      </c>
      <c r="BC138" s="324">
        <f t="shared" si="256"/>
        <v>1572.73</v>
      </c>
      <c r="BD138" s="324">
        <f t="shared" si="257"/>
        <v>0</v>
      </c>
      <c r="BE138" s="327">
        <f t="shared" si="196"/>
        <v>1572.73</v>
      </c>
      <c r="BF138" s="324">
        <v>944.62000000000012</v>
      </c>
      <c r="BG138" s="324">
        <v>0</v>
      </c>
      <c r="BH138" s="324">
        <f t="shared" si="258"/>
        <v>944.62000000000012</v>
      </c>
      <c r="BI138" s="324">
        <f t="shared" si="259"/>
        <v>0</v>
      </c>
      <c r="BJ138" s="327">
        <f t="shared" si="197"/>
        <v>944.62000000000012</v>
      </c>
      <c r="BK138" s="324">
        <v>5199.99</v>
      </c>
      <c r="BL138" s="324">
        <v>4927.1499999999996</v>
      </c>
      <c r="BM138" s="324">
        <f t="shared" si="260"/>
        <v>272.84000000000015</v>
      </c>
      <c r="BN138" s="324">
        <f t="shared" si="261"/>
        <v>0</v>
      </c>
      <c r="BO138" s="325">
        <f t="shared" si="198"/>
        <v>272.84000000000015</v>
      </c>
      <c r="BP138" s="320">
        <v>685.29</v>
      </c>
      <c r="BQ138" s="320">
        <v>563.19999999999993</v>
      </c>
      <c r="BR138" s="319">
        <f t="shared" si="199"/>
        <v>122.09000000000003</v>
      </c>
      <c r="BS138" s="320">
        <f t="shared" si="200"/>
        <v>0</v>
      </c>
      <c r="BT138" s="341">
        <f t="shared" si="201"/>
        <v>122.09000000000003</v>
      </c>
      <c r="BU138" s="319">
        <v>89.66</v>
      </c>
      <c r="BV138" s="319">
        <v>682.68</v>
      </c>
      <c r="BW138" s="319">
        <f t="shared" si="202"/>
        <v>0</v>
      </c>
      <c r="BX138" s="320">
        <f t="shared" si="203"/>
        <v>-593.02</v>
      </c>
      <c r="BY138" s="342">
        <f t="shared" si="204"/>
        <v>-593.02</v>
      </c>
      <c r="BZ138" s="319">
        <v>1673.5700000000002</v>
      </c>
      <c r="CA138" s="319">
        <v>2781.05</v>
      </c>
      <c r="CB138" s="319">
        <f t="shared" si="205"/>
        <v>0</v>
      </c>
      <c r="CC138" s="320">
        <f t="shared" si="206"/>
        <v>-1107.48</v>
      </c>
      <c r="CD138" s="341">
        <f t="shared" si="207"/>
        <v>-1107.48</v>
      </c>
      <c r="CE138" s="319">
        <v>17797.920000000002</v>
      </c>
      <c r="CF138" s="319">
        <v>5634.1200000000008</v>
      </c>
      <c r="CG138" s="319">
        <f t="shared" si="208"/>
        <v>12163.800000000001</v>
      </c>
      <c r="CH138" s="320">
        <f t="shared" si="209"/>
        <v>0</v>
      </c>
      <c r="CI138" s="342">
        <f t="shared" si="210"/>
        <v>12163.800000000001</v>
      </c>
      <c r="CJ138" s="319">
        <v>2536.27</v>
      </c>
      <c r="CK138" s="319">
        <v>276.52</v>
      </c>
      <c r="CL138" s="324">
        <f t="shared" si="211"/>
        <v>2259.75</v>
      </c>
      <c r="CM138" s="324">
        <f t="shared" si="212"/>
        <v>0</v>
      </c>
      <c r="CN138" s="327">
        <f t="shared" si="177"/>
        <v>2259.75</v>
      </c>
      <c r="CO138" s="324">
        <v>3845.3500000000004</v>
      </c>
      <c r="CP138" s="324">
        <v>0</v>
      </c>
      <c r="CQ138" s="324">
        <f t="shared" si="213"/>
        <v>3845.3500000000004</v>
      </c>
      <c r="CR138" s="324">
        <f t="shared" si="214"/>
        <v>0</v>
      </c>
      <c r="CS138" s="327">
        <f t="shared" si="178"/>
        <v>3845.3500000000004</v>
      </c>
      <c r="CT138" s="324">
        <v>575.51999999999987</v>
      </c>
      <c r="CU138" s="324">
        <v>0</v>
      </c>
      <c r="CV138" s="324">
        <f t="shared" si="215"/>
        <v>575.51999999999987</v>
      </c>
      <c r="CW138" s="324">
        <f t="shared" si="216"/>
        <v>0</v>
      </c>
      <c r="CX138" s="327">
        <f t="shared" si="179"/>
        <v>575.51999999999987</v>
      </c>
      <c r="CY138" s="324">
        <v>1440.6800000000003</v>
      </c>
      <c r="CZ138" s="324">
        <v>0</v>
      </c>
      <c r="DA138" s="324">
        <f t="shared" si="217"/>
        <v>1440.6800000000003</v>
      </c>
      <c r="DB138" s="324">
        <f t="shared" si="218"/>
        <v>0</v>
      </c>
      <c r="DC138" s="327">
        <f t="shared" si="180"/>
        <v>1440.6800000000003</v>
      </c>
      <c r="DD138" s="324">
        <v>0</v>
      </c>
      <c r="DE138" s="324">
        <v>0</v>
      </c>
      <c r="DF138" s="324">
        <f t="shared" si="219"/>
        <v>0</v>
      </c>
      <c r="DG138" s="324">
        <f t="shared" si="220"/>
        <v>0</v>
      </c>
      <c r="DH138" s="325">
        <f t="shared" si="181"/>
        <v>0</v>
      </c>
      <c r="DI138" s="323">
        <v>1393.52</v>
      </c>
      <c r="DJ138" s="323">
        <v>939.36</v>
      </c>
      <c r="DK138" s="324">
        <f t="shared" si="221"/>
        <v>454.15999999999997</v>
      </c>
      <c r="DL138" s="324">
        <f t="shared" si="222"/>
        <v>0</v>
      </c>
      <c r="DM138" s="327">
        <f t="shared" si="182"/>
        <v>454.15999999999997</v>
      </c>
      <c r="DN138" s="324">
        <v>153.66</v>
      </c>
      <c r="DO138" s="324">
        <v>0</v>
      </c>
      <c r="DP138" s="324">
        <f t="shared" si="223"/>
        <v>153.66</v>
      </c>
      <c r="DQ138" s="324">
        <f t="shared" si="224"/>
        <v>0</v>
      </c>
      <c r="DR138" s="325">
        <f t="shared" si="225"/>
        <v>153.66</v>
      </c>
      <c r="DS138" s="320">
        <v>4492.03</v>
      </c>
      <c r="DT138" s="320">
        <v>0</v>
      </c>
      <c r="DU138" s="319">
        <f t="shared" si="226"/>
        <v>4492.03</v>
      </c>
      <c r="DV138" s="320">
        <f t="shared" si="227"/>
        <v>0</v>
      </c>
      <c r="DW138" s="342">
        <f t="shared" si="183"/>
        <v>4492.03</v>
      </c>
      <c r="DX138" s="329">
        <v>3262.1400000000003</v>
      </c>
      <c r="DY138" s="329">
        <v>2029.78</v>
      </c>
      <c r="DZ138" s="320">
        <f t="shared" si="228"/>
        <v>1232.3600000000004</v>
      </c>
      <c r="EA138" s="320">
        <f t="shared" si="229"/>
        <v>0</v>
      </c>
      <c r="EB138" s="342">
        <f t="shared" si="230"/>
        <v>1232.3600000000004</v>
      </c>
      <c r="EC138" s="319">
        <v>0</v>
      </c>
      <c r="ED138" s="319">
        <v>0</v>
      </c>
      <c r="EE138" s="319">
        <f t="shared" si="231"/>
        <v>0</v>
      </c>
      <c r="EF138" s="320">
        <f t="shared" si="232"/>
        <v>0</v>
      </c>
      <c r="EG138" s="342">
        <f t="shared" si="233"/>
        <v>0</v>
      </c>
      <c r="EH138" s="324"/>
      <c r="EI138" s="324"/>
      <c r="EJ138" s="324">
        <f t="shared" si="234"/>
        <v>0</v>
      </c>
      <c r="EK138" s="324">
        <f t="shared" si="235"/>
        <v>0</v>
      </c>
      <c r="EL138" s="327">
        <f t="shared" si="236"/>
        <v>0</v>
      </c>
      <c r="EM138" s="330">
        <v>3102.67</v>
      </c>
      <c r="EN138" s="330">
        <v>2453.94</v>
      </c>
      <c r="EO138" s="331">
        <f t="shared" si="237"/>
        <v>93717.580000000016</v>
      </c>
      <c r="EP138" s="331">
        <f t="shared" si="184"/>
        <v>68043.59</v>
      </c>
      <c r="EQ138" s="332">
        <f t="shared" si="262"/>
        <v>25673.99000000002</v>
      </c>
      <c r="ER138" s="332">
        <f t="shared" si="263"/>
        <v>0</v>
      </c>
      <c r="ES138" s="333">
        <f t="shared" si="238"/>
        <v>25673.99000000002</v>
      </c>
      <c r="ET138" s="343"/>
      <c r="EU138" s="335">
        <f t="shared" si="239"/>
        <v>89595.890000000014</v>
      </c>
      <c r="EV138" s="336">
        <f t="shared" si="240"/>
        <v>40913.440000000002</v>
      </c>
      <c r="EW138" s="337"/>
      <c r="EX138" s="2"/>
      <c r="EY138" s="7"/>
      <c r="EZ138" s="2"/>
      <c r="FA138" s="2"/>
      <c r="FB138" s="2"/>
      <c r="FC138" s="2"/>
      <c r="FD138" s="2"/>
      <c r="FE138" s="2"/>
      <c r="FF138" s="2"/>
      <c r="FG138" s="2"/>
    </row>
    <row r="139" spans="1:163" s="1" customFormat="1" ht="15.75" customHeight="1" x14ac:dyDescent="0.25">
      <c r="A139" s="311">
        <v>132</v>
      </c>
      <c r="B139" s="338" t="s">
        <v>139</v>
      </c>
      <c r="C139" s="339">
        <v>5</v>
      </c>
      <c r="D139" s="340">
        <v>4</v>
      </c>
      <c r="E139" s="315">
        <v>2765.7999999999997</v>
      </c>
      <c r="F139" s="316">
        <f>'[3]березень 2021'!F143</f>
        <v>44451.019999999982</v>
      </c>
      <c r="G139" s="316">
        <f>'[3]березень 2021'!G143</f>
        <v>42639.160000000018</v>
      </c>
      <c r="H139" s="317">
        <v>11234.929999999998</v>
      </c>
      <c r="I139" s="317">
        <v>10435.06</v>
      </c>
      <c r="J139" s="317">
        <f t="shared" si="241"/>
        <v>799.86999999999898</v>
      </c>
      <c r="K139" s="317">
        <f t="shared" si="242"/>
        <v>0</v>
      </c>
      <c r="L139" s="317">
        <f t="shared" si="185"/>
        <v>799.86999999999898</v>
      </c>
      <c r="M139" s="318">
        <v>22502.799999999999</v>
      </c>
      <c r="N139" s="318">
        <v>30885.840000000004</v>
      </c>
      <c r="O139" s="319">
        <f t="shared" si="243"/>
        <v>0</v>
      </c>
      <c r="P139" s="319">
        <f t="shared" si="186"/>
        <v>-8383.0400000000045</v>
      </c>
      <c r="Q139" s="319">
        <f t="shared" si="187"/>
        <v>-8383.0400000000045</v>
      </c>
      <c r="R139" s="319">
        <v>0</v>
      </c>
      <c r="S139" s="319">
        <v>0</v>
      </c>
      <c r="T139" s="319">
        <f t="shared" si="244"/>
        <v>0</v>
      </c>
      <c r="U139" s="320">
        <f t="shared" si="245"/>
        <v>0</v>
      </c>
      <c r="V139" s="341">
        <f t="shared" si="188"/>
        <v>0</v>
      </c>
      <c r="W139" s="319">
        <v>0</v>
      </c>
      <c r="X139" s="319">
        <v>0</v>
      </c>
      <c r="Y139" s="319">
        <f t="shared" si="189"/>
        <v>0</v>
      </c>
      <c r="Z139" s="320">
        <f t="shared" si="190"/>
        <v>0</v>
      </c>
      <c r="AA139" s="342">
        <f t="shared" si="191"/>
        <v>0</v>
      </c>
      <c r="AB139" s="323">
        <v>4040.2999999999997</v>
      </c>
      <c r="AC139" s="323">
        <v>636.9899999999999</v>
      </c>
      <c r="AD139" s="324">
        <f t="shared" si="246"/>
        <v>3403.31</v>
      </c>
      <c r="AE139" s="324">
        <f t="shared" si="247"/>
        <v>0</v>
      </c>
      <c r="AF139" s="325">
        <f t="shared" si="176"/>
        <v>3403.31</v>
      </c>
      <c r="AG139" s="323">
        <v>2006.01</v>
      </c>
      <c r="AH139" s="323">
        <v>501.55</v>
      </c>
      <c r="AI139" s="324">
        <f t="shared" si="248"/>
        <v>1504.46</v>
      </c>
      <c r="AJ139" s="324">
        <f t="shared" si="249"/>
        <v>0</v>
      </c>
      <c r="AK139" s="325">
        <f t="shared" si="192"/>
        <v>1504.46</v>
      </c>
      <c r="AL139" s="323">
        <v>3807.9500000000007</v>
      </c>
      <c r="AM139" s="323">
        <v>2933.5099999999998</v>
      </c>
      <c r="AN139" s="324">
        <f t="shared" si="250"/>
        <v>874.44000000000096</v>
      </c>
      <c r="AO139" s="324">
        <f t="shared" si="251"/>
        <v>0</v>
      </c>
      <c r="AP139" s="325">
        <f t="shared" si="193"/>
        <v>874.44000000000096</v>
      </c>
      <c r="AQ139" s="326">
        <v>760.62</v>
      </c>
      <c r="AR139" s="326">
        <v>651.23000000000013</v>
      </c>
      <c r="AS139" s="324">
        <f t="shared" si="252"/>
        <v>109.38999999999987</v>
      </c>
      <c r="AT139" s="324">
        <f t="shared" si="253"/>
        <v>0</v>
      </c>
      <c r="AU139" s="327">
        <f t="shared" si="194"/>
        <v>109.38999999999987</v>
      </c>
      <c r="AV139" s="323">
        <v>234.27</v>
      </c>
      <c r="AW139" s="323">
        <v>0.39999999999999997</v>
      </c>
      <c r="AX139" s="324">
        <f t="shared" si="254"/>
        <v>233.87</v>
      </c>
      <c r="AY139" s="324">
        <f t="shared" si="255"/>
        <v>0</v>
      </c>
      <c r="AZ139" s="325">
        <f t="shared" si="195"/>
        <v>233.87</v>
      </c>
      <c r="BA139" s="326">
        <v>4159.76</v>
      </c>
      <c r="BB139" s="326">
        <v>2680.15</v>
      </c>
      <c r="BC139" s="324">
        <f t="shared" si="256"/>
        <v>1479.6100000000001</v>
      </c>
      <c r="BD139" s="324">
        <f t="shared" si="257"/>
        <v>0</v>
      </c>
      <c r="BE139" s="327">
        <f t="shared" si="196"/>
        <v>1479.6100000000001</v>
      </c>
      <c r="BF139" s="324">
        <v>946.9899999999999</v>
      </c>
      <c r="BG139" s="324">
        <v>3721.56</v>
      </c>
      <c r="BH139" s="324">
        <f t="shared" si="258"/>
        <v>0</v>
      </c>
      <c r="BI139" s="324">
        <f t="shared" si="259"/>
        <v>-2774.57</v>
      </c>
      <c r="BJ139" s="327">
        <f t="shared" si="197"/>
        <v>-2774.57</v>
      </c>
      <c r="BK139" s="324">
        <v>5212.96</v>
      </c>
      <c r="BL139" s="324">
        <v>4932.8499999999995</v>
      </c>
      <c r="BM139" s="324">
        <f t="shared" si="260"/>
        <v>280.11000000000058</v>
      </c>
      <c r="BN139" s="324">
        <f t="shared" si="261"/>
        <v>0</v>
      </c>
      <c r="BO139" s="325">
        <f t="shared" si="198"/>
        <v>280.11000000000058</v>
      </c>
      <c r="BP139" s="320">
        <v>707.75</v>
      </c>
      <c r="BQ139" s="320">
        <v>582.84</v>
      </c>
      <c r="BR139" s="319">
        <f t="shared" si="199"/>
        <v>124.90999999999997</v>
      </c>
      <c r="BS139" s="320">
        <f t="shared" si="200"/>
        <v>0</v>
      </c>
      <c r="BT139" s="341">
        <f t="shared" si="201"/>
        <v>124.90999999999997</v>
      </c>
      <c r="BU139" s="319">
        <v>91.84</v>
      </c>
      <c r="BV139" s="319">
        <v>0</v>
      </c>
      <c r="BW139" s="319">
        <f t="shared" si="202"/>
        <v>91.84</v>
      </c>
      <c r="BX139" s="320">
        <f t="shared" si="203"/>
        <v>0</v>
      </c>
      <c r="BY139" s="342">
        <f t="shared" si="204"/>
        <v>91.84</v>
      </c>
      <c r="BZ139" s="319">
        <v>1673.58</v>
      </c>
      <c r="CA139" s="319">
        <v>2781.05</v>
      </c>
      <c r="CB139" s="319">
        <f t="shared" si="205"/>
        <v>0</v>
      </c>
      <c r="CC139" s="320">
        <f t="shared" si="206"/>
        <v>-1107.4700000000003</v>
      </c>
      <c r="CD139" s="341">
        <f t="shared" si="207"/>
        <v>-1107.4700000000003</v>
      </c>
      <c r="CE139" s="319">
        <v>21873.31</v>
      </c>
      <c r="CF139" s="319">
        <v>9607.9500000000007</v>
      </c>
      <c r="CG139" s="319">
        <f t="shared" si="208"/>
        <v>12265.36</v>
      </c>
      <c r="CH139" s="320">
        <f t="shared" si="209"/>
        <v>0</v>
      </c>
      <c r="CI139" s="342">
        <f t="shared" si="210"/>
        <v>12265.36</v>
      </c>
      <c r="CJ139" s="319">
        <v>2350.9</v>
      </c>
      <c r="CK139" s="319">
        <v>0</v>
      </c>
      <c r="CL139" s="324">
        <f t="shared" si="211"/>
        <v>2350.9</v>
      </c>
      <c r="CM139" s="324">
        <f t="shared" si="212"/>
        <v>0</v>
      </c>
      <c r="CN139" s="327">
        <f t="shared" si="177"/>
        <v>2350.9</v>
      </c>
      <c r="CO139" s="324">
        <v>3420.4700000000003</v>
      </c>
      <c r="CP139" s="324">
        <v>47863.979999999996</v>
      </c>
      <c r="CQ139" s="324">
        <f t="shared" si="213"/>
        <v>0</v>
      </c>
      <c r="CR139" s="324">
        <f t="shared" si="214"/>
        <v>-44443.509999999995</v>
      </c>
      <c r="CS139" s="327">
        <f t="shared" si="178"/>
        <v>-44443.509999999995</v>
      </c>
      <c r="CT139" s="324">
        <v>578.86</v>
      </c>
      <c r="CU139" s="324">
        <v>0</v>
      </c>
      <c r="CV139" s="324">
        <f t="shared" si="215"/>
        <v>578.86</v>
      </c>
      <c r="CW139" s="324">
        <f t="shared" si="216"/>
        <v>0</v>
      </c>
      <c r="CX139" s="327">
        <f t="shared" si="179"/>
        <v>578.86</v>
      </c>
      <c r="CY139" s="324">
        <v>1439.0400000000004</v>
      </c>
      <c r="CZ139" s="324">
        <v>0</v>
      </c>
      <c r="DA139" s="324">
        <f t="shared" si="217"/>
        <v>1439.0400000000004</v>
      </c>
      <c r="DB139" s="324">
        <f t="shared" si="218"/>
        <v>0</v>
      </c>
      <c r="DC139" s="327">
        <f t="shared" si="180"/>
        <v>1439.0400000000004</v>
      </c>
      <c r="DD139" s="324">
        <v>862.91999999999985</v>
      </c>
      <c r="DE139" s="324">
        <v>0</v>
      </c>
      <c r="DF139" s="324">
        <f t="shared" si="219"/>
        <v>862.91999999999985</v>
      </c>
      <c r="DG139" s="324">
        <f t="shared" si="220"/>
        <v>0</v>
      </c>
      <c r="DH139" s="325">
        <f t="shared" si="181"/>
        <v>862.91999999999985</v>
      </c>
      <c r="DI139" s="323">
        <v>1393.1399999999999</v>
      </c>
      <c r="DJ139" s="323">
        <v>3855.81</v>
      </c>
      <c r="DK139" s="324">
        <f t="shared" si="221"/>
        <v>0</v>
      </c>
      <c r="DL139" s="324">
        <f t="shared" si="222"/>
        <v>-2462.67</v>
      </c>
      <c r="DM139" s="327">
        <f t="shared" si="182"/>
        <v>-2462.67</v>
      </c>
      <c r="DN139" s="324">
        <v>139.15000000000003</v>
      </c>
      <c r="DO139" s="324">
        <v>0</v>
      </c>
      <c r="DP139" s="324">
        <f t="shared" si="223"/>
        <v>139.15000000000003</v>
      </c>
      <c r="DQ139" s="324">
        <f t="shared" si="224"/>
        <v>0</v>
      </c>
      <c r="DR139" s="325">
        <f t="shared" si="225"/>
        <v>139.15000000000003</v>
      </c>
      <c r="DS139" s="320">
        <v>4729.8</v>
      </c>
      <c r="DT139" s="320">
        <v>0</v>
      </c>
      <c r="DU139" s="319">
        <f t="shared" si="226"/>
        <v>4729.8</v>
      </c>
      <c r="DV139" s="320">
        <f t="shared" si="227"/>
        <v>0</v>
      </c>
      <c r="DW139" s="342">
        <f t="shared" si="183"/>
        <v>4729.8</v>
      </c>
      <c r="DX139" s="329">
        <v>3902.2399999999993</v>
      </c>
      <c r="DY139" s="329">
        <v>3099.16</v>
      </c>
      <c r="DZ139" s="320">
        <f t="shared" si="228"/>
        <v>803.07999999999947</v>
      </c>
      <c r="EA139" s="320">
        <f t="shared" si="229"/>
        <v>0</v>
      </c>
      <c r="EB139" s="342">
        <f t="shared" si="230"/>
        <v>803.07999999999947</v>
      </c>
      <c r="EC139" s="319">
        <v>0</v>
      </c>
      <c r="ED139" s="319">
        <v>0</v>
      </c>
      <c r="EE139" s="319">
        <f t="shared" si="231"/>
        <v>0</v>
      </c>
      <c r="EF139" s="320">
        <f t="shared" si="232"/>
        <v>0</v>
      </c>
      <c r="EG139" s="342">
        <f t="shared" si="233"/>
        <v>0</v>
      </c>
      <c r="EH139" s="324"/>
      <c r="EI139" s="324"/>
      <c r="EJ139" s="324">
        <f t="shared" si="234"/>
        <v>0</v>
      </c>
      <c r="EK139" s="324">
        <f t="shared" si="235"/>
        <v>0</v>
      </c>
      <c r="EL139" s="327">
        <f t="shared" si="236"/>
        <v>0</v>
      </c>
      <c r="EM139" s="330">
        <v>3357.2099999999996</v>
      </c>
      <c r="EN139" s="330">
        <v>5154.84</v>
      </c>
      <c r="EO139" s="331">
        <f t="shared" si="237"/>
        <v>101426.79999999999</v>
      </c>
      <c r="EP139" s="331">
        <f t="shared" si="184"/>
        <v>130324.76999999999</v>
      </c>
      <c r="EQ139" s="332">
        <f t="shared" si="262"/>
        <v>0</v>
      </c>
      <c r="ER139" s="332">
        <f t="shared" si="263"/>
        <v>-28897.97</v>
      </c>
      <c r="ES139" s="333">
        <f t="shared" si="238"/>
        <v>-28897.97</v>
      </c>
      <c r="ET139" s="343"/>
      <c r="EU139" s="335">
        <f t="shared" si="239"/>
        <v>15553.049999999981</v>
      </c>
      <c r="EV139" s="336">
        <f t="shared" si="240"/>
        <v>13369.210000000026</v>
      </c>
      <c r="EW139" s="337"/>
      <c r="EX139" s="2"/>
      <c r="EY139" s="7"/>
      <c r="EZ139" s="2"/>
      <c r="FA139" s="2"/>
      <c r="FB139" s="2"/>
      <c r="FC139" s="2"/>
      <c r="FD139" s="2"/>
      <c r="FE139" s="2"/>
      <c r="FF139" s="2"/>
      <c r="FG139" s="2"/>
    </row>
    <row r="140" spans="1:163" s="1" customFormat="1" ht="15.75" customHeight="1" x14ac:dyDescent="0.25">
      <c r="A140" s="311">
        <v>133</v>
      </c>
      <c r="B140" s="338" t="s">
        <v>140</v>
      </c>
      <c r="C140" s="339">
        <v>5</v>
      </c>
      <c r="D140" s="340">
        <v>4</v>
      </c>
      <c r="E140" s="315">
        <v>3197.7128571428575</v>
      </c>
      <c r="F140" s="316">
        <f>'[3]березень 2021'!F144</f>
        <v>21880.539999999994</v>
      </c>
      <c r="G140" s="316">
        <f>'[3]березень 2021'!G144</f>
        <v>-28078.999999999985</v>
      </c>
      <c r="H140" s="317">
        <v>12209.37</v>
      </c>
      <c r="I140" s="317">
        <v>11620.460000000001</v>
      </c>
      <c r="J140" s="317">
        <f t="shared" si="241"/>
        <v>588.90999999999985</v>
      </c>
      <c r="K140" s="317">
        <f t="shared" si="242"/>
        <v>0</v>
      </c>
      <c r="L140" s="317">
        <f t="shared" si="185"/>
        <v>588.90999999999985</v>
      </c>
      <c r="M140" s="318">
        <v>19894.240000000005</v>
      </c>
      <c r="N140" s="318">
        <v>27272.7</v>
      </c>
      <c r="O140" s="319">
        <f t="shared" si="243"/>
        <v>0</v>
      </c>
      <c r="P140" s="319">
        <f t="shared" si="186"/>
        <v>-7378.4599999999955</v>
      </c>
      <c r="Q140" s="319">
        <f t="shared" si="187"/>
        <v>-7378.4599999999955</v>
      </c>
      <c r="R140" s="319">
        <v>0</v>
      </c>
      <c r="S140" s="319">
        <v>0</v>
      </c>
      <c r="T140" s="319">
        <f t="shared" si="244"/>
        <v>0</v>
      </c>
      <c r="U140" s="320">
        <f t="shared" si="245"/>
        <v>0</v>
      </c>
      <c r="V140" s="341">
        <f t="shared" si="188"/>
        <v>0</v>
      </c>
      <c r="W140" s="319">
        <v>0</v>
      </c>
      <c r="X140" s="319">
        <v>0</v>
      </c>
      <c r="Y140" s="319">
        <f t="shared" si="189"/>
        <v>0</v>
      </c>
      <c r="Z140" s="320">
        <f t="shared" si="190"/>
        <v>0</v>
      </c>
      <c r="AA140" s="342">
        <f t="shared" si="191"/>
        <v>0</v>
      </c>
      <c r="AB140" s="323">
        <v>4619.5200000000004</v>
      </c>
      <c r="AC140" s="323">
        <v>826.82</v>
      </c>
      <c r="AD140" s="324">
        <f t="shared" si="246"/>
        <v>3792.7000000000003</v>
      </c>
      <c r="AE140" s="324">
        <f t="shared" si="247"/>
        <v>0</v>
      </c>
      <c r="AF140" s="325">
        <f t="shared" si="176"/>
        <v>3792.7000000000003</v>
      </c>
      <c r="AG140" s="323">
        <v>2680.9100000000003</v>
      </c>
      <c r="AH140" s="323">
        <v>912.41000000000008</v>
      </c>
      <c r="AI140" s="324">
        <f t="shared" si="248"/>
        <v>1768.5000000000002</v>
      </c>
      <c r="AJ140" s="324">
        <f t="shared" si="249"/>
        <v>0</v>
      </c>
      <c r="AK140" s="325">
        <f t="shared" si="192"/>
        <v>1768.5000000000002</v>
      </c>
      <c r="AL140" s="323">
        <v>4454.1799999999994</v>
      </c>
      <c r="AM140" s="323">
        <v>3422.76</v>
      </c>
      <c r="AN140" s="324">
        <f t="shared" si="250"/>
        <v>1031.4199999999992</v>
      </c>
      <c r="AO140" s="324">
        <f t="shared" si="251"/>
        <v>0</v>
      </c>
      <c r="AP140" s="325">
        <f t="shared" si="193"/>
        <v>1031.4199999999992</v>
      </c>
      <c r="AQ140" s="326">
        <v>866.94</v>
      </c>
      <c r="AR140" s="326">
        <v>742.55000000000007</v>
      </c>
      <c r="AS140" s="324">
        <f t="shared" si="252"/>
        <v>124.38999999999999</v>
      </c>
      <c r="AT140" s="324">
        <f t="shared" si="253"/>
        <v>0</v>
      </c>
      <c r="AU140" s="327">
        <f t="shared" si="194"/>
        <v>124.38999999999999</v>
      </c>
      <c r="AV140" s="323">
        <v>0</v>
      </c>
      <c r="AW140" s="323">
        <v>0</v>
      </c>
      <c r="AX140" s="324">
        <f t="shared" si="254"/>
        <v>0</v>
      </c>
      <c r="AY140" s="324">
        <f t="shared" si="255"/>
        <v>0</v>
      </c>
      <c r="AZ140" s="325">
        <f t="shared" si="195"/>
        <v>0</v>
      </c>
      <c r="BA140" s="326">
        <v>4448.6499999999996</v>
      </c>
      <c r="BB140" s="326">
        <v>2597.4699999999998</v>
      </c>
      <c r="BC140" s="324">
        <f t="shared" si="256"/>
        <v>1851.1799999999998</v>
      </c>
      <c r="BD140" s="324">
        <f t="shared" si="257"/>
        <v>0</v>
      </c>
      <c r="BE140" s="327">
        <f t="shared" si="196"/>
        <v>1851.1799999999998</v>
      </c>
      <c r="BF140" s="324">
        <v>1094.9100000000001</v>
      </c>
      <c r="BG140" s="324">
        <v>0</v>
      </c>
      <c r="BH140" s="324">
        <f t="shared" si="258"/>
        <v>1094.9100000000001</v>
      </c>
      <c r="BI140" s="324">
        <f t="shared" si="259"/>
        <v>0</v>
      </c>
      <c r="BJ140" s="327">
        <f t="shared" si="197"/>
        <v>1094.9100000000001</v>
      </c>
      <c r="BK140" s="324">
        <v>6028.39</v>
      </c>
      <c r="BL140" s="324">
        <v>3432.7200000000003</v>
      </c>
      <c r="BM140" s="324">
        <f t="shared" si="260"/>
        <v>2595.67</v>
      </c>
      <c r="BN140" s="324">
        <f t="shared" si="261"/>
        <v>0</v>
      </c>
      <c r="BO140" s="325">
        <f t="shared" si="198"/>
        <v>2595.67</v>
      </c>
      <c r="BP140" s="320">
        <v>782.81</v>
      </c>
      <c r="BQ140" s="320">
        <v>643.41999999999996</v>
      </c>
      <c r="BR140" s="319">
        <f t="shared" si="199"/>
        <v>139.38999999999999</v>
      </c>
      <c r="BS140" s="320">
        <f t="shared" si="200"/>
        <v>0</v>
      </c>
      <c r="BT140" s="341">
        <f t="shared" si="201"/>
        <v>139.38999999999999</v>
      </c>
      <c r="BU140" s="319">
        <v>101.68999999999998</v>
      </c>
      <c r="BV140" s="319">
        <v>341.34</v>
      </c>
      <c r="BW140" s="319">
        <f t="shared" si="202"/>
        <v>0</v>
      </c>
      <c r="BX140" s="320">
        <f t="shared" si="203"/>
        <v>-239.64999999999998</v>
      </c>
      <c r="BY140" s="342">
        <f t="shared" si="204"/>
        <v>-239.64999999999998</v>
      </c>
      <c r="BZ140" s="319">
        <v>1828.5399999999997</v>
      </c>
      <c r="CA140" s="319">
        <v>0</v>
      </c>
      <c r="CB140" s="319">
        <f t="shared" si="205"/>
        <v>1828.5399999999997</v>
      </c>
      <c r="CC140" s="320">
        <f t="shared" si="206"/>
        <v>0</v>
      </c>
      <c r="CD140" s="341">
        <f t="shared" si="207"/>
        <v>1828.5399999999997</v>
      </c>
      <c r="CE140" s="319">
        <v>16812.14</v>
      </c>
      <c r="CF140" s="319">
        <v>1419.02</v>
      </c>
      <c r="CG140" s="319">
        <f t="shared" si="208"/>
        <v>15393.119999999999</v>
      </c>
      <c r="CH140" s="320">
        <f t="shared" si="209"/>
        <v>0</v>
      </c>
      <c r="CI140" s="342">
        <f t="shared" si="210"/>
        <v>15393.119999999999</v>
      </c>
      <c r="CJ140" s="319">
        <v>2722.47</v>
      </c>
      <c r="CK140" s="319">
        <v>0</v>
      </c>
      <c r="CL140" s="324">
        <f t="shared" si="211"/>
        <v>2722.47</v>
      </c>
      <c r="CM140" s="324">
        <f t="shared" si="212"/>
        <v>0</v>
      </c>
      <c r="CN140" s="327">
        <f t="shared" si="177"/>
        <v>2722.47</v>
      </c>
      <c r="CO140" s="324">
        <v>4570.93</v>
      </c>
      <c r="CP140" s="324">
        <v>5553.83</v>
      </c>
      <c r="CQ140" s="324">
        <f t="shared" si="213"/>
        <v>0</v>
      </c>
      <c r="CR140" s="324">
        <f t="shared" si="214"/>
        <v>-982.89999999999964</v>
      </c>
      <c r="CS140" s="327">
        <f t="shared" si="178"/>
        <v>-982.89999999999964</v>
      </c>
      <c r="CT140" s="324">
        <v>690.68</v>
      </c>
      <c r="CU140" s="324">
        <v>484.88</v>
      </c>
      <c r="CV140" s="324">
        <f t="shared" si="215"/>
        <v>205.79999999999995</v>
      </c>
      <c r="CW140" s="324">
        <f t="shared" si="216"/>
        <v>0</v>
      </c>
      <c r="CX140" s="327">
        <f t="shared" si="179"/>
        <v>205.79999999999995</v>
      </c>
      <c r="CY140" s="324">
        <v>1662.0199999999998</v>
      </c>
      <c r="CZ140" s="324">
        <v>0</v>
      </c>
      <c r="DA140" s="324">
        <f t="shared" si="217"/>
        <v>1662.0199999999998</v>
      </c>
      <c r="DB140" s="324">
        <f t="shared" si="218"/>
        <v>0</v>
      </c>
      <c r="DC140" s="327">
        <f t="shared" si="180"/>
        <v>1662.0199999999998</v>
      </c>
      <c r="DD140" s="324">
        <v>0</v>
      </c>
      <c r="DE140" s="324">
        <v>0</v>
      </c>
      <c r="DF140" s="324">
        <f t="shared" si="219"/>
        <v>0</v>
      </c>
      <c r="DG140" s="324">
        <f t="shared" si="220"/>
        <v>0</v>
      </c>
      <c r="DH140" s="325">
        <f t="shared" si="181"/>
        <v>0</v>
      </c>
      <c r="DI140" s="323">
        <v>1516.29</v>
      </c>
      <c r="DJ140" s="323">
        <v>213.98000000000002</v>
      </c>
      <c r="DK140" s="324">
        <f t="shared" si="221"/>
        <v>1302.31</v>
      </c>
      <c r="DL140" s="324">
        <f t="shared" si="222"/>
        <v>0</v>
      </c>
      <c r="DM140" s="327">
        <f t="shared" si="182"/>
        <v>1302.31</v>
      </c>
      <c r="DN140" s="324">
        <v>170.10000000000002</v>
      </c>
      <c r="DO140" s="324">
        <v>0</v>
      </c>
      <c r="DP140" s="324">
        <f t="shared" si="223"/>
        <v>170.10000000000002</v>
      </c>
      <c r="DQ140" s="324">
        <f t="shared" si="224"/>
        <v>0</v>
      </c>
      <c r="DR140" s="325">
        <f t="shared" si="225"/>
        <v>170.10000000000002</v>
      </c>
      <c r="DS140" s="320">
        <v>4665.95</v>
      </c>
      <c r="DT140" s="320">
        <v>0</v>
      </c>
      <c r="DU140" s="319">
        <f t="shared" si="226"/>
        <v>4665.95</v>
      </c>
      <c r="DV140" s="320">
        <f t="shared" si="227"/>
        <v>0</v>
      </c>
      <c r="DW140" s="342">
        <f t="shared" si="183"/>
        <v>4665.95</v>
      </c>
      <c r="DX140" s="329">
        <v>4562.83</v>
      </c>
      <c r="DY140" s="329">
        <v>3316.87</v>
      </c>
      <c r="DZ140" s="320">
        <f t="shared" si="228"/>
        <v>1245.96</v>
      </c>
      <c r="EA140" s="320">
        <f t="shared" si="229"/>
        <v>0</v>
      </c>
      <c r="EB140" s="342">
        <f t="shared" si="230"/>
        <v>1245.96</v>
      </c>
      <c r="EC140" s="319">
        <v>0</v>
      </c>
      <c r="ED140" s="319">
        <v>0</v>
      </c>
      <c r="EE140" s="319">
        <f t="shared" si="231"/>
        <v>0</v>
      </c>
      <c r="EF140" s="320">
        <f t="shared" si="232"/>
        <v>0</v>
      </c>
      <c r="EG140" s="342">
        <f t="shared" si="233"/>
        <v>0</v>
      </c>
      <c r="EH140" s="324"/>
      <c r="EI140" s="324"/>
      <c r="EJ140" s="324">
        <f t="shared" si="234"/>
        <v>0</v>
      </c>
      <c r="EK140" s="324">
        <f t="shared" si="235"/>
        <v>0</v>
      </c>
      <c r="EL140" s="327">
        <f t="shared" si="236"/>
        <v>0</v>
      </c>
      <c r="EM140" s="330">
        <v>3298.9599999999996</v>
      </c>
      <c r="EN140" s="330">
        <v>2128.5</v>
      </c>
      <c r="EO140" s="331">
        <f t="shared" si="237"/>
        <v>99682.51999999999</v>
      </c>
      <c r="EP140" s="331">
        <f t="shared" si="184"/>
        <v>64929.73000000001</v>
      </c>
      <c r="EQ140" s="332">
        <f t="shared" si="262"/>
        <v>34752.789999999979</v>
      </c>
      <c r="ER140" s="332">
        <f t="shared" si="263"/>
        <v>0</v>
      </c>
      <c r="ES140" s="333">
        <f t="shared" si="238"/>
        <v>34752.789999999979</v>
      </c>
      <c r="ET140" s="343"/>
      <c r="EU140" s="335">
        <f t="shared" si="239"/>
        <v>56633.329999999973</v>
      </c>
      <c r="EV140" s="336">
        <f t="shared" si="240"/>
        <v>-7606.0799999999872</v>
      </c>
      <c r="EW140" s="337"/>
      <c r="EX140" s="2"/>
      <c r="EY140" s="7"/>
      <c r="EZ140" s="2"/>
      <c r="FA140" s="2"/>
      <c r="FB140" s="2"/>
      <c r="FC140" s="2"/>
      <c r="FD140" s="2"/>
      <c r="FE140" s="2"/>
      <c r="FF140" s="2"/>
      <c r="FG140" s="2"/>
    </row>
    <row r="141" spans="1:163" s="1" customFormat="1" ht="15.75" customHeight="1" x14ac:dyDescent="0.25">
      <c r="A141" s="311">
        <v>134</v>
      </c>
      <c r="B141" s="338" t="s">
        <v>141</v>
      </c>
      <c r="C141" s="339">
        <v>5</v>
      </c>
      <c r="D141" s="340">
        <v>2</v>
      </c>
      <c r="E141" s="315">
        <v>3356</v>
      </c>
      <c r="F141" s="316">
        <f>'[3]березень 2021'!F145</f>
        <v>-292982.03000000003</v>
      </c>
      <c r="G141" s="316">
        <f>'[3]березень 2021'!G145</f>
        <v>-165240.84000000003</v>
      </c>
      <c r="H141" s="317">
        <v>6711.3499999999995</v>
      </c>
      <c r="I141" s="317">
        <v>6838.11</v>
      </c>
      <c r="J141" s="317">
        <f t="shared" si="241"/>
        <v>0</v>
      </c>
      <c r="K141" s="317">
        <f t="shared" si="242"/>
        <v>-126.76000000000022</v>
      </c>
      <c r="L141" s="317">
        <f t="shared" si="185"/>
        <v>-126.76000000000022</v>
      </c>
      <c r="M141" s="318">
        <v>21576.409999999996</v>
      </c>
      <c r="N141" s="318">
        <v>42362.17</v>
      </c>
      <c r="O141" s="319">
        <f t="shared" si="243"/>
        <v>0</v>
      </c>
      <c r="P141" s="319">
        <f t="shared" si="186"/>
        <v>-20785.760000000002</v>
      </c>
      <c r="Q141" s="319">
        <f t="shared" si="187"/>
        <v>-20785.760000000002</v>
      </c>
      <c r="R141" s="319">
        <v>0</v>
      </c>
      <c r="S141" s="319">
        <v>0</v>
      </c>
      <c r="T141" s="319">
        <f t="shared" si="244"/>
        <v>0</v>
      </c>
      <c r="U141" s="320">
        <f t="shared" si="245"/>
        <v>0</v>
      </c>
      <c r="V141" s="341">
        <f t="shared" si="188"/>
        <v>0</v>
      </c>
      <c r="W141" s="319">
        <v>0</v>
      </c>
      <c r="X141" s="319">
        <v>0</v>
      </c>
      <c r="Y141" s="319">
        <f t="shared" si="189"/>
        <v>0</v>
      </c>
      <c r="Z141" s="320">
        <f t="shared" si="190"/>
        <v>0</v>
      </c>
      <c r="AA141" s="342">
        <f t="shared" si="191"/>
        <v>0</v>
      </c>
      <c r="AB141" s="323">
        <v>5839.4500000000007</v>
      </c>
      <c r="AC141" s="323">
        <v>735.12</v>
      </c>
      <c r="AD141" s="324">
        <f t="shared" si="246"/>
        <v>5104.3300000000008</v>
      </c>
      <c r="AE141" s="324">
        <f t="shared" si="247"/>
        <v>0</v>
      </c>
      <c r="AF141" s="325">
        <f t="shared" si="176"/>
        <v>5104.3300000000008</v>
      </c>
      <c r="AG141" s="323">
        <v>3086.1600000000003</v>
      </c>
      <c r="AH141" s="323">
        <v>758.63</v>
      </c>
      <c r="AI141" s="324">
        <f t="shared" si="248"/>
        <v>2327.5300000000002</v>
      </c>
      <c r="AJ141" s="324">
        <f t="shared" si="249"/>
        <v>0</v>
      </c>
      <c r="AK141" s="325">
        <f t="shared" si="192"/>
        <v>2327.5300000000002</v>
      </c>
      <c r="AL141" s="323">
        <v>4663.1500000000005</v>
      </c>
      <c r="AM141" s="323">
        <v>3594.0199999999995</v>
      </c>
      <c r="AN141" s="324">
        <f t="shared" si="250"/>
        <v>1069.130000000001</v>
      </c>
      <c r="AO141" s="324">
        <f t="shared" si="251"/>
        <v>0</v>
      </c>
      <c r="AP141" s="325">
        <f t="shared" si="193"/>
        <v>1069.130000000001</v>
      </c>
      <c r="AQ141" s="326">
        <v>925.93999999999983</v>
      </c>
      <c r="AR141" s="326">
        <v>790.16</v>
      </c>
      <c r="AS141" s="324">
        <f t="shared" si="252"/>
        <v>135.77999999999986</v>
      </c>
      <c r="AT141" s="324">
        <f t="shared" si="253"/>
        <v>0</v>
      </c>
      <c r="AU141" s="327">
        <f t="shared" si="194"/>
        <v>135.77999999999986</v>
      </c>
      <c r="AV141" s="323">
        <v>0</v>
      </c>
      <c r="AW141" s="323">
        <v>0</v>
      </c>
      <c r="AX141" s="324">
        <f t="shared" si="254"/>
        <v>0</v>
      </c>
      <c r="AY141" s="324">
        <f t="shared" si="255"/>
        <v>0</v>
      </c>
      <c r="AZ141" s="325">
        <f t="shared" si="195"/>
        <v>0</v>
      </c>
      <c r="BA141" s="326">
        <v>3374.14</v>
      </c>
      <c r="BB141" s="326">
        <v>2129.41</v>
      </c>
      <c r="BC141" s="324">
        <f t="shared" si="256"/>
        <v>1244.73</v>
      </c>
      <c r="BD141" s="324">
        <f t="shared" si="257"/>
        <v>0</v>
      </c>
      <c r="BE141" s="327">
        <f t="shared" si="196"/>
        <v>1244.73</v>
      </c>
      <c r="BF141" s="324">
        <v>1149.08</v>
      </c>
      <c r="BG141" s="324">
        <v>0</v>
      </c>
      <c r="BH141" s="324">
        <f t="shared" si="258"/>
        <v>1149.08</v>
      </c>
      <c r="BI141" s="324">
        <f t="shared" si="259"/>
        <v>0</v>
      </c>
      <c r="BJ141" s="327">
        <f t="shared" si="197"/>
        <v>1149.08</v>
      </c>
      <c r="BK141" s="324">
        <v>6326.38</v>
      </c>
      <c r="BL141" s="324">
        <v>17278.29</v>
      </c>
      <c r="BM141" s="324">
        <f t="shared" si="260"/>
        <v>0</v>
      </c>
      <c r="BN141" s="324">
        <f t="shared" si="261"/>
        <v>-10951.91</v>
      </c>
      <c r="BO141" s="325">
        <f t="shared" si="198"/>
        <v>-10951.91</v>
      </c>
      <c r="BP141" s="320">
        <v>891.01</v>
      </c>
      <c r="BQ141" s="320">
        <v>732.57</v>
      </c>
      <c r="BR141" s="319">
        <f t="shared" si="199"/>
        <v>158.43999999999994</v>
      </c>
      <c r="BS141" s="320">
        <f t="shared" si="200"/>
        <v>0</v>
      </c>
      <c r="BT141" s="341">
        <f t="shared" si="201"/>
        <v>158.43999999999994</v>
      </c>
      <c r="BU141" s="319">
        <v>115.10000000000002</v>
      </c>
      <c r="BV141" s="319">
        <v>0</v>
      </c>
      <c r="BW141" s="319">
        <f t="shared" si="202"/>
        <v>115.10000000000002</v>
      </c>
      <c r="BX141" s="320">
        <f t="shared" si="203"/>
        <v>0</v>
      </c>
      <c r="BY141" s="342">
        <f t="shared" si="204"/>
        <v>115.10000000000002</v>
      </c>
      <c r="BZ141" s="319">
        <v>3377.5000000000005</v>
      </c>
      <c r="CA141" s="319">
        <v>0</v>
      </c>
      <c r="CB141" s="319">
        <f t="shared" si="205"/>
        <v>3377.5000000000005</v>
      </c>
      <c r="CC141" s="320">
        <f t="shared" si="206"/>
        <v>0</v>
      </c>
      <c r="CD141" s="341">
        <f t="shared" si="207"/>
        <v>3377.5000000000005</v>
      </c>
      <c r="CE141" s="319">
        <v>19429.23</v>
      </c>
      <c r="CF141" s="319">
        <v>29622.769999999997</v>
      </c>
      <c r="CG141" s="319">
        <f t="shared" si="208"/>
        <v>0</v>
      </c>
      <c r="CH141" s="320">
        <f t="shared" si="209"/>
        <v>-10193.539999999997</v>
      </c>
      <c r="CI141" s="342">
        <f t="shared" si="210"/>
        <v>-10193.539999999997</v>
      </c>
      <c r="CJ141" s="319">
        <v>3216.0499999999997</v>
      </c>
      <c r="CK141" s="319">
        <v>2766.3599999999997</v>
      </c>
      <c r="CL141" s="324">
        <f t="shared" si="211"/>
        <v>449.69000000000005</v>
      </c>
      <c r="CM141" s="324">
        <f t="shared" si="212"/>
        <v>0</v>
      </c>
      <c r="CN141" s="327">
        <f t="shared" si="177"/>
        <v>449.69000000000005</v>
      </c>
      <c r="CO141" s="324">
        <v>5263.55</v>
      </c>
      <c r="CP141" s="324">
        <v>18275.599999999999</v>
      </c>
      <c r="CQ141" s="324">
        <f t="shared" si="213"/>
        <v>0</v>
      </c>
      <c r="CR141" s="324">
        <f t="shared" si="214"/>
        <v>-13012.05</v>
      </c>
      <c r="CS141" s="327">
        <f t="shared" si="178"/>
        <v>-13012.05</v>
      </c>
      <c r="CT141" s="324">
        <v>679.27</v>
      </c>
      <c r="CU141" s="324">
        <v>0</v>
      </c>
      <c r="CV141" s="324">
        <f t="shared" si="215"/>
        <v>679.27</v>
      </c>
      <c r="CW141" s="324">
        <f t="shared" si="216"/>
        <v>0</v>
      </c>
      <c r="CX141" s="327">
        <f t="shared" si="179"/>
        <v>679.27</v>
      </c>
      <c r="CY141" s="324">
        <v>1747.1500000000003</v>
      </c>
      <c r="CZ141" s="324">
        <v>0</v>
      </c>
      <c r="DA141" s="324">
        <f t="shared" si="217"/>
        <v>1747.1500000000003</v>
      </c>
      <c r="DB141" s="324">
        <f t="shared" si="218"/>
        <v>0</v>
      </c>
      <c r="DC141" s="327">
        <f t="shared" si="180"/>
        <v>1747.1500000000003</v>
      </c>
      <c r="DD141" s="324">
        <v>0</v>
      </c>
      <c r="DE141" s="324">
        <v>0</v>
      </c>
      <c r="DF141" s="324">
        <f t="shared" si="219"/>
        <v>0</v>
      </c>
      <c r="DG141" s="324">
        <f t="shared" si="220"/>
        <v>0</v>
      </c>
      <c r="DH141" s="325">
        <f t="shared" si="181"/>
        <v>0</v>
      </c>
      <c r="DI141" s="323">
        <v>1276.27</v>
      </c>
      <c r="DJ141" s="323">
        <v>581.53</v>
      </c>
      <c r="DK141" s="324">
        <f t="shared" si="221"/>
        <v>694.74</v>
      </c>
      <c r="DL141" s="324">
        <f t="shared" si="222"/>
        <v>0</v>
      </c>
      <c r="DM141" s="327">
        <f t="shared" si="182"/>
        <v>694.74</v>
      </c>
      <c r="DN141" s="324">
        <v>169.78</v>
      </c>
      <c r="DO141" s="324">
        <v>0</v>
      </c>
      <c r="DP141" s="324">
        <f t="shared" si="223"/>
        <v>169.78</v>
      </c>
      <c r="DQ141" s="324">
        <f t="shared" si="224"/>
        <v>0</v>
      </c>
      <c r="DR141" s="325">
        <f t="shared" si="225"/>
        <v>169.78</v>
      </c>
      <c r="DS141" s="320">
        <v>3877.1800000000003</v>
      </c>
      <c r="DT141" s="320">
        <v>0</v>
      </c>
      <c r="DU141" s="319">
        <f t="shared" si="226"/>
        <v>3877.1800000000003</v>
      </c>
      <c r="DV141" s="320">
        <f t="shared" si="227"/>
        <v>0</v>
      </c>
      <c r="DW141" s="342">
        <f t="shared" si="183"/>
        <v>3877.1800000000003</v>
      </c>
      <c r="DX141" s="329">
        <v>18431.830000000002</v>
      </c>
      <c r="DY141" s="329">
        <v>13957.34</v>
      </c>
      <c r="DZ141" s="320">
        <f t="shared" si="228"/>
        <v>4474.4900000000016</v>
      </c>
      <c r="EA141" s="320">
        <f t="shared" si="229"/>
        <v>0</v>
      </c>
      <c r="EB141" s="342">
        <f t="shared" si="230"/>
        <v>4474.4900000000016</v>
      </c>
      <c r="EC141" s="319">
        <v>0</v>
      </c>
      <c r="ED141" s="319">
        <v>0</v>
      </c>
      <c r="EE141" s="319">
        <f t="shared" si="231"/>
        <v>0</v>
      </c>
      <c r="EF141" s="320">
        <f t="shared" si="232"/>
        <v>0</v>
      </c>
      <c r="EG141" s="342">
        <f t="shared" si="233"/>
        <v>0</v>
      </c>
      <c r="EH141" s="324"/>
      <c r="EI141" s="324"/>
      <c r="EJ141" s="324">
        <f t="shared" si="234"/>
        <v>0</v>
      </c>
      <c r="EK141" s="324">
        <f t="shared" si="235"/>
        <v>0</v>
      </c>
      <c r="EL141" s="327">
        <f t="shared" si="236"/>
        <v>0</v>
      </c>
      <c r="EM141" s="330">
        <v>3838.9199999999992</v>
      </c>
      <c r="EN141" s="330">
        <v>4814.8</v>
      </c>
      <c r="EO141" s="331">
        <f t="shared" si="237"/>
        <v>115964.90000000002</v>
      </c>
      <c r="EP141" s="331">
        <f t="shared" si="184"/>
        <v>145236.88</v>
      </c>
      <c r="EQ141" s="332">
        <f t="shared" si="262"/>
        <v>0</v>
      </c>
      <c r="ER141" s="332">
        <f t="shared" si="263"/>
        <v>-29271.979999999981</v>
      </c>
      <c r="ES141" s="333">
        <f t="shared" si="238"/>
        <v>-29271.979999999981</v>
      </c>
      <c r="ET141" s="343"/>
      <c r="EU141" s="335">
        <f t="shared" si="239"/>
        <v>-322254.01</v>
      </c>
      <c r="EV141" s="336">
        <f t="shared" si="240"/>
        <v>-184705.80000000005</v>
      </c>
      <c r="EW141" s="337"/>
      <c r="EX141" s="2"/>
      <c r="EY141" s="7"/>
      <c r="EZ141" s="2"/>
      <c r="FA141" s="2"/>
      <c r="FB141" s="2"/>
      <c r="FC141" s="2"/>
      <c r="FD141" s="2"/>
      <c r="FE141" s="2"/>
      <c r="FF141" s="2"/>
      <c r="FG141" s="2"/>
    </row>
    <row r="142" spans="1:163" s="1" customFormat="1" ht="15.75" customHeight="1" x14ac:dyDescent="0.25">
      <c r="A142" s="311">
        <v>135</v>
      </c>
      <c r="B142" s="338" t="s">
        <v>142</v>
      </c>
      <c r="C142" s="339">
        <v>9</v>
      </c>
      <c r="D142" s="340">
        <v>3</v>
      </c>
      <c r="E142" s="315">
        <v>6221.3000000000011</v>
      </c>
      <c r="F142" s="316">
        <f>'[3]березень 2021'!F146</f>
        <v>-166731.43</v>
      </c>
      <c r="G142" s="316">
        <f>'[3]березень 2021'!G146</f>
        <v>-59553.430000000008</v>
      </c>
      <c r="H142" s="317">
        <v>33851.919999999998</v>
      </c>
      <c r="I142" s="317">
        <v>35019.119999999995</v>
      </c>
      <c r="J142" s="317">
        <f t="shared" si="241"/>
        <v>0</v>
      </c>
      <c r="K142" s="317">
        <f t="shared" si="242"/>
        <v>-1167.1999999999971</v>
      </c>
      <c r="L142" s="317">
        <f t="shared" si="185"/>
        <v>-1167.1999999999971</v>
      </c>
      <c r="M142" s="318">
        <v>29472.73</v>
      </c>
      <c r="N142" s="318">
        <v>34840.79</v>
      </c>
      <c r="O142" s="319">
        <f t="shared" si="243"/>
        <v>0</v>
      </c>
      <c r="P142" s="319">
        <f t="shared" si="186"/>
        <v>-5368.0600000000013</v>
      </c>
      <c r="Q142" s="319">
        <f t="shared" si="187"/>
        <v>-5368.0600000000013</v>
      </c>
      <c r="R142" s="319">
        <v>50760.41</v>
      </c>
      <c r="S142" s="319">
        <v>55595.659999999996</v>
      </c>
      <c r="T142" s="319">
        <f t="shared" si="244"/>
        <v>0</v>
      </c>
      <c r="U142" s="320">
        <f t="shared" si="245"/>
        <v>-4835.2499999999927</v>
      </c>
      <c r="V142" s="341">
        <f t="shared" si="188"/>
        <v>-4835.2499999999927</v>
      </c>
      <c r="W142" s="319">
        <v>0</v>
      </c>
      <c r="X142" s="319">
        <v>0</v>
      </c>
      <c r="Y142" s="319">
        <f t="shared" si="189"/>
        <v>0</v>
      </c>
      <c r="Z142" s="320">
        <f t="shared" si="190"/>
        <v>0</v>
      </c>
      <c r="AA142" s="342">
        <f t="shared" si="191"/>
        <v>0</v>
      </c>
      <c r="AB142" s="323">
        <v>7130.8599999999988</v>
      </c>
      <c r="AC142" s="323">
        <v>850.57999999999993</v>
      </c>
      <c r="AD142" s="324">
        <f t="shared" si="246"/>
        <v>6280.2799999999988</v>
      </c>
      <c r="AE142" s="324">
        <f t="shared" si="247"/>
        <v>0</v>
      </c>
      <c r="AF142" s="325">
        <f t="shared" si="176"/>
        <v>6280.2799999999988</v>
      </c>
      <c r="AG142" s="323">
        <v>4952.17</v>
      </c>
      <c r="AH142" s="323">
        <v>572.14</v>
      </c>
      <c r="AI142" s="324">
        <f t="shared" si="248"/>
        <v>4380.03</v>
      </c>
      <c r="AJ142" s="324">
        <f t="shared" si="249"/>
        <v>0</v>
      </c>
      <c r="AK142" s="325">
        <f t="shared" si="192"/>
        <v>4380.03</v>
      </c>
      <c r="AL142" s="323">
        <v>7520.9500000000007</v>
      </c>
      <c r="AM142" s="323">
        <v>5776.7699999999995</v>
      </c>
      <c r="AN142" s="324">
        <f t="shared" si="250"/>
        <v>1744.1800000000012</v>
      </c>
      <c r="AO142" s="324">
        <f t="shared" si="251"/>
        <v>0</v>
      </c>
      <c r="AP142" s="325">
        <f t="shared" si="193"/>
        <v>1744.1800000000012</v>
      </c>
      <c r="AQ142" s="326">
        <v>1500.5800000000002</v>
      </c>
      <c r="AR142" s="326">
        <v>1286.2200000000003</v>
      </c>
      <c r="AS142" s="324">
        <f t="shared" si="252"/>
        <v>214.3599999999999</v>
      </c>
      <c r="AT142" s="324">
        <f t="shared" si="253"/>
        <v>0</v>
      </c>
      <c r="AU142" s="327">
        <f t="shared" si="194"/>
        <v>214.3599999999999</v>
      </c>
      <c r="AV142" s="323">
        <v>387.59999999999997</v>
      </c>
      <c r="AW142" s="323">
        <v>0.67999999999999994</v>
      </c>
      <c r="AX142" s="324">
        <f t="shared" si="254"/>
        <v>386.91999999999996</v>
      </c>
      <c r="AY142" s="324">
        <f t="shared" si="255"/>
        <v>0</v>
      </c>
      <c r="AZ142" s="325">
        <f t="shared" si="195"/>
        <v>386.91999999999996</v>
      </c>
      <c r="BA142" s="326">
        <v>4728.1899999999996</v>
      </c>
      <c r="BB142" s="326">
        <v>3618.7</v>
      </c>
      <c r="BC142" s="324">
        <f t="shared" si="256"/>
        <v>1109.4899999999998</v>
      </c>
      <c r="BD142" s="324">
        <f t="shared" si="257"/>
        <v>0</v>
      </c>
      <c r="BE142" s="327">
        <f t="shared" si="196"/>
        <v>1109.4899999999998</v>
      </c>
      <c r="BF142" s="324">
        <v>2130.1400000000003</v>
      </c>
      <c r="BG142" s="324">
        <v>0</v>
      </c>
      <c r="BH142" s="324">
        <f t="shared" si="258"/>
        <v>2130.1400000000003</v>
      </c>
      <c r="BI142" s="324">
        <f t="shared" si="259"/>
        <v>0</v>
      </c>
      <c r="BJ142" s="327">
        <f t="shared" si="197"/>
        <v>2130.1400000000003</v>
      </c>
      <c r="BK142" s="324">
        <v>11684.85</v>
      </c>
      <c r="BL142" s="324">
        <v>52066.01</v>
      </c>
      <c r="BM142" s="324">
        <f t="shared" si="260"/>
        <v>0</v>
      </c>
      <c r="BN142" s="324">
        <f t="shared" si="261"/>
        <v>-40381.160000000003</v>
      </c>
      <c r="BO142" s="325">
        <f t="shared" si="198"/>
        <v>-40381.160000000003</v>
      </c>
      <c r="BP142" s="320">
        <v>876.57</v>
      </c>
      <c r="BQ142" s="320">
        <v>714.61999999999989</v>
      </c>
      <c r="BR142" s="319">
        <f t="shared" si="199"/>
        <v>161.95000000000016</v>
      </c>
      <c r="BS142" s="320">
        <f t="shared" si="200"/>
        <v>0</v>
      </c>
      <c r="BT142" s="341">
        <f t="shared" si="201"/>
        <v>161.95000000000016</v>
      </c>
      <c r="BU142" s="319">
        <v>112.61999999999998</v>
      </c>
      <c r="BV142" s="319">
        <v>0</v>
      </c>
      <c r="BW142" s="319">
        <f t="shared" si="202"/>
        <v>112.61999999999998</v>
      </c>
      <c r="BX142" s="320">
        <f t="shared" si="203"/>
        <v>0</v>
      </c>
      <c r="BY142" s="342">
        <f t="shared" si="204"/>
        <v>112.61999999999998</v>
      </c>
      <c r="BZ142" s="319">
        <v>2948.87</v>
      </c>
      <c r="CA142" s="319">
        <v>4869.68</v>
      </c>
      <c r="CB142" s="319">
        <f t="shared" si="205"/>
        <v>0</v>
      </c>
      <c r="CC142" s="320">
        <f t="shared" si="206"/>
        <v>-1920.8100000000004</v>
      </c>
      <c r="CD142" s="341">
        <f t="shared" si="207"/>
        <v>-1920.8100000000004</v>
      </c>
      <c r="CE142" s="319">
        <v>42718.55</v>
      </c>
      <c r="CF142" s="319">
        <v>112818.29</v>
      </c>
      <c r="CG142" s="319">
        <f t="shared" si="208"/>
        <v>0</v>
      </c>
      <c r="CH142" s="320">
        <f t="shared" si="209"/>
        <v>-70099.739999999991</v>
      </c>
      <c r="CI142" s="342">
        <f t="shared" si="210"/>
        <v>-70099.739999999991</v>
      </c>
      <c r="CJ142" s="319">
        <v>4116.6499999999996</v>
      </c>
      <c r="CK142" s="319">
        <v>0</v>
      </c>
      <c r="CL142" s="324">
        <f t="shared" si="211"/>
        <v>4116.6499999999996</v>
      </c>
      <c r="CM142" s="324">
        <f t="shared" si="212"/>
        <v>0</v>
      </c>
      <c r="CN142" s="327">
        <f t="shared" si="177"/>
        <v>4116.6499999999996</v>
      </c>
      <c r="CO142" s="324">
        <v>8569.2200000000012</v>
      </c>
      <c r="CP142" s="324">
        <v>8176.51</v>
      </c>
      <c r="CQ142" s="324">
        <f t="shared" si="213"/>
        <v>392.71000000000095</v>
      </c>
      <c r="CR142" s="324">
        <f t="shared" si="214"/>
        <v>0</v>
      </c>
      <c r="CS142" s="327">
        <f t="shared" si="178"/>
        <v>392.71000000000095</v>
      </c>
      <c r="CT142" s="324">
        <v>1661.6999999999996</v>
      </c>
      <c r="CU142" s="324">
        <v>0</v>
      </c>
      <c r="CV142" s="324">
        <f t="shared" si="215"/>
        <v>1661.6999999999996</v>
      </c>
      <c r="CW142" s="324">
        <f t="shared" si="216"/>
        <v>0</v>
      </c>
      <c r="CX142" s="327">
        <f t="shared" si="179"/>
        <v>1661.6999999999996</v>
      </c>
      <c r="CY142" s="324">
        <v>3172.8399999999997</v>
      </c>
      <c r="CZ142" s="324">
        <v>0</v>
      </c>
      <c r="DA142" s="324">
        <f t="shared" si="217"/>
        <v>3172.8399999999997</v>
      </c>
      <c r="DB142" s="324">
        <f t="shared" si="218"/>
        <v>0</v>
      </c>
      <c r="DC142" s="327">
        <f t="shared" si="180"/>
        <v>3172.8399999999997</v>
      </c>
      <c r="DD142" s="324">
        <v>1424.0500000000002</v>
      </c>
      <c r="DE142" s="324">
        <v>0</v>
      </c>
      <c r="DF142" s="324">
        <f t="shared" si="219"/>
        <v>1424.0500000000002</v>
      </c>
      <c r="DG142" s="324">
        <f t="shared" si="220"/>
        <v>0</v>
      </c>
      <c r="DH142" s="325">
        <f t="shared" si="181"/>
        <v>1424.0500000000002</v>
      </c>
      <c r="DI142" s="323">
        <v>1798.58</v>
      </c>
      <c r="DJ142" s="323">
        <v>3562.7</v>
      </c>
      <c r="DK142" s="324">
        <f t="shared" si="221"/>
        <v>0</v>
      </c>
      <c r="DL142" s="324">
        <f t="shared" si="222"/>
        <v>-1764.12</v>
      </c>
      <c r="DM142" s="327">
        <f t="shared" si="182"/>
        <v>-1764.12</v>
      </c>
      <c r="DN142" s="324">
        <v>205.32</v>
      </c>
      <c r="DO142" s="324">
        <v>0</v>
      </c>
      <c r="DP142" s="324">
        <f t="shared" si="223"/>
        <v>205.32</v>
      </c>
      <c r="DQ142" s="324">
        <f t="shared" si="224"/>
        <v>0</v>
      </c>
      <c r="DR142" s="325">
        <f t="shared" si="225"/>
        <v>205.32</v>
      </c>
      <c r="DS142" s="320">
        <v>3602.5600000000004</v>
      </c>
      <c r="DT142" s="320">
        <v>0</v>
      </c>
      <c r="DU142" s="319">
        <f t="shared" si="226"/>
        <v>3602.5600000000004</v>
      </c>
      <c r="DV142" s="320">
        <f t="shared" si="227"/>
        <v>0</v>
      </c>
      <c r="DW142" s="342">
        <f t="shared" si="183"/>
        <v>3602.5600000000004</v>
      </c>
      <c r="DX142" s="329">
        <v>9056.4699999999993</v>
      </c>
      <c r="DY142" s="329">
        <v>4462.3</v>
      </c>
      <c r="DZ142" s="320">
        <f t="shared" si="228"/>
        <v>4594.1699999999992</v>
      </c>
      <c r="EA142" s="320">
        <f t="shared" si="229"/>
        <v>0</v>
      </c>
      <c r="EB142" s="342">
        <f t="shared" si="230"/>
        <v>4594.1699999999992</v>
      </c>
      <c r="EC142" s="319">
        <v>25870.920000000006</v>
      </c>
      <c r="ED142" s="319">
        <v>21911.47</v>
      </c>
      <c r="EE142" s="319">
        <f t="shared" si="231"/>
        <v>3959.4500000000044</v>
      </c>
      <c r="EF142" s="320">
        <f t="shared" si="232"/>
        <v>0</v>
      </c>
      <c r="EG142" s="342">
        <f t="shared" si="233"/>
        <v>3959.4500000000044</v>
      </c>
      <c r="EH142" s="324"/>
      <c r="EI142" s="324"/>
      <c r="EJ142" s="324">
        <f t="shared" si="234"/>
        <v>0</v>
      </c>
      <c r="EK142" s="324">
        <f t="shared" si="235"/>
        <v>0</v>
      </c>
      <c r="EL142" s="327">
        <f t="shared" si="236"/>
        <v>0</v>
      </c>
      <c r="EM142" s="330">
        <v>8994.5</v>
      </c>
      <c r="EN142" s="330">
        <v>11547.1</v>
      </c>
      <c r="EO142" s="331">
        <f t="shared" si="237"/>
        <v>269249.82000000007</v>
      </c>
      <c r="EP142" s="331">
        <f t="shared" si="184"/>
        <v>357689.34000000008</v>
      </c>
      <c r="EQ142" s="332">
        <f t="shared" si="262"/>
        <v>0</v>
      </c>
      <c r="ER142" s="332">
        <f t="shared" si="263"/>
        <v>-88439.520000000019</v>
      </c>
      <c r="ES142" s="333">
        <f t="shared" si="238"/>
        <v>-88439.520000000019</v>
      </c>
      <c r="ET142" s="343"/>
      <c r="EU142" s="335">
        <f t="shared" si="239"/>
        <v>-255170.95</v>
      </c>
      <c r="EV142" s="336">
        <f t="shared" si="240"/>
        <v>-120444.01999999999</v>
      </c>
      <c r="EW142" s="337"/>
      <c r="EX142" s="2"/>
      <c r="EY142" s="7"/>
      <c r="EZ142" s="2"/>
      <c r="FA142" s="2"/>
      <c r="FB142" s="2"/>
      <c r="FC142" s="2"/>
      <c r="FD142" s="2"/>
      <c r="FE142" s="2"/>
      <c r="FF142" s="2"/>
      <c r="FG142" s="2"/>
    </row>
    <row r="143" spans="1:163" s="1" customFormat="1" ht="15.75" customHeight="1" x14ac:dyDescent="0.25">
      <c r="A143" s="311">
        <v>136</v>
      </c>
      <c r="B143" s="338" t="s">
        <v>143</v>
      </c>
      <c r="C143" s="339">
        <v>9</v>
      </c>
      <c r="D143" s="340">
        <v>3</v>
      </c>
      <c r="E143" s="315">
        <v>5939.6285714285723</v>
      </c>
      <c r="F143" s="316">
        <f>'[3]березень 2021'!F147</f>
        <v>59266.169999999969</v>
      </c>
      <c r="G143" s="316">
        <f>'[3]березень 2021'!G147</f>
        <v>-16649.660000000007</v>
      </c>
      <c r="H143" s="317">
        <v>32064.509999999995</v>
      </c>
      <c r="I143" s="317">
        <v>31692.370000000006</v>
      </c>
      <c r="J143" s="317">
        <f t="shared" si="241"/>
        <v>372.1399999999885</v>
      </c>
      <c r="K143" s="317">
        <f t="shared" si="242"/>
        <v>0</v>
      </c>
      <c r="L143" s="317">
        <f t="shared" si="185"/>
        <v>372.1399999999885</v>
      </c>
      <c r="M143" s="318">
        <v>25044.460000000003</v>
      </c>
      <c r="N143" s="318">
        <v>28023.41</v>
      </c>
      <c r="O143" s="319">
        <f t="shared" si="243"/>
        <v>0</v>
      </c>
      <c r="P143" s="319">
        <f t="shared" si="186"/>
        <v>-2978.9499999999971</v>
      </c>
      <c r="Q143" s="319">
        <f t="shared" si="187"/>
        <v>-2978.9499999999971</v>
      </c>
      <c r="R143" s="319">
        <v>50757.280000000013</v>
      </c>
      <c r="S143" s="319">
        <v>49711.56</v>
      </c>
      <c r="T143" s="319">
        <f t="shared" si="244"/>
        <v>1045.7200000000157</v>
      </c>
      <c r="U143" s="320">
        <f t="shared" si="245"/>
        <v>0</v>
      </c>
      <c r="V143" s="341">
        <f t="shared" si="188"/>
        <v>1045.7200000000157</v>
      </c>
      <c r="W143" s="319">
        <v>0</v>
      </c>
      <c r="X143" s="319">
        <v>0</v>
      </c>
      <c r="Y143" s="319">
        <f t="shared" si="189"/>
        <v>0</v>
      </c>
      <c r="Z143" s="320">
        <f t="shared" si="190"/>
        <v>0</v>
      </c>
      <c r="AA143" s="342">
        <f t="shared" si="191"/>
        <v>0</v>
      </c>
      <c r="AB143" s="323">
        <v>6980.8700000000008</v>
      </c>
      <c r="AC143" s="323">
        <v>848.94</v>
      </c>
      <c r="AD143" s="324">
        <f t="shared" si="246"/>
        <v>6131.93</v>
      </c>
      <c r="AE143" s="324">
        <f t="shared" si="247"/>
        <v>0</v>
      </c>
      <c r="AF143" s="325">
        <f t="shared" si="176"/>
        <v>6131.93</v>
      </c>
      <c r="AG143" s="323">
        <v>4552.74</v>
      </c>
      <c r="AH143" s="323">
        <v>570.68999999999994</v>
      </c>
      <c r="AI143" s="324">
        <f t="shared" si="248"/>
        <v>3982.0499999999997</v>
      </c>
      <c r="AJ143" s="324">
        <f t="shared" si="249"/>
        <v>0</v>
      </c>
      <c r="AK143" s="325">
        <f t="shared" si="192"/>
        <v>3982.0499999999997</v>
      </c>
      <c r="AL143" s="323">
        <v>7386.53</v>
      </c>
      <c r="AM143" s="323">
        <v>5669.32</v>
      </c>
      <c r="AN143" s="324">
        <f t="shared" si="250"/>
        <v>1717.21</v>
      </c>
      <c r="AO143" s="324">
        <f t="shared" si="251"/>
        <v>0</v>
      </c>
      <c r="AP143" s="325">
        <f t="shared" si="193"/>
        <v>1717.21</v>
      </c>
      <c r="AQ143" s="326">
        <v>1432.6399999999999</v>
      </c>
      <c r="AR143" s="326">
        <v>1228.1100000000001</v>
      </c>
      <c r="AS143" s="324">
        <f t="shared" si="252"/>
        <v>204.52999999999975</v>
      </c>
      <c r="AT143" s="324">
        <f t="shared" si="253"/>
        <v>0</v>
      </c>
      <c r="AU143" s="327">
        <f t="shared" si="194"/>
        <v>204.52999999999975</v>
      </c>
      <c r="AV143" s="323">
        <v>386.08000000000004</v>
      </c>
      <c r="AW143" s="323">
        <v>0.67999999999999994</v>
      </c>
      <c r="AX143" s="324">
        <f t="shared" si="254"/>
        <v>385.40000000000003</v>
      </c>
      <c r="AY143" s="324">
        <f t="shared" si="255"/>
        <v>0</v>
      </c>
      <c r="AZ143" s="325">
        <f t="shared" si="195"/>
        <v>385.40000000000003</v>
      </c>
      <c r="BA143" s="326">
        <v>4975.6100000000006</v>
      </c>
      <c r="BB143" s="326">
        <v>3540.6099999999997</v>
      </c>
      <c r="BC143" s="324">
        <f t="shared" si="256"/>
        <v>1435.0000000000009</v>
      </c>
      <c r="BD143" s="324">
        <f t="shared" si="257"/>
        <v>0</v>
      </c>
      <c r="BE143" s="327">
        <f t="shared" si="196"/>
        <v>1435.0000000000009</v>
      </c>
      <c r="BF143" s="324">
        <v>2033.7400000000002</v>
      </c>
      <c r="BG143" s="324">
        <v>0</v>
      </c>
      <c r="BH143" s="324">
        <f t="shared" si="258"/>
        <v>2033.7400000000002</v>
      </c>
      <c r="BI143" s="324">
        <f t="shared" si="259"/>
        <v>0</v>
      </c>
      <c r="BJ143" s="327">
        <f t="shared" si="197"/>
        <v>2033.7400000000002</v>
      </c>
      <c r="BK143" s="324">
        <v>11195.02</v>
      </c>
      <c r="BL143" s="324">
        <v>10490.660000000002</v>
      </c>
      <c r="BM143" s="324">
        <f t="shared" si="260"/>
        <v>704.35999999999876</v>
      </c>
      <c r="BN143" s="324">
        <f t="shared" si="261"/>
        <v>0</v>
      </c>
      <c r="BO143" s="325">
        <f t="shared" si="198"/>
        <v>704.35999999999876</v>
      </c>
      <c r="BP143" s="320">
        <v>883.82</v>
      </c>
      <c r="BQ143" s="320">
        <v>714.61999999999989</v>
      </c>
      <c r="BR143" s="319">
        <f t="shared" si="199"/>
        <v>169.20000000000016</v>
      </c>
      <c r="BS143" s="320">
        <f t="shared" si="200"/>
        <v>0</v>
      </c>
      <c r="BT143" s="341">
        <f t="shared" si="201"/>
        <v>169.20000000000016</v>
      </c>
      <c r="BU143" s="319">
        <v>111.68000000000002</v>
      </c>
      <c r="BV143" s="319">
        <v>0</v>
      </c>
      <c r="BW143" s="319">
        <f t="shared" si="202"/>
        <v>111.68000000000002</v>
      </c>
      <c r="BX143" s="320">
        <f t="shared" si="203"/>
        <v>0</v>
      </c>
      <c r="BY143" s="342">
        <f t="shared" si="204"/>
        <v>111.68000000000002</v>
      </c>
      <c r="BZ143" s="319">
        <v>2877.74</v>
      </c>
      <c r="CA143" s="319">
        <v>4733.1499999999996</v>
      </c>
      <c r="CB143" s="319">
        <f t="shared" si="205"/>
        <v>0</v>
      </c>
      <c r="CC143" s="320">
        <f t="shared" si="206"/>
        <v>-1855.4099999999999</v>
      </c>
      <c r="CD143" s="341">
        <f t="shared" si="207"/>
        <v>-1855.4099999999999</v>
      </c>
      <c r="CE143" s="319">
        <v>43515.55</v>
      </c>
      <c r="CF143" s="319">
        <v>2755.15</v>
      </c>
      <c r="CG143" s="319">
        <f t="shared" si="208"/>
        <v>40760.400000000001</v>
      </c>
      <c r="CH143" s="320">
        <f t="shared" si="209"/>
        <v>0</v>
      </c>
      <c r="CI143" s="342">
        <f t="shared" si="210"/>
        <v>40760.400000000001</v>
      </c>
      <c r="CJ143" s="319">
        <v>4025.8899999999994</v>
      </c>
      <c r="CK143" s="319">
        <v>0</v>
      </c>
      <c r="CL143" s="324">
        <f t="shared" si="211"/>
        <v>4025.8899999999994</v>
      </c>
      <c r="CM143" s="324">
        <f t="shared" si="212"/>
        <v>0</v>
      </c>
      <c r="CN143" s="327">
        <f t="shared" si="177"/>
        <v>4025.8899999999994</v>
      </c>
      <c r="CO143" s="324">
        <v>7889.03</v>
      </c>
      <c r="CP143" s="324">
        <v>0</v>
      </c>
      <c r="CQ143" s="324">
        <f t="shared" si="213"/>
        <v>7889.03</v>
      </c>
      <c r="CR143" s="324">
        <f t="shared" si="214"/>
        <v>0</v>
      </c>
      <c r="CS143" s="327">
        <f t="shared" si="178"/>
        <v>7889.03</v>
      </c>
      <c r="CT143" s="324">
        <v>1561.54</v>
      </c>
      <c r="CU143" s="324">
        <v>0</v>
      </c>
      <c r="CV143" s="324">
        <f t="shared" si="215"/>
        <v>1561.54</v>
      </c>
      <c r="CW143" s="324">
        <f t="shared" si="216"/>
        <v>0</v>
      </c>
      <c r="CX143" s="327">
        <f t="shared" si="179"/>
        <v>1561.54</v>
      </c>
      <c r="CY143" s="324">
        <v>2459.6099999999997</v>
      </c>
      <c r="CZ143" s="324">
        <v>0</v>
      </c>
      <c r="DA143" s="324">
        <f t="shared" si="217"/>
        <v>2459.6099999999997</v>
      </c>
      <c r="DB143" s="324">
        <f t="shared" si="218"/>
        <v>0</v>
      </c>
      <c r="DC143" s="327">
        <f t="shared" si="180"/>
        <v>2459.6099999999997</v>
      </c>
      <c r="DD143" s="324">
        <v>1423.1299999999997</v>
      </c>
      <c r="DE143" s="324">
        <v>0</v>
      </c>
      <c r="DF143" s="324">
        <f t="shared" si="219"/>
        <v>1423.1299999999997</v>
      </c>
      <c r="DG143" s="324">
        <f t="shared" si="220"/>
        <v>0</v>
      </c>
      <c r="DH143" s="325">
        <f t="shared" si="181"/>
        <v>1423.1299999999997</v>
      </c>
      <c r="DI143" s="323">
        <v>1927.9900000000002</v>
      </c>
      <c r="DJ143" s="323">
        <v>0</v>
      </c>
      <c r="DK143" s="324">
        <f t="shared" si="221"/>
        <v>1927.9900000000002</v>
      </c>
      <c r="DL143" s="324">
        <f t="shared" si="222"/>
        <v>0</v>
      </c>
      <c r="DM143" s="327">
        <f t="shared" si="182"/>
        <v>1927.9900000000002</v>
      </c>
      <c r="DN143" s="324">
        <v>228.07000000000005</v>
      </c>
      <c r="DO143" s="324">
        <v>0</v>
      </c>
      <c r="DP143" s="324">
        <f t="shared" si="223"/>
        <v>228.07000000000005</v>
      </c>
      <c r="DQ143" s="324">
        <f t="shared" si="224"/>
        <v>0</v>
      </c>
      <c r="DR143" s="325">
        <f t="shared" si="225"/>
        <v>228.07000000000005</v>
      </c>
      <c r="DS143" s="320">
        <v>3332.1400000000003</v>
      </c>
      <c r="DT143" s="320">
        <v>0</v>
      </c>
      <c r="DU143" s="319">
        <f t="shared" si="226"/>
        <v>3332.1400000000003</v>
      </c>
      <c r="DV143" s="320">
        <f t="shared" si="227"/>
        <v>0</v>
      </c>
      <c r="DW143" s="342">
        <f t="shared" si="183"/>
        <v>3332.1400000000003</v>
      </c>
      <c r="DX143" s="329">
        <v>23016.090000000004</v>
      </c>
      <c r="DY143" s="329">
        <v>17546.560000000001</v>
      </c>
      <c r="DZ143" s="320">
        <f t="shared" si="228"/>
        <v>5469.5300000000025</v>
      </c>
      <c r="EA143" s="320">
        <f t="shared" si="229"/>
        <v>0</v>
      </c>
      <c r="EB143" s="342">
        <f t="shared" si="230"/>
        <v>5469.5300000000025</v>
      </c>
      <c r="EC143" s="319">
        <v>11468.199999999999</v>
      </c>
      <c r="ED143" s="319">
        <v>10906.24</v>
      </c>
      <c r="EE143" s="319">
        <f t="shared" si="231"/>
        <v>561.95999999999913</v>
      </c>
      <c r="EF143" s="320">
        <f t="shared" si="232"/>
        <v>0</v>
      </c>
      <c r="EG143" s="342">
        <f t="shared" si="233"/>
        <v>561.95999999999913</v>
      </c>
      <c r="EH143" s="324"/>
      <c r="EI143" s="324"/>
      <c r="EJ143" s="324">
        <f t="shared" si="234"/>
        <v>0</v>
      </c>
      <c r="EK143" s="324">
        <f t="shared" si="235"/>
        <v>0</v>
      </c>
      <c r="EL143" s="327">
        <f t="shared" si="236"/>
        <v>0</v>
      </c>
      <c r="EM143" s="330">
        <v>8704.18</v>
      </c>
      <c r="EN143" s="330">
        <v>5869.11</v>
      </c>
      <c r="EO143" s="331">
        <f t="shared" si="237"/>
        <v>260234.14</v>
      </c>
      <c r="EP143" s="331">
        <f t="shared" si="184"/>
        <v>174301.18</v>
      </c>
      <c r="EQ143" s="332">
        <f t="shared" si="262"/>
        <v>85932.960000000021</v>
      </c>
      <c r="ER143" s="332">
        <f t="shared" si="263"/>
        <v>0</v>
      </c>
      <c r="ES143" s="333">
        <f t="shared" si="238"/>
        <v>85932.960000000021</v>
      </c>
      <c r="ET143" s="343"/>
      <c r="EU143" s="335">
        <f t="shared" si="239"/>
        <v>145199.13</v>
      </c>
      <c r="EV143" s="336">
        <f t="shared" si="240"/>
        <v>43625.999999999993</v>
      </c>
      <c r="EW143" s="337"/>
      <c r="EX143" s="2"/>
      <c r="EY143" s="7"/>
      <c r="EZ143" s="2"/>
      <c r="FA143" s="2"/>
      <c r="FB143" s="2"/>
      <c r="FC143" s="2"/>
      <c r="FD143" s="2"/>
      <c r="FE143" s="2"/>
      <c r="FF143" s="2"/>
      <c r="FG143" s="2"/>
    </row>
    <row r="144" spans="1:163" s="1" customFormat="1" ht="15.75" customHeight="1" x14ac:dyDescent="0.25">
      <c r="A144" s="311">
        <v>137</v>
      </c>
      <c r="B144" s="338" t="s">
        <v>144</v>
      </c>
      <c r="C144" s="339">
        <v>5</v>
      </c>
      <c r="D144" s="340">
        <v>4</v>
      </c>
      <c r="E144" s="315">
        <v>2742.2999999999997</v>
      </c>
      <c r="F144" s="316">
        <f>'[3]березень 2021'!F148</f>
        <v>74220.44</v>
      </c>
      <c r="G144" s="316">
        <f>'[3]березень 2021'!G148</f>
        <v>28483.79</v>
      </c>
      <c r="H144" s="317">
        <v>11144.160000000002</v>
      </c>
      <c r="I144" s="317">
        <v>10173.120000000001</v>
      </c>
      <c r="J144" s="317">
        <f t="shared" si="241"/>
        <v>971.04000000000087</v>
      </c>
      <c r="K144" s="317">
        <f t="shared" si="242"/>
        <v>0</v>
      </c>
      <c r="L144" s="317">
        <f t="shared" si="185"/>
        <v>971.04000000000087</v>
      </c>
      <c r="M144" s="318">
        <v>24797.48</v>
      </c>
      <c r="N144" s="318">
        <v>32033.83</v>
      </c>
      <c r="O144" s="319">
        <f t="shared" si="243"/>
        <v>0</v>
      </c>
      <c r="P144" s="319">
        <f t="shared" si="186"/>
        <v>-7236.3500000000022</v>
      </c>
      <c r="Q144" s="319">
        <f t="shared" si="187"/>
        <v>-7236.3500000000022</v>
      </c>
      <c r="R144" s="319">
        <v>0</v>
      </c>
      <c r="S144" s="319">
        <v>0</v>
      </c>
      <c r="T144" s="319">
        <f t="shared" si="244"/>
        <v>0</v>
      </c>
      <c r="U144" s="320">
        <f t="shared" si="245"/>
        <v>0</v>
      </c>
      <c r="V144" s="341">
        <f t="shared" si="188"/>
        <v>0</v>
      </c>
      <c r="W144" s="319">
        <v>0</v>
      </c>
      <c r="X144" s="319">
        <v>0</v>
      </c>
      <c r="Y144" s="319">
        <f t="shared" si="189"/>
        <v>0</v>
      </c>
      <c r="Z144" s="320">
        <f t="shared" si="190"/>
        <v>0</v>
      </c>
      <c r="AA144" s="342">
        <f t="shared" si="191"/>
        <v>0</v>
      </c>
      <c r="AB144" s="323">
        <v>4039.1299999999997</v>
      </c>
      <c r="AC144" s="323">
        <v>809.15999999999985</v>
      </c>
      <c r="AD144" s="324">
        <f t="shared" si="246"/>
        <v>3229.97</v>
      </c>
      <c r="AE144" s="324">
        <f t="shared" si="247"/>
        <v>0</v>
      </c>
      <c r="AF144" s="325">
        <f t="shared" si="176"/>
        <v>3229.97</v>
      </c>
      <c r="AG144" s="323">
        <v>2006.5399999999997</v>
      </c>
      <c r="AH144" s="323">
        <v>490.56</v>
      </c>
      <c r="AI144" s="324">
        <f t="shared" si="248"/>
        <v>1515.9799999999998</v>
      </c>
      <c r="AJ144" s="324">
        <f t="shared" si="249"/>
        <v>0</v>
      </c>
      <c r="AK144" s="325">
        <f t="shared" si="192"/>
        <v>1515.9799999999998</v>
      </c>
      <c r="AL144" s="323">
        <v>3775.62</v>
      </c>
      <c r="AM144" s="323">
        <v>2908.25</v>
      </c>
      <c r="AN144" s="324">
        <f t="shared" si="250"/>
        <v>867.36999999999989</v>
      </c>
      <c r="AO144" s="324">
        <f t="shared" si="251"/>
        <v>0</v>
      </c>
      <c r="AP144" s="325">
        <f t="shared" si="193"/>
        <v>867.36999999999989</v>
      </c>
      <c r="AQ144" s="326">
        <v>752.19999999999982</v>
      </c>
      <c r="AR144" s="326">
        <v>643.4799999999999</v>
      </c>
      <c r="AS144" s="324">
        <f t="shared" si="252"/>
        <v>108.71999999999991</v>
      </c>
      <c r="AT144" s="324">
        <f t="shared" si="253"/>
        <v>0</v>
      </c>
      <c r="AU144" s="327">
        <f t="shared" si="194"/>
        <v>108.71999999999991</v>
      </c>
      <c r="AV144" s="323">
        <v>252.02000000000004</v>
      </c>
      <c r="AW144" s="323">
        <v>0.42</v>
      </c>
      <c r="AX144" s="324">
        <f t="shared" si="254"/>
        <v>251.60000000000005</v>
      </c>
      <c r="AY144" s="324">
        <f t="shared" si="255"/>
        <v>0</v>
      </c>
      <c r="AZ144" s="325">
        <f t="shared" si="195"/>
        <v>251.60000000000005</v>
      </c>
      <c r="BA144" s="326">
        <v>4158.9799999999996</v>
      </c>
      <c r="BB144" s="326">
        <v>2609.9300000000003</v>
      </c>
      <c r="BC144" s="324">
        <f t="shared" si="256"/>
        <v>1549.0499999999993</v>
      </c>
      <c r="BD144" s="324">
        <f t="shared" si="257"/>
        <v>0</v>
      </c>
      <c r="BE144" s="327">
        <f t="shared" si="196"/>
        <v>1549.0499999999993</v>
      </c>
      <c r="BF144" s="324">
        <v>938.93</v>
      </c>
      <c r="BG144" s="324">
        <v>2651.12</v>
      </c>
      <c r="BH144" s="324">
        <f t="shared" si="258"/>
        <v>0</v>
      </c>
      <c r="BI144" s="324">
        <f t="shared" si="259"/>
        <v>-1712.19</v>
      </c>
      <c r="BJ144" s="327">
        <f t="shared" si="197"/>
        <v>-1712.19</v>
      </c>
      <c r="BK144" s="324">
        <v>5168.6899999999996</v>
      </c>
      <c r="BL144" s="324">
        <v>2944</v>
      </c>
      <c r="BM144" s="324">
        <f t="shared" si="260"/>
        <v>2224.6899999999996</v>
      </c>
      <c r="BN144" s="324">
        <f t="shared" si="261"/>
        <v>0</v>
      </c>
      <c r="BO144" s="325">
        <f t="shared" si="198"/>
        <v>2224.6899999999996</v>
      </c>
      <c r="BP144" s="320">
        <v>683.12</v>
      </c>
      <c r="BQ144" s="320">
        <v>561.93000000000006</v>
      </c>
      <c r="BR144" s="319">
        <f t="shared" si="199"/>
        <v>121.18999999999994</v>
      </c>
      <c r="BS144" s="320">
        <f t="shared" si="200"/>
        <v>0</v>
      </c>
      <c r="BT144" s="341">
        <f t="shared" si="201"/>
        <v>121.18999999999994</v>
      </c>
      <c r="BU144" s="319">
        <v>89.11999999999999</v>
      </c>
      <c r="BV144" s="319">
        <v>0</v>
      </c>
      <c r="BW144" s="319">
        <f t="shared" si="202"/>
        <v>89.11999999999999</v>
      </c>
      <c r="BX144" s="320">
        <f t="shared" si="203"/>
        <v>0</v>
      </c>
      <c r="BY144" s="342">
        <f t="shared" si="204"/>
        <v>89.11999999999999</v>
      </c>
      <c r="BZ144" s="319">
        <v>1674.1599999999999</v>
      </c>
      <c r="CA144" s="319">
        <v>2749.66</v>
      </c>
      <c r="CB144" s="319">
        <f t="shared" si="205"/>
        <v>0</v>
      </c>
      <c r="CC144" s="320">
        <f t="shared" si="206"/>
        <v>-1075.5</v>
      </c>
      <c r="CD144" s="341">
        <f t="shared" si="207"/>
        <v>-1075.5</v>
      </c>
      <c r="CE144" s="319">
        <v>22592.95</v>
      </c>
      <c r="CF144" s="319">
        <v>3924.14</v>
      </c>
      <c r="CG144" s="319">
        <f t="shared" si="208"/>
        <v>18668.810000000001</v>
      </c>
      <c r="CH144" s="320">
        <f t="shared" si="209"/>
        <v>0</v>
      </c>
      <c r="CI144" s="342">
        <f t="shared" si="210"/>
        <v>18668.810000000001</v>
      </c>
      <c r="CJ144" s="319">
        <v>2349.86</v>
      </c>
      <c r="CK144" s="319">
        <v>2944.77</v>
      </c>
      <c r="CL144" s="324">
        <f t="shared" si="211"/>
        <v>0</v>
      </c>
      <c r="CM144" s="324">
        <f t="shared" si="212"/>
        <v>-594.90999999999985</v>
      </c>
      <c r="CN144" s="327">
        <f t="shared" si="177"/>
        <v>-594.90999999999985</v>
      </c>
      <c r="CO144" s="324">
        <v>3419.63</v>
      </c>
      <c r="CP144" s="324">
        <v>0</v>
      </c>
      <c r="CQ144" s="324">
        <f t="shared" si="213"/>
        <v>3419.63</v>
      </c>
      <c r="CR144" s="324">
        <f t="shared" si="214"/>
        <v>0</v>
      </c>
      <c r="CS144" s="327">
        <f t="shared" si="178"/>
        <v>3419.63</v>
      </c>
      <c r="CT144" s="324">
        <v>570.12</v>
      </c>
      <c r="CU144" s="324">
        <v>0</v>
      </c>
      <c r="CV144" s="324">
        <f t="shared" si="215"/>
        <v>570.12</v>
      </c>
      <c r="CW144" s="324">
        <f t="shared" si="216"/>
        <v>0</v>
      </c>
      <c r="CX144" s="327">
        <f t="shared" si="179"/>
        <v>570.12</v>
      </c>
      <c r="CY144" s="324">
        <v>1417.5099999999998</v>
      </c>
      <c r="CZ144" s="324">
        <v>0</v>
      </c>
      <c r="DA144" s="324">
        <f t="shared" si="217"/>
        <v>1417.5099999999998</v>
      </c>
      <c r="DB144" s="324">
        <f t="shared" si="218"/>
        <v>0</v>
      </c>
      <c r="DC144" s="327">
        <f t="shared" si="180"/>
        <v>1417.5099999999998</v>
      </c>
      <c r="DD144" s="324">
        <v>927.73000000000013</v>
      </c>
      <c r="DE144" s="324">
        <v>0</v>
      </c>
      <c r="DF144" s="324">
        <f t="shared" si="219"/>
        <v>927.73000000000013</v>
      </c>
      <c r="DG144" s="324">
        <f t="shared" si="220"/>
        <v>0</v>
      </c>
      <c r="DH144" s="325">
        <f t="shared" si="181"/>
        <v>927.73000000000013</v>
      </c>
      <c r="DI144" s="323">
        <v>1392.54</v>
      </c>
      <c r="DJ144" s="323">
        <v>100.09</v>
      </c>
      <c r="DK144" s="324">
        <f t="shared" si="221"/>
        <v>1292.45</v>
      </c>
      <c r="DL144" s="324">
        <f t="shared" si="222"/>
        <v>0</v>
      </c>
      <c r="DM144" s="327">
        <f t="shared" si="182"/>
        <v>1292.45</v>
      </c>
      <c r="DN144" s="324">
        <v>154.38</v>
      </c>
      <c r="DO144" s="324">
        <v>0</v>
      </c>
      <c r="DP144" s="324">
        <f t="shared" si="223"/>
        <v>154.38</v>
      </c>
      <c r="DQ144" s="324">
        <f t="shared" si="224"/>
        <v>0</v>
      </c>
      <c r="DR144" s="325">
        <f t="shared" si="225"/>
        <v>154.38</v>
      </c>
      <c r="DS144" s="320">
        <v>3114.14</v>
      </c>
      <c r="DT144" s="320">
        <v>0</v>
      </c>
      <c r="DU144" s="319">
        <f t="shared" si="226"/>
        <v>3114.14</v>
      </c>
      <c r="DV144" s="320">
        <f t="shared" si="227"/>
        <v>0</v>
      </c>
      <c r="DW144" s="342">
        <f t="shared" si="183"/>
        <v>3114.14</v>
      </c>
      <c r="DX144" s="329">
        <v>3764.0800000000004</v>
      </c>
      <c r="DY144" s="329">
        <v>1266.8</v>
      </c>
      <c r="DZ144" s="320">
        <f t="shared" si="228"/>
        <v>2497.2800000000007</v>
      </c>
      <c r="EA144" s="320">
        <f t="shared" si="229"/>
        <v>0</v>
      </c>
      <c r="EB144" s="342">
        <f t="shared" si="230"/>
        <v>2497.2800000000007</v>
      </c>
      <c r="EC144" s="319">
        <v>0</v>
      </c>
      <c r="ED144" s="319">
        <v>0</v>
      </c>
      <c r="EE144" s="319">
        <f t="shared" si="231"/>
        <v>0</v>
      </c>
      <c r="EF144" s="320">
        <f t="shared" si="232"/>
        <v>0</v>
      </c>
      <c r="EG144" s="342">
        <f t="shared" si="233"/>
        <v>0</v>
      </c>
      <c r="EH144" s="324"/>
      <c r="EI144" s="324"/>
      <c r="EJ144" s="324">
        <f t="shared" si="234"/>
        <v>0</v>
      </c>
      <c r="EK144" s="324">
        <f t="shared" si="235"/>
        <v>0</v>
      </c>
      <c r="EL144" s="327">
        <f t="shared" si="236"/>
        <v>0</v>
      </c>
      <c r="EM144" s="330">
        <v>3395.4900000000007</v>
      </c>
      <c r="EN144" s="330">
        <v>2329.31</v>
      </c>
      <c r="EO144" s="331">
        <f t="shared" si="237"/>
        <v>102578.57999999997</v>
      </c>
      <c r="EP144" s="331">
        <f t="shared" si="184"/>
        <v>69140.570000000007</v>
      </c>
      <c r="EQ144" s="332">
        <f t="shared" si="262"/>
        <v>33438.009999999966</v>
      </c>
      <c r="ER144" s="332">
        <f t="shared" si="263"/>
        <v>0</v>
      </c>
      <c r="ES144" s="333">
        <f t="shared" si="238"/>
        <v>33438.009999999966</v>
      </c>
      <c r="ET144" s="343"/>
      <c r="EU144" s="335">
        <f t="shared" si="239"/>
        <v>107658.44999999997</v>
      </c>
      <c r="EV144" s="336">
        <f t="shared" si="240"/>
        <v>54339.51</v>
      </c>
      <c r="EW144" s="337"/>
      <c r="EX144" s="2"/>
      <c r="EY144" s="7"/>
      <c r="EZ144" s="2"/>
      <c r="FA144" s="2"/>
      <c r="FB144" s="2"/>
      <c r="FC144" s="2"/>
      <c r="FD144" s="2"/>
      <c r="FE144" s="2"/>
      <c r="FF144" s="2"/>
      <c r="FG144" s="2"/>
    </row>
    <row r="145" spans="1:163" s="1" customFormat="1" ht="15.75" customHeight="1" x14ac:dyDescent="0.25">
      <c r="A145" s="311">
        <v>138</v>
      </c>
      <c r="B145" s="338" t="s">
        <v>145</v>
      </c>
      <c r="C145" s="339">
        <v>5</v>
      </c>
      <c r="D145" s="340">
        <v>4</v>
      </c>
      <c r="E145" s="315">
        <v>2756.6428571428573</v>
      </c>
      <c r="F145" s="316">
        <f>'[3]березень 2021'!F149</f>
        <v>23832.97</v>
      </c>
      <c r="G145" s="316">
        <f>'[3]березень 2021'!G149</f>
        <v>-1423.4700000000137</v>
      </c>
      <c r="H145" s="317">
        <v>11455.99</v>
      </c>
      <c r="I145" s="317">
        <v>10396.08</v>
      </c>
      <c r="J145" s="317">
        <f t="shared" si="241"/>
        <v>1059.9099999999999</v>
      </c>
      <c r="K145" s="317">
        <f t="shared" si="242"/>
        <v>0</v>
      </c>
      <c r="L145" s="317">
        <f t="shared" si="185"/>
        <v>1059.9099999999999</v>
      </c>
      <c r="M145" s="318">
        <v>28113.760000000002</v>
      </c>
      <c r="N145" s="318">
        <v>38897.72</v>
      </c>
      <c r="O145" s="319">
        <f t="shared" si="243"/>
        <v>0</v>
      </c>
      <c r="P145" s="319">
        <f t="shared" si="186"/>
        <v>-10783.96</v>
      </c>
      <c r="Q145" s="319">
        <f t="shared" si="187"/>
        <v>-10783.96</v>
      </c>
      <c r="R145" s="319">
        <v>0</v>
      </c>
      <c r="S145" s="319">
        <v>0</v>
      </c>
      <c r="T145" s="319">
        <f t="shared" si="244"/>
        <v>0</v>
      </c>
      <c r="U145" s="320">
        <f t="shared" si="245"/>
        <v>0</v>
      </c>
      <c r="V145" s="341">
        <f t="shared" si="188"/>
        <v>0</v>
      </c>
      <c r="W145" s="319">
        <v>0</v>
      </c>
      <c r="X145" s="319">
        <v>0</v>
      </c>
      <c r="Y145" s="319">
        <f t="shared" si="189"/>
        <v>0</v>
      </c>
      <c r="Z145" s="320">
        <f t="shared" si="190"/>
        <v>0</v>
      </c>
      <c r="AA145" s="342">
        <f t="shared" si="191"/>
        <v>0</v>
      </c>
      <c r="AB145" s="323">
        <v>4038.2400000000007</v>
      </c>
      <c r="AC145" s="323">
        <v>636.9899999999999</v>
      </c>
      <c r="AD145" s="324">
        <f t="shared" si="246"/>
        <v>3401.2500000000009</v>
      </c>
      <c r="AE145" s="324">
        <f t="shared" si="247"/>
        <v>0</v>
      </c>
      <c r="AF145" s="325">
        <f t="shared" si="176"/>
        <v>3401.2500000000009</v>
      </c>
      <c r="AG145" s="323">
        <v>2005.6999999999998</v>
      </c>
      <c r="AH145" s="323">
        <v>503.67</v>
      </c>
      <c r="AI145" s="324">
        <f t="shared" si="248"/>
        <v>1502.0299999999997</v>
      </c>
      <c r="AJ145" s="324">
        <f t="shared" si="249"/>
        <v>0</v>
      </c>
      <c r="AK145" s="325">
        <f t="shared" si="192"/>
        <v>1502.0299999999997</v>
      </c>
      <c r="AL145" s="323">
        <v>3797.2400000000007</v>
      </c>
      <c r="AM145" s="323">
        <v>2924.2</v>
      </c>
      <c r="AN145" s="324">
        <f t="shared" si="250"/>
        <v>873.04000000000087</v>
      </c>
      <c r="AO145" s="324">
        <f t="shared" si="251"/>
        <v>0</v>
      </c>
      <c r="AP145" s="325">
        <f t="shared" si="193"/>
        <v>873.04000000000087</v>
      </c>
      <c r="AQ145" s="326">
        <v>758.07</v>
      </c>
      <c r="AR145" s="326">
        <v>649.16</v>
      </c>
      <c r="AS145" s="324">
        <f t="shared" si="252"/>
        <v>108.91000000000008</v>
      </c>
      <c r="AT145" s="324">
        <f t="shared" si="253"/>
        <v>0</v>
      </c>
      <c r="AU145" s="327">
        <f t="shared" si="194"/>
        <v>108.91000000000008</v>
      </c>
      <c r="AV145" s="323">
        <v>234.32000000000005</v>
      </c>
      <c r="AW145" s="323">
        <v>0.39999999999999997</v>
      </c>
      <c r="AX145" s="324">
        <f t="shared" si="254"/>
        <v>233.92000000000004</v>
      </c>
      <c r="AY145" s="324">
        <f t="shared" si="255"/>
        <v>0</v>
      </c>
      <c r="AZ145" s="325">
        <f t="shared" si="195"/>
        <v>233.92000000000004</v>
      </c>
      <c r="BA145" s="326">
        <v>4157.5599999999995</v>
      </c>
      <c r="BB145" s="326">
        <v>2729.1700000000005</v>
      </c>
      <c r="BC145" s="324">
        <f t="shared" si="256"/>
        <v>1428.389999999999</v>
      </c>
      <c r="BD145" s="324">
        <f t="shared" si="257"/>
        <v>0</v>
      </c>
      <c r="BE145" s="327">
        <f t="shared" si="196"/>
        <v>1428.389999999999</v>
      </c>
      <c r="BF145" s="324">
        <v>943.90000000000009</v>
      </c>
      <c r="BG145" s="324">
        <v>0</v>
      </c>
      <c r="BH145" s="324">
        <f t="shared" si="258"/>
        <v>943.90000000000009</v>
      </c>
      <c r="BI145" s="324">
        <f t="shared" si="259"/>
        <v>0</v>
      </c>
      <c r="BJ145" s="327">
        <f t="shared" si="197"/>
        <v>943.90000000000009</v>
      </c>
      <c r="BK145" s="324">
        <v>5196.53</v>
      </c>
      <c r="BL145" s="324">
        <v>2959.37</v>
      </c>
      <c r="BM145" s="324">
        <f t="shared" si="260"/>
        <v>2237.16</v>
      </c>
      <c r="BN145" s="324">
        <f t="shared" si="261"/>
        <v>0</v>
      </c>
      <c r="BO145" s="325">
        <f t="shared" si="198"/>
        <v>2237.16</v>
      </c>
      <c r="BP145" s="320">
        <v>686.68000000000006</v>
      </c>
      <c r="BQ145" s="320">
        <v>565.41</v>
      </c>
      <c r="BR145" s="319">
        <f t="shared" si="199"/>
        <v>121.2700000000001</v>
      </c>
      <c r="BS145" s="320">
        <f t="shared" si="200"/>
        <v>0</v>
      </c>
      <c r="BT145" s="341">
        <f t="shared" si="201"/>
        <v>121.2700000000001</v>
      </c>
      <c r="BU145" s="319">
        <v>89.589999999999989</v>
      </c>
      <c r="BV145" s="319">
        <v>0</v>
      </c>
      <c r="BW145" s="319">
        <f t="shared" si="202"/>
        <v>89.589999999999989</v>
      </c>
      <c r="BX145" s="320">
        <f t="shared" si="203"/>
        <v>0</v>
      </c>
      <c r="BY145" s="342">
        <f t="shared" si="204"/>
        <v>89.589999999999989</v>
      </c>
      <c r="BZ145" s="319">
        <v>1673.83</v>
      </c>
      <c r="CA145" s="319">
        <v>2785.32</v>
      </c>
      <c r="CB145" s="319">
        <f t="shared" si="205"/>
        <v>0</v>
      </c>
      <c r="CC145" s="320">
        <f t="shared" si="206"/>
        <v>-1111.4900000000002</v>
      </c>
      <c r="CD145" s="341">
        <f t="shared" si="207"/>
        <v>-1111.4900000000002</v>
      </c>
      <c r="CE145" s="319">
        <v>15978.300000000001</v>
      </c>
      <c r="CF145" s="319">
        <v>81344.37</v>
      </c>
      <c r="CG145" s="319">
        <f t="shared" si="208"/>
        <v>0</v>
      </c>
      <c r="CH145" s="320">
        <f t="shared" si="209"/>
        <v>-65366.069999999992</v>
      </c>
      <c r="CI145" s="342">
        <f t="shared" si="210"/>
        <v>-65366.069999999992</v>
      </c>
      <c r="CJ145" s="319">
        <v>2350.85</v>
      </c>
      <c r="CK145" s="319">
        <v>3835.33</v>
      </c>
      <c r="CL145" s="324">
        <f t="shared" si="211"/>
        <v>0</v>
      </c>
      <c r="CM145" s="324">
        <f t="shared" si="212"/>
        <v>-1484.48</v>
      </c>
      <c r="CN145" s="327">
        <f t="shared" si="177"/>
        <v>-1484.48</v>
      </c>
      <c r="CO145" s="324">
        <v>3419.87</v>
      </c>
      <c r="CP145" s="324">
        <v>7005.97</v>
      </c>
      <c r="CQ145" s="324">
        <f t="shared" si="213"/>
        <v>0</v>
      </c>
      <c r="CR145" s="324">
        <f t="shared" si="214"/>
        <v>-3586.1000000000004</v>
      </c>
      <c r="CS145" s="327">
        <f t="shared" si="178"/>
        <v>-3586.1000000000004</v>
      </c>
      <c r="CT145" s="324">
        <v>575.87</v>
      </c>
      <c r="CU145" s="324">
        <v>0</v>
      </c>
      <c r="CV145" s="324">
        <f t="shared" si="215"/>
        <v>575.87</v>
      </c>
      <c r="CW145" s="324">
        <f t="shared" si="216"/>
        <v>0</v>
      </c>
      <c r="CX145" s="327">
        <f t="shared" si="179"/>
        <v>575.87</v>
      </c>
      <c r="CY145" s="324">
        <v>1440.3799999999999</v>
      </c>
      <c r="CZ145" s="324">
        <v>0</v>
      </c>
      <c r="DA145" s="324">
        <f t="shared" si="217"/>
        <v>1440.3799999999999</v>
      </c>
      <c r="DB145" s="324">
        <f t="shared" si="218"/>
        <v>0</v>
      </c>
      <c r="DC145" s="327">
        <f t="shared" si="180"/>
        <v>1440.3799999999999</v>
      </c>
      <c r="DD145" s="324">
        <v>862.84</v>
      </c>
      <c r="DE145" s="324">
        <v>0</v>
      </c>
      <c r="DF145" s="324">
        <f t="shared" si="219"/>
        <v>862.84</v>
      </c>
      <c r="DG145" s="324">
        <f t="shared" si="220"/>
        <v>0</v>
      </c>
      <c r="DH145" s="325">
        <f t="shared" si="181"/>
        <v>862.84</v>
      </c>
      <c r="DI145" s="323">
        <v>1392.3900000000003</v>
      </c>
      <c r="DJ145" s="323">
        <v>7898.96</v>
      </c>
      <c r="DK145" s="324">
        <f t="shared" si="221"/>
        <v>0</v>
      </c>
      <c r="DL145" s="324">
        <f t="shared" si="222"/>
        <v>-6506.57</v>
      </c>
      <c r="DM145" s="327">
        <f t="shared" si="182"/>
        <v>-6506.57</v>
      </c>
      <c r="DN145" s="324">
        <v>152.70999999999998</v>
      </c>
      <c r="DO145" s="324">
        <v>0</v>
      </c>
      <c r="DP145" s="324">
        <f t="shared" si="223"/>
        <v>152.70999999999998</v>
      </c>
      <c r="DQ145" s="324">
        <f t="shared" si="224"/>
        <v>0</v>
      </c>
      <c r="DR145" s="325">
        <f t="shared" si="225"/>
        <v>152.70999999999998</v>
      </c>
      <c r="DS145" s="320">
        <v>5620.24</v>
      </c>
      <c r="DT145" s="320">
        <v>0</v>
      </c>
      <c r="DU145" s="319">
        <f t="shared" si="226"/>
        <v>5620.24</v>
      </c>
      <c r="DV145" s="320">
        <f t="shared" si="227"/>
        <v>0</v>
      </c>
      <c r="DW145" s="342">
        <f t="shared" si="183"/>
        <v>5620.24</v>
      </c>
      <c r="DX145" s="329">
        <v>5520.71</v>
      </c>
      <c r="DY145" s="329">
        <v>4392.1600000000008</v>
      </c>
      <c r="DZ145" s="320">
        <f t="shared" si="228"/>
        <v>1128.5499999999993</v>
      </c>
      <c r="EA145" s="320">
        <f t="shared" si="229"/>
        <v>0</v>
      </c>
      <c r="EB145" s="342">
        <f t="shared" si="230"/>
        <v>1128.5499999999993</v>
      </c>
      <c r="EC145" s="319">
        <v>0</v>
      </c>
      <c r="ED145" s="319">
        <v>0</v>
      </c>
      <c r="EE145" s="319">
        <f t="shared" si="231"/>
        <v>0</v>
      </c>
      <c r="EF145" s="320">
        <f t="shared" si="232"/>
        <v>0</v>
      </c>
      <c r="EG145" s="342">
        <f t="shared" si="233"/>
        <v>0</v>
      </c>
      <c r="EH145" s="324"/>
      <c r="EI145" s="324"/>
      <c r="EJ145" s="324">
        <f t="shared" si="234"/>
        <v>0</v>
      </c>
      <c r="EK145" s="324">
        <f t="shared" si="235"/>
        <v>0</v>
      </c>
      <c r="EL145" s="327">
        <f t="shared" si="236"/>
        <v>0</v>
      </c>
      <c r="EM145" s="330">
        <v>3439.4300000000003</v>
      </c>
      <c r="EN145" s="330">
        <v>4988</v>
      </c>
      <c r="EO145" s="331">
        <f t="shared" si="237"/>
        <v>103905.00000000001</v>
      </c>
      <c r="EP145" s="331">
        <f t="shared" si="184"/>
        <v>172512.28</v>
      </c>
      <c r="EQ145" s="332">
        <f t="shared" si="262"/>
        <v>0</v>
      </c>
      <c r="ER145" s="332">
        <f t="shared" si="263"/>
        <v>-68607.279999999984</v>
      </c>
      <c r="ES145" s="333">
        <f t="shared" si="238"/>
        <v>-68607.279999999984</v>
      </c>
      <c r="ET145" s="343"/>
      <c r="EU145" s="335">
        <f t="shared" si="239"/>
        <v>-44774.309999999983</v>
      </c>
      <c r="EV145" s="336">
        <f t="shared" si="240"/>
        <v>-75334.89</v>
      </c>
      <c r="EW145" s="337"/>
      <c r="EX145" s="2"/>
      <c r="EY145" s="7"/>
      <c r="EZ145" s="2"/>
      <c r="FA145" s="2"/>
      <c r="FB145" s="2"/>
      <c r="FC145" s="2"/>
      <c r="FD145" s="2"/>
      <c r="FE145" s="2"/>
      <c r="FF145" s="2"/>
      <c r="FG145" s="2"/>
    </row>
    <row r="146" spans="1:163" s="1" customFormat="1" ht="15.75" customHeight="1" x14ac:dyDescent="0.25">
      <c r="A146" s="311">
        <v>139</v>
      </c>
      <c r="B146" s="338" t="s">
        <v>146</v>
      </c>
      <c r="C146" s="339">
        <v>5</v>
      </c>
      <c r="D146" s="340">
        <v>8</v>
      </c>
      <c r="E146" s="315">
        <v>5857.0599999999995</v>
      </c>
      <c r="F146" s="316">
        <f>'[3]березень 2021'!F150</f>
        <v>347958.41</v>
      </c>
      <c r="G146" s="316">
        <f>'[3]березень 2021'!G150</f>
        <v>220628.50000000003</v>
      </c>
      <c r="H146" s="317">
        <v>22741.189999999995</v>
      </c>
      <c r="I146" s="317">
        <v>20755.969999999998</v>
      </c>
      <c r="J146" s="317">
        <f t="shared" si="241"/>
        <v>1985.2199999999975</v>
      </c>
      <c r="K146" s="317">
        <f t="shared" si="242"/>
        <v>0</v>
      </c>
      <c r="L146" s="317">
        <f t="shared" si="185"/>
        <v>1985.2199999999975</v>
      </c>
      <c r="M146" s="318">
        <v>36472.499999999993</v>
      </c>
      <c r="N146" s="318">
        <v>48056.95</v>
      </c>
      <c r="O146" s="319">
        <f t="shared" si="243"/>
        <v>0</v>
      </c>
      <c r="P146" s="319">
        <f t="shared" si="186"/>
        <v>-11584.450000000004</v>
      </c>
      <c r="Q146" s="319">
        <f t="shared" si="187"/>
        <v>-11584.450000000004</v>
      </c>
      <c r="R146" s="319">
        <v>0</v>
      </c>
      <c r="S146" s="319">
        <v>0</v>
      </c>
      <c r="T146" s="319">
        <f t="shared" si="244"/>
        <v>0</v>
      </c>
      <c r="U146" s="320">
        <f t="shared" si="245"/>
        <v>0</v>
      </c>
      <c r="V146" s="341">
        <f t="shared" si="188"/>
        <v>0</v>
      </c>
      <c r="W146" s="319">
        <v>0</v>
      </c>
      <c r="X146" s="319">
        <v>0</v>
      </c>
      <c r="Y146" s="319">
        <f t="shared" si="189"/>
        <v>0</v>
      </c>
      <c r="Z146" s="320">
        <f t="shared" si="190"/>
        <v>0</v>
      </c>
      <c r="AA146" s="342">
        <f t="shared" si="191"/>
        <v>0</v>
      </c>
      <c r="AB146" s="323">
        <v>7952.1299999999992</v>
      </c>
      <c r="AC146" s="323">
        <v>1070.3999999999999</v>
      </c>
      <c r="AD146" s="324">
        <f t="shared" si="246"/>
        <v>6881.73</v>
      </c>
      <c r="AE146" s="324">
        <f t="shared" si="247"/>
        <v>0</v>
      </c>
      <c r="AF146" s="325">
        <f t="shared" si="176"/>
        <v>6881.73</v>
      </c>
      <c r="AG146" s="323">
        <v>4287.3599999999997</v>
      </c>
      <c r="AH146" s="323">
        <v>565.62999999999988</v>
      </c>
      <c r="AI146" s="324">
        <f t="shared" si="248"/>
        <v>3721.7299999999996</v>
      </c>
      <c r="AJ146" s="324">
        <f t="shared" si="249"/>
        <v>0</v>
      </c>
      <c r="AK146" s="325">
        <f t="shared" si="192"/>
        <v>3721.7299999999996</v>
      </c>
      <c r="AL146" s="323">
        <v>8282.4599999999991</v>
      </c>
      <c r="AM146" s="323">
        <v>6360</v>
      </c>
      <c r="AN146" s="324">
        <f t="shared" si="250"/>
        <v>1922.4599999999991</v>
      </c>
      <c r="AO146" s="324">
        <f t="shared" si="251"/>
        <v>0</v>
      </c>
      <c r="AP146" s="325">
        <f t="shared" si="193"/>
        <v>1922.4599999999991</v>
      </c>
      <c r="AQ146" s="326">
        <v>1617.15</v>
      </c>
      <c r="AR146" s="326">
        <v>1385.2</v>
      </c>
      <c r="AS146" s="324">
        <f t="shared" si="252"/>
        <v>231.95000000000005</v>
      </c>
      <c r="AT146" s="324">
        <f t="shared" si="253"/>
        <v>0</v>
      </c>
      <c r="AU146" s="327">
        <f t="shared" si="194"/>
        <v>231.95000000000005</v>
      </c>
      <c r="AV146" s="323">
        <v>644.84</v>
      </c>
      <c r="AW146" s="323">
        <v>1.08</v>
      </c>
      <c r="AX146" s="324">
        <f t="shared" si="254"/>
        <v>643.76</v>
      </c>
      <c r="AY146" s="324">
        <f t="shared" si="255"/>
        <v>0</v>
      </c>
      <c r="AZ146" s="325">
        <f t="shared" si="195"/>
        <v>643.76</v>
      </c>
      <c r="BA146" s="326">
        <v>13061.260000000002</v>
      </c>
      <c r="BB146" s="326">
        <v>8145.0999999999995</v>
      </c>
      <c r="BC146" s="324">
        <f t="shared" si="256"/>
        <v>4916.1600000000026</v>
      </c>
      <c r="BD146" s="324">
        <f t="shared" si="257"/>
        <v>0</v>
      </c>
      <c r="BE146" s="327">
        <f t="shared" si="196"/>
        <v>4916.1600000000026</v>
      </c>
      <c r="BF146" s="324">
        <v>2005.43</v>
      </c>
      <c r="BG146" s="324">
        <v>4003.68</v>
      </c>
      <c r="BH146" s="324">
        <f t="shared" si="258"/>
        <v>0</v>
      </c>
      <c r="BI146" s="324">
        <f t="shared" si="259"/>
        <v>-1998.2499999999998</v>
      </c>
      <c r="BJ146" s="327">
        <f t="shared" si="197"/>
        <v>-1998.2499999999998</v>
      </c>
      <c r="BK146" s="324">
        <v>11041.149999999998</v>
      </c>
      <c r="BL146" s="324">
        <v>6287.7800000000007</v>
      </c>
      <c r="BM146" s="324">
        <f t="shared" si="260"/>
        <v>4753.3699999999972</v>
      </c>
      <c r="BN146" s="324">
        <f t="shared" si="261"/>
        <v>0</v>
      </c>
      <c r="BO146" s="325">
        <f t="shared" si="198"/>
        <v>4753.3699999999972</v>
      </c>
      <c r="BP146" s="320">
        <v>1463.09</v>
      </c>
      <c r="BQ146" s="320">
        <v>1202.79</v>
      </c>
      <c r="BR146" s="319">
        <f t="shared" si="199"/>
        <v>260.29999999999995</v>
      </c>
      <c r="BS146" s="320">
        <f t="shared" si="200"/>
        <v>0</v>
      </c>
      <c r="BT146" s="341">
        <f t="shared" si="201"/>
        <v>260.29999999999995</v>
      </c>
      <c r="BU146" s="319">
        <v>190.34000000000003</v>
      </c>
      <c r="BV146" s="319">
        <v>334.64</v>
      </c>
      <c r="BW146" s="319">
        <f t="shared" si="202"/>
        <v>0</v>
      </c>
      <c r="BX146" s="320">
        <f t="shared" si="203"/>
        <v>-144.29999999999995</v>
      </c>
      <c r="BY146" s="342">
        <f t="shared" si="204"/>
        <v>-144.29999999999995</v>
      </c>
      <c r="BZ146" s="319">
        <v>3322.7100000000005</v>
      </c>
      <c r="CA146" s="319">
        <v>5524.22</v>
      </c>
      <c r="CB146" s="319">
        <f t="shared" si="205"/>
        <v>0</v>
      </c>
      <c r="CC146" s="320">
        <f t="shared" si="206"/>
        <v>-2201.5099999999998</v>
      </c>
      <c r="CD146" s="341">
        <f t="shared" si="207"/>
        <v>-2201.5099999999998</v>
      </c>
      <c r="CE146" s="319">
        <v>50699.290000000008</v>
      </c>
      <c r="CF146" s="319">
        <v>238782.27000000002</v>
      </c>
      <c r="CG146" s="319">
        <f t="shared" si="208"/>
        <v>0</v>
      </c>
      <c r="CH146" s="320">
        <f t="shared" si="209"/>
        <v>-188082.98</v>
      </c>
      <c r="CI146" s="342">
        <f t="shared" si="210"/>
        <v>-188082.98</v>
      </c>
      <c r="CJ146" s="319">
        <v>4622.97</v>
      </c>
      <c r="CK146" s="319">
        <v>0</v>
      </c>
      <c r="CL146" s="324">
        <f t="shared" si="211"/>
        <v>4622.97</v>
      </c>
      <c r="CM146" s="324">
        <f t="shared" si="212"/>
        <v>0</v>
      </c>
      <c r="CN146" s="327">
        <f t="shared" si="177"/>
        <v>4622.97</v>
      </c>
      <c r="CO146" s="324">
        <v>7313.130000000001</v>
      </c>
      <c r="CP146" s="324">
        <v>3892.69</v>
      </c>
      <c r="CQ146" s="324">
        <f t="shared" si="213"/>
        <v>3420.440000000001</v>
      </c>
      <c r="CR146" s="324">
        <f t="shared" si="214"/>
        <v>0</v>
      </c>
      <c r="CS146" s="327">
        <f t="shared" si="178"/>
        <v>3420.440000000001</v>
      </c>
      <c r="CT146" s="324">
        <v>1271.0000000000002</v>
      </c>
      <c r="CU146" s="324">
        <v>0</v>
      </c>
      <c r="CV146" s="324">
        <f t="shared" si="215"/>
        <v>1271.0000000000002</v>
      </c>
      <c r="CW146" s="324">
        <f t="shared" si="216"/>
        <v>0</v>
      </c>
      <c r="CX146" s="327">
        <f t="shared" si="179"/>
        <v>1271.0000000000002</v>
      </c>
      <c r="CY146" s="324">
        <v>2974.7700000000009</v>
      </c>
      <c r="CZ146" s="324">
        <v>0</v>
      </c>
      <c r="DA146" s="324">
        <f t="shared" si="217"/>
        <v>2974.7700000000009</v>
      </c>
      <c r="DB146" s="324">
        <f t="shared" si="218"/>
        <v>0</v>
      </c>
      <c r="DC146" s="327">
        <f t="shared" si="180"/>
        <v>2974.7700000000009</v>
      </c>
      <c r="DD146" s="324">
        <v>2376.7900000000004</v>
      </c>
      <c r="DE146" s="324">
        <v>0</v>
      </c>
      <c r="DF146" s="324">
        <f t="shared" si="219"/>
        <v>2376.7900000000004</v>
      </c>
      <c r="DG146" s="324">
        <f t="shared" si="220"/>
        <v>0</v>
      </c>
      <c r="DH146" s="325">
        <f t="shared" si="181"/>
        <v>2376.7900000000004</v>
      </c>
      <c r="DI146" s="323">
        <v>4676.8700000000008</v>
      </c>
      <c r="DJ146" s="323">
        <v>2810.7</v>
      </c>
      <c r="DK146" s="324">
        <f t="shared" si="221"/>
        <v>1866.170000000001</v>
      </c>
      <c r="DL146" s="324">
        <f t="shared" si="222"/>
        <v>0</v>
      </c>
      <c r="DM146" s="327">
        <f t="shared" si="182"/>
        <v>1866.170000000001</v>
      </c>
      <c r="DN146" s="324">
        <v>307.52</v>
      </c>
      <c r="DO146" s="324">
        <v>0</v>
      </c>
      <c r="DP146" s="324">
        <f t="shared" si="223"/>
        <v>307.52</v>
      </c>
      <c r="DQ146" s="324">
        <f t="shared" si="224"/>
        <v>0</v>
      </c>
      <c r="DR146" s="325">
        <f t="shared" si="225"/>
        <v>307.52</v>
      </c>
      <c r="DS146" s="320">
        <v>6596.2400000000007</v>
      </c>
      <c r="DT146" s="320">
        <v>0</v>
      </c>
      <c r="DU146" s="319">
        <f t="shared" si="226"/>
        <v>6596.2400000000007</v>
      </c>
      <c r="DV146" s="320">
        <f t="shared" si="227"/>
        <v>0</v>
      </c>
      <c r="DW146" s="342">
        <f t="shared" si="183"/>
        <v>6596.2400000000007</v>
      </c>
      <c r="DX146" s="329">
        <v>7912.5500000000011</v>
      </c>
      <c r="DY146" s="329">
        <v>4343.37</v>
      </c>
      <c r="DZ146" s="320">
        <f t="shared" si="228"/>
        <v>3569.1800000000012</v>
      </c>
      <c r="EA146" s="320">
        <f t="shared" si="229"/>
        <v>0</v>
      </c>
      <c r="EB146" s="342">
        <f t="shared" si="230"/>
        <v>3569.1800000000012</v>
      </c>
      <c r="EC146" s="319">
        <v>0</v>
      </c>
      <c r="ED146" s="319">
        <v>0</v>
      </c>
      <c r="EE146" s="319">
        <f t="shared" si="231"/>
        <v>0</v>
      </c>
      <c r="EF146" s="320">
        <f t="shared" si="232"/>
        <v>0</v>
      </c>
      <c r="EG146" s="342">
        <f t="shared" si="233"/>
        <v>0</v>
      </c>
      <c r="EH146" s="324"/>
      <c r="EI146" s="324"/>
      <c r="EJ146" s="324">
        <f t="shared" si="234"/>
        <v>0</v>
      </c>
      <c r="EK146" s="324">
        <f t="shared" si="235"/>
        <v>0</v>
      </c>
      <c r="EL146" s="327">
        <f t="shared" si="236"/>
        <v>0</v>
      </c>
      <c r="EM146" s="330">
        <v>6909.7699999999995</v>
      </c>
      <c r="EN146" s="330">
        <v>12462.930000000002</v>
      </c>
      <c r="EO146" s="331">
        <f t="shared" si="237"/>
        <v>208742.50999999995</v>
      </c>
      <c r="EP146" s="331">
        <f t="shared" si="184"/>
        <v>365985.40000000008</v>
      </c>
      <c r="EQ146" s="332">
        <f t="shared" si="262"/>
        <v>0</v>
      </c>
      <c r="ER146" s="332">
        <f t="shared" si="263"/>
        <v>-157242.89000000013</v>
      </c>
      <c r="ES146" s="333">
        <f t="shared" si="238"/>
        <v>-157242.89000000013</v>
      </c>
      <c r="ET146" s="343"/>
      <c r="EU146" s="335">
        <f t="shared" si="239"/>
        <v>190715.51999999984</v>
      </c>
      <c r="EV146" s="336">
        <f t="shared" si="240"/>
        <v>49385.180000000022</v>
      </c>
      <c r="EW146" s="337"/>
      <c r="EX146" s="2"/>
      <c r="EY146" s="7"/>
      <c r="EZ146" s="2"/>
      <c r="FA146" s="2"/>
      <c r="FB146" s="2"/>
      <c r="FC146" s="2"/>
      <c r="FD146" s="2"/>
      <c r="FE146" s="2"/>
      <c r="FF146" s="2"/>
      <c r="FG146" s="2"/>
    </row>
    <row r="147" spans="1:163" s="1" customFormat="1" ht="15.75" customHeight="1" x14ac:dyDescent="0.25">
      <c r="A147" s="311">
        <v>140</v>
      </c>
      <c r="B147" s="338" t="s">
        <v>147</v>
      </c>
      <c r="C147" s="339">
        <v>5</v>
      </c>
      <c r="D147" s="340">
        <v>6</v>
      </c>
      <c r="E147" s="315">
        <v>4510.4000000000005</v>
      </c>
      <c r="F147" s="316">
        <f>'[3]березень 2021'!F151</f>
        <v>-186615.62</v>
      </c>
      <c r="G147" s="316">
        <f>'[3]березень 2021'!G151</f>
        <v>-221035.28000000003</v>
      </c>
      <c r="H147" s="317">
        <v>18097.68</v>
      </c>
      <c r="I147" s="317">
        <v>16949.5</v>
      </c>
      <c r="J147" s="317">
        <f t="shared" si="241"/>
        <v>1148.1800000000003</v>
      </c>
      <c r="K147" s="317">
        <f t="shared" si="242"/>
        <v>0</v>
      </c>
      <c r="L147" s="317">
        <f t="shared" si="185"/>
        <v>1148.1800000000003</v>
      </c>
      <c r="M147" s="318">
        <v>33147.850000000006</v>
      </c>
      <c r="N147" s="318">
        <v>45354.52</v>
      </c>
      <c r="O147" s="319">
        <f t="shared" si="243"/>
        <v>0</v>
      </c>
      <c r="P147" s="319">
        <f t="shared" si="186"/>
        <v>-12206.669999999991</v>
      </c>
      <c r="Q147" s="319">
        <f t="shared" si="187"/>
        <v>-12206.669999999991</v>
      </c>
      <c r="R147" s="319">
        <v>0</v>
      </c>
      <c r="S147" s="319">
        <v>0</v>
      </c>
      <c r="T147" s="319">
        <f t="shared" si="244"/>
        <v>0</v>
      </c>
      <c r="U147" s="320">
        <f t="shared" si="245"/>
        <v>0</v>
      </c>
      <c r="V147" s="341">
        <f t="shared" si="188"/>
        <v>0</v>
      </c>
      <c r="W147" s="319">
        <v>0</v>
      </c>
      <c r="X147" s="319">
        <v>0</v>
      </c>
      <c r="Y147" s="319">
        <f t="shared" si="189"/>
        <v>0</v>
      </c>
      <c r="Z147" s="320">
        <f t="shared" si="190"/>
        <v>0</v>
      </c>
      <c r="AA147" s="342">
        <f t="shared" si="191"/>
        <v>0</v>
      </c>
      <c r="AB147" s="323">
        <v>6166.5999999999995</v>
      </c>
      <c r="AC147" s="323">
        <v>1220.1299999999999</v>
      </c>
      <c r="AD147" s="324">
        <f t="shared" si="246"/>
        <v>4946.4699999999993</v>
      </c>
      <c r="AE147" s="324">
        <f t="shared" si="247"/>
        <v>0</v>
      </c>
      <c r="AF147" s="325">
        <f t="shared" si="176"/>
        <v>4946.4699999999993</v>
      </c>
      <c r="AG147" s="323">
        <v>3625.9000000000005</v>
      </c>
      <c r="AH147" s="323">
        <v>1462.14</v>
      </c>
      <c r="AI147" s="324">
        <f t="shared" si="248"/>
        <v>2163.7600000000002</v>
      </c>
      <c r="AJ147" s="324">
        <f t="shared" si="249"/>
        <v>0</v>
      </c>
      <c r="AK147" s="325">
        <f t="shared" si="192"/>
        <v>2163.7600000000002</v>
      </c>
      <c r="AL147" s="323">
        <v>6387.18</v>
      </c>
      <c r="AM147" s="323">
        <v>4907.5899999999992</v>
      </c>
      <c r="AN147" s="324">
        <f t="shared" si="250"/>
        <v>1479.5900000000011</v>
      </c>
      <c r="AO147" s="324">
        <f t="shared" si="251"/>
        <v>0</v>
      </c>
      <c r="AP147" s="325">
        <f t="shared" si="193"/>
        <v>1479.5900000000011</v>
      </c>
      <c r="AQ147" s="326">
        <v>1248.04</v>
      </c>
      <c r="AR147" s="326">
        <v>1067.54</v>
      </c>
      <c r="AS147" s="324">
        <f t="shared" si="252"/>
        <v>180.5</v>
      </c>
      <c r="AT147" s="324">
        <f t="shared" si="253"/>
        <v>0</v>
      </c>
      <c r="AU147" s="327">
        <f t="shared" si="194"/>
        <v>180.5</v>
      </c>
      <c r="AV147" s="323">
        <v>0</v>
      </c>
      <c r="AW147" s="323">
        <v>0</v>
      </c>
      <c r="AX147" s="324">
        <f t="shared" si="254"/>
        <v>0</v>
      </c>
      <c r="AY147" s="324">
        <f t="shared" si="255"/>
        <v>0</v>
      </c>
      <c r="AZ147" s="325">
        <f t="shared" si="195"/>
        <v>0</v>
      </c>
      <c r="BA147" s="326">
        <v>8322.14</v>
      </c>
      <c r="BB147" s="326">
        <v>5363.01</v>
      </c>
      <c r="BC147" s="324">
        <f t="shared" si="256"/>
        <v>2959.1299999999992</v>
      </c>
      <c r="BD147" s="324">
        <f t="shared" si="257"/>
        <v>0</v>
      </c>
      <c r="BE147" s="327">
        <f t="shared" si="196"/>
        <v>2959.1299999999992</v>
      </c>
      <c r="BF147" s="324">
        <v>1544.3600000000001</v>
      </c>
      <c r="BG147" s="324">
        <v>0</v>
      </c>
      <c r="BH147" s="324">
        <f t="shared" si="258"/>
        <v>1544.3600000000001</v>
      </c>
      <c r="BI147" s="324">
        <f t="shared" si="259"/>
        <v>0</v>
      </c>
      <c r="BJ147" s="327">
        <f t="shared" si="197"/>
        <v>1544.3600000000001</v>
      </c>
      <c r="BK147" s="324">
        <v>8461.98</v>
      </c>
      <c r="BL147" s="324">
        <v>5566.79</v>
      </c>
      <c r="BM147" s="324">
        <f t="shared" si="260"/>
        <v>2895.1899999999996</v>
      </c>
      <c r="BN147" s="324">
        <f t="shared" si="261"/>
        <v>0</v>
      </c>
      <c r="BO147" s="325">
        <f t="shared" si="198"/>
        <v>2895.1899999999996</v>
      </c>
      <c r="BP147" s="320">
        <v>1105.93</v>
      </c>
      <c r="BQ147" s="320">
        <v>917.74</v>
      </c>
      <c r="BR147" s="319">
        <f t="shared" si="199"/>
        <v>188.19000000000005</v>
      </c>
      <c r="BS147" s="320">
        <f t="shared" si="200"/>
        <v>0</v>
      </c>
      <c r="BT147" s="341">
        <f t="shared" si="201"/>
        <v>188.19000000000005</v>
      </c>
      <c r="BU147" s="319">
        <v>143.45999999999998</v>
      </c>
      <c r="BV147" s="319">
        <v>0</v>
      </c>
      <c r="BW147" s="319">
        <f t="shared" si="202"/>
        <v>143.45999999999998</v>
      </c>
      <c r="BX147" s="320">
        <f t="shared" si="203"/>
        <v>0</v>
      </c>
      <c r="BY147" s="342">
        <f t="shared" si="204"/>
        <v>143.45999999999998</v>
      </c>
      <c r="BZ147" s="319">
        <v>2651.2000000000003</v>
      </c>
      <c r="CA147" s="319">
        <v>4399.4399999999996</v>
      </c>
      <c r="CB147" s="319">
        <f t="shared" si="205"/>
        <v>0</v>
      </c>
      <c r="CC147" s="320">
        <f t="shared" si="206"/>
        <v>-1748.2399999999993</v>
      </c>
      <c r="CD147" s="341">
        <f t="shared" si="207"/>
        <v>-1748.2399999999993</v>
      </c>
      <c r="CE147" s="319">
        <v>21589.89</v>
      </c>
      <c r="CF147" s="319">
        <v>6030.32</v>
      </c>
      <c r="CG147" s="319">
        <f t="shared" si="208"/>
        <v>15559.57</v>
      </c>
      <c r="CH147" s="320">
        <f t="shared" si="209"/>
        <v>0</v>
      </c>
      <c r="CI147" s="342">
        <f t="shared" si="210"/>
        <v>15559.57</v>
      </c>
      <c r="CJ147" s="319">
        <v>3579.4600000000005</v>
      </c>
      <c r="CK147" s="319">
        <v>0</v>
      </c>
      <c r="CL147" s="324">
        <f t="shared" si="211"/>
        <v>3579.4600000000005</v>
      </c>
      <c r="CM147" s="324">
        <f t="shared" si="212"/>
        <v>0</v>
      </c>
      <c r="CN147" s="327">
        <f t="shared" si="177"/>
        <v>3579.4600000000005</v>
      </c>
      <c r="CO147" s="324">
        <v>6180.6</v>
      </c>
      <c r="CP147" s="324">
        <v>4287.68</v>
      </c>
      <c r="CQ147" s="324">
        <f t="shared" si="213"/>
        <v>1892.92</v>
      </c>
      <c r="CR147" s="324">
        <f t="shared" si="214"/>
        <v>0</v>
      </c>
      <c r="CS147" s="327">
        <f t="shared" si="178"/>
        <v>1892.92</v>
      </c>
      <c r="CT147" s="324">
        <v>973.81000000000017</v>
      </c>
      <c r="CU147" s="324">
        <v>0</v>
      </c>
      <c r="CV147" s="324">
        <f t="shared" si="215"/>
        <v>973.81000000000017</v>
      </c>
      <c r="CW147" s="324">
        <f t="shared" si="216"/>
        <v>0</v>
      </c>
      <c r="CX147" s="327">
        <f t="shared" si="179"/>
        <v>973.81000000000017</v>
      </c>
      <c r="CY147" s="324">
        <v>2326.48</v>
      </c>
      <c r="CZ147" s="324">
        <v>0</v>
      </c>
      <c r="DA147" s="324">
        <f t="shared" si="217"/>
        <v>2326.48</v>
      </c>
      <c r="DB147" s="324">
        <f t="shared" si="218"/>
        <v>0</v>
      </c>
      <c r="DC147" s="327">
        <f t="shared" si="180"/>
        <v>2326.48</v>
      </c>
      <c r="DD147" s="324">
        <v>0</v>
      </c>
      <c r="DE147" s="324">
        <v>0</v>
      </c>
      <c r="DF147" s="324">
        <f t="shared" si="219"/>
        <v>0</v>
      </c>
      <c r="DG147" s="324">
        <f t="shared" si="220"/>
        <v>0</v>
      </c>
      <c r="DH147" s="325">
        <f t="shared" si="181"/>
        <v>0</v>
      </c>
      <c r="DI147" s="323">
        <v>2834.76</v>
      </c>
      <c r="DJ147" s="323">
        <v>1348.71</v>
      </c>
      <c r="DK147" s="324">
        <f t="shared" si="221"/>
        <v>1486.0500000000002</v>
      </c>
      <c r="DL147" s="324">
        <f t="shared" si="222"/>
        <v>0</v>
      </c>
      <c r="DM147" s="327">
        <f t="shared" si="182"/>
        <v>1486.0500000000002</v>
      </c>
      <c r="DN147" s="324">
        <v>248.03999999999996</v>
      </c>
      <c r="DO147" s="324">
        <v>0</v>
      </c>
      <c r="DP147" s="324">
        <f t="shared" si="223"/>
        <v>248.03999999999996</v>
      </c>
      <c r="DQ147" s="324">
        <f t="shared" si="224"/>
        <v>0</v>
      </c>
      <c r="DR147" s="325">
        <f t="shared" si="225"/>
        <v>248.03999999999996</v>
      </c>
      <c r="DS147" s="320">
        <v>6372.619999999999</v>
      </c>
      <c r="DT147" s="320">
        <v>0</v>
      </c>
      <c r="DU147" s="319">
        <f t="shared" si="226"/>
        <v>6372.619999999999</v>
      </c>
      <c r="DV147" s="320">
        <f t="shared" si="227"/>
        <v>0</v>
      </c>
      <c r="DW147" s="342">
        <f t="shared" si="183"/>
        <v>6372.619999999999</v>
      </c>
      <c r="DX147" s="329">
        <v>9367.34</v>
      </c>
      <c r="DY147" s="329">
        <v>4314.2699999999995</v>
      </c>
      <c r="DZ147" s="320">
        <f t="shared" si="228"/>
        <v>5053.0700000000006</v>
      </c>
      <c r="EA147" s="320">
        <f t="shared" si="229"/>
        <v>0</v>
      </c>
      <c r="EB147" s="342">
        <f t="shared" si="230"/>
        <v>5053.0700000000006</v>
      </c>
      <c r="EC147" s="319">
        <v>0</v>
      </c>
      <c r="ED147" s="319">
        <v>0</v>
      </c>
      <c r="EE147" s="319">
        <f t="shared" si="231"/>
        <v>0</v>
      </c>
      <c r="EF147" s="320">
        <f t="shared" si="232"/>
        <v>0</v>
      </c>
      <c r="EG147" s="342">
        <f t="shared" si="233"/>
        <v>0</v>
      </c>
      <c r="EH147" s="324"/>
      <c r="EI147" s="324"/>
      <c r="EJ147" s="324">
        <f t="shared" si="234"/>
        <v>0</v>
      </c>
      <c r="EK147" s="324">
        <f t="shared" si="235"/>
        <v>0</v>
      </c>
      <c r="EL147" s="327">
        <f t="shared" si="236"/>
        <v>0</v>
      </c>
      <c r="EM147" s="330">
        <v>4943.13</v>
      </c>
      <c r="EN147" s="330">
        <v>3647.0800000000004</v>
      </c>
      <c r="EO147" s="331">
        <f t="shared" si="237"/>
        <v>149318.45000000001</v>
      </c>
      <c r="EP147" s="331">
        <f t="shared" si="184"/>
        <v>106836.45999999999</v>
      </c>
      <c r="EQ147" s="332">
        <f t="shared" si="262"/>
        <v>42481.99000000002</v>
      </c>
      <c r="ER147" s="332">
        <f t="shared" si="263"/>
        <v>0</v>
      </c>
      <c r="ES147" s="333">
        <f t="shared" si="238"/>
        <v>42481.99000000002</v>
      </c>
      <c r="ET147" s="343"/>
      <c r="EU147" s="335">
        <f t="shared" si="239"/>
        <v>-144133.62999999998</v>
      </c>
      <c r="EV147" s="336">
        <f t="shared" si="240"/>
        <v>-194968.95</v>
      </c>
      <c r="EW147" s="337"/>
      <c r="EX147" s="2"/>
      <c r="EY147" s="7"/>
      <c r="EZ147" s="2"/>
      <c r="FA147" s="2"/>
      <c r="FB147" s="2"/>
      <c r="FC147" s="2"/>
      <c r="FD147" s="2"/>
      <c r="FE147" s="2"/>
      <c r="FF147" s="2"/>
      <c r="FG147" s="2"/>
    </row>
    <row r="148" spans="1:163" s="1" customFormat="1" ht="15.75" customHeight="1" x14ac:dyDescent="0.25">
      <c r="A148" s="311">
        <v>141</v>
      </c>
      <c r="B148" s="338" t="s">
        <v>148</v>
      </c>
      <c r="C148" s="339">
        <v>5</v>
      </c>
      <c r="D148" s="340">
        <v>4</v>
      </c>
      <c r="E148" s="315">
        <v>2755.9000000000005</v>
      </c>
      <c r="F148" s="316">
        <f>'[3]березень 2021'!F152</f>
        <v>50142.11</v>
      </c>
      <c r="G148" s="316">
        <f>'[3]березень 2021'!G152</f>
        <v>51252.670000000006</v>
      </c>
      <c r="H148" s="317">
        <v>11075.4</v>
      </c>
      <c r="I148" s="317">
        <v>10110.16</v>
      </c>
      <c r="J148" s="317">
        <f t="shared" si="241"/>
        <v>965.23999999999978</v>
      </c>
      <c r="K148" s="317">
        <f t="shared" si="242"/>
        <v>0</v>
      </c>
      <c r="L148" s="317">
        <f t="shared" si="185"/>
        <v>965.23999999999978</v>
      </c>
      <c r="M148" s="318">
        <v>20765.149999999998</v>
      </c>
      <c r="N148" s="318">
        <v>35021.22</v>
      </c>
      <c r="O148" s="319">
        <f t="shared" si="243"/>
        <v>0</v>
      </c>
      <c r="P148" s="319">
        <f t="shared" si="186"/>
        <v>-14256.070000000003</v>
      </c>
      <c r="Q148" s="319">
        <f t="shared" si="187"/>
        <v>-14256.070000000003</v>
      </c>
      <c r="R148" s="319">
        <v>0</v>
      </c>
      <c r="S148" s="319">
        <v>0</v>
      </c>
      <c r="T148" s="319">
        <f t="shared" si="244"/>
        <v>0</v>
      </c>
      <c r="U148" s="320">
        <f t="shared" si="245"/>
        <v>0</v>
      </c>
      <c r="V148" s="341">
        <f t="shared" si="188"/>
        <v>0</v>
      </c>
      <c r="W148" s="319">
        <v>0</v>
      </c>
      <c r="X148" s="319">
        <v>0</v>
      </c>
      <c r="Y148" s="319">
        <f t="shared" si="189"/>
        <v>0</v>
      </c>
      <c r="Z148" s="320">
        <f t="shared" si="190"/>
        <v>0</v>
      </c>
      <c r="AA148" s="342">
        <f t="shared" si="191"/>
        <v>0</v>
      </c>
      <c r="AB148" s="323">
        <v>4039.8899999999994</v>
      </c>
      <c r="AC148" s="323">
        <v>654.1099999999999</v>
      </c>
      <c r="AD148" s="324">
        <f t="shared" si="246"/>
        <v>3385.7799999999997</v>
      </c>
      <c r="AE148" s="324">
        <f t="shared" si="247"/>
        <v>0</v>
      </c>
      <c r="AF148" s="325">
        <f t="shared" si="176"/>
        <v>3385.7799999999997</v>
      </c>
      <c r="AG148" s="323">
        <v>2006.3100000000002</v>
      </c>
      <c r="AH148" s="323">
        <v>310.36</v>
      </c>
      <c r="AI148" s="324">
        <f t="shared" si="248"/>
        <v>1695.9500000000003</v>
      </c>
      <c r="AJ148" s="324">
        <f t="shared" si="249"/>
        <v>0</v>
      </c>
      <c r="AK148" s="325">
        <f t="shared" si="192"/>
        <v>1695.9500000000003</v>
      </c>
      <c r="AL148" s="323">
        <v>3794.3300000000004</v>
      </c>
      <c r="AM148" s="323">
        <v>2922.94</v>
      </c>
      <c r="AN148" s="324">
        <f t="shared" si="250"/>
        <v>871.39000000000033</v>
      </c>
      <c r="AO148" s="324">
        <f t="shared" si="251"/>
        <v>0</v>
      </c>
      <c r="AP148" s="325">
        <f t="shared" si="193"/>
        <v>871.39000000000033</v>
      </c>
      <c r="AQ148" s="326">
        <v>757.87000000000012</v>
      </c>
      <c r="AR148" s="326">
        <v>648.84</v>
      </c>
      <c r="AS148" s="324">
        <f t="shared" si="252"/>
        <v>109.03000000000009</v>
      </c>
      <c r="AT148" s="324">
        <f t="shared" si="253"/>
        <v>0</v>
      </c>
      <c r="AU148" s="327">
        <f t="shared" si="194"/>
        <v>109.03000000000009</v>
      </c>
      <c r="AV148" s="323">
        <v>234.24999999999997</v>
      </c>
      <c r="AW148" s="323">
        <v>0.39999999999999997</v>
      </c>
      <c r="AX148" s="324">
        <f t="shared" si="254"/>
        <v>233.84999999999997</v>
      </c>
      <c r="AY148" s="324">
        <f t="shared" si="255"/>
        <v>0</v>
      </c>
      <c r="AZ148" s="325">
        <f t="shared" si="195"/>
        <v>233.84999999999997</v>
      </c>
      <c r="BA148" s="326">
        <v>4159.46</v>
      </c>
      <c r="BB148" s="326">
        <v>2660.85</v>
      </c>
      <c r="BC148" s="324">
        <f t="shared" si="256"/>
        <v>1498.6100000000001</v>
      </c>
      <c r="BD148" s="324">
        <f t="shared" si="257"/>
        <v>0</v>
      </c>
      <c r="BE148" s="327">
        <f t="shared" si="196"/>
        <v>1498.6100000000001</v>
      </c>
      <c r="BF148" s="324">
        <v>943.6099999999999</v>
      </c>
      <c r="BG148" s="324">
        <v>2651.12</v>
      </c>
      <c r="BH148" s="324">
        <f t="shared" si="258"/>
        <v>0</v>
      </c>
      <c r="BI148" s="324">
        <f t="shared" si="259"/>
        <v>-1707.51</v>
      </c>
      <c r="BJ148" s="327">
        <f t="shared" si="197"/>
        <v>-1707.51</v>
      </c>
      <c r="BK148" s="324">
        <v>5195.9799999999996</v>
      </c>
      <c r="BL148" s="324">
        <v>2958.54</v>
      </c>
      <c r="BM148" s="324">
        <f t="shared" si="260"/>
        <v>2237.4399999999996</v>
      </c>
      <c r="BN148" s="324">
        <f t="shared" si="261"/>
        <v>0</v>
      </c>
      <c r="BO148" s="325">
        <f t="shared" si="198"/>
        <v>2237.4399999999996</v>
      </c>
      <c r="BP148" s="320">
        <v>680.73</v>
      </c>
      <c r="BQ148" s="320">
        <v>560.5100000000001</v>
      </c>
      <c r="BR148" s="319">
        <f t="shared" si="199"/>
        <v>120.21999999999991</v>
      </c>
      <c r="BS148" s="320">
        <f t="shared" si="200"/>
        <v>0</v>
      </c>
      <c r="BT148" s="341">
        <f t="shared" si="201"/>
        <v>120.21999999999991</v>
      </c>
      <c r="BU148" s="319">
        <v>88.47</v>
      </c>
      <c r="BV148" s="319">
        <v>1017.3299999999999</v>
      </c>
      <c r="BW148" s="319">
        <f t="shared" si="202"/>
        <v>0</v>
      </c>
      <c r="BX148" s="320">
        <f t="shared" si="203"/>
        <v>-928.8599999999999</v>
      </c>
      <c r="BY148" s="342">
        <f t="shared" si="204"/>
        <v>-928.8599999999999</v>
      </c>
      <c r="BZ148" s="319">
        <v>1674.4899999999998</v>
      </c>
      <c r="CA148" s="319">
        <v>2785.32</v>
      </c>
      <c r="CB148" s="319">
        <f t="shared" si="205"/>
        <v>0</v>
      </c>
      <c r="CC148" s="320">
        <f t="shared" si="206"/>
        <v>-1110.8300000000004</v>
      </c>
      <c r="CD148" s="341">
        <f t="shared" si="207"/>
        <v>-1110.8300000000004</v>
      </c>
      <c r="CE148" s="319">
        <v>18700.949999999997</v>
      </c>
      <c r="CF148" s="319">
        <v>2783.7199999999993</v>
      </c>
      <c r="CG148" s="319">
        <f t="shared" si="208"/>
        <v>15917.229999999998</v>
      </c>
      <c r="CH148" s="320">
        <f t="shared" si="209"/>
        <v>0</v>
      </c>
      <c r="CI148" s="342">
        <f t="shared" si="210"/>
        <v>15917.229999999998</v>
      </c>
      <c r="CJ148" s="319">
        <v>2351.0499999999997</v>
      </c>
      <c r="CK148" s="319">
        <v>0</v>
      </c>
      <c r="CL148" s="324">
        <f t="shared" si="211"/>
        <v>2351.0499999999997</v>
      </c>
      <c r="CM148" s="324">
        <f t="shared" si="212"/>
        <v>0</v>
      </c>
      <c r="CN148" s="327">
        <f t="shared" si="177"/>
        <v>2351.0499999999997</v>
      </c>
      <c r="CO148" s="324">
        <v>3420.8799999999997</v>
      </c>
      <c r="CP148" s="324">
        <v>0</v>
      </c>
      <c r="CQ148" s="324">
        <f t="shared" si="213"/>
        <v>3420.8799999999997</v>
      </c>
      <c r="CR148" s="324">
        <f t="shared" si="214"/>
        <v>0</v>
      </c>
      <c r="CS148" s="327">
        <f t="shared" si="178"/>
        <v>3420.8799999999997</v>
      </c>
      <c r="CT148" s="324">
        <v>574.88</v>
      </c>
      <c r="CU148" s="324">
        <v>0</v>
      </c>
      <c r="CV148" s="324">
        <f t="shared" si="215"/>
        <v>574.88</v>
      </c>
      <c r="CW148" s="324">
        <f t="shared" si="216"/>
        <v>0</v>
      </c>
      <c r="CX148" s="327">
        <f t="shared" si="179"/>
        <v>574.88</v>
      </c>
      <c r="CY148" s="324">
        <v>1436.1200000000001</v>
      </c>
      <c r="CZ148" s="324">
        <v>0</v>
      </c>
      <c r="DA148" s="324">
        <f t="shared" si="217"/>
        <v>1436.1200000000001</v>
      </c>
      <c r="DB148" s="324">
        <f t="shared" si="218"/>
        <v>0</v>
      </c>
      <c r="DC148" s="327">
        <f t="shared" si="180"/>
        <v>1436.1200000000001</v>
      </c>
      <c r="DD148" s="324">
        <v>863.41000000000008</v>
      </c>
      <c r="DE148" s="324">
        <v>0</v>
      </c>
      <c r="DF148" s="324">
        <f t="shared" si="219"/>
        <v>863.41000000000008</v>
      </c>
      <c r="DG148" s="324">
        <f t="shared" si="220"/>
        <v>0</v>
      </c>
      <c r="DH148" s="325">
        <f t="shared" si="181"/>
        <v>863.41000000000008</v>
      </c>
      <c r="DI148" s="323">
        <v>1392.83</v>
      </c>
      <c r="DJ148" s="323">
        <v>1068.7</v>
      </c>
      <c r="DK148" s="324">
        <f t="shared" si="221"/>
        <v>324.12999999999988</v>
      </c>
      <c r="DL148" s="324">
        <f t="shared" si="222"/>
        <v>0</v>
      </c>
      <c r="DM148" s="327">
        <f t="shared" si="182"/>
        <v>324.12999999999988</v>
      </c>
      <c r="DN148" s="324">
        <v>153.47999999999999</v>
      </c>
      <c r="DO148" s="324">
        <v>0</v>
      </c>
      <c r="DP148" s="324">
        <f t="shared" si="223"/>
        <v>153.47999999999999</v>
      </c>
      <c r="DQ148" s="324">
        <f t="shared" si="224"/>
        <v>0</v>
      </c>
      <c r="DR148" s="325">
        <f t="shared" si="225"/>
        <v>153.47999999999999</v>
      </c>
      <c r="DS148" s="320">
        <v>7821.7900000000009</v>
      </c>
      <c r="DT148" s="320">
        <v>0</v>
      </c>
      <c r="DU148" s="319">
        <f t="shared" si="226"/>
        <v>7821.7900000000009</v>
      </c>
      <c r="DV148" s="320">
        <f t="shared" si="227"/>
        <v>0</v>
      </c>
      <c r="DW148" s="342">
        <f t="shared" si="183"/>
        <v>7821.7900000000009</v>
      </c>
      <c r="DX148" s="329">
        <v>4002.4099999999994</v>
      </c>
      <c r="DY148" s="329">
        <v>2851.11</v>
      </c>
      <c r="DZ148" s="320">
        <f t="shared" si="228"/>
        <v>1151.2999999999993</v>
      </c>
      <c r="EA148" s="320">
        <f t="shared" si="229"/>
        <v>0</v>
      </c>
      <c r="EB148" s="342">
        <f t="shared" si="230"/>
        <v>1151.2999999999993</v>
      </c>
      <c r="EC148" s="319">
        <v>0</v>
      </c>
      <c r="ED148" s="319">
        <v>0</v>
      </c>
      <c r="EE148" s="319">
        <f t="shared" si="231"/>
        <v>0</v>
      </c>
      <c r="EF148" s="320">
        <f t="shared" si="232"/>
        <v>0</v>
      </c>
      <c r="EG148" s="342">
        <f t="shared" si="233"/>
        <v>0</v>
      </c>
      <c r="EH148" s="324"/>
      <c r="EI148" s="324"/>
      <c r="EJ148" s="324">
        <f t="shared" si="234"/>
        <v>0</v>
      </c>
      <c r="EK148" s="324">
        <f t="shared" si="235"/>
        <v>0</v>
      </c>
      <c r="EL148" s="327">
        <f t="shared" si="236"/>
        <v>0</v>
      </c>
      <c r="EM148" s="330">
        <v>3290.75</v>
      </c>
      <c r="EN148" s="330">
        <v>2461.46</v>
      </c>
      <c r="EO148" s="331">
        <f t="shared" si="237"/>
        <v>99424.49</v>
      </c>
      <c r="EP148" s="331">
        <f t="shared" si="184"/>
        <v>71466.69</v>
      </c>
      <c r="EQ148" s="332">
        <f t="shared" si="262"/>
        <v>27957.800000000003</v>
      </c>
      <c r="ER148" s="332">
        <f t="shared" si="263"/>
        <v>0</v>
      </c>
      <c r="ES148" s="333">
        <f t="shared" si="238"/>
        <v>27957.800000000003</v>
      </c>
      <c r="ET148" s="343"/>
      <c r="EU148" s="335">
        <f t="shared" si="239"/>
        <v>78099.91</v>
      </c>
      <c r="EV148" s="336">
        <f t="shared" si="240"/>
        <v>76293.85000000002</v>
      </c>
      <c r="EW148" s="337"/>
      <c r="EX148" s="2"/>
      <c r="EY148" s="7"/>
      <c r="EZ148" s="2"/>
      <c r="FA148" s="2"/>
      <c r="FB148" s="2"/>
      <c r="FC148" s="2"/>
      <c r="FD148" s="2"/>
      <c r="FE148" s="2"/>
      <c r="FF148" s="2"/>
      <c r="FG148" s="2"/>
    </row>
    <row r="149" spans="1:163" s="1" customFormat="1" ht="15.75" customHeight="1" x14ac:dyDescent="0.25">
      <c r="A149" s="311">
        <v>142</v>
      </c>
      <c r="B149" s="338" t="s">
        <v>149</v>
      </c>
      <c r="C149" s="339">
        <v>5</v>
      </c>
      <c r="D149" s="340">
        <v>2</v>
      </c>
      <c r="E149" s="315">
        <v>3204.9000000000005</v>
      </c>
      <c r="F149" s="316">
        <f>'[3]березень 2021'!F153</f>
        <v>-133587.73000000001</v>
      </c>
      <c r="G149" s="316">
        <f>'[3]березень 2021'!G153</f>
        <v>-64227.41</v>
      </c>
      <c r="H149" s="317">
        <v>14975.199999999999</v>
      </c>
      <c r="I149" s="317">
        <v>14141.840000000002</v>
      </c>
      <c r="J149" s="317">
        <f t="shared" si="241"/>
        <v>833.35999999999694</v>
      </c>
      <c r="K149" s="317">
        <f t="shared" si="242"/>
        <v>0</v>
      </c>
      <c r="L149" s="317">
        <f t="shared" si="185"/>
        <v>833.35999999999694</v>
      </c>
      <c r="M149" s="318">
        <v>35678.86</v>
      </c>
      <c r="N149" s="318">
        <v>43437.630000000005</v>
      </c>
      <c r="O149" s="319">
        <f t="shared" si="243"/>
        <v>0</v>
      </c>
      <c r="P149" s="319">
        <f t="shared" si="186"/>
        <v>-7758.7700000000041</v>
      </c>
      <c r="Q149" s="319">
        <f t="shared" si="187"/>
        <v>-7758.7700000000041</v>
      </c>
      <c r="R149" s="319">
        <v>0</v>
      </c>
      <c r="S149" s="319">
        <v>0</v>
      </c>
      <c r="T149" s="319">
        <f t="shared" si="244"/>
        <v>0</v>
      </c>
      <c r="U149" s="320">
        <f t="shared" si="245"/>
        <v>0</v>
      </c>
      <c r="V149" s="341">
        <f t="shared" si="188"/>
        <v>0</v>
      </c>
      <c r="W149" s="319">
        <v>0</v>
      </c>
      <c r="X149" s="319">
        <v>0</v>
      </c>
      <c r="Y149" s="319">
        <f t="shared" si="189"/>
        <v>0</v>
      </c>
      <c r="Z149" s="320">
        <f t="shared" si="190"/>
        <v>0</v>
      </c>
      <c r="AA149" s="342">
        <f t="shared" si="191"/>
        <v>0</v>
      </c>
      <c r="AB149" s="323">
        <v>5205.72</v>
      </c>
      <c r="AC149" s="323">
        <v>634.9799999999999</v>
      </c>
      <c r="AD149" s="324">
        <f t="shared" si="246"/>
        <v>4570.7400000000007</v>
      </c>
      <c r="AE149" s="324">
        <f t="shared" si="247"/>
        <v>0</v>
      </c>
      <c r="AF149" s="325">
        <f t="shared" si="176"/>
        <v>4570.7400000000007</v>
      </c>
      <c r="AG149" s="323">
        <v>2655.2800000000007</v>
      </c>
      <c r="AH149" s="323">
        <v>438.21</v>
      </c>
      <c r="AI149" s="324">
        <f t="shared" si="248"/>
        <v>2217.0700000000006</v>
      </c>
      <c r="AJ149" s="324">
        <f t="shared" si="249"/>
        <v>0</v>
      </c>
      <c r="AK149" s="325">
        <f t="shared" si="192"/>
        <v>2217.0700000000006</v>
      </c>
      <c r="AL149" s="323">
        <v>4461.54</v>
      </c>
      <c r="AM149" s="323">
        <v>3435.69</v>
      </c>
      <c r="AN149" s="324">
        <f t="shared" si="250"/>
        <v>1025.8499999999999</v>
      </c>
      <c r="AO149" s="324">
        <f t="shared" si="251"/>
        <v>0</v>
      </c>
      <c r="AP149" s="325">
        <f t="shared" si="193"/>
        <v>1025.8499999999999</v>
      </c>
      <c r="AQ149" s="326">
        <v>868.52</v>
      </c>
      <c r="AR149" s="326">
        <v>741.37</v>
      </c>
      <c r="AS149" s="324">
        <f t="shared" si="252"/>
        <v>127.14999999999998</v>
      </c>
      <c r="AT149" s="324">
        <f t="shared" si="253"/>
        <v>0</v>
      </c>
      <c r="AU149" s="327">
        <f t="shared" si="194"/>
        <v>127.14999999999998</v>
      </c>
      <c r="AV149" s="323">
        <v>0</v>
      </c>
      <c r="AW149" s="323">
        <v>0</v>
      </c>
      <c r="AX149" s="324">
        <f t="shared" si="254"/>
        <v>0</v>
      </c>
      <c r="AY149" s="324">
        <f t="shared" si="255"/>
        <v>0</v>
      </c>
      <c r="AZ149" s="325">
        <f t="shared" si="195"/>
        <v>0</v>
      </c>
      <c r="BA149" s="326">
        <v>3080.2199999999993</v>
      </c>
      <c r="BB149" s="326">
        <v>2050.25</v>
      </c>
      <c r="BC149" s="324">
        <f t="shared" si="256"/>
        <v>1029.9699999999993</v>
      </c>
      <c r="BD149" s="324">
        <f t="shared" si="257"/>
        <v>0</v>
      </c>
      <c r="BE149" s="327">
        <f t="shared" si="196"/>
        <v>1029.9699999999993</v>
      </c>
      <c r="BF149" s="324">
        <v>1097.3599999999999</v>
      </c>
      <c r="BG149" s="324">
        <v>0</v>
      </c>
      <c r="BH149" s="324">
        <f t="shared" si="258"/>
        <v>1097.3599999999999</v>
      </c>
      <c r="BI149" s="324">
        <f t="shared" si="259"/>
        <v>0</v>
      </c>
      <c r="BJ149" s="327">
        <f t="shared" si="197"/>
        <v>1097.3599999999999</v>
      </c>
      <c r="BK149" s="324">
        <v>6041.54</v>
      </c>
      <c r="BL149" s="324">
        <v>3440.61</v>
      </c>
      <c r="BM149" s="324">
        <f t="shared" si="260"/>
        <v>2600.9299999999998</v>
      </c>
      <c r="BN149" s="324">
        <f t="shared" si="261"/>
        <v>0</v>
      </c>
      <c r="BO149" s="325">
        <f t="shared" si="198"/>
        <v>2600.9299999999998</v>
      </c>
      <c r="BP149" s="320">
        <v>917.23</v>
      </c>
      <c r="BQ149" s="320">
        <v>754.89</v>
      </c>
      <c r="BR149" s="319">
        <f t="shared" si="199"/>
        <v>162.34000000000003</v>
      </c>
      <c r="BS149" s="320">
        <f t="shared" si="200"/>
        <v>0</v>
      </c>
      <c r="BT149" s="341">
        <f t="shared" si="201"/>
        <v>162.34000000000003</v>
      </c>
      <c r="BU149" s="319">
        <v>119.22</v>
      </c>
      <c r="BV149" s="319">
        <v>0</v>
      </c>
      <c r="BW149" s="319">
        <f t="shared" si="202"/>
        <v>119.22</v>
      </c>
      <c r="BX149" s="320">
        <f t="shared" si="203"/>
        <v>0</v>
      </c>
      <c r="BY149" s="342">
        <f t="shared" si="204"/>
        <v>119.22</v>
      </c>
      <c r="BZ149" s="319">
        <v>2216.5</v>
      </c>
      <c r="CA149" s="319">
        <v>0</v>
      </c>
      <c r="CB149" s="319">
        <f t="shared" si="205"/>
        <v>2216.5</v>
      </c>
      <c r="CC149" s="320">
        <f t="shared" si="206"/>
        <v>0</v>
      </c>
      <c r="CD149" s="341">
        <f t="shared" si="207"/>
        <v>2216.5</v>
      </c>
      <c r="CE149" s="319">
        <v>16797.190000000002</v>
      </c>
      <c r="CF149" s="319">
        <v>0</v>
      </c>
      <c r="CG149" s="319">
        <f t="shared" si="208"/>
        <v>16797.190000000002</v>
      </c>
      <c r="CH149" s="320">
        <f t="shared" si="209"/>
        <v>0</v>
      </c>
      <c r="CI149" s="342">
        <f t="shared" si="210"/>
        <v>16797.190000000002</v>
      </c>
      <c r="CJ149" s="319">
        <v>3004.27</v>
      </c>
      <c r="CK149" s="319">
        <v>0</v>
      </c>
      <c r="CL149" s="324">
        <f t="shared" si="211"/>
        <v>3004.27</v>
      </c>
      <c r="CM149" s="324">
        <f t="shared" si="212"/>
        <v>0</v>
      </c>
      <c r="CN149" s="327">
        <f t="shared" si="177"/>
        <v>3004.27</v>
      </c>
      <c r="CO149" s="324">
        <v>4527.2300000000005</v>
      </c>
      <c r="CP149" s="324">
        <v>0</v>
      </c>
      <c r="CQ149" s="324">
        <f t="shared" si="213"/>
        <v>4527.2300000000005</v>
      </c>
      <c r="CR149" s="324">
        <f t="shared" si="214"/>
        <v>0</v>
      </c>
      <c r="CS149" s="327">
        <f t="shared" si="178"/>
        <v>4527.2300000000005</v>
      </c>
      <c r="CT149" s="324">
        <v>660.53000000000009</v>
      </c>
      <c r="CU149" s="324">
        <v>0</v>
      </c>
      <c r="CV149" s="324">
        <f t="shared" si="215"/>
        <v>660.53000000000009</v>
      </c>
      <c r="CW149" s="324">
        <f t="shared" si="216"/>
        <v>0</v>
      </c>
      <c r="CX149" s="327">
        <f t="shared" si="179"/>
        <v>660.53000000000009</v>
      </c>
      <c r="CY149" s="324">
        <v>1579.7099999999998</v>
      </c>
      <c r="CZ149" s="324">
        <v>0</v>
      </c>
      <c r="DA149" s="324">
        <f t="shared" si="217"/>
        <v>1579.7099999999998</v>
      </c>
      <c r="DB149" s="324">
        <f t="shared" si="218"/>
        <v>0</v>
      </c>
      <c r="DC149" s="327">
        <f t="shared" si="180"/>
        <v>1579.7099999999998</v>
      </c>
      <c r="DD149" s="324">
        <v>0</v>
      </c>
      <c r="DE149" s="324">
        <v>0</v>
      </c>
      <c r="DF149" s="324">
        <f t="shared" si="219"/>
        <v>0</v>
      </c>
      <c r="DG149" s="324">
        <f t="shared" si="220"/>
        <v>0</v>
      </c>
      <c r="DH149" s="325">
        <f t="shared" si="181"/>
        <v>0</v>
      </c>
      <c r="DI149" s="323">
        <v>971.72</v>
      </c>
      <c r="DJ149" s="323">
        <v>0</v>
      </c>
      <c r="DK149" s="324">
        <f t="shared" si="221"/>
        <v>971.72</v>
      </c>
      <c r="DL149" s="324">
        <f t="shared" si="222"/>
        <v>0</v>
      </c>
      <c r="DM149" s="327">
        <f t="shared" si="182"/>
        <v>971.72</v>
      </c>
      <c r="DN149" s="324">
        <v>165.69</v>
      </c>
      <c r="DO149" s="324">
        <v>0</v>
      </c>
      <c r="DP149" s="324">
        <f t="shared" si="223"/>
        <v>165.69</v>
      </c>
      <c r="DQ149" s="324">
        <f t="shared" si="224"/>
        <v>0</v>
      </c>
      <c r="DR149" s="325">
        <f t="shared" si="225"/>
        <v>165.69</v>
      </c>
      <c r="DS149" s="320">
        <v>3550.3799999999997</v>
      </c>
      <c r="DT149" s="320">
        <v>0</v>
      </c>
      <c r="DU149" s="319">
        <f t="shared" si="226"/>
        <v>3550.3799999999997</v>
      </c>
      <c r="DV149" s="320">
        <f t="shared" si="227"/>
        <v>0</v>
      </c>
      <c r="DW149" s="342">
        <f t="shared" si="183"/>
        <v>3550.3799999999997</v>
      </c>
      <c r="DX149" s="329">
        <v>19520.419999999998</v>
      </c>
      <c r="DY149" s="329">
        <v>16210.419999999998</v>
      </c>
      <c r="DZ149" s="320">
        <f t="shared" si="228"/>
        <v>3310</v>
      </c>
      <c r="EA149" s="320">
        <f t="shared" si="229"/>
        <v>0</v>
      </c>
      <c r="EB149" s="342">
        <f t="shared" si="230"/>
        <v>3310</v>
      </c>
      <c r="EC149" s="319">
        <v>0</v>
      </c>
      <c r="ED149" s="319">
        <v>0</v>
      </c>
      <c r="EE149" s="319">
        <f t="shared" si="231"/>
        <v>0</v>
      </c>
      <c r="EF149" s="320">
        <f t="shared" si="232"/>
        <v>0</v>
      </c>
      <c r="EG149" s="342">
        <f t="shared" si="233"/>
        <v>0</v>
      </c>
      <c r="EH149" s="324"/>
      <c r="EI149" s="324"/>
      <c r="EJ149" s="324">
        <f t="shared" si="234"/>
        <v>0</v>
      </c>
      <c r="EK149" s="324">
        <f t="shared" si="235"/>
        <v>0</v>
      </c>
      <c r="EL149" s="327">
        <f t="shared" si="236"/>
        <v>0</v>
      </c>
      <c r="EM149" s="330">
        <v>4385.5899999999992</v>
      </c>
      <c r="EN149" s="330">
        <v>2979.9399999999996</v>
      </c>
      <c r="EO149" s="331">
        <f t="shared" si="237"/>
        <v>132479.92000000001</v>
      </c>
      <c r="EP149" s="331">
        <f t="shared" si="184"/>
        <v>88265.83</v>
      </c>
      <c r="EQ149" s="332">
        <f t="shared" si="262"/>
        <v>44214.090000000011</v>
      </c>
      <c r="ER149" s="332">
        <f t="shared" si="263"/>
        <v>0</v>
      </c>
      <c r="ES149" s="333">
        <f t="shared" si="238"/>
        <v>44214.090000000011</v>
      </c>
      <c r="ET149" s="343"/>
      <c r="EU149" s="335">
        <f t="shared" si="239"/>
        <v>-89373.64</v>
      </c>
      <c r="EV149" s="336">
        <f t="shared" si="240"/>
        <v>-36521.07</v>
      </c>
      <c r="EW149" s="337"/>
      <c r="EX149" s="2"/>
      <c r="EY149" s="7"/>
      <c r="EZ149" s="2"/>
      <c r="FA149" s="2"/>
      <c r="FB149" s="2"/>
      <c r="FC149" s="2"/>
      <c r="FD149" s="2"/>
      <c r="FE149" s="2"/>
      <c r="FF149" s="2"/>
      <c r="FG149" s="2"/>
    </row>
    <row r="150" spans="1:163" s="1" customFormat="1" ht="15.75" customHeight="1" x14ac:dyDescent="0.25">
      <c r="A150" s="311">
        <v>143</v>
      </c>
      <c r="B150" s="338" t="s">
        <v>150</v>
      </c>
      <c r="C150" s="339">
        <v>9</v>
      </c>
      <c r="D150" s="340">
        <v>6</v>
      </c>
      <c r="E150" s="315">
        <v>11083.428571428571</v>
      </c>
      <c r="F150" s="316">
        <f>'[3]березень 2021'!F154</f>
        <v>300257.68</v>
      </c>
      <c r="G150" s="316">
        <f>'[3]березень 2021'!G154</f>
        <v>91194.680000000008</v>
      </c>
      <c r="H150" s="317">
        <v>69391.09</v>
      </c>
      <c r="I150" s="317">
        <v>67794.760000000009</v>
      </c>
      <c r="J150" s="317">
        <f t="shared" si="241"/>
        <v>1596.3299999999872</v>
      </c>
      <c r="K150" s="317">
        <f t="shared" si="242"/>
        <v>0</v>
      </c>
      <c r="L150" s="317">
        <f t="shared" si="185"/>
        <v>1596.3299999999872</v>
      </c>
      <c r="M150" s="318">
        <v>62501.64</v>
      </c>
      <c r="N150" s="318">
        <v>71323.72</v>
      </c>
      <c r="O150" s="319">
        <f t="shared" si="243"/>
        <v>0</v>
      </c>
      <c r="P150" s="319">
        <f t="shared" si="186"/>
        <v>-8822.0800000000017</v>
      </c>
      <c r="Q150" s="319">
        <f t="shared" si="187"/>
        <v>-8822.0800000000017</v>
      </c>
      <c r="R150" s="319">
        <v>85993.42</v>
      </c>
      <c r="S150" s="319">
        <v>86918.819999999992</v>
      </c>
      <c r="T150" s="319">
        <f t="shared" si="244"/>
        <v>0</v>
      </c>
      <c r="U150" s="320">
        <f t="shared" si="245"/>
        <v>-925.39999999999418</v>
      </c>
      <c r="V150" s="341">
        <f t="shared" si="188"/>
        <v>-925.39999999999418</v>
      </c>
      <c r="W150" s="319">
        <v>4140.7699999999995</v>
      </c>
      <c r="X150" s="319">
        <v>4062.4399999999996</v>
      </c>
      <c r="Y150" s="319">
        <f t="shared" si="189"/>
        <v>78.329999999999927</v>
      </c>
      <c r="Z150" s="320">
        <f t="shared" si="190"/>
        <v>0</v>
      </c>
      <c r="AA150" s="342">
        <f t="shared" si="191"/>
        <v>78.329999999999927</v>
      </c>
      <c r="AB150" s="323">
        <v>16471.07</v>
      </c>
      <c r="AC150" s="323">
        <v>1403.41</v>
      </c>
      <c r="AD150" s="324">
        <f t="shared" si="246"/>
        <v>15067.66</v>
      </c>
      <c r="AE150" s="324">
        <f t="shared" si="247"/>
        <v>0</v>
      </c>
      <c r="AF150" s="325">
        <f t="shared" si="176"/>
        <v>15067.66</v>
      </c>
      <c r="AG150" s="323">
        <v>8549.75</v>
      </c>
      <c r="AH150" s="323">
        <v>1695.71</v>
      </c>
      <c r="AI150" s="324">
        <f t="shared" si="248"/>
        <v>6854.04</v>
      </c>
      <c r="AJ150" s="324">
        <f t="shared" si="249"/>
        <v>0</v>
      </c>
      <c r="AK150" s="325">
        <f t="shared" si="192"/>
        <v>6854.04</v>
      </c>
      <c r="AL150" s="323">
        <v>13839.850000000002</v>
      </c>
      <c r="AM150" s="323">
        <v>10563.9</v>
      </c>
      <c r="AN150" s="324">
        <f t="shared" si="250"/>
        <v>3275.9500000000025</v>
      </c>
      <c r="AO150" s="324">
        <f t="shared" si="251"/>
        <v>0</v>
      </c>
      <c r="AP150" s="325">
        <f t="shared" si="193"/>
        <v>3275.9500000000025</v>
      </c>
      <c r="AQ150" s="326">
        <v>2743.15</v>
      </c>
      <c r="AR150" s="326">
        <v>2344.84</v>
      </c>
      <c r="AS150" s="324">
        <f t="shared" si="252"/>
        <v>398.30999999999995</v>
      </c>
      <c r="AT150" s="324">
        <f t="shared" si="253"/>
        <v>0</v>
      </c>
      <c r="AU150" s="327">
        <f t="shared" si="194"/>
        <v>398.30999999999995</v>
      </c>
      <c r="AV150" s="323">
        <v>606.24</v>
      </c>
      <c r="AW150" s="323">
        <v>1.04</v>
      </c>
      <c r="AX150" s="324">
        <f t="shared" si="254"/>
        <v>605.20000000000005</v>
      </c>
      <c r="AY150" s="324">
        <f t="shared" si="255"/>
        <v>0</v>
      </c>
      <c r="AZ150" s="325">
        <f t="shared" si="195"/>
        <v>605.20000000000005</v>
      </c>
      <c r="BA150" s="326">
        <v>12614.06</v>
      </c>
      <c r="BB150" s="326">
        <v>9699.3800000000028</v>
      </c>
      <c r="BC150" s="324">
        <f t="shared" si="256"/>
        <v>2914.6799999999967</v>
      </c>
      <c r="BD150" s="324">
        <f t="shared" si="257"/>
        <v>0</v>
      </c>
      <c r="BE150" s="327">
        <f t="shared" si="196"/>
        <v>2914.6799999999967</v>
      </c>
      <c r="BF150" s="324">
        <v>3794.97</v>
      </c>
      <c r="BG150" s="324">
        <v>3973.6</v>
      </c>
      <c r="BH150" s="324">
        <f t="shared" si="258"/>
        <v>0</v>
      </c>
      <c r="BI150" s="324">
        <f t="shared" si="259"/>
        <v>-178.63000000000011</v>
      </c>
      <c r="BJ150" s="327">
        <f t="shared" si="197"/>
        <v>-178.63000000000011</v>
      </c>
      <c r="BK150" s="324">
        <v>20896.68</v>
      </c>
      <c r="BL150" s="324">
        <v>39740.520000000004</v>
      </c>
      <c r="BM150" s="324">
        <f t="shared" si="260"/>
        <v>0</v>
      </c>
      <c r="BN150" s="324">
        <f t="shared" si="261"/>
        <v>-18843.840000000004</v>
      </c>
      <c r="BO150" s="325">
        <f t="shared" si="198"/>
        <v>-18843.840000000004</v>
      </c>
      <c r="BP150" s="320">
        <v>1644.77</v>
      </c>
      <c r="BQ150" s="320">
        <v>1342.75</v>
      </c>
      <c r="BR150" s="319">
        <f t="shared" si="199"/>
        <v>302.02</v>
      </c>
      <c r="BS150" s="320">
        <f t="shared" si="200"/>
        <v>0</v>
      </c>
      <c r="BT150" s="341">
        <f t="shared" si="201"/>
        <v>302.02</v>
      </c>
      <c r="BU150" s="319">
        <v>208.39</v>
      </c>
      <c r="BV150" s="319">
        <v>0</v>
      </c>
      <c r="BW150" s="319">
        <f t="shared" si="202"/>
        <v>208.39</v>
      </c>
      <c r="BX150" s="320">
        <f t="shared" si="203"/>
        <v>0</v>
      </c>
      <c r="BY150" s="342">
        <f t="shared" si="204"/>
        <v>208.39</v>
      </c>
      <c r="BZ150" s="319">
        <v>5869.7800000000007</v>
      </c>
      <c r="CA150" s="319">
        <v>9872.7200000000012</v>
      </c>
      <c r="CB150" s="319">
        <f t="shared" si="205"/>
        <v>0</v>
      </c>
      <c r="CC150" s="320">
        <f t="shared" si="206"/>
        <v>-4002.9400000000005</v>
      </c>
      <c r="CD150" s="341">
        <f t="shared" si="207"/>
        <v>-4002.9400000000005</v>
      </c>
      <c r="CE150" s="319">
        <v>96399.2</v>
      </c>
      <c r="CF150" s="319">
        <v>332513.52</v>
      </c>
      <c r="CG150" s="319">
        <f t="shared" si="208"/>
        <v>0</v>
      </c>
      <c r="CH150" s="320">
        <f t="shared" si="209"/>
        <v>-236114.32</v>
      </c>
      <c r="CI150" s="342">
        <f t="shared" si="210"/>
        <v>-236114.32</v>
      </c>
      <c r="CJ150" s="319">
        <v>9739.02</v>
      </c>
      <c r="CK150" s="319">
        <v>5168.1099999999997</v>
      </c>
      <c r="CL150" s="324">
        <f t="shared" si="211"/>
        <v>4570.9100000000008</v>
      </c>
      <c r="CM150" s="324">
        <f t="shared" si="212"/>
        <v>0</v>
      </c>
      <c r="CN150" s="327">
        <f t="shared" si="177"/>
        <v>4570.9100000000008</v>
      </c>
      <c r="CO150" s="324">
        <v>14822.96</v>
      </c>
      <c r="CP150" s="324">
        <v>1800.98</v>
      </c>
      <c r="CQ150" s="324">
        <f t="shared" si="213"/>
        <v>13021.98</v>
      </c>
      <c r="CR150" s="324">
        <f t="shared" si="214"/>
        <v>0</v>
      </c>
      <c r="CS150" s="327">
        <f t="shared" si="178"/>
        <v>13021.98</v>
      </c>
      <c r="CT150" s="324">
        <v>3164.33</v>
      </c>
      <c r="CU150" s="324">
        <v>0</v>
      </c>
      <c r="CV150" s="324">
        <f t="shared" si="215"/>
        <v>3164.33</v>
      </c>
      <c r="CW150" s="324">
        <f t="shared" si="216"/>
        <v>0</v>
      </c>
      <c r="CX150" s="327">
        <f t="shared" si="179"/>
        <v>3164.33</v>
      </c>
      <c r="CY150" s="324">
        <v>5321.17</v>
      </c>
      <c r="CZ150" s="324">
        <v>0</v>
      </c>
      <c r="DA150" s="324">
        <f t="shared" si="217"/>
        <v>5321.17</v>
      </c>
      <c r="DB150" s="324">
        <f t="shared" si="218"/>
        <v>0</v>
      </c>
      <c r="DC150" s="327">
        <f t="shared" si="180"/>
        <v>5321.17</v>
      </c>
      <c r="DD150" s="324">
        <v>2245.5</v>
      </c>
      <c r="DE150" s="324">
        <v>0</v>
      </c>
      <c r="DF150" s="324">
        <f t="shared" si="219"/>
        <v>2245.5</v>
      </c>
      <c r="DG150" s="324">
        <f t="shared" si="220"/>
        <v>0</v>
      </c>
      <c r="DH150" s="325">
        <f t="shared" si="181"/>
        <v>2245.5</v>
      </c>
      <c r="DI150" s="323">
        <v>5182.6100000000006</v>
      </c>
      <c r="DJ150" s="323">
        <v>0</v>
      </c>
      <c r="DK150" s="324">
        <f t="shared" si="221"/>
        <v>5182.6100000000006</v>
      </c>
      <c r="DL150" s="324">
        <f t="shared" si="222"/>
        <v>0</v>
      </c>
      <c r="DM150" s="327">
        <f t="shared" si="182"/>
        <v>5182.6100000000006</v>
      </c>
      <c r="DN150" s="324">
        <v>497.66999999999996</v>
      </c>
      <c r="DO150" s="324">
        <v>0</v>
      </c>
      <c r="DP150" s="324">
        <f t="shared" si="223"/>
        <v>497.66999999999996</v>
      </c>
      <c r="DQ150" s="324">
        <f t="shared" si="224"/>
        <v>0</v>
      </c>
      <c r="DR150" s="325">
        <f t="shared" si="225"/>
        <v>497.66999999999996</v>
      </c>
      <c r="DS150" s="320">
        <v>9205.92</v>
      </c>
      <c r="DT150" s="320">
        <v>0</v>
      </c>
      <c r="DU150" s="319">
        <f t="shared" si="226"/>
        <v>9205.92</v>
      </c>
      <c r="DV150" s="320">
        <f t="shared" si="227"/>
        <v>0</v>
      </c>
      <c r="DW150" s="342">
        <f t="shared" si="183"/>
        <v>9205.92</v>
      </c>
      <c r="DX150" s="329">
        <v>13491.850000000002</v>
      </c>
      <c r="DY150" s="329">
        <v>9050.07</v>
      </c>
      <c r="DZ150" s="320">
        <f t="shared" si="228"/>
        <v>4441.7800000000025</v>
      </c>
      <c r="EA150" s="320">
        <f t="shared" si="229"/>
        <v>0</v>
      </c>
      <c r="EB150" s="342">
        <f t="shared" si="230"/>
        <v>4441.7800000000025</v>
      </c>
      <c r="EC150" s="319">
        <v>16358.98</v>
      </c>
      <c r="ED150" s="319">
        <v>11057.46</v>
      </c>
      <c r="EE150" s="319">
        <f t="shared" si="231"/>
        <v>5301.52</v>
      </c>
      <c r="EF150" s="320">
        <f t="shared" si="232"/>
        <v>0</v>
      </c>
      <c r="EG150" s="342">
        <f t="shared" si="233"/>
        <v>5301.52</v>
      </c>
      <c r="EH150" s="324"/>
      <c r="EI150" s="324"/>
      <c r="EJ150" s="324">
        <f t="shared" si="234"/>
        <v>0</v>
      </c>
      <c r="EK150" s="324">
        <f t="shared" si="235"/>
        <v>0</v>
      </c>
      <c r="EL150" s="327">
        <f t="shared" si="236"/>
        <v>0</v>
      </c>
      <c r="EM150" s="330">
        <v>16755.79</v>
      </c>
      <c r="EN150" s="330">
        <v>20532.490000000002</v>
      </c>
      <c r="EO150" s="331">
        <f t="shared" si="237"/>
        <v>502450.62999999995</v>
      </c>
      <c r="EP150" s="331">
        <f t="shared" si="184"/>
        <v>690860.24</v>
      </c>
      <c r="EQ150" s="332">
        <f t="shared" si="262"/>
        <v>0</v>
      </c>
      <c r="ER150" s="332">
        <f t="shared" si="263"/>
        <v>-188409.61000000004</v>
      </c>
      <c r="ES150" s="333">
        <f t="shared" si="238"/>
        <v>-188409.61000000004</v>
      </c>
      <c r="ET150" s="343"/>
      <c r="EU150" s="335">
        <f t="shared" si="239"/>
        <v>111848.06999999995</v>
      </c>
      <c r="EV150" s="336">
        <f t="shared" si="240"/>
        <v>-110915.47000000002</v>
      </c>
      <c r="EW150" s="337"/>
      <c r="EX150" s="2"/>
      <c r="EY150" s="7"/>
      <c r="EZ150" s="2"/>
      <c r="FA150" s="2"/>
      <c r="FB150" s="2"/>
      <c r="FC150" s="2"/>
      <c r="FD150" s="2"/>
      <c r="FE150" s="2"/>
      <c r="FF150" s="2"/>
      <c r="FG150" s="2"/>
    </row>
    <row r="151" spans="1:163" s="1" customFormat="1" ht="15.75" customHeight="1" x14ac:dyDescent="0.25">
      <c r="A151" s="311">
        <v>144</v>
      </c>
      <c r="B151" s="344" t="s">
        <v>151</v>
      </c>
      <c r="C151" s="339">
        <v>9</v>
      </c>
      <c r="D151" s="340">
        <v>1</v>
      </c>
      <c r="E151" s="315">
        <v>6282</v>
      </c>
      <c r="F151" s="316">
        <f>'[3]березень 2021'!F155</f>
        <v>-416415.67</v>
      </c>
      <c r="G151" s="316">
        <f>'[3]березень 2021'!G155</f>
        <v>-161825.74999999994</v>
      </c>
      <c r="H151" s="317">
        <v>27776.86</v>
      </c>
      <c r="I151" s="317">
        <v>29344.05</v>
      </c>
      <c r="J151" s="317">
        <f t="shared" si="241"/>
        <v>0</v>
      </c>
      <c r="K151" s="317">
        <f t="shared" si="242"/>
        <v>-1567.1899999999987</v>
      </c>
      <c r="L151" s="317">
        <f t="shared" si="185"/>
        <v>-1567.1899999999987</v>
      </c>
      <c r="M151" s="318">
        <v>41188.769999999997</v>
      </c>
      <c r="N151" s="318">
        <v>49193.8</v>
      </c>
      <c r="O151" s="319">
        <f t="shared" si="243"/>
        <v>0</v>
      </c>
      <c r="P151" s="319">
        <f t="shared" si="186"/>
        <v>-8005.0300000000061</v>
      </c>
      <c r="Q151" s="319">
        <f t="shared" si="187"/>
        <v>-8005.0300000000061</v>
      </c>
      <c r="R151" s="319">
        <v>24973.439999999999</v>
      </c>
      <c r="S151" s="319">
        <v>24069.8</v>
      </c>
      <c r="T151" s="319">
        <f t="shared" si="244"/>
        <v>903.63999999999942</v>
      </c>
      <c r="U151" s="320">
        <f t="shared" si="245"/>
        <v>0</v>
      </c>
      <c r="V151" s="341">
        <f t="shared" si="188"/>
        <v>903.63999999999942</v>
      </c>
      <c r="W151" s="319">
        <v>2071.81</v>
      </c>
      <c r="X151" s="319">
        <v>2031.26</v>
      </c>
      <c r="Y151" s="319">
        <f t="shared" si="189"/>
        <v>40.549999999999955</v>
      </c>
      <c r="Z151" s="320">
        <f t="shared" si="190"/>
        <v>0</v>
      </c>
      <c r="AA151" s="342">
        <f t="shared" si="191"/>
        <v>40.549999999999955</v>
      </c>
      <c r="AB151" s="323">
        <v>3961.4500000000003</v>
      </c>
      <c r="AC151" s="323">
        <v>746.7</v>
      </c>
      <c r="AD151" s="324">
        <f t="shared" si="246"/>
        <v>3214.75</v>
      </c>
      <c r="AE151" s="324">
        <f t="shared" si="247"/>
        <v>0</v>
      </c>
      <c r="AF151" s="325">
        <f t="shared" si="176"/>
        <v>3214.75</v>
      </c>
      <c r="AG151" s="323">
        <v>2046.06</v>
      </c>
      <c r="AH151" s="323">
        <v>757.25</v>
      </c>
      <c r="AI151" s="324">
        <f t="shared" si="248"/>
        <v>1288.81</v>
      </c>
      <c r="AJ151" s="324">
        <f t="shared" si="249"/>
        <v>0</v>
      </c>
      <c r="AK151" s="325">
        <f t="shared" si="192"/>
        <v>1288.81</v>
      </c>
      <c r="AL151" s="323">
        <v>7893.3400000000011</v>
      </c>
      <c r="AM151" s="323">
        <v>1996.6599999999999</v>
      </c>
      <c r="AN151" s="324">
        <f t="shared" si="250"/>
        <v>5896.6800000000012</v>
      </c>
      <c r="AO151" s="324">
        <f t="shared" si="251"/>
        <v>0</v>
      </c>
      <c r="AP151" s="325">
        <f t="shared" si="193"/>
        <v>5896.6800000000012</v>
      </c>
      <c r="AQ151" s="326">
        <v>1574.8899999999999</v>
      </c>
      <c r="AR151" s="326">
        <v>402.97999999999996</v>
      </c>
      <c r="AS151" s="324">
        <f t="shared" si="252"/>
        <v>1171.9099999999999</v>
      </c>
      <c r="AT151" s="324">
        <f t="shared" si="253"/>
        <v>0</v>
      </c>
      <c r="AU151" s="327">
        <f t="shared" si="194"/>
        <v>1171.9099999999999</v>
      </c>
      <c r="AV151" s="323">
        <v>422.78999999999991</v>
      </c>
      <c r="AW151" s="323">
        <v>0.72</v>
      </c>
      <c r="AX151" s="324">
        <f t="shared" si="254"/>
        <v>422.06999999999988</v>
      </c>
      <c r="AY151" s="324">
        <f t="shared" si="255"/>
        <v>0</v>
      </c>
      <c r="AZ151" s="325">
        <f t="shared" si="195"/>
        <v>422.06999999999988</v>
      </c>
      <c r="BA151" s="326">
        <v>3426.2000000000003</v>
      </c>
      <c r="BB151" s="326">
        <v>2718.5499999999997</v>
      </c>
      <c r="BC151" s="324">
        <f t="shared" si="256"/>
        <v>707.65000000000055</v>
      </c>
      <c r="BD151" s="324">
        <f t="shared" si="257"/>
        <v>0</v>
      </c>
      <c r="BE151" s="327">
        <f t="shared" si="196"/>
        <v>707.65000000000055</v>
      </c>
      <c r="BF151" s="324">
        <v>0</v>
      </c>
      <c r="BG151" s="324">
        <v>0</v>
      </c>
      <c r="BH151" s="324">
        <f t="shared" si="258"/>
        <v>0</v>
      </c>
      <c r="BI151" s="324">
        <f t="shared" si="259"/>
        <v>0</v>
      </c>
      <c r="BJ151" s="327">
        <f t="shared" si="197"/>
        <v>0</v>
      </c>
      <c r="BK151" s="324">
        <v>12784.519999999999</v>
      </c>
      <c r="BL151" s="324">
        <v>62311.03</v>
      </c>
      <c r="BM151" s="324">
        <f t="shared" si="260"/>
        <v>0</v>
      </c>
      <c r="BN151" s="324">
        <f t="shared" si="261"/>
        <v>-49526.51</v>
      </c>
      <c r="BO151" s="325">
        <f t="shared" si="198"/>
        <v>-49526.51</v>
      </c>
      <c r="BP151" s="320">
        <v>1223.1099999999999</v>
      </c>
      <c r="BQ151" s="320">
        <v>999.59</v>
      </c>
      <c r="BR151" s="319">
        <f t="shared" si="199"/>
        <v>223.51999999999987</v>
      </c>
      <c r="BS151" s="320">
        <f t="shared" si="200"/>
        <v>0</v>
      </c>
      <c r="BT151" s="341">
        <f t="shared" si="201"/>
        <v>223.51999999999987</v>
      </c>
      <c r="BU151" s="319">
        <v>158.29</v>
      </c>
      <c r="BV151" s="319">
        <v>0</v>
      </c>
      <c r="BW151" s="319">
        <f t="shared" si="202"/>
        <v>158.29</v>
      </c>
      <c r="BX151" s="320">
        <f t="shared" si="203"/>
        <v>0</v>
      </c>
      <c r="BY151" s="342">
        <f t="shared" si="204"/>
        <v>158.29</v>
      </c>
      <c r="BZ151" s="319">
        <v>2629.6299999999997</v>
      </c>
      <c r="CA151" s="319">
        <v>0</v>
      </c>
      <c r="CB151" s="319">
        <f t="shared" si="205"/>
        <v>2629.6299999999997</v>
      </c>
      <c r="CC151" s="320">
        <f t="shared" si="206"/>
        <v>0</v>
      </c>
      <c r="CD151" s="341">
        <f t="shared" si="207"/>
        <v>2629.6299999999997</v>
      </c>
      <c r="CE151" s="319">
        <v>48617.75</v>
      </c>
      <c r="CF151" s="319">
        <v>10003.909999999998</v>
      </c>
      <c r="CG151" s="319">
        <f t="shared" si="208"/>
        <v>38613.840000000004</v>
      </c>
      <c r="CH151" s="320">
        <f t="shared" si="209"/>
        <v>0</v>
      </c>
      <c r="CI151" s="342">
        <f t="shared" si="210"/>
        <v>38613.840000000004</v>
      </c>
      <c r="CJ151" s="319">
        <v>2599.5200000000004</v>
      </c>
      <c r="CK151" s="319">
        <v>2024.17</v>
      </c>
      <c r="CL151" s="324">
        <f t="shared" si="211"/>
        <v>575.35000000000036</v>
      </c>
      <c r="CM151" s="324">
        <f t="shared" si="212"/>
        <v>0</v>
      </c>
      <c r="CN151" s="327">
        <f t="shared" si="177"/>
        <v>575.35000000000036</v>
      </c>
      <c r="CO151" s="324">
        <v>3598.97</v>
      </c>
      <c r="CP151" s="324">
        <v>13070.720000000001</v>
      </c>
      <c r="CQ151" s="324">
        <f t="shared" si="213"/>
        <v>0</v>
      </c>
      <c r="CR151" s="324">
        <f t="shared" si="214"/>
        <v>-9471.7500000000018</v>
      </c>
      <c r="CS151" s="327">
        <f t="shared" si="178"/>
        <v>-9471.7500000000018</v>
      </c>
      <c r="CT151" s="324">
        <v>1748.2800000000002</v>
      </c>
      <c r="CU151" s="324">
        <v>2318.35</v>
      </c>
      <c r="CV151" s="324">
        <f t="shared" si="215"/>
        <v>0</v>
      </c>
      <c r="CW151" s="324">
        <f t="shared" si="216"/>
        <v>-570.06999999999971</v>
      </c>
      <c r="CX151" s="327">
        <f t="shared" si="179"/>
        <v>-570.06999999999971</v>
      </c>
      <c r="CY151" s="324">
        <v>2960.07</v>
      </c>
      <c r="CZ151" s="324">
        <v>0</v>
      </c>
      <c r="DA151" s="324">
        <f t="shared" si="217"/>
        <v>2960.07</v>
      </c>
      <c r="DB151" s="324">
        <f t="shared" si="218"/>
        <v>0</v>
      </c>
      <c r="DC151" s="327">
        <f t="shared" si="180"/>
        <v>2960.07</v>
      </c>
      <c r="DD151" s="324">
        <v>1571.7899999999995</v>
      </c>
      <c r="DE151" s="324">
        <v>0</v>
      </c>
      <c r="DF151" s="324">
        <f t="shared" si="219"/>
        <v>1571.7899999999995</v>
      </c>
      <c r="DG151" s="324">
        <f t="shared" si="220"/>
        <v>0</v>
      </c>
      <c r="DH151" s="325">
        <f t="shared" si="181"/>
        <v>1571.7899999999995</v>
      </c>
      <c r="DI151" s="323">
        <v>848.7</v>
      </c>
      <c r="DJ151" s="323">
        <v>7978.93</v>
      </c>
      <c r="DK151" s="324">
        <f t="shared" si="221"/>
        <v>0</v>
      </c>
      <c r="DL151" s="324">
        <f t="shared" si="222"/>
        <v>-7130.2300000000005</v>
      </c>
      <c r="DM151" s="327">
        <f t="shared" si="182"/>
        <v>-7130.2300000000005</v>
      </c>
      <c r="DN151" s="324">
        <v>0</v>
      </c>
      <c r="DO151" s="324">
        <v>0</v>
      </c>
      <c r="DP151" s="324">
        <f t="shared" si="223"/>
        <v>0</v>
      </c>
      <c r="DQ151" s="324">
        <f t="shared" si="224"/>
        <v>0</v>
      </c>
      <c r="DR151" s="325">
        <f t="shared" si="225"/>
        <v>0</v>
      </c>
      <c r="DS151" s="320">
        <v>5180.8600000000006</v>
      </c>
      <c r="DT151" s="320">
        <v>0</v>
      </c>
      <c r="DU151" s="319">
        <f t="shared" si="226"/>
        <v>5180.8600000000006</v>
      </c>
      <c r="DV151" s="320">
        <f t="shared" si="227"/>
        <v>0</v>
      </c>
      <c r="DW151" s="342">
        <f t="shared" si="183"/>
        <v>5180.8600000000006</v>
      </c>
      <c r="DX151" s="329">
        <v>4805.2</v>
      </c>
      <c r="DY151" s="329">
        <v>2159.08</v>
      </c>
      <c r="DZ151" s="320">
        <f t="shared" si="228"/>
        <v>2646.12</v>
      </c>
      <c r="EA151" s="320">
        <f t="shared" si="229"/>
        <v>0</v>
      </c>
      <c r="EB151" s="342">
        <f t="shared" si="230"/>
        <v>2646.12</v>
      </c>
      <c r="EC151" s="319">
        <v>12811.109999999999</v>
      </c>
      <c r="ED151" s="319">
        <v>9606.57</v>
      </c>
      <c r="EE151" s="319">
        <f t="shared" si="231"/>
        <v>3204.5399999999991</v>
      </c>
      <c r="EF151" s="320">
        <f t="shared" si="232"/>
        <v>0</v>
      </c>
      <c r="EG151" s="342">
        <f t="shared" si="233"/>
        <v>3204.5399999999991</v>
      </c>
      <c r="EH151" s="324"/>
      <c r="EI151" s="324"/>
      <c r="EJ151" s="324">
        <f t="shared" si="234"/>
        <v>0</v>
      </c>
      <c r="EK151" s="324">
        <f t="shared" si="235"/>
        <v>0</v>
      </c>
      <c r="EL151" s="327">
        <f t="shared" si="236"/>
        <v>0</v>
      </c>
      <c r="EM151" s="330">
        <v>7582.52</v>
      </c>
      <c r="EN151" s="330">
        <v>7673.53</v>
      </c>
      <c r="EO151" s="331">
        <f t="shared" si="237"/>
        <v>224455.93000000005</v>
      </c>
      <c r="EP151" s="331">
        <f t="shared" si="184"/>
        <v>229407.65</v>
      </c>
      <c r="EQ151" s="332">
        <f t="shared" si="262"/>
        <v>0</v>
      </c>
      <c r="ER151" s="332">
        <f t="shared" si="263"/>
        <v>-4951.719999999943</v>
      </c>
      <c r="ES151" s="333">
        <f t="shared" si="238"/>
        <v>-4951.719999999943</v>
      </c>
      <c r="ET151" s="343"/>
      <c r="EU151" s="335">
        <f t="shared" si="239"/>
        <v>-421367.3899999999</v>
      </c>
      <c r="EV151" s="336">
        <f t="shared" si="240"/>
        <v>-135276.74999999994</v>
      </c>
      <c r="EW151" s="337"/>
      <c r="EX151" s="2"/>
      <c r="EY151" s="7"/>
      <c r="EZ151" s="2"/>
      <c r="FA151" s="2"/>
      <c r="FB151" s="2"/>
      <c r="FC151" s="2"/>
      <c r="FD151" s="2"/>
      <c r="FE151" s="2"/>
      <c r="FF151" s="2"/>
      <c r="FG151" s="2"/>
    </row>
    <row r="152" spans="1:163" s="1" customFormat="1" ht="15.75" customHeight="1" x14ac:dyDescent="0.25">
      <c r="A152" s="311">
        <v>145</v>
      </c>
      <c r="B152" s="338" t="s">
        <v>152</v>
      </c>
      <c r="C152" s="339">
        <v>2</v>
      </c>
      <c r="D152" s="340">
        <v>1</v>
      </c>
      <c r="E152" s="315">
        <v>389.90000000000003</v>
      </c>
      <c r="F152" s="316">
        <f>'[3]березень 2021'!F156</f>
        <v>15543.65</v>
      </c>
      <c r="G152" s="316">
        <f>'[3]березень 2021'!G156</f>
        <v>14815.159999999994</v>
      </c>
      <c r="H152" s="317">
        <v>1900.63</v>
      </c>
      <c r="I152" s="317">
        <v>2138.8900000000003</v>
      </c>
      <c r="J152" s="317">
        <f t="shared" si="241"/>
        <v>0</v>
      </c>
      <c r="K152" s="317">
        <f t="shared" si="242"/>
        <v>-238.26000000000022</v>
      </c>
      <c r="L152" s="317">
        <f t="shared" si="185"/>
        <v>-238.26000000000022</v>
      </c>
      <c r="M152" s="318">
        <v>2416.54</v>
      </c>
      <c r="N152" s="318">
        <v>3222.2099999999996</v>
      </c>
      <c r="O152" s="319">
        <f t="shared" si="243"/>
        <v>0</v>
      </c>
      <c r="P152" s="319">
        <f t="shared" si="186"/>
        <v>-805.66999999999962</v>
      </c>
      <c r="Q152" s="319">
        <f t="shared" si="187"/>
        <v>-805.66999999999962</v>
      </c>
      <c r="R152" s="319">
        <v>0</v>
      </c>
      <c r="S152" s="319">
        <v>0</v>
      </c>
      <c r="T152" s="319">
        <f t="shared" si="244"/>
        <v>0</v>
      </c>
      <c r="U152" s="320">
        <f t="shared" si="245"/>
        <v>0</v>
      </c>
      <c r="V152" s="341">
        <f t="shared" si="188"/>
        <v>0</v>
      </c>
      <c r="W152" s="319">
        <v>0</v>
      </c>
      <c r="X152" s="319">
        <v>0</v>
      </c>
      <c r="Y152" s="319">
        <f t="shared" si="189"/>
        <v>0</v>
      </c>
      <c r="Z152" s="320">
        <f t="shared" si="190"/>
        <v>0</v>
      </c>
      <c r="AA152" s="342">
        <f t="shared" si="191"/>
        <v>0</v>
      </c>
      <c r="AB152" s="323">
        <v>702.44</v>
      </c>
      <c r="AC152" s="323">
        <v>160.39000000000001</v>
      </c>
      <c r="AD152" s="324">
        <f t="shared" si="246"/>
        <v>542.05000000000007</v>
      </c>
      <c r="AE152" s="324">
        <f t="shared" si="247"/>
        <v>0</v>
      </c>
      <c r="AF152" s="325">
        <f t="shared" si="176"/>
        <v>542.05000000000007</v>
      </c>
      <c r="AG152" s="323">
        <v>352.37000000000006</v>
      </c>
      <c r="AH152" s="323">
        <v>244.95000000000002</v>
      </c>
      <c r="AI152" s="324">
        <f t="shared" si="248"/>
        <v>107.42000000000004</v>
      </c>
      <c r="AJ152" s="324">
        <f t="shared" si="249"/>
        <v>0</v>
      </c>
      <c r="AK152" s="325">
        <f t="shared" si="192"/>
        <v>107.42000000000004</v>
      </c>
      <c r="AL152" s="323">
        <v>0</v>
      </c>
      <c r="AM152" s="323">
        <v>0</v>
      </c>
      <c r="AN152" s="324">
        <f t="shared" si="250"/>
        <v>0</v>
      </c>
      <c r="AO152" s="324">
        <f t="shared" si="251"/>
        <v>0</v>
      </c>
      <c r="AP152" s="325">
        <f t="shared" si="193"/>
        <v>0</v>
      </c>
      <c r="AQ152" s="326">
        <v>0</v>
      </c>
      <c r="AR152" s="326">
        <v>0</v>
      </c>
      <c r="AS152" s="324">
        <f t="shared" si="252"/>
        <v>0</v>
      </c>
      <c r="AT152" s="324">
        <f t="shared" si="253"/>
        <v>0</v>
      </c>
      <c r="AU152" s="327">
        <f t="shared" si="194"/>
        <v>0</v>
      </c>
      <c r="AV152" s="323">
        <v>0</v>
      </c>
      <c r="AW152" s="323">
        <v>0</v>
      </c>
      <c r="AX152" s="324">
        <f t="shared" si="254"/>
        <v>0</v>
      </c>
      <c r="AY152" s="324">
        <f t="shared" si="255"/>
        <v>0</v>
      </c>
      <c r="AZ152" s="325">
        <f t="shared" si="195"/>
        <v>0</v>
      </c>
      <c r="BA152" s="326">
        <v>433.02</v>
      </c>
      <c r="BB152" s="326">
        <v>243.97</v>
      </c>
      <c r="BC152" s="324">
        <f t="shared" si="256"/>
        <v>189.04999999999998</v>
      </c>
      <c r="BD152" s="324">
        <f t="shared" si="257"/>
        <v>0</v>
      </c>
      <c r="BE152" s="327">
        <f t="shared" si="196"/>
        <v>189.04999999999998</v>
      </c>
      <c r="BF152" s="324">
        <v>133.5</v>
      </c>
      <c r="BG152" s="324">
        <v>0</v>
      </c>
      <c r="BH152" s="324">
        <f t="shared" si="258"/>
        <v>133.5</v>
      </c>
      <c r="BI152" s="324">
        <f t="shared" si="259"/>
        <v>0</v>
      </c>
      <c r="BJ152" s="327">
        <f t="shared" si="197"/>
        <v>133.5</v>
      </c>
      <c r="BK152" s="324">
        <v>623.61000000000013</v>
      </c>
      <c r="BL152" s="324">
        <v>418.58000000000004</v>
      </c>
      <c r="BM152" s="324">
        <f t="shared" si="260"/>
        <v>205.03000000000009</v>
      </c>
      <c r="BN152" s="324">
        <f t="shared" si="261"/>
        <v>0</v>
      </c>
      <c r="BO152" s="325">
        <f t="shared" si="198"/>
        <v>205.03000000000009</v>
      </c>
      <c r="BP152" s="320">
        <v>0</v>
      </c>
      <c r="BQ152" s="320">
        <v>0</v>
      </c>
      <c r="BR152" s="319">
        <f t="shared" si="199"/>
        <v>0</v>
      </c>
      <c r="BS152" s="320">
        <f t="shared" si="200"/>
        <v>0</v>
      </c>
      <c r="BT152" s="341">
        <f t="shared" si="201"/>
        <v>0</v>
      </c>
      <c r="BU152" s="319">
        <v>0</v>
      </c>
      <c r="BV152" s="319">
        <v>0</v>
      </c>
      <c r="BW152" s="319">
        <f t="shared" si="202"/>
        <v>0</v>
      </c>
      <c r="BX152" s="320">
        <f t="shared" si="203"/>
        <v>0</v>
      </c>
      <c r="BY152" s="342">
        <f t="shared" si="204"/>
        <v>0</v>
      </c>
      <c r="BZ152" s="319">
        <v>373.89</v>
      </c>
      <c r="CA152" s="319">
        <v>370.81</v>
      </c>
      <c r="CB152" s="319">
        <f t="shared" si="205"/>
        <v>3.0799999999999841</v>
      </c>
      <c r="CC152" s="320">
        <f t="shared" si="206"/>
        <v>0</v>
      </c>
      <c r="CD152" s="341">
        <f t="shared" si="207"/>
        <v>3.0799999999999841</v>
      </c>
      <c r="CE152" s="319">
        <v>2232.86</v>
      </c>
      <c r="CF152" s="319">
        <v>3581.8700000000003</v>
      </c>
      <c r="CG152" s="319">
        <f t="shared" si="208"/>
        <v>0</v>
      </c>
      <c r="CH152" s="320">
        <f t="shared" si="209"/>
        <v>-1349.0100000000002</v>
      </c>
      <c r="CI152" s="342">
        <f t="shared" si="210"/>
        <v>-1349.0100000000002</v>
      </c>
      <c r="CJ152" s="319">
        <v>466.90999999999997</v>
      </c>
      <c r="CK152" s="319">
        <v>0</v>
      </c>
      <c r="CL152" s="324">
        <f t="shared" si="211"/>
        <v>466.90999999999997</v>
      </c>
      <c r="CM152" s="324">
        <f t="shared" si="212"/>
        <v>0</v>
      </c>
      <c r="CN152" s="327">
        <f t="shared" si="177"/>
        <v>466.90999999999997</v>
      </c>
      <c r="CO152" s="324">
        <v>600.66999999999996</v>
      </c>
      <c r="CP152" s="324">
        <v>0</v>
      </c>
      <c r="CQ152" s="324">
        <f t="shared" si="213"/>
        <v>600.66999999999996</v>
      </c>
      <c r="CR152" s="324">
        <f t="shared" si="214"/>
        <v>0</v>
      </c>
      <c r="CS152" s="327">
        <f t="shared" si="178"/>
        <v>600.66999999999996</v>
      </c>
      <c r="CT152" s="324">
        <v>0</v>
      </c>
      <c r="CU152" s="324">
        <v>0</v>
      </c>
      <c r="CV152" s="324">
        <f t="shared" si="215"/>
        <v>0</v>
      </c>
      <c r="CW152" s="324">
        <f t="shared" si="216"/>
        <v>0</v>
      </c>
      <c r="CX152" s="327">
        <f t="shared" si="179"/>
        <v>0</v>
      </c>
      <c r="CY152" s="324">
        <v>0</v>
      </c>
      <c r="CZ152" s="324">
        <v>0</v>
      </c>
      <c r="DA152" s="324">
        <f t="shared" si="217"/>
        <v>0</v>
      </c>
      <c r="DB152" s="324">
        <f t="shared" si="218"/>
        <v>0</v>
      </c>
      <c r="DC152" s="327">
        <f t="shared" si="180"/>
        <v>0</v>
      </c>
      <c r="DD152" s="324">
        <v>0</v>
      </c>
      <c r="DE152" s="324">
        <v>0</v>
      </c>
      <c r="DF152" s="324">
        <f t="shared" si="219"/>
        <v>0</v>
      </c>
      <c r="DG152" s="324">
        <f t="shared" si="220"/>
        <v>0</v>
      </c>
      <c r="DH152" s="325">
        <f t="shared" si="181"/>
        <v>0</v>
      </c>
      <c r="DI152" s="323">
        <v>77.8</v>
      </c>
      <c r="DJ152" s="323">
        <v>0</v>
      </c>
      <c r="DK152" s="324">
        <f t="shared" si="221"/>
        <v>77.8</v>
      </c>
      <c r="DL152" s="324">
        <f t="shared" si="222"/>
        <v>0</v>
      </c>
      <c r="DM152" s="327">
        <f t="shared" si="182"/>
        <v>77.8</v>
      </c>
      <c r="DN152" s="324">
        <v>23.549999999999997</v>
      </c>
      <c r="DO152" s="324">
        <v>0</v>
      </c>
      <c r="DP152" s="324">
        <f t="shared" si="223"/>
        <v>23.549999999999997</v>
      </c>
      <c r="DQ152" s="324">
        <f t="shared" si="224"/>
        <v>0</v>
      </c>
      <c r="DR152" s="325">
        <f t="shared" si="225"/>
        <v>23.549999999999997</v>
      </c>
      <c r="DS152" s="320">
        <v>328.11999999999995</v>
      </c>
      <c r="DT152" s="320">
        <v>0</v>
      </c>
      <c r="DU152" s="319">
        <f t="shared" si="226"/>
        <v>328.11999999999995</v>
      </c>
      <c r="DV152" s="320">
        <f t="shared" si="227"/>
        <v>0</v>
      </c>
      <c r="DW152" s="342">
        <f t="shared" si="183"/>
        <v>328.11999999999995</v>
      </c>
      <c r="DX152" s="329">
        <v>398.1400000000001</v>
      </c>
      <c r="DY152" s="329">
        <v>73.58</v>
      </c>
      <c r="DZ152" s="320">
        <f t="shared" si="228"/>
        <v>324.56000000000012</v>
      </c>
      <c r="EA152" s="320">
        <f t="shared" si="229"/>
        <v>0</v>
      </c>
      <c r="EB152" s="342">
        <f t="shared" si="230"/>
        <v>324.56000000000012</v>
      </c>
      <c r="EC152" s="319">
        <v>0</v>
      </c>
      <c r="ED152" s="319">
        <v>0</v>
      </c>
      <c r="EE152" s="319">
        <f t="shared" si="231"/>
        <v>0</v>
      </c>
      <c r="EF152" s="320">
        <f t="shared" si="232"/>
        <v>0</v>
      </c>
      <c r="EG152" s="342">
        <f t="shared" si="233"/>
        <v>0</v>
      </c>
      <c r="EH152" s="324"/>
      <c r="EI152" s="324"/>
      <c r="EJ152" s="324">
        <f t="shared" si="234"/>
        <v>0</v>
      </c>
      <c r="EK152" s="324">
        <f t="shared" si="235"/>
        <v>0</v>
      </c>
      <c r="EL152" s="327">
        <f t="shared" si="236"/>
        <v>0</v>
      </c>
      <c r="EM152" s="330">
        <v>378.72</v>
      </c>
      <c r="EN152" s="330">
        <v>411.41</v>
      </c>
      <c r="EO152" s="331">
        <f t="shared" si="237"/>
        <v>11442.77</v>
      </c>
      <c r="EP152" s="331">
        <f t="shared" si="184"/>
        <v>10866.66</v>
      </c>
      <c r="EQ152" s="332">
        <f t="shared" si="262"/>
        <v>576.11000000000058</v>
      </c>
      <c r="ER152" s="332">
        <f t="shared" si="263"/>
        <v>0</v>
      </c>
      <c r="ES152" s="333">
        <f t="shared" si="238"/>
        <v>576.11000000000058</v>
      </c>
      <c r="ET152" s="343"/>
      <c r="EU152" s="335">
        <f t="shared" si="239"/>
        <v>16119.76</v>
      </c>
      <c r="EV152" s="336">
        <f t="shared" si="240"/>
        <v>14635.079999999993</v>
      </c>
      <c r="EW152" s="337"/>
      <c r="EX152" s="2"/>
      <c r="EY152" s="7"/>
      <c r="EZ152" s="2"/>
      <c r="FA152" s="2"/>
      <c r="FB152" s="2"/>
      <c r="FC152" s="2"/>
      <c r="FD152" s="2"/>
      <c r="FE152" s="2"/>
      <c r="FF152" s="2"/>
      <c r="FG152" s="2"/>
    </row>
    <row r="153" spans="1:163" s="1" customFormat="1" ht="15.75" customHeight="1" x14ac:dyDescent="0.25">
      <c r="A153" s="311">
        <v>146</v>
      </c>
      <c r="B153" s="338" t="s">
        <v>153</v>
      </c>
      <c r="C153" s="339">
        <v>2</v>
      </c>
      <c r="D153" s="340">
        <v>1</v>
      </c>
      <c r="E153" s="315">
        <v>358.90000000000003</v>
      </c>
      <c r="F153" s="316">
        <f>'[3]березень 2021'!F158</f>
        <v>-46549.350000000006</v>
      </c>
      <c r="G153" s="316">
        <f>'[3]березень 2021'!G158</f>
        <v>-14230.320000000003</v>
      </c>
      <c r="H153" s="317">
        <v>1875.12</v>
      </c>
      <c r="I153" s="317">
        <v>1944.62</v>
      </c>
      <c r="J153" s="317">
        <f t="shared" si="241"/>
        <v>0</v>
      </c>
      <c r="K153" s="317">
        <f t="shared" si="242"/>
        <v>-69.5</v>
      </c>
      <c r="L153" s="317">
        <f t="shared" si="185"/>
        <v>-69.5</v>
      </c>
      <c r="M153" s="318">
        <v>2790.11</v>
      </c>
      <c r="N153" s="318">
        <v>4063.4399999999996</v>
      </c>
      <c r="O153" s="319">
        <f t="shared" si="243"/>
        <v>0</v>
      </c>
      <c r="P153" s="319">
        <f t="shared" si="186"/>
        <v>-1273.3299999999995</v>
      </c>
      <c r="Q153" s="319">
        <f t="shared" si="187"/>
        <v>-1273.3299999999995</v>
      </c>
      <c r="R153" s="319">
        <v>0</v>
      </c>
      <c r="S153" s="319">
        <v>0</v>
      </c>
      <c r="T153" s="319">
        <f t="shared" si="244"/>
        <v>0</v>
      </c>
      <c r="U153" s="320">
        <f t="shared" si="245"/>
        <v>0</v>
      </c>
      <c r="V153" s="341">
        <f t="shared" si="188"/>
        <v>0</v>
      </c>
      <c r="W153" s="319">
        <v>0</v>
      </c>
      <c r="X153" s="319">
        <v>0</v>
      </c>
      <c r="Y153" s="319">
        <f t="shared" si="189"/>
        <v>0</v>
      </c>
      <c r="Z153" s="320">
        <f t="shared" si="190"/>
        <v>0</v>
      </c>
      <c r="AA153" s="342">
        <f t="shared" si="191"/>
        <v>0</v>
      </c>
      <c r="AB153" s="323">
        <v>507.38</v>
      </c>
      <c r="AC153" s="323">
        <v>142.45999999999998</v>
      </c>
      <c r="AD153" s="324">
        <f t="shared" si="246"/>
        <v>364.92</v>
      </c>
      <c r="AE153" s="324">
        <f t="shared" si="247"/>
        <v>0</v>
      </c>
      <c r="AF153" s="325">
        <f>AB153-AC153</f>
        <v>364.92</v>
      </c>
      <c r="AG153" s="323">
        <v>234.81000000000006</v>
      </c>
      <c r="AH153" s="323">
        <v>226.74</v>
      </c>
      <c r="AI153" s="324">
        <f t="shared" si="248"/>
        <v>8.07000000000005</v>
      </c>
      <c r="AJ153" s="324">
        <f t="shared" si="249"/>
        <v>0</v>
      </c>
      <c r="AK153" s="325">
        <f t="shared" si="192"/>
        <v>8.07000000000005</v>
      </c>
      <c r="AL153" s="323">
        <v>0</v>
      </c>
      <c r="AM153" s="323">
        <v>0</v>
      </c>
      <c r="AN153" s="324">
        <f t="shared" si="250"/>
        <v>0</v>
      </c>
      <c r="AO153" s="324">
        <f t="shared" si="251"/>
        <v>0</v>
      </c>
      <c r="AP153" s="325">
        <f t="shared" si="193"/>
        <v>0</v>
      </c>
      <c r="AQ153" s="326">
        <v>0</v>
      </c>
      <c r="AR153" s="326">
        <v>0</v>
      </c>
      <c r="AS153" s="324">
        <f t="shared" si="252"/>
        <v>0</v>
      </c>
      <c r="AT153" s="324">
        <f t="shared" si="253"/>
        <v>0</v>
      </c>
      <c r="AU153" s="327">
        <f t="shared" si="194"/>
        <v>0</v>
      </c>
      <c r="AV153" s="323">
        <v>0</v>
      </c>
      <c r="AW153" s="323">
        <v>0</v>
      </c>
      <c r="AX153" s="324">
        <f t="shared" si="254"/>
        <v>0</v>
      </c>
      <c r="AY153" s="324">
        <f t="shared" si="255"/>
        <v>0</v>
      </c>
      <c r="AZ153" s="325">
        <f t="shared" si="195"/>
        <v>0</v>
      </c>
      <c r="BA153" s="326">
        <v>388.40999999999997</v>
      </c>
      <c r="BB153" s="326">
        <v>206.23</v>
      </c>
      <c r="BC153" s="324">
        <f t="shared" si="256"/>
        <v>182.17999999999998</v>
      </c>
      <c r="BD153" s="324">
        <f t="shared" si="257"/>
        <v>0</v>
      </c>
      <c r="BE153" s="327">
        <f t="shared" si="196"/>
        <v>182.17999999999998</v>
      </c>
      <c r="BF153" s="324">
        <v>122.86000000000003</v>
      </c>
      <c r="BG153" s="324">
        <v>712.54</v>
      </c>
      <c r="BH153" s="324">
        <f t="shared" si="258"/>
        <v>0</v>
      </c>
      <c r="BI153" s="324">
        <f t="shared" si="259"/>
        <v>-589.67999999999995</v>
      </c>
      <c r="BJ153" s="327">
        <f t="shared" si="197"/>
        <v>-589.67999999999995</v>
      </c>
      <c r="BK153" s="324">
        <v>574.15</v>
      </c>
      <c r="BL153" s="324">
        <v>23876.62</v>
      </c>
      <c r="BM153" s="324">
        <f t="shared" si="260"/>
        <v>0</v>
      </c>
      <c r="BN153" s="324">
        <f t="shared" si="261"/>
        <v>-23302.469999999998</v>
      </c>
      <c r="BO153" s="325">
        <f t="shared" si="198"/>
        <v>-23302.469999999998</v>
      </c>
      <c r="BP153" s="320">
        <v>0</v>
      </c>
      <c r="BQ153" s="320">
        <v>0</v>
      </c>
      <c r="BR153" s="319">
        <f t="shared" si="199"/>
        <v>0</v>
      </c>
      <c r="BS153" s="320">
        <f t="shared" si="200"/>
        <v>0</v>
      </c>
      <c r="BT153" s="341">
        <f t="shared" si="201"/>
        <v>0</v>
      </c>
      <c r="BU153" s="319">
        <v>0</v>
      </c>
      <c r="BV153" s="319">
        <v>0</v>
      </c>
      <c r="BW153" s="319">
        <f t="shared" si="202"/>
        <v>0</v>
      </c>
      <c r="BX153" s="320">
        <f t="shared" si="203"/>
        <v>0</v>
      </c>
      <c r="BY153" s="342">
        <f t="shared" si="204"/>
        <v>0</v>
      </c>
      <c r="BZ153" s="319">
        <v>561.02</v>
      </c>
      <c r="CA153" s="319">
        <v>556.21</v>
      </c>
      <c r="CB153" s="319">
        <f t="shared" si="205"/>
        <v>4.8099999999999454</v>
      </c>
      <c r="CC153" s="320">
        <f t="shared" si="206"/>
        <v>0</v>
      </c>
      <c r="CD153" s="341">
        <f t="shared" si="207"/>
        <v>4.8099999999999454</v>
      </c>
      <c r="CE153" s="319">
        <v>3319.3499999999995</v>
      </c>
      <c r="CF153" s="319">
        <v>24583.07</v>
      </c>
      <c r="CG153" s="319">
        <f t="shared" si="208"/>
        <v>0</v>
      </c>
      <c r="CH153" s="320">
        <f t="shared" si="209"/>
        <v>-21263.72</v>
      </c>
      <c r="CI153" s="342">
        <f t="shared" si="210"/>
        <v>-21263.72</v>
      </c>
      <c r="CJ153" s="319">
        <v>238.08000000000004</v>
      </c>
      <c r="CK153" s="319">
        <v>0</v>
      </c>
      <c r="CL153" s="324">
        <f t="shared" si="211"/>
        <v>238.08000000000004</v>
      </c>
      <c r="CM153" s="324">
        <f t="shared" si="212"/>
        <v>0</v>
      </c>
      <c r="CN153" s="327">
        <f>CJ153-CK153</f>
        <v>238.08000000000004</v>
      </c>
      <c r="CO153" s="324">
        <v>295.51999999999992</v>
      </c>
      <c r="CP153" s="324">
        <v>0</v>
      </c>
      <c r="CQ153" s="324">
        <f t="shared" si="213"/>
        <v>295.51999999999992</v>
      </c>
      <c r="CR153" s="324">
        <f t="shared" si="214"/>
        <v>0</v>
      </c>
      <c r="CS153" s="327">
        <f>CO153-CP153</f>
        <v>295.51999999999992</v>
      </c>
      <c r="CT153" s="324">
        <v>0</v>
      </c>
      <c r="CU153" s="324">
        <v>0</v>
      </c>
      <c r="CV153" s="324">
        <f t="shared" si="215"/>
        <v>0</v>
      </c>
      <c r="CW153" s="324">
        <f t="shared" si="216"/>
        <v>0</v>
      </c>
      <c r="CX153" s="327">
        <f>CT153-CU153</f>
        <v>0</v>
      </c>
      <c r="CY153" s="324">
        <v>0</v>
      </c>
      <c r="CZ153" s="324">
        <v>0</v>
      </c>
      <c r="DA153" s="324">
        <f t="shared" si="217"/>
        <v>0</v>
      </c>
      <c r="DB153" s="324">
        <f t="shared" si="218"/>
        <v>0</v>
      </c>
      <c r="DC153" s="327">
        <f>CY153-CZ153</f>
        <v>0</v>
      </c>
      <c r="DD153" s="324">
        <v>0</v>
      </c>
      <c r="DE153" s="324">
        <v>0</v>
      </c>
      <c r="DF153" s="324">
        <f t="shared" si="219"/>
        <v>0</v>
      </c>
      <c r="DG153" s="324">
        <f t="shared" si="220"/>
        <v>0</v>
      </c>
      <c r="DH153" s="325">
        <f>DD153-DE153</f>
        <v>0</v>
      </c>
      <c r="DI153" s="323">
        <v>56.96</v>
      </c>
      <c r="DJ153" s="323">
        <v>0</v>
      </c>
      <c r="DK153" s="324">
        <f t="shared" si="221"/>
        <v>56.96</v>
      </c>
      <c r="DL153" s="324">
        <f t="shared" si="222"/>
        <v>0</v>
      </c>
      <c r="DM153" s="327">
        <f>DI153-DJ153</f>
        <v>56.96</v>
      </c>
      <c r="DN153" s="324">
        <v>23.499999999999996</v>
      </c>
      <c r="DO153" s="324">
        <v>0</v>
      </c>
      <c r="DP153" s="324">
        <f t="shared" si="223"/>
        <v>23.499999999999996</v>
      </c>
      <c r="DQ153" s="324">
        <f t="shared" si="224"/>
        <v>0</v>
      </c>
      <c r="DR153" s="325">
        <f t="shared" si="225"/>
        <v>23.499999999999996</v>
      </c>
      <c r="DS153" s="320">
        <v>491.31000000000006</v>
      </c>
      <c r="DT153" s="320">
        <v>0</v>
      </c>
      <c r="DU153" s="319">
        <f t="shared" si="226"/>
        <v>491.31000000000006</v>
      </c>
      <c r="DV153" s="320">
        <f t="shared" si="227"/>
        <v>0</v>
      </c>
      <c r="DW153" s="342">
        <f>DS153-DT153</f>
        <v>491.31000000000006</v>
      </c>
      <c r="DX153" s="329">
        <v>216.71999999999997</v>
      </c>
      <c r="DY153" s="329">
        <v>313.64999999999998</v>
      </c>
      <c r="DZ153" s="320">
        <f t="shared" si="228"/>
        <v>0</v>
      </c>
      <c r="EA153" s="320">
        <f t="shared" si="229"/>
        <v>-96.93</v>
      </c>
      <c r="EB153" s="342">
        <f t="shared" si="230"/>
        <v>-96.93</v>
      </c>
      <c r="EC153" s="319">
        <v>0</v>
      </c>
      <c r="ED153" s="319">
        <v>0</v>
      </c>
      <c r="EE153" s="319">
        <f t="shared" si="231"/>
        <v>0</v>
      </c>
      <c r="EF153" s="320">
        <f t="shared" si="232"/>
        <v>0</v>
      </c>
      <c r="EG153" s="342">
        <f t="shared" si="233"/>
        <v>0</v>
      </c>
      <c r="EH153" s="324"/>
      <c r="EI153" s="324"/>
      <c r="EJ153" s="324">
        <f t="shared" si="234"/>
        <v>0</v>
      </c>
      <c r="EK153" s="324">
        <f t="shared" si="235"/>
        <v>0</v>
      </c>
      <c r="EL153" s="327">
        <f t="shared" si="236"/>
        <v>0</v>
      </c>
      <c r="EM153" s="330">
        <v>400.25999999999993</v>
      </c>
      <c r="EN153" s="330">
        <v>1835.44</v>
      </c>
      <c r="EO153" s="331">
        <f t="shared" si="237"/>
        <v>12095.56</v>
      </c>
      <c r="EP153" s="331">
        <f t="shared" si="184"/>
        <v>58461.020000000004</v>
      </c>
      <c r="EQ153" s="332">
        <f t="shared" si="262"/>
        <v>0</v>
      </c>
      <c r="ER153" s="332">
        <f t="shared" si="263"/>
        <v>-46365.460000000006</v>
      </c>
      <c r="ES153" s="333">
        <f t="shared" si="238"/>
        <v>-46365.460000000006</v>
      </c>
      <c r="ET153" s="343"/>
      <c r="EU153" s="335">
        <f t="shared" si="239"/>
        <v>-92914.810000000012</v>
      </c>
      <c r="EV153" s="336">
        <f t="shared" si="240"/>
        <v>-34879.98000000001</v>
      </c>
      <c r="EW153" s="337"/>
      <c r="EX153" s="2"/>
      <c r="EY153" s="7"/>
      <c r="EZ153" s="2"/>
      <c r="FA153" s="2"/>
      <c r="FB153" s="2"/>
      <c r="FC153" s="2"/>
      <c r="FD153" s="2"/>
      <c r="FE153" s="2"/>
      <c r="FF153" s="2"/>
      <c r="FG153" s="2"/>
    </row>
    <row r="154" spans="1:163" s="1" customFormat="1" ht="15.75" customHeight="1" x14ac:dyDescent="0.25">
      <c r="A154" s="311">
        <v>147</v>
      </c>
      <c r="B154" s="338" t="s">
        <v>154</v>
      </c>
      <c r="C154" s="339">
        <v>1</v>
      </c>
      <c r="D154" s="340">
        <v>0</v>
      </c>
      <c r="E154" s="315">
        <v>63.199999999999996</v>
      </c>
      <c r="F154" s="316">
        <f>'[3]березень 2021'!F161</f>
        <v>-547.22</v>
      </c>
      <c r="G154" s="316">
        <f>'[3]березень 2021'!G161</f>
        <v>1483.9199999999998</v>
      </c>
      <c r="H154" s="317">
        <v>0</v>
      </c>
      <c r="I154" s="317">
        <v>0</v>
      </c>
      <c r="J154" s="317">
        <f t="shared" si="241"/>
        <v>0</v>
      </c>
      <c r="K154" s="317">
        <f t="shared" si="242"/>
        <v>0</v>
      </c>
      <c r="L154" s="317">
        <f t="shared" si="185"/>
        <v>0</v>
      </c>
      <c r="M154" s="318">
        <v>0</v>
      </c>
      <c r="N154" s="318">
        <v>0</v>
      </c>
      <c r="O154" s="319">
        <f t="shared" si="243"/>
        <v>0</v>
      </c>
      <c r="P154" s="319">
        <f t="shared" si="186"/>
        <v>0</v>
      </c>
      <c r="Q154" s="319">
        <f t="shared" si="187"/>
        <v>0</v>
      </c>
      <c r="R154" s="319">
        <v>0</v>
      </c>
      <c r="S154" s="319">
        <v>0</v>
      </c>
      <c r="T154" s="319">
        <f t="shared" si="244"/>
        <v>0</v>
      </c>
      <c r="U154" s="320">
        <f t="shared" si="245"/>
        <v>0</v>
      </c>
      <c r="V154" s="341">
        <f t="shared" si="188"/>
        <v>0</v>
      </c>
      <c r="W154" s="319">
        <v>0</v>
      </c>
      <c r="X154" s="319">
        <v>0</v>
      </c>
      <c r="Y154" s="319">
        <f t="shared" si="189"/>
        <v>0</v>
      </c>
      <c r="Z154" s="320">
        <f t="shared" si="190"/>
        <v>0</v>
      </c>
      <c r="AA154" s="342">
        <f t="shared" si="191"/>
        <v>0</v>
      </c>
      <c r="AB154" s="323">
        <v>0</v>
      </c>
      <c r="AC154" s="323">
        <v>0</v>
      </c>
      <c r="AD154" s="324">
        <f t="shared" si="246"/>
        <v>0</v>
      </c>
      <c r="AE154" s="324">
        <f t="shared" si="247"/>
        <v>0</v>
      </c>
      <c r="AF154" s="325">
        <f>AB154-AC154</f>
        <v>0</v>
      </c>
      <c r="AG154" s="323">
        <v>0</v>
      </c>
      <c r="AH154" s="323">
        <v>0</v>
      </c>
      <c r="AI154" s="324">
        <f t="shared" si="248"/>
        <v>0</v>
      </c>
      <c r="AJ154" s="324">
        <f t="shared" si="249"/>
        <v>0</v>
      </c>
      <c r="AK154" s="325">
        <f t="shared" si="192"/>
        <v>0</v>
      </c>
      <c r="AL154" s="323">
        <v>0</v>
      </c>
      <c r="AM154" s="323">
        <v>0</v>
      </c>
      <c r="AN154" s="324">
        <f t="shared" si="250"/>
        <v>0</v>
      </c>
      <c r="AO154" s="324">
        <f t="shared" si="251"/>
        <v>0</v>
      </c>
      <c r="AP154" s="325">
        <f t="shared" si="193"/>
        <v>0</v>
      </c>
      <c r="AQ154" s="326">
        <v>0</v>
      </c>
      <c r="AR154" s="326">
        <v>0</v>
      </c>
      <c r="AS154" s="324">
        <f t="shared" si="252"/>
        <v>0</v>
      </c>
      <c r="AT154" s="324">
        <f t="shared" si="253"/>
        <v>0</v>
      </c>
      <c r="AU154" s="327">
        <f t="shared" si="194"/>
        <v>0</v>
      </c>
      <c r="AV154" s="323">
        <v>0</v>
      </c>
      <c r="AW154" s="323">
        <v>0</v>
      </c>
      <c r="AX154" s="324">
        <f t="shared" si="254"/>
        <v>0</v>
      </c>
      <c r="AY154" s="324">
        <f t="shared" si="255"/>
        <v>0</v>
      </c>
      <c r="AZ154" s="325">
        <f t="shared" si="195"/>
        <v>0</v>
      </c>
      <c r="BA154" s="326">
        <v>0</v>
      </c>
      <c r="BB154" s="326">
        <v>0</v>
      </c>
      <c r="BC154" s="324">
        <f t="shared" si="256"/>
        <v>0</v>
      </c>
      <c r="BD154" s="324">
        <f t="shared" si="257"/>
        <v>0</v>
      </c>
      <c r="BE154" s="327">
        <f t="shared" si="196"/>
        <v>0</v>
      </c>
      <c r="BF154" s="324">
        <v>21.639999999999997</v>
      </c>
      <c r="BG154" s="324">
        <v>0</v>
      </c>
      <c r="BH154" s="324">
        <f t="shared" si="258"/>
        <v>21.639999999999997</v>
      </c>
      <c r="BI154" s="324">
        <f t="shared" si="259"/>
        <v>0</v>
      </c>
      <c r="BJ154" s="327">
        <f t="shared" si="197"/>
        <v>21.639999999999997</v>
      </c>
      <c r="BK154" s="324">
        <v>0</v>
      </c>
      <c r="BL154" s="324">
        <v>0</v>
      </c>
      <c r="BM154" s="324">
        <f t="shared" si="260"/>
        <v>0</v>
      </c>
      <c r="BN154" s="324">
        <f t="shared" si="261"/>
        <v>0</v>
      </c>
      <c r="BO154" s="325">
        <f t="shared" si="198"/>
        <v>0</v>
      </c>
      <c r="BP154" s="320">
        <v>0</v>
      </c>
      <c r="BQ154" s="320">
        <v>0</v>
      </c>
      <c r="BR154" s="319">
        <f t="shared" si="199"/>
        <v>0</v>
      </c>
      <c r="BS154" s="320">
        <f t="shared" si="200"/>
        <v>0</v>
      </c>
      <c r="BT154" s="341">
        <f t="shared" si="201"/>
        <v>0</v>
      </c>
      <c r="BU154" s="319">
        <v>0</v>
      </c>
      <c r="BV154" s="319">
        <v>0</v>
      </c>
      <c r="BW154" s="319">
        <f t="shared" si="202"/>
        <v>0</v>
      </c>
      <c r="BX154" s="320">
        <f t="shared" si="203"/>
        <v>0</v>
      </c>
      <c r="BY154" s="342">
        <f t="shared" si="204"/>
        <v>0</v>
      </c>
      <c r="BZ154" s="319">
        <v>173.24</v>
      </c>
      <c r="CA154" s="319">
        <v>208.57999999999998</v>
      </c>
      <c r="CB154" s="319">
        <f t="shared" si="205"/>
        <v>0</v>
      </c>
      <c r="CC154" s="320">
        <f t="shared" si="206"/>
        <v>-35.339999999999975</v>
      </c>
      <c r="CD154" s="341">
        <f t="shared" si="207"/>
        <v>-35.339999999999975</v>
      </c>
      <c r="CE154" s="319">
        <v>207.74999999999997</v>
      </c>
      <c r="CF154" s="319">
        <v>0</v>
      </c>
      <c r="CG154" s="319">
        <f t="shared" si="208"/>
        <v>207.74999999999997</v>
      </c>
      <c r="CH154" s="320">
        <f t="shared" si="209"/>
        <v>0</v>
      </c>
      <c r="CI154" s="342">
        <f t="shared" si="210"/>
        <v>207.74999999999997</v>
      </c>
      <c r="CJ154" s="319">
        <v>0</v>
      </c>
      <c r="CK154" s="319">
        <v>0</v>
      </c>
      <c r="CL154" s="324">
        <f t="shared" si="211"/>
        <v>0</v>
      </c>
      <c r="CM154" s="324">
        <f t="shared" si="212"/>
        <v>0</v>
      </c>
      <c r="CN154" s="327">
        <f>CJ154-CK154</f>
        <v>0</v>
      </c>
      <c r="CO154" s="324">
        <v>0</v>
      </c>
      <c r="CP154" s="324">
        <v>0</v>
      </c>
      <c r="CQ154" s="324">
        <f t="shared" si="213"/>
        <v>0</v>
      </c>
      <c r="CR154" s="324">
        <f t="shared" si="214"/>
        <v>0</v>
      </c>
      <c r="CS154" s="327">
        <f>CO154-CP154</f>
        <v>0</v>
      </c>
      <c r="CT154" s="324">
        <v>0</v>
      </c>
      <c r="CU154" s="324">
        <v>0</v>
      </c>
      <c r="CV154" s="324">
        <f t="shared" si="215"/>
        <v>0</v>
      </c>
      <c r="CW154" s="324">
        <f t="shared" si="216"/>
        <v>0</v>
      </c>
      <c r="CX154" s="327">
        <f>CT154-CU154</f>
        <v>0</v>
      </c>
      <c r="CY154" s="324">
        <v>0</v>
      </c>
      <c r="CZ154" s="324">
        <v>0</v>
      </c>
      <c r="DA154" s="324">
        <f t="shared" si="217"/>
        <v>0</v>
      </c>
      <c r="DB154" s="324">
        <f t="shared" si="218"/>
        <v>0</v>
      </c>
      <c r="DC154" s="327">
        <f>CY154-CZ154</f>
        <v>0</v>
      </c>
      <c r="DD154" s="324">
        <v>0</v>
      </c>
      <c r="DE154" s="324">
        <v>0</v>
      </c>
      <c r="DF154" s="324">
        <f t="shared" si="219"/>
        <v>0</v>
      </c>
      <c r="DG154" s="324">
        <f t="shared" si="220"/>
        <v>0</v>
      </c>
      <c r="DH154" s="325">
        <f>DD154-DE154</f>
        <v>0</v>
      </c>
      <c r="DI154" s="323">
        <v>0</v>
      </c>
      <c r="DJ154" s="323">
        <v>0</v>
      </c>
      <c r="DK154" s="324">
        <f t="shared" si="221"/>
        <v>0</v>
      </c>
      <c r="DL154" s="324">
        <f t="shared" si="222"/>
        <v>0</v>
      </c>
      <c r="DM154" s="327">
        <f>DI154-DJ154</f>
        <v>0</v>
      </c>
      <c r="DN154" s="324">
        <v>0</v>
      </c>
      <c r="DO154" s="324">
        <v>0</v>
      </c>
      <c r="DP154" s="324">
        <f t="shared" si="223"/>
        <v>0</v>
      </c>
      <c r="DQ154" s="324">
        <f t="shared" si="224"/>
        <v>0</v>
      </c>
      <c r="DR154" s="325">
        <f t="shared" si="225"/>
        <v>0</v>
      </c>
      <c r="DS154" s="320">
        <v>0</v>
      </c>
      <c r="DT154" s="320">
        <v>0</v>
      </c>
      <c r="DU154" s="319">
        <f t="shared" si="226"/>
        <v>0</v>
      </c>
      <c r="DV154" s="320">
        <f t="shared" si="227"/>
        <v>0</v>
      </c>
      <c r="DW154" s="342">
        <f>DS154-DT154</f>
        <v>0</v>
      </c>
      <c r="DX154" s="329">
        <v>0</v>
      </c>
      <c r="DY154" s="329">
        <v>0</v>
      </c>
      <c r="DZ154" s="320">
        <f t="shared" si="228"/>
        <v>0</v>
      </c>
      <c r="EA154" s="320">
        <f t="shared" si="229"/>
        <v>0</v>
      </c>
      <c r="EB154" s="342">
        <f t="shared" si="230"/>
        <v>0</v>
      </c>
      <c r="EC154" s="319">
        <v>0</v>
      </c>
      <c r="ED154" s="319">
        <v>0</v>
      </c>
      <c r="EE154" s="319">
        <f t="shared" si="231"/>
        <v>0</v>
      </c>
      <c r="EF154" s="320">
        <f t="shared" si="232"/>
        <v>0</v>
      </c>
      <c r="EG154" s="342">
        <f t="shared" si="233"/>
        <v>0</v>
      </c>
      <c r="EH154" s="324"/>
      <c r="EI154" s="324"/>
      <c r="EJ154" s="324">
        <f t="shared" si="234"/>
        <v>0</v>
      </c>
      <c r="EK154" s="324">
        <f t="shared" si="235"/>
        <v>0</v>
      </c>
      <c r="EL154" s="327">
        <f t="shared" si="236"/>
        <v>0</v>
      </c>
      <c r="EM154" s="330">
        <v>13.77</v>
      </c>
      <c r="EN154" s="330">
        <v>10.43</v>
      </c>
      <c r="EO154" s="331">
        <f t="shared" si="237"/>
        <v>416.4</v>
      </c>
      <c r="EP154" s="331">
        <f t="shared" si="184"/>
        <v>219.01</v>
      </c>
      <c r="EQ154" s="332">
        <f t="shared" si="262"/>
        <v>197.39</v>
      </c>
      <c r="ER154" s="332">
        <f t="shared" si="263"/>
        <v>0</v>
      </c>
      <c r="ES154" s="333">
        <f t="shared" si="238"/>
        <v>197.39</v>
      </c>
      <c r="ET154" s="343"/>
      <c r="EU154" s="335">
        <f t="shared" si="239"/>
        <v>-349.83000000000004</v>
      </c>
      <c r="EV154" s="336">
        <f t="shared" si="240"/>
        <v>1691.6699999999998</v>
      </c>
      <c r="EW154" s="337"/>
      <c r="EX154" s="2"/>
      <c r="EY154" s="7"/>
      <c r="EZ154" s="2"/>
      <c r="FA154" s="2"/>
      <c r="FB154" s="2"/>
      <c r="FC154" s="2"/>
      <c r="FD154" s="2"/>
      <c r="FE154" s="2"/>
      <c r="FF154" s="2"/>
      <c r="FG154" s="2"/>
    </row>
    <row r="155" spans="1:163" s="1" customFormat="1" ht="15.75" customHeight="1" x14ac:dyDescent="0.25">
      <c r="A155" s="311">
        <v>148</v>
      </c>
      <c r="B155" s="338" t="s">
        <v>155</v>
      </c>
      <c r="C155" s="339">
        <v>2</v>
      </c>
      <c r="D155" s="340">
        <v>3</v>
      </c>
      <c r="E155" s="315">
        <v>931</v>
      </c>
      <c r="F155" s="316">
        <f>'[3]березень 2021'!F164</f>
        <v>30360.59</v>
      </c>
      <c r="G155" s="316">
        <f>'[3]березень 2021'!G164</f>
        <v>17567.040000000008</v>
      </c>
      <c r="H155" s="317">
        <v>4007.09</v>
      </c>
      <c r="I155" s="317">
        <v>3795.91</v>
      </c>
      <c r="J155" s="317">
        <f t="shared" si="241"/>
        <v>211.18000000000029</v>
      </c>
      <c r="K155" s="317">
        <f t="shared" si="242"/>
        <v>0</v>
      </c>
      <c r="L155" s="317">
        <f t="shared" si="185"/>
        <v>211.18000000000029</v>
      </c>
      <c r="M155" s="318">
        <v>8779.06</v>
      </c>
      <c r="N155" s="318">
        <v>11927.71</v>
      </c>
      <c r="O155" s="319">
        <f t="shared" si="243"/>
        <v>0</v>
      </c>
      <c r="P155" s="319">
        <f t="shared" si="186"/>
        <v>-3148.6499999999996</v>
      </c>
      <c r="Q155" s="319">
        <f t="shared" si="187"/>
        <v>-3148.6499999999996</v>
      </c>
      <c r="R155" s="319">
        <v>0</v>
      </c>
      <c r="S155" s="319">
        <v>0</v>
      </c>
      <c r="T155" s="319">
        <f t="shared" si="244"/>
        <v>0</v>
      </c>
      <c r="U155" s="320">
        <f t="shared" si="245"/>
        <v>0</v>
      </c>
      <c r="V155" s="341">
        <f t="shared" si="188"/>
        <v>0</v>
      </c>
      <c r="W155" s="319">
        <v>0</v>
      </c>
      <c r="X155" s="319">
        <v>0</v>
      </c>
      <c r="Y155" s="319">
        <f t="shared" si="189"/>
        <v>0</v>
      </c>
      <c r="Z155" s="320">
        <f t="shared" si="190"/>
        <v>0</v>
      </c>
      <c r="AA155" s="342">
        <f t="shared" si="191"/>
        <v>0</v>
      </c>
      <c r="AB155" s="323">
        <v>1270.0800000000002</v>
      </c>
      <c r="AC155" s="323">
        <v>1028.8</v>
      </c>
      <c r="AD155" s="324">
        <f t="shared" si="246"/>
        <v>241.2800000000002</v>
      </c>
      <c r="AE155" s="324">
        <f t="shared" si="247"/>
        <v>0</v>
      </c>
      <c r="AF155" s="325">
        <f t="shared" ref="AF155:AF218" si="264">AB155-AC155</f>
        <v>241.2800000000002</v>
      </c>
      <c r="AG155" s="323">
        <v>612.34</v>
      </c>
      <c r="AH155" s="323">
        <v>876.41000000000008</v>
      </c>
      <c r="AI155" s="324">
        <f t="shared" si="248"/>
        <v>0</v>
      </c>
      <c r="AJ155" s="324">
        <f t="shared" si="249"/>
        <v>-264.07000000000005</v>
      </c>
      <c r="AK155" s="325">
        <f t="shared" si="192"/>
        <v>-264.07000000000005</v>
      </c>
      <c r="AL155" s="323">
        <v>1236.3399999999999</v>
      </c>
      <c r="AM155" s="323">
        <v>962.24999999999989</v>
      </c>
      <c r="AN155" s="324">
        <f t="shared" si="250"/>
        <v>274.09000000000003</v>
      </c>
      <c r="AO155" s="324">
        <f t="shared" si="251"/>
        <v>0</v>
      </c>
      <c r="AP155" s="325">
        <f t="shared" si="193"/>
        <v>274.09000000000003</v>
      </c>
      <c r="AQ155" s="326">
        <v>253.97000000000003</v>
      </c>
      <c r="AR155" s="326">
        <v>217.39000000000001</v>
      </c>
      <c r="AS155" s="324">
        <f t="shared" si="252"/>
        <v>36.580000000000013</v>
      </c>
      <c r="AT155" s="324">
        <f t="shared" si="253"/>
        <v>0</v>
      </c>
      <c r="AU155" s="327">
        <f t="shared" si="194"/>
        <v>36.580000000000013</v>
      </c>
      <c r="AV155" s="323">
        <v>0</v>
      </c>
      <c r="AW155" s="323">
        <v>0</v>
      </c>
      <c r="AX155" s="324">
        <f t="shared" si="254"/>
        <v>0</v>
      </c>
      <c r="AY155" s="324">
        <f t="shared" si="255"/>
        <v>0</v>
      </c>
      <c r="AZ155" s="325">
        <f t="shared" si="195"/>
        <v>0</v>
      </c>
      <c r="BA155" s="326">
        <v>1642.36</v>
      </c>
      <c r="BB155" s="326">
        <v>2482.0600000000004</v>
      </c>
      <c r="BC155" s="324">
        <f t="shared" si="256"/>
        <v>0</v>
      </c>
      <c r="BD155" s="324">
        <f t="shared" si="257"/>
        <v>-839.7000000000005</v>
      </c>
      <c r="BE155" s="327">
        <f t="shared" si="196"/>
        <v>-839.7000000000005</v>
      </c>
      <c r="BF155" s="324">
        <v>318.77</v>
      </c>
      <c r="BG155" s="324">
        <v>2014.48</v>
      </c>
      <c r="BH155" s="324">
        <f t="shared" si="258"/>
        <v>0</v>
      </c>
      <c r="BI155" s="324">
        <f t="shared" si="259"/>
        <v>-1695.71</v>
      </c>
      <c r="BJ155" s="327">
        <f t="shared" si="197"/>
        <v>-1695.71</v>
      </c>
      <c r="BK155" s="324">
        <v>1755.3100000000002</v>
      </c>
      <c r="BL155" s="324">
        <v>2573</v>
      </c>
      <c r="BM155" s="324">
        <f t="shared" si="260"/>
        <v>0</v>
      </c>
      <c r="BN155" s="324">
        <f t="shared" si="261"/>
        <v>-817.68999999999983</v>
      </c>
      <c r="BO155" s="325">
        <f t="shared" si="198"/>
        <v>-817.68999999999983</v>
      </c>
      <c r="BP155" s="320">
        <v>780.09000000000015</v>
      </c>
      <c r="BQ155" s="320">
        <v>641.83000000000004</v>
      </c>
      <c r="BR155" s="319">
        <f t="shared" si="199"/>
        <v>138.2600000000001</v>
      </c>
      <c r="BS155" s="320">
        <f t="shared" si="200"/>
        <v>0</v>
      </c>
      <c r="BT155" s="341">
        <f t="shared" si="201"/>
        <v>138.2600000000001</v>
      </c>
      <c r="BU155" s="319">
        <v>100.91999999999999</v>
      </c>
      <c r="BV155" s="319">
        <v>0</v>
      </c>
      <c r="BW155" s="319">
        <f t="shared" si="202"/>
        <v>100.91999999999999</v>
      </c>
      <c r="BX155" s="320">
        <f t="shared" si="203"/>
        <v>0</v>
      </c>
      <c r="BY155" s="342">
        <f t="shared" si="204"/>
        <v>100.91999999999999</v>
      </c>
      <c r="BZ155" s="319">
        <v>442.03000000000003</v>
      </c>
      <c r="CA155" s="319">
        <v>736.04</v>
      </c>
      <c r="CB155" s="319">
        <f t="shared" si="205"/>
        <v>0</v>
      </c>
      <c r="CC155" s="320">
        <f t="shared" si="206"/>
        <v>-294.00999999999993</v>
      </c>
      <c r="CD155" s="341">
        <f t="shared" si="207"/>
        <v>-294.00999999999993</v>
      </c>
      <c r="CE155" s="319">
        <v>4614.22</v>
      </c>
      <c r="CF155" s="319">
        <v>16975.36</v>
      </c>
      <c r="CG155" s="319">
        <f t="shared" si="208"/>
        <v>0</v>
      </c>
      <c r="CH155" s="320">
        <f t="shared" si="209"/>
        <v>-12361.14</v>
      </c>
      <c r="CI155" s="342">
        <f t="shared" si="210"/>
        <v>-12361.14</v>
      </c>
      <c r="CJ155" s="319">
        <v>731.86000000000013</v>
      </c>
      <c r="CK155" s="319">
        <v>0</v>
      </c>
      <c r="CL155" s="324">
        <f t="shared" si="211"/>
        <v>731.86000000000013</v>
      </c>
      <c r="CM155" s="324">
        <f t="shared" si="212"/>
        <v>0</v>
      </c>
      <c r="CN155" s="327">
        <f t="shared" ref="CN155:CN218" si="265">CJ155-CK155</f>
        <v>731.86000000000013</v>
      </c>
      <c r="CO155" s="324">
        <v>1044.21</v>
      </c>
      <c r="CP155" s="324">
        <v>0</v>
      </c>
      <c r="CQ155" s="324">
        <f t="shared" si="213"/>
        <v>1044.21</v>
      </c>
      <c r="CR155" s="324">
        <f t="shared" si="214"/>
        <v>0</v>
      </c>
      <c r="CS155" s="327">
        <f t="shared" ref="CS155:CS218" si="266">CO155-CP155</f>
        <v>1044.21</v>
      </c>
      <c r="CT155" s="324">
        <v>159.49999999999997</v>
      </c>
      <c r="CU155" s="324">
        <v>0</v>
      </c>
      <c r="CV155" s="324">
        <f t="shared" si="215"/>
        <v>159.49999999999997</v>
      </c>
      <c r="CW155" s="324">
        <f t="shared" si="216"/>
        <v>0</v>
      </c>
      <c r="CX155" s="327">
        <f t="shared" ref="CX155:CX218" si="267">CT155-CU155</f>
        <v>159.49999999999997</v>
      </c>
      <c r="CY155" s="324">
        <v>475.55000000000007</v>
      </c>
      <c r="CZ155" s="324">
        <v>0</v>
      </c>
      <c r="DA155" s="324">
        <f t="shared" si="217"/>
        <v>475.55000000000007</v>
      </c>
      <c r="DB155" s="324">
        <f t="shared" si="218"/>
        <v>0</v>
      </c>
      <c r="DC155" s="327">
        <f t="shared" ref="DC155:DC218" si="268">CY155-CZ155</f>
        <v>475.55000000000007</v>
      </c>
      <c r="DD155" s="324">
        <v>0</v>
      </c>
      <c r="DE155" s="324">
        <v>0</v>
      </c>
      <c r="DF155" s="324">
        <f t="shared" si="219"/>
        <v>0</v>
      </c>
      <c r="DG155" s="324">
        <f t="shared" si="220"/>
        <v>0</v>
      </c>
      <c r="DH155" s="325">
        <f t="shared" ref="DH155:DH218" si="269">DD155-DE155</f>
        <v>0</v>
      </c>
      <c r="DI155" s="323">
        <v>397.71000000000009</v>
      </c>
      <c r="DJ155" s="323">
        <v>321.05</v>
      </c>
      <c r="DK155" s="324">
        <f t="shared" si="221"/>
        <v>76.660000000000082</v>
      </c>
      <c r="DL155" s="324">
        <f t="shared" si="222"/>
        <v>0</v>
      </c>
      <c r="DM155" s="327">
        <f t="shared" ref="DM155:DM218" si="270">DI155-DJ155</f>
        <v>76.660000000000082</v>
      </c>
      <c r="DN155" s="324">
        <v>80.239999999999995</v>
      </c>
      <c r="DO155" s="324">
        <v>0</v>
      </c>
      <c r="DP155" s="324">
        <f t="shared" si="223"/>
        <v>80.239999999999995</v>
      </c>
      <c r="DQ155" s="324">
        <f t="shared" si="224"/>
        <v>0</v>
      </c>
      <c r="DR155" s="325">
        <f t="shared" si="225"/>
        <v>80.239999999999995</v>
      </c>
      <c r="DS155" s="320">
        <v>2674.66</v>
      </c>
      <c r="DT155" s="320">
        <v>0</v>
      </c>
      <c r="DU155" s="319">
        <f t="shared" si="226"/>
        <v>2674.66</v>
      </c>
      <c r="DV155" s="320">
        <f t="shared" si="227"/>
        <v>0</v>
      </c>
      <c r="DW155" s="342">
        <f t="shared" ref="DW155:DW218" si="271">DS155-DT155</f>
        <v>2674.66</v>
      </c>
      <c r="DX155" s="329">
        <v>2164.46</v>
      </c>
      <c r="DY155" s="329">
        <v>1593.6</v>
      </c>
      <c r="DZ155" s="320">
        <f t="shared" si="228"/>
        <v>570.86000000000013</v>
      </c>
      <c r="EA155" s="320">
        <f t="shared" si="229"/>
        <v>0</v>
      </c>
      <c r="EB155" s="342">
        <f t="shared" si="230"/>
        <v>570.86000000000013</v>
      </c>
      <c r="EC155" s="319">
        <v>0</v>
      </c>
      <c r="ED155" s="319">
        <v>0</v>
      </c>
      <c r="EE155" s="319">
        <f t="shared" si="231"/>
        <v>0</v>
      </c>
      <c r="EF155" s="320">
        <f t="shared" si="232"/>
        <v>0</v>
      </c>
      <c r="EG155" s="342">
        <f t="shared" si="233"/>
        <v>0</v>
      </c>
      <c r="EH155" s="324"/>
      <c r="EI155" s="324"/>
      <c r="EJ155" s="324">
        <f t="shared" si="234"/>
        <v>0</v>
      </c>
      <c r="EK155" s="324">
        <f t="shared" si="235"/>
        <v>0</v>
      </c>
      <c r="EL155" s="327">
        <f t="shared" si="236"/>
        <v>0</v>
      </c>
      <c r="EM155" s="330">
        <v>1148.3600000000001</v>
      </c>
      <c r="EN155" s="330">
        <v>1966.6000000000001</v>
      </c>
      <c r="EO155" s="331">
        <f t="shared" si="237"/>
        <v>34689.130000000005</v>
      </c>
      <c r="EP155" s="331">
        <f t="shared" si="184"/>
        <v>48112.490000000013</v>
      </c>
      <c r="EQ155" s="332">
        <f t="shared" si="262"/>
        <v>0</v>
      </c>
      <c r="ER155" s="332">
        <f t="shared" si="263"/>
        <v>-13423.360000000008</v>
      </c>
      <c r="ES155" s="333">
        <f t="shared" si="238"/>
        <v>-13423.360000000008</v>
      </c>
      <c r="ET155" s="343"/>
      <c r="EU155" s="335">
        <f t="shared" si="239"/>
        <v>16937.229999999992</v>
      </c>
      <c r="EV155" s="336">
        <f t="shared" si="240"/>
        <v>7773.9200000000092</v>
      </c>
      <c r="EW155" s="337"/>
      <c r="EX155" s="2"/>
      <c r="EY155" s="7"/>
      <c r="EZ155" s="2"/>
      <c r="FA155" s="2"/>
      <c r="FB155" s="2"/>
      <c r="FC155" s="2"/>
      <c r="FD155" s="2"/>
      <c r="FE155" s="2"/>
      <c r="FF155" s="2"/>
      <c r="FG155" s="2"/>
    </row>
    <row r="156" spans="1:163" s="1" customFormat="1" ht="15.75" customHeight="1" x14ac:dyDescent="0.25">
      <c r="A156" s="311">
        <v>149</v>
      </c>
      <c r="B156" s="338" t="s">
        <v>156</v>
      </c>
      <c r="C156" s="339">
        <v>2</v>
      </c>
      <c r="D156" s="340">
        <v>4</v>
      </c>
      <c r="E156" s="315">
        <v>1034.6000000000001</v>
      </c>
      <c r="F156" s="316">
        <f>'[3]березень 2021'!F165</f>
        <v>-24896.89</v>
      </c>
      <c r="G156" s="316">
        <f>'[3]березень 2021'!G165</f>
        <v>-15914.859999999999</v>
      </c>
      <c r="H156" s="317">
        <v>5161.01</v>
      </c>
      <c r="I156" s="317">
        <v>4829.33</v>
      </c>
      <c r="J156" s="317">
        <f t="shared" si="241"/>
        <v>331.68000000000029</v>
      </c>
      <c r="K156" s="317">
        <f t="shared" si="242"/>
        <v>0</v>
      </c>
      <c r="L156" s="317">
        <f t="shared" si="185"/>
        <v>331.68000000000029</v>
      </c>
      <c r="M156" s="318">
        <v>8439.4700000000012</v>
      </c>
      <c r="N156" s="318">
        <v>15807.160000000002</v>
      </c>
      <c r="O156" s="319">
        <f t="shared" si="243"/>
        <v>0</v>
      </c>
      <c r="P156" s="319">
        <f t="shared" si="186"/>
        <v>-7367.6900000000005</v>
      </c>
      <c r="Q156" s="319">
        <f t="shared" si="187"/>
        <v>-7367.6900000000005</v>
      </c>
      <c r="R156" s="319">
        <v>0</v>
      </c>
      <c r="S156" s="319">
        <v>0</v>
      </c>
      <c r="T156" s="319">
        <f t="shared" si="244"/>
        <v>0</v>
      </c>
      <c r="U156" s="320">
        <f t="shared" si="245"/>
        <v>0</v>
      </c>
      <c r="V156" s="341">
        <f t="shared" si="188"/>
        <v>0</v>
      </c>
      <c r="W156" s="319">
        <v>0</v>
      </c>
      <c r="X156" s="319">
        <v>0</v>
      </c>
      <c r="Y156" s="319">
        <f t="shared" si="189"/>
        <v>0</v>
      </c>
      <c r="Z156" s="320">
        <f t="shared" si="190"/>
        <v>0</v>
      </c>
      <c r="AA156" s="342">
        <f t="shared" si="191"/>
        <v>0</v>
      </c>
      <c r="AB156" s="323">
        <v>994.95</v>
      </c>
      <c r="AC156" s="323">
        <v>1022.76</v>
      </c>
      <c r="AD156" s="324">
        <f t="shared" si="246"/>
        <v>0</v>
      </c>
      <c r="AE156" s="324">
        <f t="shared" si="247"/>
        <v>-27.809999999999945</v>
      </c>
      <c r="AF156" s="325">
        <f t="shared" si="264"/>
        <v>-27.809999999999945</v>
      </c>
      <c r="AG156" s="323">
        <v>631.08999999999992</v>
      </c>
      <c r="AH156" s="323">
        <v>876.47</v>
      </c>
      <c r="AI156" s="324">
        <f t="shared" si="248"/>
        <v>0</v>
      </c>
      <c r="AJ156" s="324">
        <f t="shared" si="249"/>
        <v>-245.38000000000011</v>
      </c>
      <c r="AK156" s="325">
        <f t="shared" si="192"/>
        <v>-245.38000000000011</v>
      </c>
      <c r="AL156" s="323">
        <v>1470.8100000000002</v>
      </c>
      <c r="AM156" s="323">
        <v>1139.6600000000001</v>
      </c>
      <c r="AN156" s="324">
        <f t="shared" si="250"/>
        <v>331.15000000000009</v>
      </c>
      <c r="AO156" s="324">
        <f t="shared" si="251"/>
        <v>0</v>
      </c>
      <c r="AP156" s="325">
        <f t="shared" si="193"/>
        <v>331.15000000000009</v>
      </c>
      <c r="AQ156" s="326">
        <v>282.65000000000003</v>
      </c>
      <c r="AR156" s="326">
        <v>241.51000000000002</v>
      </c>
      <c r="AS156" s="324">
        <f t="shared" si="252"/>
        <v>41.140000000000015</v>
      </c>
      <c r="AT156" s="324">
        <f t="shared" si="253"/>
        <v>0</v>
      </c>
      <c r="AU156" s="327">
        <f t="shared" si="194"/>
        <v>41.140000000000015</v>
      </c>
      <c r="AV156" s="323">
        <v>0</v>
      </c>
      <c r="AW156" s="323">
        <v>0</v>
      </c>
      <c r="AX156" s="324">
        <f t="shared" si="254"/>
        <v>0</v>
      </c>
      <c r="AY156" s="324">
        <f t="shared" si="255"/>
        <v>0</v>
      </c>
      <c r="AZ156" s="325">
        <f t="shared" si="195"/>
        <v>0</v>
      </c>
      <c r="BA156" s="326">
        <v>2365.4300000000003</v>
      </c>
      <c r="BB156" s="326">
        <v>3521.2200000000003</v>
      </c>
      <c r="BC156" s="324">
        <f t="shared" si="256"/>
        <v>0</v>
      </c>
      <c r="BD156" s="324">
        <f t="shared" si="257"/>
        <v>-1155.79</v>
      </c>
      <c r="BE156" s="327">
        <f t="shared" si="196"/>
        <v>-1155.79</v>
      </c>
      <c r="BF156" s="324">
        <v>354.22999999999996</v>
      </c>
      <c r="BG156" s="324">
        <v>0</v>
      </c>
      <c r="BH156" s="324">
        <f t="shared" si="258"/>
        <v>354.22999999999996</v>
      </c>
      <c r="BI156" s="324">
        <f t="shared" si="259"/>
        <v>0</v>
      </c>
      <c r="BJ156" s="327">
        <f t="shared" si="197"/>
        <v>354.22999999999996</v>
      </c>
      <c r="BK156" s="324">
        <v>1950.61</v>
      </c>
      <c r="BL156" s="324">
        <v>8865.4599999999991</v>
      </c>
      <c r="BM156" s="324">
        <f t="shared" si="260"/>
        <v>0</v>
      </c>
      <c r="BN156" s="324">
        <f t="shared" si="261"/>
        <v>-6914.8499999999995</v>
      </c>
      <c r="BO156" s="325">
        <f t="shared" si="198"/>
        <v>-6914.8499999999995</v>
      </c>
      <c r="BP156" s="320">
        <v>490.43000000000006</v>
      </c>
      <c r="BQ156" s="320">
        <v>403.21999999999997</v>
      </c>
      <c r="BR156" s="319">
        <f t="shared" si="199"/>
        <v>87.210000000000093</v>
      </c>
      <c r="BS156" s="320">
        <f t="shared" si="200"/>
        <v>0</v>
      </c>
      <c r="BT156" s="341">
        <f t="shared" si="201"/>
        <v>87.210000000000093</v>
      </c>
      <c r="BU156" s="319">
        <v>63.529999999999994</v>
      </c>
      <c r="BV156" s="319">
        <v>669.27</v>
      </c>
      <c r="BW156" s="319">
        <f t="shared" si="202"/>
        <v>0</v>
      </c>
      <c r="BX156" s="320">
        <f t="shared" si="203"/>
        <v>-605.74</v>
      </c>
      <c r="BY156" s="342">
        <f t="shared" si="204"/>
        <v>-605.74</v>
      </c>
      <c r="BZ156" s="319">
        <v>441.95000000000005</v>
      </c>
      <c r="CA156" s="319">
        <v>733.24</v>
      </c>
      <c r="CB156" s="319">
        <f t="shared" si="205"/>
        <v>0</v>
      </c>
      <c r="CC156" s="320">
        <f t="shared" si="206"/>
        <v>-291.28999999999996</v>
      </c>
      <c r="CD156" s="341">
        <f t="shared" si="207"/>
        <v>-291.28999999999996</v>
      </c>
      <c r="CE156" s="319">
        <v>5631.06</v>
      </c>
      <c r="CF156" s="319">
        <v>1454.2600000000002</v>
      </c>
      <c r="CG156" s="319">
        <f t="shared" si="208"/>
        <v>4176.8</v>
      </c>
      <c r="CH156" s="320">
        <f t="shared" si="209"/>
        <v>0</v>
      </c>
      <c r="CI156" s="342">
        <f t="shared" si="210"/>
        <v>4176.8</v>
      </c>
      <c r="CJ156" s="319">
        <v>640.84999999999991</v>
      </c>
      <c r="CK156" s="319">
        <v>0</v>
      </c>
      <c r="CL156" s="324">
        <f t="shared" si="211"/>
        <v>640.84999999999991</v>
      </c>
      <c r="CM156" s="324">
        <f t="shared" si="212"/>
        <v>0</v>
      </c>
      <c r="CN156" s="327">
        <f t="shared" si="265"/>
        <v>640.84999999999991</v>
      </c>
      <c r="CO156" s="324">
        <v>1075.98</v>
      </c>
      <c r="CP156" s="324">
        <v>5153.93</v>
      </c>
      <c r="CQ156" s="324">
        <f t="shared" si="213"/>
        <v>0</v>
      </c>
      <c r="CR156" s="324">
        <f t="shared" si="214"/>
        <v>-4077.9500000000003</v>
      </c>
      <c r="CS156" s="327">
        <f t="shared" si="266"/>
        <v>-4077.9500000000003</v>
      </c>
      <c r="CT156" s="324">
        <v>187.67</v>
      </c>
      <c r="CU156" s="324">
        <v>0</v>
      </c>
      <c r="CV156" s="324">
        <f t="shared" si="215"/>
        <v>187.67</v>
      </c>
      <c r="CW156" s="324">
        <f t="shared" si="216"/>
        <v>0</v>
      </c>
      <c r="CX156" s="327">
        <f t="shared" si="267"/>
        <v>187.67</v>
      </c>
      <c r="CY156" s="324">
        <v>540.17999999999995</v>
      </c>
      <c r="CZ156" s="324">
        <v>0</v>
      </c>
      <c r="DA156" s="324">
        <f t="shared" si="217"/>
        <v>540.17999999999995</v>
      </c>
      <c r="DB156" s="324">
        <f t="shared" si="218"/>
        <v>0</v>
      </c>
      <c r="DC156" s="327">
        <f t="shared" si="268"/>
        <v>540.17999999999995</v>
      </c>
      <c r="DD156" s="324">
        <v>0</v>
      </c>
      <c r="DE156" s="324">
        <v>0</v>
      </c>
      <c r="DF156" s="324">
        <f t="shared" si="219"/>
        <v>0</v>
      </c>
      <c r="DG156" s="324">
        <f t="shared" si="220"/>
        <v>0</v>
      </c>
      <c r="DH156" s="325">
        <f t="shared" si="269"/>
        <v>0</v>
      </c>
      <c r="DI156" s="323">
        <v>565.19000000000005</v>
      </c>
      <c r="DJ156" s="323">
        <v>0</v>
      </c>
      <c r="DK156" s="324">
        <f t="shared" si="221"/>
        <v>565.19000000000005</v>
      </c>
      <c r="DL156" s="324">
        <f t="shared" si="222"/>
        <v>0</v>
      </c>
      <c r="DM156" s="327">
        <f t="shared" si="270"/>
        <v>565.19000000000005</v>
      </c>
      <c r="DN156" s="324">
        <v>88.04</v>
      </c>
      <c r="DO156" s="324">
        <v>0</v>
      </c>
      <c r="DP156" s="324">
        <f t="shared" si="223"/>
        <v>88.04</v>
      </c>
      <c r="DQ156" s="324">
        <f t="shared" si="224"/>
        <v>0</v>
      </c>
      <c r="DR156" s="325">
        <f t="shared" si="225"/>
        <v>88.04</v>
      </c>
      <c r="DS156" s="320">
        <v>4390.75</v>
      </c>
      <c r="DT156" s="320">
        <v>0</v>
      </c>
      <c r="DU156" s="319">
        <f t="shared" si="226"/>
        <v>4390.75</v>
      </c>
      <c r="DV156" s="320">
        <f t="shared" si="227"/>
        <v>0</v>
      </c>
      <c r="DW156" s="342">
        <f t="shared" si="271"/>
        <v>4390.75</v>
      </c>
      <c r="DX156" s="329">
        <v>1503.3900000000003</v>
      </c>
      <c r="DY156" s="329">
        <v>786.78000000000009</v>
      </c>
      <c r="DZ156" s="320">
        <f t="shared" si="228"/>
        <v>716.61000000000024</v>
      </c>
      <c r="EA156" s="320">
        <f t="shared" si="229"/>
        <v>0</v>
      </c>
      <c r="EB156" s="342">
        <f t="shared" si="230"/>
        <v>716.61000000000024</v>
      </c>
      <c r="EC156" s="319">
        <v>0</v>
      </c>
      <c r="ED156" s="319">
        <v>0</v>
      </c>
      <c r="EE156" s="319">
        <f t="shared" si="231"/>
        <v>0</v>
      </c>
      <c r="EF156" s="320">
        <f t="shared" si="232"/>
        <v>0</v>
      </c>
      <c r="EG156" s="342">
        <f t="shared" si="233"/>
        <v>0</v>
      </c>
      <c r="EH156" s="324"/>
      <c r="EI156" s="324"/>
      <c r="EJ156" s="324">
        <f t="shared" si="234"/>
        <v>0</v>
      </c>
      <c r="EK156" s="324">
        <f t="shared" si="235"/>
        <v>0</v>
      </c>
      <c r="EL156" s="327">
        <f t="shared" si="236"/>
        <v>0</v>
      </c>
      <c r="EM156" s="330">
        <v>1276.08</v>
      </c>
      <c r="EN156" s="330">
        <v>1665.3999999999999</v>
      </c>
      <c r="EO156" s="331">
        <f t="shared" si="237"/>
        <v>38545.35</v>
      </c>
      <c r="EP156" s="331">
        <f t="shared" si="184"/>
        <v>47169.670000000013</v>
      </c>
      <c r="EQ156" s="332">
        <f t="shared" si="262"/>
        <v>0</v>
      </c>
      <c r="ER156" s="332">
        <f t="shared" si="263"/>
        <v>-8624.3200000000143</v>
      </c>
      <c r="ES156" s="333">
        <f t="shared" si="238"/>
        <v>-8624.3200000000143</v>
      </c>
      <c r="ET156" s="343"/>
      <c r="EU156" s="335">
        <f t="shared" si="239"/>
        <v>-33521.210000000014</v>
      </c>
      <c r="EV156" s="336">
        <f t="shared" si="240"/>
        <v>-13794.079999999996</v>
      </c>
      <c r="EW156" s="337"/>
      <c r="EX156" s="2"/>
      <c r="EY156" s="7"/>
      <c r="EZ156" s="2"/>
      <c r="FA156" s="2"/>
      <c r="FB156" s="2"/>
      <c r="FC156" s="2"/>
      <c r="FD156" s="2"/>
      <c r="FE156" s="2"/>
      <c r="FF156" s="2"/>
      <c r="FG156" s="2"/>
    </row>
    <row r="157" spans="1:163" s="1" customFormat="1" ht="15.75" customHeight="1" x14ac:dyDescent="0.25">
      <c r="A157" s="311">
        <v>150</v>
      </c>
      <c r="B157" s="338" t="s">
        <v>157</v>
      </c>
      <c r="C157" s="339">
        <v>3</v>
      </c>
      <c r="D157" s="340">
        <v>5</v>
      </c>
      <c r="E157" s="315">
        <v>1917.7000000000003</v>
      </c>
      <c r="F157" s="316">
        <f>'[3]березень 2021'!F166</f>
        <v>-7041.6799999999985</v>
      </c>
      <c r="G157" s="316">
        <f>'[3]березень 2021'!G166</f>
        <v>-29277.639999999992</v>
      </c>
      <c r="H157" s="317">
        <v>10942.029999999999</v>
      </c>
      <c r="I157" s="317">
        <v>10102.790000000001</v>
      </c>
      <c r="J157" s="317">
        <f t="shared" si="241"/>
        <v>839.23999999999796</v>
      </c>
      <c r="K157" s="317">
        <f t="shared" si="242"/>
        <v>0</v>
      </c>
      <c r="L157" s="317">
        <f t="shared" si="185"/>
        <v>839.23999999999796</v>
      </c>
      <c r="M157" s="318">
        <v>11534.960000000001</v>
      </c>
      <c r="N157" s="318">
        <v>17380.27</v>
      </c>
      <c r="O157" s="319">
        <f t="shared" si="243"/>
        <v>0</v>
      </c>
      <c r="P157" s="319">
        <f t="shared" si="186"/>
        <v>-5845.3099999999995</v>
      </c>
      <c r="Q157" s="319">
        <f t="shared" si="187"/>
        <v>-5845.3099999999995</v>
      </c>
      <c r="R157" s="319">
        <v>0</v>
      </c>
      <c r="S157" s="319">
        <v>0</v>
      </c>
      <c r="T157" s="319">
        <f t="shared" si="244"/>
        <v>0</v>
      </c>
      <c r="U157" s="320">
        <f t="shared" si="245"/>
        <v>0</v>
      </c>
      <c r="V157" s="341">
        <f t="shared" si="188"/>
        <v>0</v>
      </c>
      <c r="W157" s="319">
        <v>0</v>
      </c>
      <c r="X157" s="319">
        <v>0</v>
      </c>
      <c r="Y157" s="319">
        <f t="shared" si="189"/>
        <v>0</v>
      </c>
      <c r="Z157" s="320">
        <f t="shared" si="190"/>
        <v>0</v>
      </c>
      <c r="AA157" s="342">
        <f t="shared" si="191"/>
        <v>0</v>
      </c>
      <c r="AB157" s="323">
        <v>2440.8599999999997</v>
      </c>
      <c r="AC157" s="323">
        <v>1190.72</v>
      </c>
      <c r="AD157" s="324">
        <f t="shared" si="246"/>
        <v>1250.1399999999996</v>
      </c>
      <c r="AE157" s="324">
        <f t="shared" si="247"/>
        <v>0</v>
      </c>
      <c r="AF157" s="325">
        <f t="shared" si="264"/>
        <v>1250.1399999999996</v>
      </c>
      <c r="AG157" s="323">
        <v>1680.8500000000001</v>
      </c>
      <c r="AH157" s="323">
        <v>948.55000000000018</v>
      </c>
      <c r="AI157" s="324">
        <f t="shared" si="248"/>
        <v>732.3</v>
      </c>
      <c r="AJ157" s="324">
        <f t="shared" si="249"/>
        <v>0</v>
      </c>
      <c r="AK157" s="325">
        <f t="shared" si="192"/>
        <v>732.3</v>
      </c>
      <c r="AL157" s="323">
        <v>0</v>
      </c>
      <c r="AM157" s="323">
        <v>0</v>
      </c>
      <c r="AN157" s="324">
        <f t="shared" si="250"/>
        <v>0</v>
      </c>
      <c r="AO157" s="324">
        <f t="shared" si="251"/>
        <v>0</v>
      </c>
      <c r="AP157" s="325">
        <f t="shared" si="193"/>
        <v>0</v>
      </c>
      <c r="AQ157" s="326">
        <v>0</v>
      </c>
      <c r="AR157" s="326">
        <v>0</v>
      </c>
      <c r="AS157" s="324">
        <f t="shared" si="252"/>
        <v>0</v>
      </c>
      <c r="AT157" s="324">
        <f t="shared" si="253"/>
        <v>0</v>
      </c>
      <c r="AU157" s="327">
        <f t="shared" si="194"/>
        <v>0</v>
      </c>
      <c r="AV157" s="323">
        <v>157.05000000000001</v>
      </c>
      <c r="AW157" s="323">
        <v>0.55000000000000004</v>
      </c>
      <c r="AX157" s="324">
        <f t="shared" si="254"/>
        <v>156.5</v>
      </c>
      <c r="AY157" s="324">
        <f t="shared" si="255"/>
        <v>0</v>
      </c>
      <c r="AZ157" s="325">
        <f t="shared" si="195"/>
        <v>156.5</v>
      </c>
      <c r="BA157" s="326">
        <v>4515.7999999999993</v>
      </c>
      <c r="BB157" s="326">
        <v>5967.3700000000008</v>
      </c>
      <c r="BC157" s="324">
        <f t="shared" si="256"/>
        <v>0</v>
      </c>
      <c r="BD157" s="324">
        <f t="shared" si="257"/>
        <v>-1451.5700000000015</v>
      </c>
      <c r="BE157" s="327">
        <f t="shared" si="196"/>
        <v>-1451.5700000000015</v>
      </c>
      <c r="BF157" s="324">
        <v>656.63</v>
      </c>
      <c r="BG157" s="324">
        <v>0</v>
      </c>
      <c r="BH157" s="324">
        <f t="shared" si="258"/>
        <v>656.63</v>
      </c>
      <c r="BI157" s="324">
        <f t="shared" si="259"/>
        <v>0</v>
      </c>
      <c r="BJ157" s="327">
        <f t="shared" si="197"/>
        <v>656.63</v>
      </c>
      <c r="BK157" s="324">
        <v>3067.7500000000005</v>
      </c>
      <c r="BL157" s="324">
        <v>2058.75</v>
      </c>
      <c r="BM157" s="324">
        <f t="shared" si="260"/>
        <v>1009.0000000000005</v>
      </c>
      <c r="BN157" s="324">
        <f t="shared" si="261"/>
        <v>0</v>
      </c>
      <c r="BO157" s="325">
        <f t="shared" si="198"/>
        <v>1009.0000000000005</v>
      </c>
      <c r="BP157" s="320">
        <v>1059.3600000000001</v>
      </c>
      <c r="BQ157" s="320">
        <v>871.26</v>
      </c>
      <c r="BR157" s="319">
        <f t="shared" si="199"/>
        <v>188.10000000000014</v>
      </c>
      <c r="BS157" s="320">
        <f t="shared" si="200"/>
        <v>0</v>
      </c>
      <c r="BT157" s="341">
        <f t="shared" si="201"/>
        <v>188.10000000000014</v>
      </c>
      <c r="BU157" s="319">
        <v>137.11000000000001</v>
      </c>
      <c r="BV157" s="319">
        <v>0</v>
      </c>
      <c r="BW157" s="319">
        <f t="shared" si="202"/>
        <v>137.11000000000001</v>
      </c>
      <c r="BX157" s="320">
        <f t="shared" si="203"/>
        <v>0</v>
      </c>
      <c r="BY157" s="342">
        <f t="shared" si="204"/>
        <v>137.11000000000001</v>
      </c>
      <c r="BZ157" s="319">
        <v>2077.83</v>
      </c>
      <c r="CA157" s="319">
        <v>4103.1399999999994</v>
      </c>
      <c r="CB157" s="319">
        <f t="shared" si="205"/>
        <v>0</v>
      </c>
      <c r="CC157" s="320">
        <f t="shared" si="206"/>
        <v>-2025.3099999999995</v>
      </c>
      <c r="CD157" s="341">
        <f t="shared" si="207"/>
        <v>-2025.3099999999995</v>
      </c>
      <c r="CE157" s="319">
        <v>14919.729999999998</v>
      </c>
      <c r="CF157" s="319">
        <v>4733.68</v>
      </c>
      <c r="CG157" s="319">
        <f t="shared" si="208"/>
        <v>10186.049999999997</v>
      </c>
      <c r="CH157" s="320">
        <f t="shared" si="209"/>
        <v>0</v>
      </c>
      <c r="CI157" s="342">
        <f t="shared" si="210"/>
        <v>10186.049999999997</v>
      </c>
      <c r="CJ157" s="319">
        <v>1516.6999999999998</v>
      </c>
      <c r="CK157" s="319">
        <v>0</v>
      </c>
      <c r="CL157" s="324">
        <f t="shared" si="211"/>
        <v>1516.6999999999998</v>
      </c>
      <c r="CM157" s="324">
        <f t="shared" si="212"/>
        <v>0</v>
      </c>
      <c r="CN157" s="327">
        <f t="shared" si="265"/>
        <v>1516.6999999999998</v>
      </c>
      <c r="CO157" s="324">
        <v>2865.64</v>
      </c>
      <c r="CP157" s="324">
        <v>0</v>
      </c>
      <c r="CQ157" s="324">
        <f t="shared" si="213"/>
        <v>2865.64</v>
      </c>
      <c r="CR157" s="324">
        <f t="shared" si="214"/>
        <v>0</v>
      </c>
      <c r="CS157" s="327">
        <f t="shared" si="266"/>
        <v>2865.64</v>
      </c>
      <c r="CT157" s="324">
        <v>0</v>
      </c>
      <c r="CU157" s="324">
        <v>0</v>
      </c>
      <c r="CV157" s="324">
        <f t="shared" si="215"/>
        <v>0</v>
      </c>
      <c r="CW157" s="324">
        <f t="shared" si="216"/>
        <v>0</v>
      </c>
      <c r="CX157" s="327">
        <f t="shared" si="267"/>
        <v>0</v>
      </c>
      <c r="CY157" s="324">
        <v>0</v>
      </c>
      <c r="CZ157" s="324">
        <v>0</v>
      </c>
      <c r="DA157" s="324">
        <f t="shared" si="217"/>
        <v>0</v>
      </c>
      <c r="DB157" s="324">
        <f t="shared" si="218"/>
        <v>0</v>
      </c>
      <c r="DC157" s="327">
        <f t="shared" si="268"/>
        <v>0</v>
      </c>
      <c r="DD157" s="324">
        <v>0</v>
      </c>
      <c r="DE157" s="324">
        <v>0</v>
      </c>
      <c r="DF157" s="324">
        <f t="shared" si="219"/>
        <v>0</v>
      </c>
      <c r="DG157" s="324">
        <f t="shared" si="220"/>
        <v>0</v>
      </c>
      <c r="DH157" s="325">
        <f t="shared" si="269"/>
        <v>0</v>
      </c>
      <c r="DI157" s="323">
        <v>1663.3999999999999</v>
      </c>
      <c r="DJ157" s="323">
        <v>0</v>
      </c>
      <c r="DK157" s="324">
        <f t="shared" si="221"/>
        <v>1663.3999999999999</v>
      </c>
      <c r="DL157" s="324">
        <f t="shared" si="222"/>
        <v>0</v>
      </c>
      <c r="DM157" s="327">
        <f t="shared" si="270"/>
        <v>1663.3999999999999</v>
      </c>
      <c r="DN157" s="324">
        <v>108.13</v>
      </c>
      <c r="DO157" s="324">
        <v>0</v>
      </c>
      <c r="DP157" s="324">
        <f t="shared" si="223"/>
        <v>108.13</v>
      </c>
      <c r="DQ157" s="324">
        <f t="shared" si="224"/>
        <v>0</v>
      </c>
      <c r="DR157" s="325">
        <f t="shared" si="225"/>
        <v>108.13</v>
      </c>
      <c r="DS157" s="320">
        <v>4439.5</v>
      </c>
      <c r="DT157" s="320">
        <v>0</v>
      </c>
      <c r="DU157" s="319">
        <f t="shared" si="226"/>
        <v>4439.5</v>
      </c>
      <c r="DV157" s="320">
        <f t="shared" si="227"/>
        <v>0</v>
      </c>
      <c r="DW157" s="342">
        <f t="shared" si="271"/>
        <v>4439.5</v>
      </c>
      <c r="DX157" s="329">
        <v>4468.45</v>
      </c>
      <c r="DY157" s="329">
        <v>5917.73</v>
      </c>
      <c r="DZ157" s="320">
        <f t="shared" si="228"/>
        <v>0</v>
      </c>
      <c r="EA157" s="320">
        <f t="shared" si="229"/>
        <v>-1449.2799999999997</v>
      </c>
      <c r="EB157" s="342">
        <f t="shared" si="230"/>
        <v>-1449.2799999999997</v>
      </c>
      <c r="EC157" s="319">
        <v>0</v>
      </c>
      <c r="ED157" s="319">
        <v>0</v>
      </c>
      <c r="EE157" s="319">
        <f t="shared" si="231"/>
        <v>0</v>
      </c>
      <c r="EF157" s="320">
        <f t="shared" si="232"/>
        <v>0</v>
      </c>
      <c r="EG157" s="342">
        <f t="shared" si="233"/>
        <v>0</v>
      </c>
      <c r="EH157" s="324"/>
      <c r="EI157" s="324"/>
      <c r="EJ157" s="324">
        <f t="shared" si="234"/>
        <v>0</v>
      </c>
      <c r="EK157" s="324">
        <f t="shared" si="235"/>
        <v>0</v>
      </c>
      <c r="EL157" s="327">
        <f t="shared" si="236"/>
        <v>0</v>
      </c>
      <c r="EM157" s="330">
        <v>2336.71</v>
      </c>
      <c r="EN157" s="330">
        <v>1888.8899999999999</v>
      </c>
      <c r="EO157" s="331">
        <f t="shared" si="237"/>
        <v>70588.490000000005</v>
      </c>
      <c r="EP157" s="331">
        <f t="shared" si="184"/>
        <v>55163.700000000012</v>
      </c>
      <c r="EQ157" s="332">
        <f t="shared" si="262"/>
        <v>15424.789999999994</v>
      </c>
      <c r="ER157" s="332">
        <f t="shared" si="263"/>
        <v>0</v>
      </c>
      <c r="ES157" s="333">
        <f t="shared" si="238"/>
        <v>15424.789999999994</v>
      </c>
      <c r="ET157" s="343"/>
      <c r="EU157" s="335">
        <f t="shared" si="239"/>
        <v>8383.1099999999951</v>
      </c>
      <c r="EV157" s="336">
        <f t="shared" si="240"/>
        <v>-12937.719999999998</v>
      </c>
      <c r="EW157" s="337"/>
      <c r="EX157" s="2"/>
      <c r="EY157" s="7"/>
      <c r="EZ157" s="2"/>
      <c r="FA157" s="2"/>
      <c r="FB157" s="2"/>
      <c r="FC157" s="2"/>
      <c r="FD157" s="2"/>
      <c r="FE157" s="2"/>
      <c r="FF157" s="2"/>
      <c r="FG157" s="2"/>
    </row>
    <row r="158" spans="1:163" s="1" customFormat="1" ht="15.75" customHeight="1" x14ac:dyDescent="0.25">
      <c r="A158" s="311">
        <v>151</v>
      </c>
      <c r="B158" s="338" t="s">
        <v>158</v>
      </c>
      <c r="C158" s="339">
        <v>3</v>
      </c>
      <c r="D158" s="340">
        <v>10</v>
      </c>
      <c r="E158" s="315">
        <v>3930.4000000000005</v>
      </c>
      <c r="F158" s="316">
        <f>'[3]березень 2021'!F167</f>
        <v>-9800.7900000000081</v>
      </c>
      <c r="G158" s="316">
        <f>'[3]березень 2021'!G167</f>
        <v>-32282.189999999995</v>
      </c>
      <c r="H158" s="317">
        <v>18570.86</v>
      </c>
      <c r="I158" s="317">
        <v>16647.659999999996</v>
      </c>
      <c r="J158" s="317">
        <f t="shared" si="241"/>
        <v>1923.2000000000044</v>
      </c>
      <c r="K158" s="317">
        <f t="shared" si="242"/>
        <v>0</v>
      </c>
      <c r="L158" s="317">
        <f t="shared" si="185"/>
        <v>1923.2000000000044</v>
      </c>
      <c r="M158" s="318">
        <v>40203.03</v>
      </c>
      <c r="N158" s="318">
        <v>61303.29</v>
      </c>
      <c r="O158" s="319">
        <f t="shared" si="243"/>
        <v>0</v>
      </c>
      <c r="P158" s="319">
        <f t="shared" si="186"/>
        <v>-21100.260000000002</v>
      </c>
      <c r="Q158" s="319">
        <f t="shared" si="187"/>
        <v>-21100.260000000002</v>
      </c>
      <c r="R158" s="319">
        <v>0</v>
      </c>
      <c r="S158" s="319">
        <v>0</v>
      </c>
      <c r="T158" s="319">
        <f t="shared" si="244"/>
        <v>0</v>
      </c>
      <c r="U158" s="320">
        <f t="shared" si="245"/>
        <v>0</v>
      </c>
      <c r="V158" s="341">
        <f t="shared" si="188"/>
        <v>0</v>
      </c>
      <c r="W158" s="319">
        <v>0</v>
      </c>
      <c r="X158" s="319">
        <v>0</v>
      </c>
      <c r="Y158" s="319">
        <f t="shared" si="189"/>
        <v>0</v>
      </c>
      <c r="Z158" s="320">
        <f t="shared" si="190"/>
        <v>0</v>
      </c>
      <c r="AA158" s="342">
        <f t="shared" si="191"/>
        <v>0</v>
      </c>
      <c r="AB158" s="323">
        <v>4764.42</v>
      </c>
      <c r="AC158" s="323">
        <v>1926.94</v>
      </c>
      <c r="AD158" s="324">
        <f t="shared" si="246"/>
        <v>2837.48</v>
      </c>
      <c r="AE158" s="324">
        <f t="shared" si="247"/>
        <v>0</v>
      </c>
      <c r="AF158" s="325">
        <f t="shared" si="264"/>
        <v>2837.48</v>
      </c>
      <c r="AG158" s="323">
        <v>3303.8899999999994</v>
      </c>
      <c r="AH158" s="323">
        <v>1420.1399999999999</v>
      </c>
      <c r="AI158" s="324">
        <f t="shared" si="248"/>
        <v>1883.7499999999995</v>
      </c>
      <c r="AJ158" s="324">
        <f t="shared" si="249"/>
        <v>0</v>
      </c>
      <c r="AK158" s="325">
        <f t="shared" si="192"/>
        <v>1883.7499999999995</v>
      </c>
      <c r="AL158" s="323">
        <v>0</v>
      </c>
      <c r="AM158" s="323">
        <v>0.01</v>
      </c>
      <c r="AN158" s="324">
        <f t="shared" si="250"/>
        <v>0</v>
      </c>
      <c r="AO158" s="324">
        <f t="shared" si="251"/>
        <v>-0.01</v>
      </c>
      <c r="AP158" s="325">
        <f t="shared" si="193"/>
        <v>-0.01</v>
      </c>
      <c r="AQ158" s="326">
        <v>0</v>
      </c>
      <c r="AR158" s="326">
        <v>0</v>
      </c>
      <c r="AS158" s="324">
        <f t="shared" si="252"/>
        <v>0</v>
      </c>
      <c r="AT158" s="324">
        <f t="shared" si="253"/>
        <v>0</v>
      </c>
      <c r="AU158" s="327">
        <f t="shared" si="194"/>
        <v>0</v>
      </c>
      <c r="AV158" s="323">
        <v>456.33000000000004</v>
      </c>
      <c r="AW158" s="323">
        <v>1.61</v>
      </c>
      <c r="AX158" s="324">
        <f t="shared" si="254"/>
        <v>454.72</v>
      </c>
      <c r="AY158" s="324">
        <f t="shared" si="255"/>
        <v>0</v>
      </c>
      <c r="AZ158" s="325">
        <f t="shared" si="195"/>
        <v>454.72</v>
      </c>
      <c r="BA158" s="326">
        <v>12688.93</v>
      </c>
      <c r="BB158" s="326">
        <v>20704.599999999999</v>
      </c>
      <c r="BC158" s="324">
        <f t="shared" si="256"/>
        <v>0</v>
      </c>
      <c r="BD158" s="324">
        <f t="shared" si="257"/>
        <v>-8015.6699999999983</v>
      </c>
      <c r="BE158" s="327">
        <f t="shared" si="196"/>
        <v>-8015.6699999999983</v>
      </c>
      <c r="BF158" s="324">
        <v>1345.76</v>
      </c>
      <c r="BG158" s="324">
        <v>3233.71</v>
      </c>
      <c r="BH158" s="324">
        <f t="shared" si="258"/>
        <v>0</v>
      </c>
      <c r="BI158" s="324">
        <f t="shared" si="259"/>
        <v>-1887.95</v>
      </c>
      <c r="BJ158" s="327">
        <f t="shared" si="197"/>
        <v>-1887.95</v>
      </c>
      <c r="BK158" s="324">
        <v>6254.4299999999994</v>
      </c>
      <c r="BL158" s="324">
        <v>4219.45</v>
      </c>
      <c r="BM158" s="324">
        <f t="shared" si="260"/>
        <v>2034.9799999999996</v>
      </c>
      <c r="BN158" s="324">
        <f t="shared" si="261"/>
        <v>0</v>
      </c>
      <c r="BO158" s="325">
        <f t="shared" si="198"/>
        <v>2034.9799999999996</v>
      </c>
      <c r="BP158" s="320">
        <v>2167.2099999999996</v>
      </c>
      <c r="BQ158" s="320">
        <v>1783.4</v>
      </c>
      <c r="BR158" s="319">
        <f t="shared" si="199"/>
        <v>383.80999999999949</v>
      </c>
      <c r="BS158" s="320">
        <f t="shared" si="200"/>
        <v>0</v>
      </c>
      <c r="BT158" s="341">
        <f t="shared" si="201"/>
        <v>383.80999999999949</v>
      </c>
      <c r="BU158" s="319">
        <v>281.02</v>
      </c>
      <c r="BV158" s="319">
        <v>0</v>
      </c>
      <c r="BW158" s="319">
        <f t="shared" si="202"/>
        <v>281.02</v>
      </c>
      <c r="BX158" s="320">
        <f t="shared" si="203"/>
        <v>0</v>
      </c>
      <c r="BY158" s="342">
        <f t="shared" si="204"/>
        <v>281.02</v>
      </c>
      <c r="BZ158" s="319">
        <v>4159.54</v>
      </c>
      <c r="CA158" s="319">
        <v>8206.2799999999988</v>
      </c>
      <c r="CB158" s="319">
        <f t="shared" si="205"/>
        <v>0</v>
      </c>
      <c r="CC158" s="320">
        <f t="shared" si="206"/>
        <v>-4046.7399999999989</v>
      </c>
      <c r="CD158" s="341">
        <f t="shared" si="207"/>
        <v>-4046.7399999999989</v>
      </c>
      <c r="CE158" s="319">
        <v>20725.8</v>
      </c>
      <c r="CF158" s="319">
        <v>1800.48</v>
      </c>
      <c r="CG158" s="319">
        <f t="shared" si="208"/>
        <v>18925.32</v>
      </c>
      <c r="CH158" s="320">
        <f t="shared" si="209"/>
        <v>0</v>
      </c>
      <c r="CI158" s="342">
        <f t="shared" si="210"/>
        <v>18925.32</v>
      </c>
      <c r="CJ158" s="319">
        <v>2934.83</v>
      </c>
      <c r="CK158" s="319">
        <v>433.58</v>
      </c>
      <c r="CL158" s="324">
        <f t="shared" si="211"/>
        <v>2501.25</v>
      </c>
      <c r="CM158" s="324">
        <f t="shared" si="212"/>
        <v>0</v>
      </c>
      <c r="CN158" s="327">
        <f t="shared" si="265"/>
        <v>2501.25</v>
      </c>
      <c r="CO158" s="324">
        <v>5632.2400000000007</v>
      </c>
      <c r="CP158" s="324">
        <v>0</v>
      </c>
      <c r="CQ158" s="324">
        <f t="shared" si="213"/>
        <v>5632.2400000000007</v>
      </c>
      <c r="CR158" s="324">
        <f t="shared" si="214"/>
        <v>0</v>
      </c>
      <c r="CS158" s="327">
        <f t="shared" si="266"/>
        <v>5632.2400000000007</v>
      </c>
      <c r="CT158" s="324">
        <v>0</v>
      </c>
      <c r="CU158" s="324">
        <v>0</v>
      </c>
      <c r="CV158" s="324">
        <f t="shared" si="215"/>
        <v>0</v>
      </c>
      <c r="CW158" s="324">
        <f t="shared" si="216"/>
        <v>0</v>
      </c>
      <c r="CX158" s="327">
        <f t="shared" si="267"/>
        <v>0</v>
      </c>
      <c r="CY158" s="324">
        <v>0</v>
      </c>
      <c r="CZ158" s="324">
        <v>0</v>
      </c>
      <c r="DA158" s="324">
        <f t="shared" si="217"/>
        <v>0</v>
      </c>
      <c r="DB158" s="324">
        <f t="shared" si="218"/>
        <v>0</v>
      </c>
      <c r="DC158" s="327">
        <f t="shared" si="268"/>
        <v>0</v>
      </c>
      <c r="DD158" s="324">
        <v>0</v>
      </c>
      <c r="DE158" s="324">
        <v>749.92</v>
      </c>
      <c r="DF158" s="324">
        <f t="shared" si="219"/>
        <v>0</v>
      </c>
      <c r="DG158" s="324">
        <f t="shared" si="220"/>
        <v>-749.92</v>
      </c>
      <c r="DH158" s="325">
        <f t="shared" si="269"/>
        <v>-749.92</v>
      </c>
      <c r="DI158" s="323">
        <v>2334.65</v>
      </c>
      <c r="DJ158" s="323">
        <v>1024.81</v>
      </c>
      <c r="DK158" s="324">
        <f t="shared" si="221"/>
        <v>1309.8400000000001</v>
      </c>
      <c r="DL158" s="324">
        <f t="shared" si="222"/>
        <v>0</v>
      </c>
      <c r="DM158" s="327">
        <f t="shared" si="270"/>
        <v>1309.8400000000001</v>
      </c>
      <c r="DN158" s="324">
        <v>218.92</v>
      </c>
      <c r="DO158" s="324">
        <v>0</v>
      </c>
      <c r="DP158" s="324">
        <f t="shared" si="223"/>
        <v>218.92</v>
      </c>
      <c r="DQ158" s="324">
        <f t="shared" si="224"/>
        <v>0</v>
      </c>
      <c r="DR158" s="325">
        <f t="shared" si="225"/>
        <v>218.92</v>
      </c>
      <c r="DS158" s="320">
        <v>8110.9600000000009</v>
      </c>
      <c r="DT158" s="320">
        <v>0</v>
      </c>
      <c r="DU158" s="319">
        <f t="shared" si="226"/>
        <v>8110.9600000000009</v>
      </c>
      <c r="DV158" s="320">
        <f t="shared" si="227"/>
        <v>0</v>
      </c>
      <c r="DW158" s="342">
        <f t="shared" si="271"/>
        <v>8110.9600000000009</v>
      </c>
      <c r="DX158" s="329">
        <v>11198.880000000001</v>
      </c>
      <c r="DY158" s="329">
        <v>10659.27</v>
      </c>
      <c r="DZ158" s="320">
        <f t="shared" si="228"/>
        <v>539.61000000000058</v>
      </c>
      <c r="EA158" s="320">
        <f t="shared" si="229"/>
        <v>0</v>
      </c>
      <c r="EB158" s="342">
        <f t="shared" si="230"/>
        <v>539.61000000000058</v>
      </c>
      <c r="EC158" s="319">
        <v>0</v>
      </c>
      <c r="ED158" s="319">
        <v>0</v>
      </c>
      <c r="EE158" s="319">
        <f t="shared" si="231"/>
        <v>0</v>
      </c>
      <c r="EF158" s="320">
        <f t="shared" si="232"/>
        <v>0</v>
      </c>
      <c r="EG158" s="342">
        <f t="shared" si="233"/>
        <v>0</v>
      </c>
      <c r="EH158" s="324"/>
      <c r="EI158" s="324"/>
      <c r="EJ158" s="324">
        <f t="shared" si="234"/>
        <v>0</v>
      </c>
      <c r="EK158" s="324">
        <f t="shared" si="235"/>
        <v>0</v>
      </c>
      <c r="EL158" s="327">
        <f t="shared" si="236"/>
        <v>0</v>
      </c>
      <c r="EM158" s="330">
        <v>4978.3400000000011</v>
      </c>
      <c r="EN158" s="330">
        <v>4830.38</v>
      </c>
      <c r="EO158" s="331">
        <f t="shared" si="237"/>
        <v>150330.04</v>
      </c>
      <c r="EP158" s="331">
        <f t="shared" si="184"/>
        <v>138945.53</v>
      </c>
      <c r="EQ158" s="332">
        <f t="shared" si="262"/>
        <v>11384.510000000009</v>
      </c>
      <c r="ER158" s="332">
        <f t="shared" si="263"/>
        <v>0</v>
      </c>
      <c r="ES158" s="333">
        <f t="shared" si="238"/>
        <v>11384.510000000009</v>
      </c>
      <c r="ET158" s="343"/>
      <c r="EU158" s="335">
        <f t="shared" si="239"/>
        <v>1583.7200000000012</v>
      </c>
      <c r="EV158" s="336">
        <f t="shared" si="240"/>
        <v>-4444.5399999999945</v>
      </c>
      <c r="EW158" s="337"/>
      <c r="EX158" s="2"/>
      <c r="EY158" s="7"/>
      <c r="EZ158" s="2"/>
      <c r="FA158" s="2"/>
      <c r="FB158" s="2"/>
      <c r="FC158" s="2"/>
      <c r="FD158" s="2"/>
      <c r="FE158" s="2"/>
      <c r="FF158" s="2"/>
      <c r="FG158" s="2"/>
    </row>
    <row r="159" spans="1:163" s="1" customFormat="1" ht="15.75" customHeight="1" x14ac:dyDescent="0.25">
      <c r="A159" s="311">
        <v>152</v>
      </c>
      <c r="B159" s="338" t="s">
        <v>159</v>
      </c>
      <c r="C159" s="339">
        <v>2</v>
      </c>
      <c r="D159" s="340">
        <v>3</v>
      </c>
      <c r="E159" s="315">
        <v>925.12857142857138</v>
      </c>
      <c r="F159" s="316">
        <f>'[3]березень 2021'!F168</f>
        <v>-1543.889999999999</v>
      </c>
      <c r="G159" s="316">
        <f>'[3]березень 2021'!G168</f>
        <v>-1693.1499999999985</v>
      </c>
      <c r="H159" s="317">
        <v>4081.13</v>
      </c>
      <c r="I159" s="317">
        <v>3814.7799999999993</v>
      </c>
      <c r="J159" s="317">
        <f t="shared" si="241"/>
        <v>266.35000000000082</v>
      </c>
      <c r="K159" s="317">
        <f t="shared" si="242"/>
        <v>0</v>
      </c>
      <c r="L159" s="317">
        <f t="shared" si="185"/>
        <v>266.35000000000082</v>
      </c>
      <c r="M159" s="318">
        <v>8737.7199999999993</v>
      </c>
      <c r="N159" s="318">
        <v>13235.800000000001</v>
      </c>
      <c r="O159" s="319">
        <f t="shared" si="243"/>
        <v>0</v>
      </c>
      <c r="P159" s="319">
        <f t="shared" si="186"/>
        <v>-4498.0800000000017</v>
      </c>
      <c r="Q159" s="319">
        <f t="shared" si="187"/>
        <v>-4498.0800000000017</v>
      </c>
      <c r="R159" s="319">
        <v>0</v>
      </c>
      <c r="S159" s="319">
        <v>0</v>
      </c>
      <c r="T159" s="319">
        <f t="shared" si="244"/>
        <v>0</v>
      </c>
      <c r="U159" s="320">
        <f t="shared" si="245"/>
        <v>0</v>
      </c>
      <c r="V159" s="341">
        <f t="shared" si="188"/>
        <v>0</v>
      </c>
      <c r="W159" s="319">
        <v>0</v>
      </c>
      <c r="X159" s="319">
        <v>0</v>
      </c>
      <c r="Y159" s="319">
        <f t="shared" si="189"/>
        <v>0</v>
      </c>
      <c r="Z159" s="320">
        <f t="shared" si="190"/>
        <v>0</v>
      </c>
      <c r="AA159" s="342">
        <f t="shared" si="191"/>
        <v>0</v>
      </c>
      <c r="AB159" s="323">
        <v>919.4</v>
      </c>
      <c r="AC159" s="323">
        <v>959.59000000000015</v>
      </c>
      <c r="AD159" s="324">
        <f t="shared" si="246"/>
        <v>0</v>
      </c>
      <c r="AE159" s="324">
        <f t="shared" si="247"/>
        <v>-40.190000000000168</v>
      </c>
      <c r="AF159" s="325">
        <f t="shared" si="264"/>
        <v>-40.190000000000168</v>
      </c>
      <c r="AG159" s="323">
        <v>607.71</v>
      </c>
      <c r="AH159" s="323">
        <v>731.53</v>
      </c>
      <c r="AI159" s="324">
        <f t="shared" si="248"/>
        <v>0</v>
      </c>
      <c r="AJ159" s="324">
        <f t="shared" si="249"/>
        <v>-123.81999999999994</v>
      </c>
      <c r="AK159" s="325">
        <f t="shared" si="192"/>
        <v>-123.81999999999994</v>
      </c>
      <c r="AL159" s="323">
        <v>1272.3200000000002</v>
      </c>
      <c r="AM159" s="323">
        <v>982.18</v>
      </c>
      <c r="AN159" s="324">
        <f t="shared" si="250"/>
        <v>290.14000000000021</v>
      </c>
      <c r="AO159" s="324">
        <f t="shared" si="251"/>
        <v>0</v>
      </c>
      <c r="AP159" s="325">
        <f t="shared" si="193"/>
        <v>290.14000000000021</v>
      </c>
      <c r="AQ159" s="326">
        <v>250.98</v>
      </c>
      <c r="AR159" s="326">
        <v>214.04000000000002</v>
      </c>
      <c r="AS159" s="324">
        <f t="shared" si="252"/>
        <v>36.939999999999969</v>
      </c>
      <c r="AT159" s="324">
        <f t="shared" si="253"/>
        <v>0</v>
      </c>
      <c r="AU159" s="327">
        <f t="shared" si="194"/>
        <v>36.939999999999969</v>
      </c>
      <c r="AV159" s="323">
        <v>0</v>
      </c>
      <c r="AW159" s="323">
        <v>0</v>
      </c>
      <c r="AX159" s="324">
        <f t="shared" si="254"/>
        <v>0</v>
      </c>
      <c r="AY159" s="324">
        <f t="shared" si="255"/>
        <v>0</v>
      </c>
      <c r="AZ159" s="325">
        <f t="shared" si="195"/>
        <v>0</v>
      </c>
      <c r="BA159" s="326">
        <v>1672.27</v>
      </c>
      <c r="BB159" s="326">
        <v>2482.54</v>
      </c>
      <c r="BC159" s="324">
        <f t="shared" si="256"/>
        <v>0</v>
      </c>
      <c r="BD159" s="324">
        <f t="shared" si="257"/>
        <v>-810.27</v>
      </c>
      <c r="BE159" s="327">
        <f t="shared" si="196"/>
        <v>-810.27</v>
      </c>
      <c r="BF159" s="324">
        <v>316.75</v>
      </c>
      <c r="BG159" s="324">
        <v>1307.2</v>
      </c>
      <c r="BH159" s="324">
        <f t="shared" si="258"/>
        <v>0</v>
      </c>
      <c r="BI159" s="324">
        <f t="shared" si="259"/>
        <v>-990.45</v>
      </c>
      <c r="BJ159" s="327">
        <f t="shared" si="197"/>
        <v>-990.45</v>
      </c>
      <c r="BK159" s="324">
        <v>1743.9700000000003</v>
      </c>
      <c r="BL159" s="324">
        <v>993.17000000000007</v>
      </c>
      <c r="BM159" s="324">
        <f t="shared" si="260"/>
        <v>750.80000000000018</v>
      </c>
      <c r="BN159" s="324">
        <f t="shared" si="261"/>
        <v>0</v>
      </c>
      <c r="BO159" s="325">
        <f t="shared" si="198"/>
        <v>750.80000000000018</v>
      </c>
      <c r="BP159" s="320">
        <v>360.97999999999996</v>
      </c>
      <c r="BQ159" s="320">
        <v>296.90999999999997</v>
      </c>
      <c r="BR159" s="319">
        <f t="shared" si="199"/>
        <v>64.069999999999993</v>
      </c>
      <c r="BS159" s="320">
        <f t="shared" si="200"/>
        <v>0</v>
      </c>
      <c r="BT159" s="341">
        <f t="shared" si="201"/>
        <v>64.069999999999993</v>
      </c>
      <c r="BU159" s="319">
        <v>46.84</v>
      </c>
      <c r="BV159" s="319">
        <v>0</v>
      </c>
      <c r="BW159" s="319">
        <f t="shared" si="202"/>
        <v>46.84</v>
      </c>
      <c r="BX159" s="320">
        <f t="shared" si="203"/>
        <v>0</v>
      </c>
      <c r="BY159" s="342">
        <f t="shared" si="204"/>
        <v>46.84</v>
      </c>
      <c r="BZ159" s="319">
        <v>441.67000000000007</v>
      </c>
      <c r="CA159" s="319">
        <v>728.17</v>
      </c>
      <c r="CB159" s="319">
        <f t="shared" si="205"/>
        <v>0</v>
      </c>
      <c r="CC159" s="320">
        <f t="shared" si="206"/>
        <v>-286.49999999999989</v>
      </c>
      <c r="CD159" s="341">
        <f t="shared" si="207"/>
        <v>-286.49999999999989</v>
      </c>
      <c r="CE159" s="319">
        <v>4954.619999999999</v>
      </c>
      <c r="CF159" s="319">
        <v>9708.98</v>
      </c>
      <c r="CG159" s="319">
        <f t="shared" si="208"/>
        <v>0</v>
      </c>
      <c r="CH159" s="320">
        <f t="shared" si="209"/>
        <v>-4754.3600000000006</v>
      </c>
      <c r="CI159" s="342">
        <f t="shared" si="210"/>
        <v>-4754.3600000000006</v>
      </c>
      <c r="CJ159" s="319">
        <v>589.30999999999995</v>
      </c>
      <c r="CK159" s="319">
        <v>0</v>
      </c>
      <c r="CL159" s="324">
        <f t="shared" si="211"/>
        <v>589.30999999999995</v>
      </c>
      <c r="CM159" s="324">
        <f t="shared" si="212"/>
        <v>0</v>
      </c>
      <c r="CN159" s="327">
        <f t="shared" si="265"/>
        <v>589.30999999999995</v>
      </c>
      <c r="CO159" s="324">
        <v>1036.24</v>
      </c>
      <c r="CP159" s="324">
        <v>0</v>
      </c>
      <c r="CQ159" s="324">
        <f t="shared" si="213"/>
        <v>1036.24</v>
      </c>
      <c r="CR159" s="324">
        <f t="shared" si="214"/>
        <v>0</v>
      </c>
      <c r="CS159" s="327">
        <f t="shared" si="266"/>
        <v>1036.24</v>
      </c>
      <c r="CT159" s="324">
        <v>183.37</v>
      </c>
      <c r="CU159" s="324">
        <v>0</v>
      </c>
      <c r="CV159" s="324">
        <f t="shared" si="215"/>
        <v>183.37</v>
      </c>
      <c r="CW159" s="324">
        <f t="shared" si="216"/>
        <v>0</v>
      </c>
      <c r="CX159" s="327">
        <f t="shared" si="267"/>
        <v>183.37</v>
      </c>
      <c r="CY159" s="324">
        <v>483.36999999999995</v>
      </c>
      <c r="CZ159" s="324">
        <v>0</v>
      </c>
      <c r="DA159" s="324">
        <f t="shared" si="217"/>
        <v>483.36999999999995</v>
      </c>
      <c r="DB159" s="324">
        <f t="shared" si="218"/>
        <v>0</v>
      </c>
      <c r="DC159" s="327">
        <f t="shared" si="268"/>
        <v>483.36999999999995</v>
      </c>
      <c r="DD159" s="324">
        <v>0</v>
      </c>
      <c r="DE159" s="324">
        <v>0</v>
      </c>
      <c r="DF159" s="324">
        <f t="shared" si="219"/>
        <v>0</v>
      </c>
      <c r="DG159" s="324">
        <f t="shared" si="220"/>
        <v>0</v>
      </c>
      <c r="DH159" s="325">
        <f t="shared" si="269"/>
        <v>0</v>
      </c>
      <c r="DI159" s="323">
        <v>397.70999999999992</v>
      </c>
      <c r="DJ159" s="323">
        <v>1100.82</v>
      </c>
      <c r="DK159" s="324">
        <f t="shared" si="221"/>
        <v>0</v>
      </c>
      <c r="DL159" s="324">
        <f t="shared" si="222"/>
        <v>-703.11</v>
      </c>
      <c r="DM159" s="327">
        <f t="shared" si="270"/>
        <v>-703.11</v>
      </c>
      <c r="DN159" s="324">
        <v>80.13000000000001</v>
      </c>
      <c r="DO159" s="324">
        <v>0</v>
      </c>
      <c r="DP159" s="324">
        <f t="shared" si="223"/>
        <v>80.13000000000001</v>
      </c>
      <c r="DQ159" s="324">
        <f t="shared" si="224"/>
        <v>0</v>
      </c>
      <c r="DR159" s="325">
        <f t="shared" si="225"/>
        <v>80.13000000000001</v>
      </c>
      <c r="DS159" s="320">
        <v>3039.5199999999995</v>
      </c>
      <c r="DT159" s="320">
        <v>0</v>
      </c>
      <c r="DU159" s="319">
        <f t="shared" si="226"/>
        <v>3039.5199999999995</v>
      </c>
      <c r="DV159" s="320">
        <f t="shared" si="227"/>
        <v>0</v>
      </c>
      <c r="DW159" s="342">
        <f t="shared" si="271"/>
        <v>3039.5199999999995</v>
      </c>
      <c r="DX159" s="329">
        <v>1403.4199999999996</v>
      </c>
      <c r="DY159" s="329">
        <v>491.60999999999996</v>
      </c>
      <c r="DZ159" s="320">
        <f t="shared" si="228"/>
        <v>911.80999999999972</v>
      </c>
      <c r="EA159" s="320">
        <f t="shared" si="229"/>
        <v>0</v>
      </c>
      <c r="EB159" s="342">
        <f t="shared" si="230"/>
        <v>911.80999999999972</v>
      </c>
      <c r="EC159" s="319">
        <v>0</v>
      </c>
      <c r="ED159" s="319">
        <v>0</v>
      </c>
      <c r="EE159" s="319">
        <f t="shared" si="231"/>
        <v>0</v>
      </c>
      <c r="EF159" s="320">
        <f t="shared" si="232"/>
        <v>0</v>
      </c>
      <c r="EG159" s="342">
        <f t="shared" si="233"/>
        <v>0</v>
      </c>
      <c r="EH159" s="324"/>
      <c r="EI159" s="324"/>
      <c r="EJ159" s="324">
        <f t="shared" si="234"/>
        <v>0</v>
      </c>
      <c r="EK159" s="324">
        <f t="shared" si="235"/>
        <v>0</v>
      </c>
      <c r="EL159" s="327">
        <f t="shared" si="236"/>
        <v>0</v>
      </c>
      <c r="EM159" s="330">
        <v>1116.9000000000001</v>
      </c>
      <c r="EN159" s="330">
        <v>1220.03</v>
      </c>
      <c r="EO159" s="331">
        <f t="shared" si="237"/>
        <v>33736.33</v>
      </c>
      <c r="EP159" s="331">
        <f t="shared" si="184"/>
        <v>38267.349999999991</v>
      </c>
      <c r="EQ159" s="332">
        <f t="shared" si="262"/>
        <v>0</v>
      </c>
      <c r="ER159" s="332">
        <f t="shared" si="263"/>
        <v>-4531.0199999999895</v>
      </c>
      <c r="ES159" s="333">
        <f t="shared" si="238"/>
        <v>-4531.0199999999895</v>
      </c>
      <c r="ET159" s="343"/>
      <c r="EU159" s="335">
        <f t="shared" si="239"/>
        <v>-6074.9099999999889</v>
      </c>
      <c r="EV159" s="336">
        <f t="shared" si="240"/>
        <v>-4778.1999999999989</v>
      </c>
      <c r="EW159" s="337"/>
      <c r="EX159" s="2"/>
      <c r="EY159" s="7"/>
      <c r="EZ159" s="2"/>
      <c r="FA159" s="2"/>
      <c r="FB159" s="2"/>
      <c r="FC159" s="2"/>
      <c r="FD159" s="2"/>
      <c r="FE159" s="2"/>
      <c r="FF159" s="2"/>
      <c r="FG159" s="2"/>
    </row>
    <row r="160" spans="1:163" s="1" customFormat="1" ht="15.75" customHeight="1" x14ac:dyDescent="0.25">
      <c r="A160" s="311">
        <v>153</v>
      </c>
      <c r="B160" s="338" t="s">
        <v>160</v>
      </c>
      <c r="C160" s="339">
        <v>3</v>
      </c>
      <c r="D160" s="340">
        <v>4</v>
      </c>
      <c r="E160" s="315">
        <v>1467.3999999999999</v>
      </c>
      <c r="F160" s="316">
        <f>'[3]березень 2021'!F169</f>
        <v>49752.1</v>
      </c>
      <c r="G160" s="316">
        <f>'[3]березень 2021'!G169</f>
        <v>36774.310000000012</v>
      </c>
      <c r="H160" s="317">
        <v>7687.5800000000008</v>
      </c>
      <c r="I160" s="317">
        <v>7105.16</v>
      </c>
      <c r="J160" s="317">
        <f t="shared" si="241"/>
        <v>582.42000000000098</v>
      </c>
      <c r="K160" s="317">
        <f t="shared" si="242"/>
        <v>0</v>
      </c>
      <c r="L160" s="317">
        <f t="shared" si="185"/>
        <v>582.42000000000098</v>
      </c>
      <c r="M160" s="318">
        <v>9099.48</v>
      </c>
      <c r="N160" s="318">
        <v>16581.39</v>
      </c>
      <c r="O160" s="319">
        <f t="shared" si="243"/>
        <v>0</v>
      </c>
      <c r="P160" s="319">
        <f t="shared" si="186"/>
        <v>-7481.91</v>
      </c>
      <c r="Q160" s="319">
        <f t="shared" si="187"/>
        <v>-7481.91</v>
      </c>
      <c r="R160" s="319">
        <v>0</v>
      </c>
      <c r="S160" s="319">
        <v>0</v>
      </c>
      <c r="T160" s="319">
        <f t="shared" si="244"/>
        <v>0</v>
      </c>
      <c r="U160" s="320">
        <f t="shared" si="245"/>
        <v>0</v>
      </c>
      <c r="V160" s="341">
        <f t="shared" si="188"/>
        <v>0</v>
      </c>
      <c r="W160" s="319">
        <v>0</v>
      </c>
      <c r="X160" s="319">
        <v>0</v>
      </c>
      <c r="Y160" s="319">
        <f t="shared" si="189"/>
        <v>0</v>
      </c>
      <c r="Z160" s="320">
        <f t="shared" si="190"/>
        <v>0</v>
      </c>
      <c r="AA160" s="342">
        <f t="shared" si="191"/>
        <v>0</v>
      </c>
      <c r="AB160" s="323">
        <v>2089.87</v>
      </c>
      <c r="AC160" s="323">
        <v>1098.26</v>
      </c>
      <c r="AD160" s="324">
        <f t="shared" si="246"/>
        <v>991.6099999999999</v>
      </c>
      <c r="AE160" s="324">
        <f t="shared" si="247"/>
        <v>0</v>
      </c>
      <c r="AF160" s="325">
        <f t="shared" si="264"/>
        <v>991.6099999999999</v>
      </c>
      <c r="AG160" s="323">
        <v>1349.4299999999998</v>
      </c>
      <c r="AH160" s="323">
        <v>879.15000000000009</v>
      </c>
      <c r="AI160" s="324">
        <f t="shared" si="248"/>
        <v>470.27999999999975</v>
      </c>
      <c r="AJ160" s="324">
        <f t="shared" si="249"/>
        <v>0</v>
      </c>
      <c r="AK160" s="325">
        <f t="shared" si="192"/>
        <v>470.27999999999975</v>
      </c>
      <c r="AL160" s="323">
        <v>2046.6000000000004</v>
      </c>
      <c r="AM160" s="323">
        <v>1579.45</v>
      </c>
      <c r="AN160" s="324">
        <f t="shared" si="250"/>
        <v>467.15000000000032</v>
      </c>
      <c r="AO160" s="324">
        <f t="shared" si="251"/>
        <v>0</v>
      </c>
      <c r="AP160" s="325">
        <f t="shared" si="193"/>
        <v>467.15000000000032</v>
      </c>
      <c r="AQ160" s="326">
        <v>412.48</v>
      </c>
      <c r="AR160" s="326">
        <v>353.07</v>
      </c>
      <c r="AS160" s="324">
        <f t="shared" si="252"/>
        <v>59.410000000000025</v>
      </c>
      <c r="AT160" s="324">
        <f t="shared" si="253"/>
        <v>0</v>
      </c>
      <c r="AU160" s="327">
        <f t="shared" si="194"/>
        <v>59.410000000000025</v>
      </c>
      <c r="AV160" s="323">
        <v>0</v>
      </c>
      <c r="AW160" s="323">
        <v>0</v>
      </c>
      <c r="AX160" s="324">
        <f t="shared" si="254"/>
        <v>0</v>
      </c>
      <c r="AY160" s="324">
        <f t="shared" si="255"/>
        <v>0</v>
      </c>
      <c r="AZ160" s="325">
        <f t="shared" si="195"/>
        <v>0</v>
      </c>
      <c r="BA160" s="326">
        <v>2610.3799999999997</v>
      </c>
      <c r="BB160" s="326">
        <v>4251.92</v>
      </c>
      <c r="BC160" s="324">
        <f t="shared" si="256"/>
        <v>0</v>
      </c>
      <c r="BD160" s="324">
        <f t="shared" si="257"/>
        <v>-1641.5400000000004</v>
      </c>
      <c r="BE160" s="327">
        <f t="shared" si="196"/>
        <v>-1641.5400000000004</v>
      </c>
      <c r="BF160" s="324">
        <v>502.42999999999995</v>
      </c>
      <c r="BG160" s="324">
        <v>1313.94</v>
      </c>
      <c r="BH160" s="324">
        <f t="shared" si="258"/>
        <v>0</v>
      </c>
      <c r="BI160" s="324">
        <f t="shared" si="259"/>
        <v>-811.5100000000001</v>
      </c>
      <c r="BJ160" s="327">
        <f t="shared" si="197"/>
        <v>-811.5100000000001</v>
      </c>
      <c r="BK160" s="324">
        <v>2766.22</v>
      </c>
      <c r="BL160" s="324">
        <v>1575.33</v>
      </c>
      <c r="BM160" s="324">
        <f t="shared" si="260"/>
        <v>1190.8899999999999</v>
      </c>
      <c r="BN160" s="324">
        <f t="shared" si="261"/>
        <v>0</v>
      </c>
      <c r="BO160" s="325">
        <f t="shared" si="198"/>
        <v>1190.8899999999999</v>
      </c>
      <c r="BP160" s="320">
        <v>819.99000000000012</v>
      </c>
      <c r="BQ160" s="320">
        <v>674.86</v>
      </c>
      <c r="BR160" s="319">
        <f t="shared" si="199"/>
        <v>145.13000000000011</v>
      </c>
      <c r="BS160" s="320">
        <f t="shared" si="200"/>
        <v>0</v>
      </c>
      <c r="BT160" s="341">
        <f t="shared" si="201"/>
        <v>145.13000000000011</v>
      </c>
      <c r="BU160" s="319">
        <v>106.54999999999998</v>
      </c>
      <c r="BV160" s="319">
        <v>0</v>
      </c>
      <c r="BW160" s="319">
        <f t="shared" si="202"/>
        <v>106.54999999999998</v>
      </c>
      <c r="BX160" s="320">
        <f t="shared" si="203"/>
        <v>0</v>
      </c>
      <c r="BY160" s="342">
        <f t="shared" si="204"/>
        <v>106.54999999999998</v>
      </c>
      <c r="BZ160" s="319">
        <v>654.73</v>
      </c>
      <c r="CA160" s="319">
        <v>0</v>
      </c>
      <c r="CB160" s="319">
        <f t="shared" si="205"/>
        <v>654.73</v>
      </c>
      <c r="CC160" s="320">
        <f t="shared" si="206"/>
        <v>0</v>
      </c>
      <c r="CD160" s="341">
        <f t="shared" si="207"/>
        <v>654.73</v>
      </c>
      <c r="CE160" s="319">
        <v>7947.1500000000005</v>
      </c>
      <c r="CF160" s="319">
        <v>41801.449999999997</v>
      </c>
      <c r="CG160" s="319">
        <f t="shared" si="208"/>
        <v>0</v>
      </c>
      <c r="CH160" s="320">
        <f t="shared" si="209"/>
        <v>-33854.299999999996</v>
      </c>
      <c r="CI160" s="342">
        <f t="shared" si="210"/>
        <v>-33854.299999999996</v>
      </c>
      <c r="CJ160" s="319">
        <v>1250.0800000000002</v>
      </c>
      <c r="CK160" s="319">
        <v>0</v>
      </c>
      <c r="CL160" s="324">
        <f t="shared" si="211"/>
        <v>1250.0800000000002</v>
      </c>
      <c r="CM160" s="324">
        <f t="shared" si="212"/>
        <v>0</v>
      </c>
      <c r="CN160" s="327">
        <f t="shared" si="265"/>
        <v>1250.0800000000002</v>
      </c>
      <c r="CO160" s="324">
        <v>2301.4699999999998</v>
      </c>
      <c r="CP160" s="324">
        <v>0</v>
      </c>
      <c r="CQ160" s="324">
        <f t="shared" si="213"/>
        <v>2301.4699999999998</v>
      </c>
      <c r="CR160" s="324">
        <f t="shared" si="214"/>
        <v>0</v>
      </c>
      <c r="CS160" s="327">
        <f t="shared" si="266"/>
        <v>2301.4699999999998</v>
      </c>
      <c r="CT160" s="324">
        <v>296.27999999999997</v>
      </c>
      <c r="CU160" s="324">
        <v>0</v>
      </c>
      <c r="CV160" s="324">
        <f t="shared" si="215"/>
        <v>296.27999999999997</v>
      </c>
      <c r="CW160" s="324">
        <f t="shared" si="216"/>
        <v>0</v>
      </c>
      <c r="CX160" s="327">
        <f t="shared" si="267"/>
        <v>296.27999999999997</v>
      </c>
      <c r="CY160" s="324">
        <v>727.40000000000009</v>
      </c>
      <c r="CZ160" s="324">
        <v>0</v>
      </c>
      <c r="DA160" s="324">
        <f t="shared" si="217"/>
        <v>727.40000000000009</v>
      </c>
      <c r="DB160" s="324">
        <f t="shared" si="218"/>
        <v>0</v>
      </c>
      <c r="DC160" s="327">
        <f t="shared" si="268"/>
        <v>727.40000000000009</v>
      </c>
      <c r="DD160" s="324">
        <v>0</v>
      </c>
      <c r="DE160" s="324">
        <v>0</v>
      </c>
      <c r="DF160" s="324">
        <f t="shared" si="219"/>
        <v>0</v>
      </c>
      <c r="DG160" s="324">
        <f t="shared" si="220"/>
        <v>0</v>
      </c>
      <c r="DH160" s="325">
        <f t="shared" si="269"/>
        <v>0</v>
      </c>
      <c r="DI160" s="323">
        <v>625.38999999999987</v>
      </c>
      <c r="DJ160" s="323">
        <v>342.34</v>
      </c>
      <c r="DK160" s="324">
        <f t="shared" si="221"/>
        <v>283.0499999999999</v>
      </c>
      <c r="DL160" s="324">
        <f t="shared" si="222"/>
        <v>0</v>
      </c>
      <c r="DM160" s="327">
        <f t="shared" si="270"/>
        <v>283.0499999999999</v>
      </c>
      <c r="DN160" s="324">
        <v>85.25</v>
      </c>
      <c r="DO160" s="324">
        <v>0</v>
      </c>
      <c r="DP160" s="324">
        <f t="shared" si="223"/>
        <v>85.25</v>
      </c>
      <c r="DQ160" s="324">
        <f t="shared" si="224"/>
        <v>0</v>
      </c>
      <c r="DR160" s="325">
        <f t="shared" si="225"/>
        <v>85.25</v>
      </c>
      <c r="DS160" s="320">
        <v>5373.33</v>
      </c>
      <c r="DT160" s="320">
        <v>0</v>
      </c>
      <c r="DU160" s="319">
        <f t="shared" si="226"/>
        <v>5373.33</v>
      </c>
      <c r="DV160" s="320">
        <f t="shared" si="227"/>
        <v>0</v>
      </c>
      <c r="DW160" s="342">
        <f t="shared" si="271"/>
        <v>5373.33</v>
      </c>
      <c r="DX160" s="329">
        <v>3201.12</v>
      </c>
      <c r="DY160" s="329">
        <v>2185.23</v>
      </c>
      <c r="DZ160" s="320">
        <f t="shared" si="228"/>
        <v>1015.8899999999999</v>
      </c>
      <c r="EA160" s="320">
        <f t="shared" si="229"/>
        <v>0</v>
      </c>
      <c r="EB160" s="342">
        <f t="shared" si="230"/>
        <v>1015.8899999999999</v>
      </c>
      <c r="EC160" s="319">
        <v>0</v>
      </c>
      <c r="ED160" s="319">
        <v>0</v>
      </c>
      <c r="EE160" s="319">
        <f t="shared" si="231"/>
        <v>0</v>
      </c>
      <c r="EF160" s="320">
        <f t="shared" si="232"/>
        <v>0</v>
      </c>
      <c r="EG160" s="342">
        <f t="shared" si="233"/>
        <v>0</v>
      </c>
      <c r="EH160" s="324"/>
      <c r="EI160" s="324"/>
      <c r="EJ160" s="324">
        <f t="shared" si="234"/>
        <v>0</v>
      </c>
      <c r="EK160" s="324">
        <f t="shared" si="235"/>
        <v>0</v>
      </c>
      <c r="EL160" s="327">
        <f t="shared" si="236"/>
        <v>0</v>
      </c>
      <c r="EM160" s="330">
        <v>1778.44</v>
      </c>
      <c r="EN160" s="330">
        <v>3131.2199999999993</v>
      </c>
      <c r="EO160" s="331">
        <f t="shared" si="237"/>
        <v>53731.650000000009</v>
      </c>
      <c r="EP160" s="331">
        <f t="shared" si="184"/>
        <v>82872.76999999999</v>
      </c>
      <c r="EQ160" s="332">
        <f t="shared" si="262"/>
        <v>0</v>
      </c>
      <c r="ER160" s="332">
        <f t="shared" si="263"/>
        <v>-29141.119999999981</v>
      </c>
      <c r="ES160" s="333">
        <f t="shared" si="238"/>
        <v>-29141.119999999981</v>
      </c>
      <c r="ET160" s="343"/>
      <c r="EU160" s="335">
        <f t="shared" si="239"/>
        <v>20610.980000000018</v>
      </c>
      <c r="EV160" s="336">
        <f t="shared" si="240"/>
        <v>7863.5400000000163</v>
      </c>
      <c r="EW160" s="337"/>
      <c r="EX160" s="2"/>
      <c r="EY160" s="7"/>
      <c r="EZ160" s="2"/>
      <c r="FA160" s="2"/>
      <c r="FB160" s="2"/>
      <c r="FC160" s="2"/>
      <c r="FD160" s="2"/>
      <c r="FE160" s="2"/>
      <c r="FF160" s="2"/>
      <c r="FG160" s="2"/>
    </row>
    <row r="161" spans="1:163" s="1" customFormat="1" ht="15.75" customHeight="1" x14ac:dyDescent="0.25">
      <c r="A161" s="311">
        <v>154</v>
      </c>
      <c r="B161" s="338" t="s">
        <v>161</v>
      </c>
      <c r="C161" s="339">
        <v>2</v>
      </c>
      <c r="D161" s="340">
        <v>2</v>
      </c>
      <c r="E161" s="315">
        <v>1056.5</v>
      </c>
      <c r="F161" s="316">
        <f>'[3]березень 2021'!F170</f>
        <v>-101050.95000000001</v>
      </c>
      <c r="G161" s="316">
        <f>'[3]березень 2021'!G170</f>
        <v>-94326.390000000014</v>
      </c>
      <c r="H161" s="317">
        <v>8383.01</v>
      </c>
      <c r="I161" s="317">
        <v>7302.61</v>
      </c>
      <c r="J161" s="317">
        <f t="shared" si="241"/>
        <v>1080.4000000000005</v>
      </c>
      <c r="K161" s="317">
        <f t="shared" si="242"/>
        <v>0</v>
      </c>
      <c r="L161" s="317">
        <f t="shared" si="185"/>
        <v>1080.4000000000005</v>
      </c>
      <c r="M161" s="318">
        <v>7484.2399999999989</v>
      </c>
      <c r="N161" s="318">
        <v>10906.400000000001</v>
      </c>
      <c r="O161" s="319">
        <f t="shared" si="243"/>
        <v>0</v>
      </c>
      <c r="P161" s="319">
        <f t="shared" si="186"/>
        <v>-3422.1600000000026</v>
      </c>
      <c r="Q161" s="319">
        <f t="shared" si="187"/>
        <v>-3422.1600000000026</v>
      </c>
      <c r="R161" s="319">
        <v>0</v>
      </c>
      <c r="S161" s="319">
        <v>0</v>
      </c>
      <c r="T161" s="319">
        <f t="shared" si="244"/>
        <v>0</v>
      </c>
      <c r="U161" s="320">
        <f t="shared" si="245"/>
        <v>0</v>
      </c>
      <c r="V161" s="341">
        <f t="shared" si="188"/>
        <v>0</v>
      </c>
      <c r="W161" s="319">
        <v>0</v>
      </c>
      <c r="X161" s="319">
        <v>0</v>
      </c>
      <c r="Y161" s="319">
        <f t="shared" si="189"/>
        <v>0</v>
      </c>
      <c r="Z161" s="320">
        <f t="shared" si="190"/>
        <v>0</v>
      </c>
      <c r="AA161" s="342">
        <f t="shared" si="191"/>
        <v>0</v>
      </c>
      <c r="AB161" s="323">
        <v>2019.2800000000002</v>
      </c>
      <c r="AC161" s="323">
        <v>972.61000000000013</v>
      </c>
      <c r="AD161" s="324">
        <f t="shared" si="246"/>
        <v>1046.67</v>
      </c>
      <c r="AE161" s="324">
        <f t="shared" si="247"/>
        <v>0</v>
      </c>
      <c r="AF161" s="325">
        <f t="shared" si="264"/>
        <v>1046.67</v>
      </c>
      <c r="AG161" s="323">
        <v>1158.45</v>
      </c>
      <c r="AH161" s="323">
        <v>1073.51</v>
      </c>
      <c r="AI161" s="324">
        <f t="shared" si="248"/>
        <v>84.940000000000055</v>
      </c>
      <c r="AJ161" s="324">
        <f t="shared" si="249"/>
        <v>0</v>
      </c>
      <c r="AK161" s="325">
        <f t="shared" si="192"/>
        <v>84.940000000000055</v>
      </c>
      <c r="AL161" s="323">
        <v>1427.23</v>
      </c>
      <c r="AM161" s="323">
        <v>1103.82</v>
      </c>
      <c r="AN161" s="324">
        <f t="shared" si="250"/>
        <v>323.41000000000008</v>
      </c>
      <c r="AO161" s="324">
        <f t="shared" si="251"/>
        <v>0</v>
      </c>
      <c r="AP161" s="325">
        <f t="shared" si="193"/>
        <v>323.41000000000008</v>
      </c>
      <c r="AQ161" s="326">
        <v>300.91000000000003</v>
      </c>
      <c r="AR161" s="326">
        <v>256.36</v>
      </c>
      <c r="AS161" s="324">
        <f t="shared" si="252"/>
        <v>44.550000000000011</v>
      </c>
      <c r="AT161" s="324">
        <f t="shared" si="253"/>
        <v>0</v>
      </c>
      <c r="AU161" s="327">
        <f t="shared" si="194"/>
        <v>44.550000000000011</v>
      </c>
      <c r="AV161" s="323">
        <v>0</v>
      </c>
      <c r="AW161" s="323">
        <v>0</v>
      </c>
      <c r="AX161" s="324">
        <f t="shared" si="254"/>
        <v>0</v>
      </c>
      <c r="AY161" s="324">
        <f t="shared" si="255"/>
        <v>0</v>
      </c>
      <c r="AZ161" s="325">
        <f t="shared" si="195"/>
        <v>0</v>
      </c>
      <c r="BA161" s="326">
        <v>1253.7300000000002</v>
      </c>
      <c r="BB161" s="326">
        <v>1536.03</v>
      </c>
      <c r="BC161" s="324">
        <f t="shared" si="256"/>
        <v>0</v>
      </c>
      <c r="BD161" s="324">
        <f t="shared" si="257"/>
        <v>-282.29999999999973</v>
      </c>
      <c r="BE161" s="327">
        <f t="shared" si="196"/>
        <v>-282.29999999999973</v>
      </c>
      <c r="BF161" s="324">
        <v>361.77</v>
      </c>
      <c r="BG161" s="324">
        <v>3011.35</v>
      </c>
      <c r="BH161" s="324">
        <f t="shared" si="258"/>
        <v>0</v>
      </c>
      <c r="BI161" s="324">
        <f t="shared" si="259"/>
        <v>-2649.58</v>
      </c>
      <c r="BJ161" s="327">
        <f t="shared" si="197"/>
        <v>-2649.58</v>
      </c>
      <c r="BK161" s="324">
        <v>1991.9399999999998</v>
      </c>
      <c r="BL161" s="324">
        <v>1134.2</v>
      </c>
      <c r="BM161" s="324">
        <f t="shared" si="260"/>
        <v>857.73999999999978</v>
      </c>
      <c r="BN161" s="324">
        <f t="shared" si="261"/>
        <v>0</v>
      </c>
      <c r="BO161" s="325">
        <f t="shared" si="198"/>
        <v>857.73999999999978</v>
      </c>
      <c r="BP161" s="320">
        <v>0</v>
      </c>
      <c r="BQ161" s="320">
        <v>0</v>
      </c>
      <c r="BR161" s="319">
        <f t="shared" si="199"/>
        <v>0</v>
      </c>
      <c r="BS161" s="320">
        <f t="shared" si="200"/>
        <v>0</v>
      </c>
      <c r="BT161" s="341">
        <f t="shared" si="201"/>
        <v>0</v>
      </c>
      <c r="BU161" s="319">
        <v>0</v>
      </c>
      <c r="BV161" s="319">
        <v>0</v>
      </c>
      <c r="BW161" s="319">
        <f t="shared" si="202"/>
        <v>0</v>
      </c>
      <c r="BX161" s="320">
        <f t="shared" si="203"/>
        <v>0</v>
      </c>
      <c r="BY161" s="342">
        <f t="shared" si="204"/>
        <v>0</v>
      </c>
      <c r="BZ161" s="319">
        <v>710.18000000000006</v>
      </c>
      <c r="CA161" s="319">
        <v>1196.06</v>
      </c>
      <c r="CB161" s="319">
        <f t="shared" si="205"/>
        <v>0</v>
      </c>
      <c r="CC161" s="320">
        <f t="shared" si="206"/>
        <v>-485.87999999999988</v>
      </c>
      <c r="CD161" s="341">
        <f t="shared" si="207"/>
        <v>-485.87999999999988</v>
      </c>
      <c r="CE161" s="319">
        <v>5335.02</v>
      </c>
      <c r="CF161" s="319">
        <v>19644.940000000002</v>
      </c>
      <c r="CG161" s="319">
        <f t="shared" si="208"/>
        <v>0</v>
      </c>
      <c r="CH161" s="320">
        <f t="shared" si="209"/>
        <v>-14309.920000000002</v>
      </c>
      <c r="CI161" s="342">
        <f t="shared" si="210"/>
        <v>-14309.920000000002</v>
      </c>
      <c r="CJ161" s="319">
        <v>1165.9599999999998</v>
      </c>
      <c r="CK161" s="319">
        <v>0</v>
      </c>
      <c r="CL161" s="324">
        <f t="shared" si="211"/>
        <v>1165.9599999999998</v>
      </c>
      <c r="CM161" s="324">
        <f t="shared" si="212"/>
        <v>0</v>
      </c>
      <c r="CN161" s="327">
        <f t="shared" si="265"/>
        <v>1165.9599999999998</v>
      </c>
      <c r="CO161" s="324">
        <v>1975.1399999999996</v>
      </c>
      <c r="CP161" s="324">
        <v>0</v>
      </c>
      <c r="CQ161" s="324">
        <f t="shared" si="213"/>
        <v>1975.1399999999996</v>
      </c>
      <c r="CR161" s="324">
        <f t="shared" si="214"/>
        <v>0</v>
      </c>
      <c r="CS161" s="327">
        <f t="shared" si="266"/>
        <v>1975.1399999999996</v>
      </c>
      <c r="CT161" s="324">
        <v>210.43999999999997</v>
      </c>
      <c r="CU161" s="324">
        <v>0</v>
      </c>
      <c r="CV161" s="324">
        <f t="shared" si="215"/>
        <v>210.43999999999997</v>
      </c>
      <c r="CW161" s="324">
        <f t="shared" si="216"/>
        <v>0</v>
      </c>
      <c r="CX161" s="327">
        <f t="shared" si="267"/>
        <v>210.43999999999997</v>
      </c>
      <c r="CY161" s="324">
        <v>588.3599999999999</v>
      </c>
      <c r="CZ161" s="324">
        <v>0</v>
      </c>
      <c r="DA161" s="324">
        <f t="shared" si="217"/>
        <v>588.3599999999999</v>
      </c>
      <c r="DB161" s="324">
        <f t="shared" si="218"/>
        <v>0</v>
      </c>
      <c r="DC161" s="327">
        <f t="shared" si="268"/>
        <v>588.3599999999999</v>
      </c>
      <c r="DD161" s="324">
        <v>0</v>
      </c>
      <c r="DE161" s="324">
        <v>0</v>
      </c>
      <c r="DF161" s="324">
        <f t="shared" si="219"/>
        <v>0</v>
      </c>
      <c r="DG161" s="324">
        <f t="shared" si="220"/>
        <v>0</v>
      </c>
      <c r="DH161" s="325">
        <f t="shared" si="269"/>
        <v>0</v>
      </c>
      <c r="DI161" s="323">
        <v>208.63</v>
      </c>
      <c r="DJ161" s="323">
        <v>0</v>
      </c>
      <c r="DK161" s="324">
        <f t="shared" si="221"/>
        <v>208.63</v>
      </c>
      <c r="DL161" s="324">
        <f t="shared" si="222"/>
        <v>0</v>
      </c>
      <c r="DM161" s="327">
        <f t="shared" si="270"/>
        <v>208.63</v>
      </c>
      <c r="DN161" s="324">
        <v>70.169999999999987</v>
      </c>
      <c r="DO161" s="324">
        <v>0</v>
      </c>
      <c r="DP161" s="324">
        <f t="shared" si="223"/>
        <v>70.169999999999987</v>
      </c>
      <c r="DQ161" s="324">
        <f t="shared" si="224"/>
        <v>0</v>
      </c>
      <c r="DR161" s="325">
        <f t="shared" si="225"/>
        <v>70.169999999999987</v>
      </c>
      <c r="DS161" s="320">
        <v>2776.91</v>
      </c>
      <c r="DT161" s="320">
        <v>0</v>
      </c>
      <c r="DU161" s="319">
        <f t="shared" si="226"/>
        <v>2776.91</v>
      </c>
      <c r="DV161" s="320">
        <f t="shared" si="227"/>
        <v>0</v>
      </c>
      <c r="DW161" s="342">
        <f t="shared" si="271"/>
        <v>2776.91</v>
      </c>
      <c r="DX161" s="329">
        <v>7398.3700000000008</v>
      </c>
      <c r="DY161" s="329">
        <v>7189.33</v>
      </c>
      <c r="DZ161" s="320">
        <f t="shared" si="228"/>
        <v>209.04000000000087</v>
      </c>
      <c r="EA161" s="320">
        <f t="shared" si="229"/>
        <v>0</v>
      </c>
      <c r="EB161" s="342">
        <f t="shared" si="230"/>
        <v>209.04000000000087</v>
      </c>
      <c r="EC161" s="319">
        <v>0</v>
      </c>
      <c r="ED161" s="319">
        <v>0</v>
      </c>
      <c r="EE161" s="319">
        <f t="shared" si="231"/>
        <v>0</v>
      </c>
      <c r="EF161" s="320">
        <f t="shared" si="232"/>
        <v>0</v>
      </c>
      <c r="EG161" s="342">
        <f t="shared" si="233"/>
        <v>0</v>
      </c>
      <c r="EH161" s="324"/>
      <c r="EI161" s="324"/>
      <c r="EJ161" s="324">
        <f t="shared" si="234"/>
        <v>0</v>
      </c>
      <c r="EK161" s="324">
        <f t="shared" si="235"/>
        <v>0</v>
      </c>
      <c r="EL161" s="327">
        <f t="shared" si="236"/>
        <v>0</v>
      </c>
      <c r="EM161" s="330">
        <v>1534.42</v>
      </c>
      <c r="EN161" s="330">
        <v>2324.8699999999994</v>
      </c>
      <c r="EO161" s="331">
        <f t="shared" si="237"/>
        <v>46354.16</v>
      </c>
      <c r="EP161" s="331">
        <f t="shared" si="184"/>
        <v>57652.090000000011</v>
      </c>
      <c r="EQ161" s="332">
        <f t="shared" si="262"/>
        <v>0</v>
      </c>
      <c r="ER161" s="332">
        <f t="shared" si="263"/>
        <v>-11297.930000000008</v>
      </c>
      <c r="ES161" s="333">
        <f t="shared" si="238"/>
        <v>-11297.930000000008</v>
      </c>
      <c r="ET161" s="343"/>
      <c r="EU161" s="335">
        <f t="shared" si="239"/>
        <v>-112348.88000000002</v>
      </c>
      <c r="EV161" s="336">
        <f t="shared" si="240"/>
        <v>-104417.61</v>
      </c>
      <c r="EW161" s="337"/>
      <c r="EX161" s="2"/>
      <c r="EY161" s="7"/>
      <c r="EZ161" s="2"/>
      <c r="FA161" s="2"/>
      <c r="FB161" s="2"/>
      <c r="FC161" s="2"/>
      <c r="FD161" s="2"/>
      <c r="FE161" s="2"/>
      <c r="FF161" s="2"/>
      <c r="FG161" s="2"/>
    </row>
    <row r="162" spans="1:163" s="1" customFormat="1" ht="15.75" customHeight="1" x14ac:dyDescent="0.25">
      <c r="A162" s="311">
        <v>155</v>
      </c>
      <c r="B162" s="338" t="s">
        <v>162</v>
      </c>
      <c r="C162" s="339">
        <v>2</v>
      </c>
      <c r="D162" s="340">
        <v>4</v>
      </c>
      <c r="E162" s="315">
        <v>934.5</v>
      </c>
      <c r="F162" s="316">
        <f>'[3]березень 2021'!F171</f>
        <v>34122.090000000004</v>
      </c>
      <c r="G162" s="316">
        <f>'[3]березень 2021'!G171</f>
        <v>34822.689999999995</v>
      </c>
      <c r="H162" s="317">
        <v>5524.32</v>
      </c>
      <c r="I162" s="317">
        <v>4936.3900000000003</v>
      </c>
      <c r="J162" s="317">
        <f t="shared" si="241"/>
        <v>587.92999999999938</v>
      </c>
      <c r="K162" s="317">
        <f t="shared" si="242"/>
        <v>0</v>
      </c>
      <c r="L162" s="317">
        <f t="shared" si="185"/>
        <v>587.92999999999938</v>
      </c>
      <c r="M162" s="318">
        <v>9178.0300000000007</v>
      </c>
      <c r="N162" s="318">
        <v>13306.34</v>
      </c>
      <c r="O162" s="319">
        <f t="shared" si="243"/>
        <v>0</v>
      </c>
      <c r="P162" s="319">
        <f t="shared" si="186"/>
        <v>-4128.3099999999995</v>
      </c>
      <c r="Q162" s="319">
        <f t="shared" si="187"/>
        <v>-4128.3099999999995</v>
      </c>
      <c r="R162" s="319">
        <v>0</v>
      </c>
      <c r="S162" s="319">
        <v>0</v>
      </c>
      <c r="T162" s="319">
        <f t="shared" si="244"/>
        <v>0</v>
      </c>
      <c r="U162" s="320">
        <f t="shared" si="245"/>
        <v>0</v>
      </c>
      <c r="V162" s="341">
        <f t="shared" si="188"/>
        <v>0</v>
      </c>
      <c r="W162" s="319">
        <v>0</v>
      </c>
      <c r="X162" s="319">
        <v>0</v>
      </c>
      <c r="Y162" s="319">
        <f t="shared" si="189"/>
        <v>0</v>
      </c>
      <c r="Z162" s="320">
        <f t="shared" si="190"/>
        <v>0</v>
      </c>
      <c r="AA162" s="342">
        <f t="shared" si="191"/>
        <v>0</v>
      </c>
      <c r="AB162" s="323">
        <v>748.53</v>
      </c>
      <c r="AC162" s="323">
        <v>1081.06</v>
      </c>
      <c r="AD162" s="324">
        <f t="shared" si="246"/>
        <v>0</v>
      </c>
      <c r="AE162" s="324">
        <f t="shared" si="247"/>
        <v>-332.53</v>
      </c>
      <c r="AF162" s="325">
        <f t="shared" si="264"/>
        <v>-332.53</v>
      </c>
      <c r="AG162" s="323">
        <v>378.27</v>
      </c>
      <c r="AH162" s="323">
        <v>875.56</v>
      </c>
      <c r="AI162" s="324">
        <f t="shared" si="248"/>
        <v>0</v>
      </c>
      <c r="AJ162" s="324">
        <f t="shared" si="249"/>
        <v>-497.28999999999996</v>
      </c>
      <c r="AK162" s="325">
        <f t="shared" si="192"/>
        <v>-497.28999999999996</v>
      </c>
      <c r="AL162" s="323">
        <v>1289.05</v>
      </c>
      <c r="AM162" s="323">
        <v>984.93999999999994</v>
      </c>
      <c r="AN162" s="324">
        <f t="shared" si="250"/>
        <v>304.11</v>
      </c>
      <c r="AO162" s="324">
        <f t="shared" si="251"/>
        <v>0</v>
      </c>
      <c r="AP162" s="325">
        <f t="shared" si="193"/>
        <v>304.11</v>
      </c>
      <c r="AQ162" s="326">
        <v>220.18</v>
      </c>
      <c r="AR162" s="326">
        <v>189.12</v>
      </c>
      <c r="AS162" s="324">
        <f t="shared" si="252"/>
        <v>31.060000000000002</v>
      </c>
      <c r="AT162" s="324">
        <f t="shared" si="253"/>
        <v>0</v>
      </c>
      <c r="AU162" s="327">
        <f t="shared" si="194"/>
        <v>31.060000000000002</v>
      </c>
      <c r="AV162" s="323">
        <v>0</v>
      </c>
      <c r="AW162" s="323">
        <v>0</v>
      </c>
      <c r="AX162" s="324">
        <f t="shared" si="254"/>
        <v>0</v>
      </c>
      <c r="AY162" s="324">
        <f t="shared" si="255"/>
        <v>0</v>
      </c>
      <c r="AZ162" s="325">
        <f t="shared" si="195"/>
        <v>0</v>
      </c>
      <c r="BA162" s="326">
        <v>1841.34</v>
      </c>
      <c r="BB162" s="326">
        <v>3357.09</v>
      </c>
      <c r="BC162" s="324">
        <f t="shared" si="256"/>
        <v>0</v>
      </c>
      <c r="BD162" s="324">
        <f t="shared" si="257"/>
        <v>-1515.7500000000002</v>
      </c>
      <c r="BE162" s="327">
        <f t="shared" si="196"/>
        <v>-1515.7500000000002</v>
      </c>
      <c r="BF162" s="324">
        <v>319.97999999999996</v>
      </c>
      <c r="BG162" s="324">
        <v>2014.48</v>
      </c>
      <c r="BH162" s="324">
        <f t="shared" si="258"/>
        <v>0</v>
      </c>
      <c r="BI162" s="324">
        <f t="shared" si="259"/>
        <v>-1694.5</v>
      </c>
      <c r="BJ162" s="327">
        <f t="shared" si="197"/>
        <v>-1694.5</v>
      </c>
      <c r="BK162" s="324">
        <v>1761.9100000000003</v>
      </c>
      <c r="BL162" s="324">
        <v>1003.23</v>
      </c>
      <c r="BM162" s="324">
        <f t="shared" si="260"/>
        <v>758.68000000000029</v>
      </c>
      <c r="BN162" s="324">
        <f t="shared" si="261"/>
        <v>0</v>
      </c>
      <c r="BO162" s="325">
        <f t="shared" si="198"/>
        <v>758.68000000000029</v>
      </c>
      <c r="BP162" s="320">
        <v>516.89</v>
      </c>
      <c r="BQ162" s="320">
        <v>425.26000000000005</v>
      </c>
      <c r="BR162" s="319">
        <f t="shared" si="199"/>
        <v>91.629999999999939</v>
      </c>
      <c r="BS162" s="320">
        <f t="shared" si="200"/>
        <v>0</v>
      </c>
      <c r="BT162" s="341">
        <f t="shared" si="201"/>
        <v>91.629999999999939</v>
      </c>
      <c r="BU162" s="319">
        <v>67.2</v>
      </c>
      <c r="BV162" s="319">
        <v>0</v>
      </c>
      <c r="BW162" s="319">
        <f t="shared" si="202"/>
        <v>67.2</v>
      </c>
      <c r="BX162" s="320">
        <f t="shared" si="203"/>
        <v>0</v>
      </c>
      <c r="BY162" s="342">
        <f t="shared" si="204"/>
        <v>67.2</v>
      </c>
      <c r="BZ162" s="319">
        <v>442.01</v>
      </c>
      <c r="CA162" s="319">
        <v>728.17</v>
      </c>
      <c r="CB162" s="319">
        <f t="shared" si="205"/>
        <v>0</v>
      </c>
      <c r="CC162" s="320">
        <f t="shared" si="206"/>
        <v>-286.15999999999997</v>
      </c>
      <c r="CD162" s="341">
        <f t="shared" si="207"/>
        <v>-286.15999999999997</v>
      </c>
      <c r="CE162" s="319">
        <v>4579.1400000000003</v>
      </c>
      <c r="CF162" s="319">
        <v>46941.9</v>
      </c>
      <c r="CG162" s="319">
        <f t="shared" si="208"/>
        <v>0</v>
      </c>
      <c r="CH162" s="320">
        <f t="shared" si="209"/>
        <v>-42362.76</v>
      </c>
      <c r="CI162" s="342">
        <f t="shared" si="210"/>
        <v>-42362.76</v>
      </c>
      <c r="CJ162" s="319">
        <v>484.16999999999996</v>
      </c>
      <c r="CK162" s="319">
        <v>0</v>
      </c>
      <c r="CL162" s="324">
        <f t="shared" si="211"/>
        <v>484.16999999999996</v>
      </c>
      <c r="CM162" s="324">
        <f t="shared" si="212"/>
        <v>0</v>
      </c>
      <c r="CN162" s="327">
        <f t="shared" si="265"/>
        <v>484.16999999999996</v>
      </c>
      <c r="CO162" s="324">
        <v>644.62</v>
      </c>
      <c r="CP162" s="324">
        <v>0</v>
      </c>
      <c r="CQ162" s="324">
        <f t="shared" si="213"/>
        <v>644.62</v>
      </c>
      <c r="CR162" s="324">
        <f t="shared" si="214"/>
        <v>0</v>
      </c>
      <c r="CS162" s="327">
        <f t="shared" si="266"/>
        <v>644.62</v>
      </c>
      <c r="CT162" s="324">
        <v>206.35000000000005</v>
      </c>
      <c r="CU162" s="324">
        <v>0</v>
      </c>
      <c r="CV162" s="324">
        <f t="shared" si="215"/>
        <v>206.35000000000005</v>
      </c>
      <c r="CW162" s="324">
        <f t="shared" si="216"/>
        <v>0</v>
      </c>
      <c r="CX162" s="327">
        <f t="shared" si="267"/>
        <v>206.35000000000005</v>
      </c>
      <c r="CY162" s="324">
        <v>331.56999999999994</v>
      </c>
      <c r="CZ162" s="324">
        <v>0</v>
      </c>
      <c r="DA162" s="324">
        <f t="shared" si="217"/>
        <v>331.56999999999994</v>
      </c>
      <c r="DB162" s="324">
        <f t="shared" si="218"/>
        <v>0</v>
      </c>
      <c r="DC162" s="327">
        <f t="shared" si="268"/>
        <v>331.56999999999994</v>
      </c>
      <c r="DD162" s="324">
        <v>0</v>
      </c>
      <c r="DE162" s="324">
        <v>0</v>
      </c>
      <c r="DF162" s="324">
        <f t="shared" si="219"/>
        <v>0</v>
      </c>
      <c r="DG162" s="324">
        <f t="shared" si="220"/>
        <v>0</v>
      </c>
      <c r="DH162" s="325">
        <f t="shared" si="269"/>
        <v>0</v>
      </c>
      <c r="DI162" s="323">
        <v>321.36</v>
      </c>
      <c r="DJ162" s="323">
        <v>0</v>
      </c>
      <c r="DK162" s="324">
        <f t="shared" si="221"/>
        <v>321.36</v>
      </c>
      <c r="DL162" s="324">
        <f t="shared" si="222"/>
        <v>0</v>
      </c>
      <c r="DM162" s="327">
        <f t="shared" si="270"/>
        <v>321.36</v>
      </c>
      <c r="DN162" s="324">
        <v>81.19</v>
      </c>
      <c r="DO162" s="324">
        <v>0</v>
      </c>
      <c r="DP162" s="324">
        <f t="shared" si="223"/>
        <v>81.19</v>
      </c>
      <c r="DQ162" s="324">
        <f t="shared" si="224"/>
        <v>0</v>
      </c>
      <c r="DR162" s="325">
        <f t="shared" si="225"/>
        <v>81.19</v>
      </c>
      <c r="DS162" s="320">
        <v>4069.9500000000003</v>
      </c>
      <c r="DT162" s="320">
        <v>0</v>
      </c>
      <c r="DU162" s="319">
        <f t="shared" si="226"/>
        <v>4069.9500000000003</v>
      </c>
      <c r="DV162" s="320">
        <f t="shared" si="227"/>
        <v>0</v>
      </c>
      <c r="DW162" s="342">
        <f t="shared" si="271"/>
        <v>4069.9500000000003</v>
      </c>
      <c r="DX162" s="329">
        <v>1944.3400000000001</v>
      </c>
      <c r="DY162" s="329">
        <v>2006.83</v>
      </c>
      <c r="DZ162" s="320">
        <f t="shared" si="228"/>
        <v>0</v>
      </c>
      <c r="EA162" s="320">
        <f t="shared" si="229"/>
        <v>-62.489999999999782</v>
      </c>
      <c r="EB162" s="342">
        <f t="shared" si="230"/>
        <v>-62.489999999999782</v>
      </c>
      <c r="EC162" s="319">
        <v>0</v>
      </c>
      <c r="ED162" s="319">
        <v>0</v>
      </c>
      <c r="EE162" s="319">
        <f t="shared" si="231"/>
        <v>0</v>
      </c>
      <c r="EF162" s="320">
        <f t="shared" si="232"/>
        <v>0</v>
      </c>
      <c r="EG162" s="342">
        <f t="shared" si="233"/>
        <v>0</v>
      </c>
      <c r="EH162" s="324"/>
      <c r="EI162" s="324"/>
      <c r="EJ162" s="324">
        <f t="shared" si="234"/>
        <v>0</v>
      </c>
      <c r="EK162" s="324">
        <f t="shared" si="235"/>
        <v>0</v>
      </c>
      <c r="EL162" s="327">
        <f t="shared" si="236"/>
        <v>0</v>
      </c>
      <c r="EM162" s="330">
        <v>1196.3200000000002</v>
      </c>
      <c r="EN162" s="330">
        <v>3222.2700000000004</v>
      </c>
      <c r="EO162" s="331">
        <f t="shared" si="237"/>
        <v>36146.719999999994</v>
      </c>
      <c r="EP162" s="331">
        <f t="shared" si="184"/>
        <v>81072.639999999985</v>
      </c>
      <c r="EQ162" s="332">
        <f t="shared" si="262"/>
        <v>0</v>
      </c>
      <c r="ER162" s="332">
        <f t="shared" si="263"/>
        <v>-44925.919999999991</v>
      </c>
      <c r="ES162" s="333">
        <f t="shared" si="238"/>
        <v>-44925.919999999991</v>
      </c>
      <c r="ET162" s="343"/>
      <c r="EU162" s="335">
        <f t="shared" si="239"/>
        <v>-10803.829999999987</v>
      </c>
      <c r="EV162" s="336">
        <f t="shared" si="240"/>
        <v>-5470.8100000000077</v>
      </c>
      <c r="EW162" s="337"/>
      <c r="EX162" s="2"/>
      <c r="EY162" s="7"/>
      <c r="EZ162" s="2"/>
      <c r="FA162" s="2"/>
      <c r="FB162" s="2"/>
      <c r="FC162" s="2"/>
      <c r="FD162" s="2"/>
      <c r="FE162" s="2"/>
      <c r="FF162" s="2"/>
      <c r="FG162" s="2"/>
    </row>
    <row r="163" spans="1:163" s="1" customFormat="1" ht="15.75" customHeight="1" x14ac:dyDescent="0.25">
      <c r="A163" s="311">
        <v>156</v>
      </c>
      <c r="B163" s="338" t="s">
        <v>163</v>
      </c>
      <c r="C163" s="339">
        <v>4</v>
      </c>
      <c r="D163" s="340">
        <v>7</v>
      </c>
      <c r="E163" s="315">
        <v>4539</v>
      </c>
      <c r="F163" s="316">
        <f>'[3]березень 2021'!F172</f>
        <v>133767.09</v>
      </c>
      <c r="G163" s="316">
        <f>'[3]березень 2021'!G172</f>
        <v>18421.180000000004</v>
      </c>
      <c r="H163" s="317">
        <v>17114.78</v>
      </c>
      <c r="I163" s="317">
        <v>15526.779999999999</v>
      </c>
      <c r="J163" s="317">
        <f t="shared" si="241"/>
        <v>1588</v>
      </c>
      <c r="K163" s="317">
        <f t="shared" si="242"/>
        <v>0</v>
      </c>
      <c r="L163" s="317">
        <f t="shared" si="185"/>
        <v>1588</v>
      </c>
      <c r="M163" s="318">
        <v>23291.43</v>
      </c>
      <c r="N163" s="318">
        <v>33598.920000000006</v>
      </c>
      <c r="O163" s="319">
        <f t="shared" si="243"/>
        <v>0</v>
      </c>
      <c r="P163" s="319">
        <f t="shared" si="186"/>
        <v>-10307.490000000005</v>
      </c>
      <c r="Q163" s="319">
        <f t="shared" si="187"/>
        <v>-10307.490000000005</v>
      </c>
      <c r="R163" s="319">
        <v>0</v>
      </c>
      <c r="S163" s="319">
        <v>0</v>
      </c>
      <c r="T163" s="319">
        <f t="shared" si="244"/>
        <v>0</v>
      </c>
      <c r="U163" s="320">
        <f t="shared" si="245"/>
        <v>0</v>
      </c>
      <c r="V163" s="341">
        <f t="shared" si="188"/>
        <v>0</v>
      </c>
      <c r="W163" s="319">
        <v>0</v>
      </c>
      <c r="X163" s="319">
        <v>0</v>
      </c>
      <c r="Y163" s="319">
        <f t="shared" si="189"/>
        <v>0</v>
      </c>
      <c r="Z163" s="320">
        <f t="shared" si="190"/>
        <v>0</v>
      </c>
      <c r="AA163" s="342">
        <f t="shared" si="191"/>
        <v>0</v>
      </c>
      <c r="AB163" s="323">
        <v>7578.7499999999991</v>
      </c>
      <c r="AC163" s="323">
        <v>1660.52</v>
      </c>
      <c r="AD163" s="324">
        <f t="shared" si="246"/>
        <v>5918.23</v>
      </c>
      <c r="AE163" s="324">
        <f t="shared" si="247"/>
        <v>0</v>
      </c>
      <c r="AF163" s="325">
        <f t="shared" si="264"/>
        <v>5918.23</v>
      </c>
      <c r="AG163" s="323">
        <v>3667.9700000000003</v>
      </c>
      <c r="AH163" s="323">
        <v>1678.5700000000002</v>
      </c>
      <c r="AI163" s="324">
        <f t="shared" si="248"/>
        <v>1989.4</v>
      </c>
      <c r="AJ163" s="324">
        <f t="shared" si="249"/>
        <v>0</v>
      </c>
      <c r="AK163" s="325">
        <f t="shared" si="192"/>
        <v>1989.4</v>
      </c>
      <c r="AL163" s="323">
        <v>6316.9500000000007</v>
      </c>
      <c r="AM163" s="323">
        <v>4870.08</v>
      </c>
      <c r="AN163" s="324">
        <f t="shared" si="250"/>
        <v>1446.8700000000008</v>
      </c>
      <c r="AO163" s="324">
        <f t="shared" si="251"/>
        <v>0</v>
      </c>
      <c r="AP163" s="325">
        <f t="shared" si="193"/>
        <v>1446.8700000000008</v>
      </c>
      <c r="AQ163" s="326">
        <v>1265.49</v>
      </c>
      <c r="AR163" s="326">
        <v>1088.52</v>
      </c>
      <c r="AS163" s="324">
        <f t="shared" si="252"/>
        <v>176.97000000000003</v>
      </c>
      <c r="AT163" s="324">
        <f t="shared" si="253"/>
        <v>0</v>
      </c>
      <c r="AU163" s="327">
        <f t="shared" si="194"/>
        <v>176.97000000000003</v>
      </c>
      <c r="AV163" s="323">
        <v>0</v>
      </c>
      <c r="AW163" s="323">
        <v>0</v>
      </c>
      <c r="AX163" s="324">
        <f t="shared" si="254"/>
        <v>0</v>
      </c>
      <c r="AY163" s="324">
        <f t="shared" si="255"/>
        <v>0</v>
      </c>
      <c r="AZ163" s="325">
        <f t="shared" si="195"/>
        <v>0</v>
      </c>
      <c r="BA163" s="326">
        <v>9890.0500000000011</v>
      </c>
      <c r="BB163" s="326">
        <v>12541.82</v>
      </c>
      <c r="BC163" s="324">
        <f t="shared" si="256"/>
        <v>0</v>
      </c>
      <c r="BD163" s="324">
        <f t="shared" si="257"/>
        <v>-2651.7699999999986</v>
      </c>
      <c r="BE163" s="327">
        <f t="shared" si="196"/>
        <v>-2651.7699999999986</v>
      </c>
      <c r="BF163" s="324">
        <v>1554.1699999999998</v>
      </c>
      <c r="BG163" s="324">
        <v>2992.26</v>
      </c>
      <c r="BH163" s="324">
        <f t="shared" si="258"/>
        <v>0</v>
      </c>
      <c r="BI163" s="324">
        <f t="shared" si="259"/>
        <v>-1438.0900000000004</v>
      </c>
      <c r="BJ163" s="327">
        <f t="shared" si="197"/>
        <v>-1438.0900000000004</v>
      </c>
      <c r="BK163" s="324">
        <v>8559.2000000000007</v>
      </c>
      <c r="BL163" s="324">
        <v>4872.8099999999995</v>
      </c>
      <c r="BM163" s="324">
        <f t="shared" si="260"/>
        <v>3686.3900000000012</v>
      </c>
      <c r="BN163" s="324">
        <f t="shared" si="261"/>
        <v>0</v>
      </c>
      <c r="BO163" s="325">
        <f t="shared" si="198"/>
        <v>3686.3900000000012</v>
      </c>
      <c r="BP163" s="320">
        <v>1697.13</v>
      </c>
      <c r="BQ163" s="320">
        <v>1396.5299999999997</v>
      </c>
      <c r="BR163" s="319">
        <f t="shared" si="199"/>
        <v>300.60000000000036</v>
      </c>
      <c r="BS163" s="320">
        <f t="shared" si="200"/>
        <v>0</v>
      </c>
      <c r="BT163" s="341">
        <f t="shared" si="201"/>
        <v>300.60000000000036</v>
      </c>
      <c r="BU163" s="319">
        <v>219.68</v>
      </c>
      <c r="BV163" s="319">
        <v>0</v>
      </c>
      <c r="BW163" s="319">
        <f t="shared" si="202"/>
        <v>219.68</v>
      </c>
      <c r="BX163" s="320">
        <f t="shared" si="203"/>
        <v>0</v>
      </c>
      <c r="BY163" s="342">
        <f t="shared" si="204"/>
        <v>219.68</v>
      </c>
      <c r="BZ163" s="319">
        <v>1962.6699999999996</v>
      </c>
      <c r="CA163" s="319">
        <v>3276.79</v>
      </c>
      <c r="CB163" s="319">
        <f t="shared" si="205"/>
        <v>0</v>
      </c>
      <c r="CC163" s="320">
        <f t="shared" si="206"/>
        <v>-1314.1200000000003</v>
      </c>
      <c r="CD163" s="341">
        <f t="shared" si="207"/>
        <v>-1314.1200000000003</v>
      </c>
      <c r="CE163" s="319">
        <v>21955.61</v>
      </c>
      <c r="CF163" s="319">
        <v>51625.97</v>
      </c>
      <c r="CG163" s="319">
        <f t="shared" si="208"/>
        <v>0</v>
      </c>
      <c r="CH163" s="320">
        <f t="shared" si="209"/>
        <v>-29670.36</v>
      </c>
      <c r="CI163" s="342">
        <f t="shared" si="210"/>
        <v>-29670.36</v>
      </c>
      <c r="CJ163" s="319">
        <v>4357.4400000000005</v>
      </c>
      <c r="CK163" s="319">
        <v>0</v>
      </c>
      <c r="CL163" s="324">
        <f t="shared" si="211"/>
        <v>4357.4400000000005</v>
      </c>
      <c r="CM163" s="324">
        <f t="shared" si="212"/>
        <v>0</v>
      </c>
      <c r="CN163" s="327">
        <f t="shared" si="265"/>
        <v>4357.4400000000005</v>
      </c>
      <c r="CO163" s="324">
        <v>6253.8300000000008</v>
      </c>
      <c r="CP163" s="324">
        <v>4919.53</v>
      </c>
      <c r="CQ163" s="324">
        <f t="shared" si="213"/>
        <v>1334.3000000000011</v>
      </c>
      <c r="CR163" s="324">
        <f t="shared" si="214"/>
        <v>0</v>
      </c>
      <c r="CS163" s="327">
        <f t="shared" si="266"/>
        <v>1334.3000000000011</v>
      </c>
      <c r="CT163" s="324">
        <v>923.7</v>
      </c>
      <c r="CU163" s="324">
        <v>0</v>
      </c>
      <c r="CV163" s="324">
        <f t="shared" si="215"/>
        <v>923.7</v>
      </c>
      <c r="CW163" s="324">
        <f t="shared" si="216"/>
        <v>0</v>
      </c>
      <c r="CX163" s="327">
        <f t="shared" si="267"/>
        <v>923.7</v>
      </c>
      <c r="CY163" s="324">
        <v>2384.79</v>
      </c>
      <c r="CZ163" s="324">
        <v>0</v>
      </c>
      <c r="DA163" s="324">
        <f t="shared" si="217"/>
        <v>2384.79</v>
      </c>
      <c r="DB163" s="324">
        <f t="shared" si="218"/>
        <v>0</v>
      </c>
      <c r="DC163" s="327">
        <f t="shared" si="268"/>
        <v>2384.79</v>
      </c>
      <c r="DD163" s="324">
        <v>0</v>
      </c>
      <c r="DE163" s="324">
        <v>0</v>
      </c>
      <c r="DF163" s="324">
        <f t="shared" si="219"/>
        <v>0</v>
      </c>
      <c r="DG163" s="324">
        <f t="shared" si="220"/>
        <v>0</v>
      </c>
      <c r="DH163" s="325">
        <f t="shared" si="269"/>
        <v>0</v>
      </c>
      <c r="DI163" s="323">
        <v>3659.3399999999992</v>
      </c>
      <c r="DJ163" s="323">
        <v>0</v>
      </c>
      <c r="DK163" s="324">
        <f t="shared" si="221"/>
        <v>3659.3399999999992</v>
      </c>
      <c r="DL163" s="324">
        <f t="shared" si="222"/>
        <v>0</v>
      </c>
      <c r="DM163" s="327">
        <f t="shared" si="270"/>
        <v>3659.3399999999992</v>
      </c>
      <c r="DN163" s="324">
        <v>175.69</v>
      </c>
      <c r="DO163" s="324">
        <v>0</v>
      </c>
      <c r="DP163" s="324">
        <f t="shared" si="223"/>
        <v>175.69</v>
      </c>
      <c r="DQ163" s="324">
        <f t="shared" si="224"/>
        <v>0</v>
      </c>
      <c r="DR163" s="325">
        <f t="shared" si="225"/>
        <v>175.69</v>
      </c>
      <c r="DS163" s="320">
        <v>8794.2999999999993</v>
      </c>
      <c r="DT163" s="320">
        <v>0</v>
      </c>
      <c r="DU163" s="319">
        <f t="shared" si="226"/>
        <v>8794.2999999999993</v>
      </c>
      <c r="DV163" s="320">
        <f t="shared" si="227"/>
        <v>0</v>
      </c>
      <c r="DW163" s="342">
        <f t="shared" si="271"/>
        <v>8794.2999999999993</v>
      </c>
      <c r="DX163" s="329">
        <v>10191.86</v>
      </c>
      <c r="DY163" s="329">
        <v>5319.8</v>
      </c>
      <c r="DZ163" s="320">
        <f t="shared" si="228"/>
        <v>4872.0600000000004</v>
      </c>
      <c r="EA163" s="320">
        <f t="shared" si="229"/>
        <v>0</v>
      </c>
      <c r="EB163" s="342">
        <f t="shared" si="230"/>
        <v>4872.0600000000004</v>
      </c>
      <c r="EC163" s="319">
        <v>0</v>
      </c>
      <c r="ED163" s="319">
        <v>0</v>
      </c>
      <c r="EE163" s="319">
        <f t="shared" si="231"/>
        <v>0</v>
      </c>
      <c r="EF163" s="320">
        <f t="shared" si="232"/>
        <v>0</v>
      </c>
      <c r="EG163" s="342">
        <f t="shared" si="233"/>
        <v>0</v>
      </c>
      <c r="EH163" s="324"/>
      <c r="EI163" s="324"/>
      <c r="EJ163" s="324">
        <f t="shared" si="234"/>
        <v>0</v>
      </c>
      <c r="EK163" s="324">
        <f t="shared" si="235"/>
        <v>0</v>
      </c>
      <c r="EL163" s="327">
        <f t="shared" si="236"/>
        <v>0</v>
      </c>
      <c r="EM163" s="330">
        <v>4853.5199999999995</v>
      </c>
      <c r="EN163" s="330">
        <v>5779.2899999999991</v>
      </c>
      <c r="EO163" s="331">
        <f t="shared" si="237"/>
        <v>146668.35</v>
      </c>
      <c r="EP163" s="331">
        <f t="shared" si="184"/>
        <v>151148.18999999997</v>
      </c>
      <c r="EQ163" s="332">
        <f t="shared" si="262"/>
        <v>0</v>
      </c>
      <c r="ER163" s="332">
        <f t="shared" si="263"/>
        <v>-4479.8399999999674</v>
      </c>
      <c r="ES163" s="333">
        <f t="shared" si="238"/>
        <v>-4479.8399999999674</v>
      </c>
      <c r="ET163" s="343"/>
      <c r="EU163" s="335">
        <f t="shared" si="239"/>
        <v>129287.25000000003</v>
      </c>
      <c r="EV163" s="336">
        <f t="shared" si="240"/>
        <v>1586.080000000004</v>
      </c>
      <c r="EW163" s="337"/>
      <c r="EX163" s="2"/>
      <c r="EY163" s="7"/>
      <c r="EZ163" s="2"/>
      <c r="FA163" s="2"/>
      <c r="FB163" s="2"/>
      <c r="FC163" s="2"/>
      <c r="FD163" s="2"/>
      <c r="FE163" s="2"/>
      <c r="FF163" s="2"/>
      <c r="FG163" s="2"/>
    </row>
    <row r="164" spans="1:163" s="1" customFormat="1" ht="15.75" customHeight="1" x14ac:dyDescent="0.25">
      <c r="A164" s="311">
        <v>157</v>
      </c>
      <c r="B164" s="338" t="s">
        <v>164</v>
      </c>
      <c r="C164" s="339">
        <v>2</v>
      </c>
      <c r="D164" s="340">
        <v>2</v>
      </c>
      <c r="E164" s="315">
        <v>1071.8</v>
      </c>
      <c r="F164" s="316">
        <f>'[3]березень 2021'!F173</f>
        <v>-2256.9399999999991</v>
      </c>
      <c r="G164" s="316">
        <f>'[3]березень 2021'!G173</f>
        <v>-1513.5399999999993</v>
      </c>
      <c r="H164" s="317">
        <v>8223.6200000000008</v>
      </c>
      <c r="I164" s="317">
        <v>7868.76</v>
      </c>
      <c r="J164" s="317">
        <f t="shared" si="241"/>
        <v>354.86000000000058</v>
      </c>
      <c r="K164" s="317">
        <f t="shared" si="242"/>
        <v>0</v>
      </c>
      <c r="L164" s="317">
        <f t="shared" si="185"/>
        <v>354.86000000000058</v>
      </c>
      <c r="M164" s="318">
        <v>10797.23</v>
      </c>
      <c r="N164" s="318">
        <v>15882.230000000001</v>
      </c>
      <c r="O164" s="319">
        <f t="shared" si="243"/>
        <v>0</v>
      </c>
      <c r="P164" s="319">
        <f t="shared" si="186"/>
        <v>-5085.0000000000018</v>
      </c>
      <c r="Q164" s="319">
        <f t="shared" si="187"/>
        <v>-5085.0000000000018</v>
      </c>
      <c r="R164" s="319">
        <v>0</v>
      </c>
      <c r="S164" s="319">
        <v>0</v>
      </c>
      <c r="T164" s="319">
        <f t="shared" si="244"/>
        <v>0</v>
      </c>
      <c r="U164" s="320">
        <f t="shared" si="245"/>
        <v>0</v>
      </c>
      <c r="V164" s="341">
        <f t="shared" si="188"/>
        <v>0</v>
      </c>
      <c r="W164" s="319">
        <v>0</v>
      </c>
      <c r="X164" s="319">
        <v>0</v>
      </c>
      <c r="Y164" s="319">
        <f t="shared" si="189"/>
        <v>0</v>
      </c>
      <c r="Z164" s="320">
        <f t="shared" si="190"/>
        <v>0</v>
      </c>
      <c r="AA164" s="342">
        <f t="shared" si="191"/>
        <v>0</v>
      </c>
      <c r="AB164" s="323">
        <v>1247.3799999999999</v>
      </c>
      <c r="AC164" s="323">
        <v>957.37000000000012</v>
      </c>
      <c r="AD164" s="324">
        <f t="shared" si="246"/>
        <v>290.00999999999976</v>
      </c>
      <c r="AE164" s="324">
        <f t="shared" si="247"/>
        <v>0</v>
      </c>
      <c r="AF164" s="325">
        <f t="shared" si="264"/>
        <v>290.00999999999976</v>
      </c>
      <c r="AG164" s="323">
        <v>905.36000000000013</v>
      </c>
      <c r="AH164" s="323">
        <v>1072.58</v>
      </c>
      <c r="AI164" s="324">
        <f t="shared" si="248"/>
        <v>0</v>
      </c>
      <c r="AJ164" s="324">
        <f t="shared" si="249"/>
        <v>-167.2199999999998</v>
      </c>
      <c r="AK164" s="325">
        <f t="shared" si="192"/>
        <v>-167.2199999999998</v>
      </c>
      <c r="AL164" s="323">
        <v>1421.0700000000002</v>
      </c>
      <c r="AM164" s="323">
        <v>1108.75</v>
      </c>
      <c r="AN164" s="324">
        <f t="shared" si="250"/>
        <v>312.32000000000016</v>
      </c>
      <c r="AO164" s="324">
        <f t="shared" si="251"/>
        <v>0</v>
      </c>
      <c r="AP164" s="325">
        <f t="shared" si="193"/>
        <v>312.32000000000016</v>
      </c>
      <c r="AQ164" s="326">
        <v>285.3</v>
      </c>
      <c r="AR164" s="326">
        <v>243.39</v>
      </c>
      <c r="AS164" s="324">
        <f t="shared" si="252"/>
        <v>41.910000000000025</v>
      </c>
      <c r="AT164" s="324">
        <f t="shared" si="253"/>
        <v>0</v>
      </c>
      <c r="AU164" s="327">
        <f t="shared" si="194"/>
        <v>41.910000000000025</v>
      </c>
      <c r="AV164" s="323">
        <v>0</v>
      </c>
      <c r="AW164" s="323">
        <v>0</v>
      </c>
      <c r="AX164" s="324">
        <f t="shared" si="254"/>
        <v>0</v>
      </c>
      <c r="AY164" s="324">
        <f t="shared" si="255"/>
        <v>0</v>
      </c>
      <c r="AZ164" s="325">
        <f t="shared" si="195"/>
        <v>0</v>
      </c>
      <c r="BA164" s="326">
        <v>1476.42</v>
      </c>
      <c r="BB164" s="326">
        <v>2349.14</v>
      </c>
      <c r="BC164" s="324">
        <f t="shared" si="256"/>
        <v>0</v>
      </c>
      <c r="BD164" s="324">
        <f t="shared" si="257"/>
        <v>-872.7199999999998</v>
      </c>
      <c r="BE164" s="327">
        <f t="shared" si="196"/>
        <v>-872.7199999999998</v>
      </c>
      <c r="BF164" s="324">
        <v>0</v>
      </c>
      <c r="BG164" s="324">
        <v>0</v>
      </c>
      <c r="BH164" s="324">
        <f t="shared" si="258"/>
        <v>0</v>
      </c>
      <c r="BI164" s="324">
        <f t="shared" si="259"/>
        <v>0</v>
      </c>
      <c r="BJ164" s="327">
        <f t="shared" si="197"/>
        <v>0</v>
      </c>
      <c r="BK164" s="324">
        <v>2181.2200000000003</v>
      </c>
      <c r="BL164" s="324">
        <v>1150.6200000000001</v>
      </c>
      <c r="BM164" s="324">
        <f t="shared" si="260"/>
        <v>1030.6000000000001</v>
      </c>
      <c r="BN164" s="324">
        <f t="shared" si="261"/>
        <v>0</v>
      </c>
      <c r="BO164" s="325">
        <f t="shared" si="198"/>
        <v>1030.6000000000001</v>
      </c>
      <c r="BP164" s="320">
        <v>0</v>
      </c>
      <c r="BQ164" s="320">
        <v>0</v>
      </c>
      <c r="BR164" s="319">
        <f t="shared" si="199"/>
        <v>0</v>
      </c>
      <c r="BS164" s="320">
        <f t="shared" si="200"/>
        <v>0</v>
      </c>
      <c r="BT164" s="341">
        <f t="shared" si="201"/>
        <v>0</v>
      </c>
      <c r="BU164" s="319">
        <v>0</v>
      </c>
      <c r="BV164" s="319">
        <v>0</v>
      </c>
      <c r="BW164" s="319">
        <f t="shared" si="202"/>
        <v>0</v>
      </c>
      <c r="BX164" s="320">
        <f t="shared" si="203"/>
        <v>0</v>
      </c>
      <c r="BY164" s="342">
        <f t="shared" si="204"/>
        <v>0</v>
      </c>
      <c r="BZ164" s="319">
        <v>477.94</v>
      </c>
      <c r="CA164" s="319">
        <v>0</v>
      </c>
      <c r="CB164" s="319">
        <f t="shared" si="205"/>
        <v>477.94</v>
      </c>
      <c r="CC164" s="320">
        <f t="shared" si="206"/>
        <v>0</v>
      </c>
      <c r="CD164" s="341">
        <f t="shared" si="207"/>
        <v>477.94</v>
      </c>
      <c r="CE164" s="319">
        <v>3998.4700000000003</v>
      </c>
      <c r="CF164" s="319">
        <v>0</v>
      </c>
      <c r="CG164" s="319">
        <f t="shared" si="208"/>
        <v>3998.4700000000003</v>
      </c>
      <c r="CH164" s="320">
        <f t="shared" si="209"/>
        <v>0</v>
      </c>
      <c r="CI164" s="342">
        <f t="shared" si="210"/>
        <v>3998.4700000000003</v>
      </c>
      <c r="CJ164" s="319">
        <v>857.67000000000007</v>
      </c>
      <c r="CK164" s="319">
        <v>0</v>
      </c>
      <c r="CL164" s="324">
        <f t="shared" si="211"/>
        <v>857.67000000000007</v>
      </c>
      <c r="CM164" s="324">
        <f t="shared" si="212"/>
        <v>0</v>
      </c>
      <c r="CN164" s="327">
        <f t="shared" si="265"/>
        <v>857.67000000000007</v>
      </c>
      <c r="CO164" s="324">
        <v>1543.83</v>
      </c>
      <c r="CP164" s="324">
        <v>0</v>
      </c>
      <c r="CQ164" s="324">
        <f t="shared" si="213"/>
        <v>1543.83</v>
      </c>
      <c r="CR164" s="324">
        <f t="shared" si="214"/>
        <v>0</v>
      </c>
      <c r="CS164" s="327">
        <f t="shared" si="266"/>
        <v>1543.83</v>
      </c>
      <c r="CT164" s="324">
        <v>171.48999999999998</v>
      </c>
      <c r="CU164" s="324">
        <v>0</v>
      </c>
      <c r="CV164" s="324">
        <f t="shared" si="215"/>
        <v>171.48999999999998</v>
      </c>
      <c r="CW164" s="324">
        <f t="shared" si="216"/>
        <v>0</v>
      </c>
      <c r="CX164" s="327">
        <f t="shared" si="267"/>
        <v>171.48999999999998</v>
      </c>
      <c r="CY164" s="324">
        <v>502.37000000000012</v>
      </c>
      <c r="CZ164" s="324">
        <v>0</v>
      </c>
      <c r="DA164" s="324">
        <f t="shared" si="217"/>
        <v>502.37000000000012</v>
      </c>
      <c r="DB164" s="324">
        <f t="shared" si="218"/>
        <v>0</v>
      </c>
      <c r="DC164" s="327">
        <f t="shared" si="268"/>
        <v>502.37000000000012</v>
      </c>
      <c r="DD164" s="324">
        <v>0</v>
      </c>
      <c r="DE164" s="324">
        <v>0</v>
      </c>
      <c r="DF164" s="324">
        <f t="shared" si="219"/>
        <v>0</v>
      </c>
      <c r="DG164" s="324">
        <f t="shared" si="220"/>
        <v>0</v>
      </c>
      <c r="DH164" s="325">
        <f t="shared" si="269"/>
        <v>0</v>
      </c>
      <c r="DI164" s="323">
        <v>140.74</v>
      </c>
      <c r="DJ164" s="323">
        <v>0</v>
      </c>
      <c r="DK164" s="324">
        <f t="shared" si="221"/>
        <v>140.74</v>
      </c>
      <c r="DL164" s="324">
        <f t="shared" si="222"/>
        <v>0</v>
      </c>
      <c r="DM164" s="327">
        <f t="shared" si="270"/>
        <v>140.74</v>
      </c>
      <c r="DN164" s="324">
        <v>0</v>
      </c>
      <c r="DO164" s="324">
        <v>0</v>
      </c>
      <c r="DP164" s="324">
        <f t="shared" si="223"/>
        <v>0</v>
      </c>
      <c r="DQ164" s="324">
        <f t="shared" si="224"/>
        <v>0</v>
      </c>
      <c r="DR164" s="325">
        <f t="shared" si="225"/>
        <v>0</v>
      </c>
      <c r="DS164" s="320">
        <v>2627.6200000000003</v>
      </c>
      <c r="DT164" s="320">
        <v>0</v>
      </c>
      <c r="DU164" s="319">
        <f t="shared" si="226"/>
        <v>2627.6200000000003</v>
      </c>
      <c r="DV164" s="320">
        <f t="shared" si="227"/>
        <v>0</v>
      </c>
      <c r="DW164" s="342">
        <f t="shared" si="271"/>
        <v>2627.6200000000003</v>
      </c>
      <c r="DX164" s="329">
        <v>3354.8399999999997</v>
      </c>
      <c r="DY164" s="329">
        <v>2036.86</v>
      </c>
      <c r="DZ164" s="320">
        <f t="shared" si="228"/>
        <v>1317.9799999999998</v>
      </c>
      <c r="EA164" s="320">
        <f t="shared" si="229"/>
        <v>0</v>
      </c>
      <c r="EB164" s="342">
        <f t="shared" si="230"/>
        <v>1317.9799999999998</v>
      </c>
      <c r="EC164" s="319">
        <v>0</v>
      </c>
      <c r="ED164" s="319">
        <v>0</v>
      </c>
      <c r="EE164" s="319">
        <f t="shared" si="231"/>
        <v>0</v>
      </c>
      <c r="EF164" s="320">
        <f t="shared" si="232"/>
        <v>0</v>
      </c>
      <c r="EG164" s="342">
        <f t="shared" si="233"/>
        <v>0</v>
      </c>
      <c r="EH164" s="324"/>
      <c r="EI164" s="324"/>
      <c r="EJ164" s="324">
        <f t="shared" si="234"/>
        <v>0</v>
      </c>
      <c r="EK164" s="324">
        <f t="shared" si="235"/>
        <v>0</v>
      </c>
      <c r="EL164" s="327">
        <f t="shared" si="236"/>
        <v>0</v>
      </c>
      <c r="EM164" s="330">
        <v>1376.82</v>
      </c>
      <c r="EN164" s="330">
        <v>1192.22</v>
      </c>
      <c r="EO164" s="331">
        <f t="shared" si="237"/>
        <v>41589.39</v>
      </c>
      <c r="EP164" s="331">
        <f t="shared" si="184"/>
        <v>33861.919999999998</v>
      </c>
      <c r="EQ164" s="332">
        <f t="shared" si="262"/>
        <v>7727.4700000000012</v>
      </c>
      <c r="ER164" s="332">
        <f t="shared" si="263"/>
        <v>0</v>
      </c>
      <c r="ES164" s="333">
        <f t="shared" si="238"/>
        <v>7727.4700000000012</v>
      </c>
      <c r="ET164" s="343"/>
      <c r="EU164" s="335">
        <f t="shared" si="239"/>
        <v>5470.5300000000025</v>
      </c>
      <c r="EV164" s="336">
        <f t="shared" si="240"/>
        <v>5701.0300000000007</v>
      </c>
      <c r="EW164" s="337"/>
      <c r="EX164" s="2"/>
      <c r="EY164" s="7"/>
      <c r="EZ164" s="2"/>
      <c r="FA164" s="2"/>
      <c r="FB164" s="2"/>
      <c r="FC164" s="2"/>
      <c r="FD164" s="2"/>
      <c r="FE164" s="2"/>
      <c r="FF164" s="2"/>
      <c r="FG164" s="2"/>
    </row>
    <row r="165" spans="1:163" s="1" customFormat="1" ht="15.75" customHeight="1" x14ac:dyDescent="0.25">
      <c r="A165" s="311">
        <v>158</v>
      </c>
      <c r="B165" s="338" t="s">
        <v>165</v>
      </c>
      <c r="C165" s="339">
        <v>3</v>
      </c>
      <c r="D165" s="340">
        <v>4</v>
      </c>
      <c r="E165" s="315">
        <v>1611.5</v>
      </c>
      <c r="F165" s="316">
        <f>'[3]березень 2021'!F174</f>
        <v>16109.839999999998</v>
      </c>
      <c r="G165" s="316">
        <f>'[3]березень 2021'!G174</f>
        <v>23199.200000000001</v>
      </c>
      <c r="H165" s="317">
        <v>9160.59</v>
      </c>
      <c r="I165" s="317">
        <v>7927.64</v>
      </c>
      <c r="J165" s="317">
        <f t="shared" si="241"/>
        <v>1232.9499999999998</v>
      </c>
      <c r="K165" s="317">
        <f t="shared" si="242"/>
        <v>0</v>
      </c>
      <c r="L165" s="317">
        <f t="shared" si="185"/>
        <v>1232.9499999999998</v>
      </c>
      <c r="M165" s="318">
        <v>8416.69</v>
      </c>
      <c r="N165" s="318">
        <v>15489.310000000001</v>
      </c>
      <c r="O165" s="319">
        <f t="shared" si="243"/>
        <v>0</v>
      </c>
      <c r="P165" s="319">
        <f t="shared" si="186"/>
        <v>-7072.6200000000008</v>
      </c>
      <c r="Q165" s="319">
        <f t="shared" si="187"/>
        <v>-7072.6200000000008</v>
      </c>
      <c r="R165" s="319">
        <v>0</v>
      </c>
      <c r="S165" s="319">
        <v>0</v>
      </c>
      <c r="T165" s="319">
        <f t="shared" si="244"/>
        <v>0</v>
      </c>
      <c r="U165" s="320">
        <f t="shared" si="245"/>
        <v>0</v>
      </c>
      <c r="V165" s="341">
        <f t="shared" si="188"/>
        <v>0</v>
      </c>
      <c r="W165" s="319">
        <v>0</v>
      </c>
      <c r="X165" s="319">
        <v>0</v>
      </c>
      <c r="Y165" s="319">
        <f t="shared" si="189"/>
        <v>0</v>
      </c>
      <c r="Z165" s="320">
        <f t="shared" si="190"/>
        <v>0</v>
      </c>
      <c r="AA165" s="342">
        <f t="shared" si="191"/>
        <v>0</v>
      </c>
      <c r="AB165" s="323">
        <v>2349.0899999999997</v>
      </c>
      <c r="AC165" s="323">
        <v>1098.52</v>
      </c>
      <c r="AD165" s="324">
        <f t="shared" si="246"/>
        <v>1250.5699999999997</v>
      </c>
      <c r="AE165" s="324">
        <f t="shared" si="247"/>
        <v>0</v>
      </c>
      <c r="AF165" s="325">
        <f t="shared" si="264"/>
        <v>1250.5699999999997</v>
      </c>
      <c r="AG165" s="323">
        <v>1454.55</v>
      </c>
      <c r="AH165" s="323">
        <v>879.52</v>
      </c>
      <c r="AI165" s="324">
        <f t="shared" si="248"/>
        <v>575.03</v>
      </c>
      <c r="AJ165" s="324">
        <f t="shared" si="249"/>
        <v>0</v>
      </c>
      <c r="AK165" s="325">
        <f t="shared" si="192"/>
        <v>575.03</v>
      </c>
      <c r="AL165" s="323">
        <v>2315.5500000000002</v>
      </c>
      <c r="AM165" s="323">
        <v>1781.96</v>
      </c>
      <c r="AN165" s="324">
        <f t="shared" si="250"/>
        <v>533.59000000000015</v>
      </c>
      <c r="AO165" s="324">
        <f t="shared" si="251"/>
        <v>0</v>
      </c>
      <c r="AP165" s="325">
        <f t="shared" si="193"/>
        <v>533.59000000000015</v>
      </c>
      <c r="AQ165" s="326">
        <v>444.42</v>
      </c>
      <c r="AR165" s="326">
        <v>381.42999999999995</v>
      </c>
      <c r="AS165" s="324">
        <f t="shared" si="252"/>
        <v>62.990000000000066</v>
      </c>
      <c r="AT165" s="324">
        <f t="shared" si="253"/>
        <v>0</v>
      </c>
      <c r="AU165" s="327">
        <f t="shared" si="194"/>
        <v>62.990000000000066</v>
      </c>
      <c r="AV165" s="323">
        <v>0</v>
      </c>
      <c r="AW165" s="323">
        <v>0</v>
      </c>
      <c r="AX165" s="324">
        <f t="shared" si="254"/>
        <v>0</v>
      </c>
      <c r="AY165" s="324">
        <f t="shared" si="255"/>
        <v>0</v>
      </c>
      <c r="AZ165" s="325">
        <f t="shared" si="195"/>
        <v>0</v>
      </c>
      <c r="BA165" s="326">
        <v>2660.73</v>
      </c>
      <c r="BB165" s="326">
        <v>4307.7700000000004</v>
      </c>
      <c r="BC165" s="324">
        <f t="shared" si="256"/>
        <v>0</v>
      </c>
      <c r="BD165" s="324">
        <f t="shared" si="257"/>
        <v>-1647.0400000000004</v>
      </c>
      <c r="BE165" s="327">
        <f t="shared" si="196"/>
        <v>-1647.0400000000004</v>
      </c>
      <c r="BF165" s="324">
        <v>551.78</v>
      </c>
      <c r="BG165" s="324">
        <v>2014.48</v>
      </c>
      <c r="BH165" s="324">
        <f t="shared" si="258"/>
        <v>0</v>
      </c>
      <c r="BI165" s="324">
        <f t="shared" si="259"/>
        <v>-1462.7</v>
      </c>
      <c r="BJ165" s="327">
        <f t="shared" si="197"/>
        <v>-1462.7</v>
      </c>
      <c r="BK165" s="324">
        <v>3038.3500000000004</v>
      </c>
      <c r="BL165" s="324">
        <v>9477.869999999999</v>
      </c>
      <c r="BM165" s="324">
        <f t="shared" si="260"/>
        <v>0</v>
      </c>
      <c r="BN165" s="324">
        <f t="shared" si="261"/>
        <v>-6439.5199999999986</v>
      </c>
      <c r="BO165" s="325">
        <f t="shared" si="198"/>
        <v>-6439.5199999999986</v>
      </c>
      <c r="BP165" s="320">
        <v>885.02999999999986</v>
      </c>
      <c r="BQ165" s="320">
        <v>728.48</v>
      </c>
      <c r="BR165" s="319">
        <f t="shared" si="199"/>
        <v>156.54999999999984</v>
      </c>
      <c r="BS165" s="320">
        <f t="shared" si="200"/>
        <v>0</v>
      </c>
      <c r="BT165" s="341">
        <f t="shared" si="201"/>
        <v>156.54999999999984</v>
      </c>
      <c r="BU165" s="319">
        <v>115.23</v>
      </c>
      <c r="BV165" s="319">
        <v>1328.77</v>
      </c>
      <c r="BW165" s="319">
        <f t="shared" si="202"/>
        <v>0</v>
      </c>
      <c r="BX165" s="320">
        <f t="shared" si="203"/>
        <v>-1213.54</v>
      </c>
      <c r="BY165" s="342">
        <f t="shared" si="204"/>
        <v>-1213.54</v>
      </c>
      <c r="BZ165" s="319">
        <v>655.54</v>
      </c>
      <c r="CA165" s="319">
        <v>1104.06</v>
      </c>
      <c r="CB165" s="319">
        <f t="shared" si="205"/>
        <v>0</v>
      </c>
      <c r="CC165" s="320">
        <f t="shared" si="206"/>
        <v>-448.52</v>
      </c>
      <c r="CD165" s="341">
        <f t="shared" si="207"/>
        <v>-448.52</v>
      </c>
      <c r="CE165" s="319">
        <v>10940.48</v>
      </c>
      <c r="CF165" s="319">
        <v>12066.44</v>
      </c>
      <c r="CG165" s="319">
        <f t="shared" si="208"/>
        <v>0</v>
      </c>
      <c r="CH165" s="320">
        <f t="shared" si="209"/>
        <v>-1125.9600000000009</v>
      </c>
      <c r="CI165" s="342">
        <f t="shared" si="210"/>
        <v>-1125.9600000000009</v>
      </c>
      <c r="CJ165" s="319">
        <v>1374.75</v>
      </c>
      <c r="CK165" s="319">
        <v>0</v>
      </c>
      <c r="CL165" s="324">
        <f t="shared" si="211"/>
        <v>1374.75</v>
      </c>
      <c r="CM165" s="324">
        <f t="shared" si="212"/>
        <v>0</v>
      </c>
      <c r="CN165" s="327">
        <f t="shared" si="265"/>
        <v>1374.75</v>
      </c>
      <c r="CO165" s="324">
        <v>2479.79</v>
      </c>
      <c r="CP165" s="324">
        <v>0</v>
      </c>
      <c r="CQ165" s="324">
        <f t="shared" si="213"/>
        <v>2479.79</v>
      </c>
      <c r="CR165" s="324">
        <f t="shared" si="214"/>
        <v>0</v>
      </c>
      <c r="CS165" s="327">
        <f t="shared" si="266"/>
        <v>2479.79</v>
      </c>
      <c r="CT165" s="324">
        <v>327.12000000000006</v>
      </c>
      <c r="CU165" s="324">
        <v>0</v>
      </c>
      <c r="CV165" s="324">
        <f t="shared" si="215"/>
        <v>327.12000000000006</v>
      </c>
      <c r="CW165" s="324">
        <f t="shared" si="216"/>
        <v>0</v>
      </c>
      <c r="CX165" s="327">
        <f t="shared" si="267"/>
        <v>327.12000000000006</v>
      </c>
      <c r="CY165" s="324">
        <v>731.78000000000009</v>
      </c>
      <c r="CZ165" s="324">
        <v>0</v>
      </c>
      <c r="DA165" s="324">
        <f t="shared" si="217"/>
        <v>731.78000000000009</v>
      </c>
      <c r="DB165" s="324">
        <f t="shared" si="218"/>
        <v>0</v>
      </c>
      <c r="DC165" s="327">
        <f t="shared" si="268"/>
        <v>731.78000000000009</v>
      </c>
      <c r="DD165" s="324">
        <v>0</v>
      </c>
      <c r="DE165" s="324">
        <v>0</v>
      </c>
      <c r="DF165" s="324">
        <f t="shared" si="219"/>
        <v>0</v>
      </c>
      <c r="DG165" s="324">
        <f t="shared" si="220"/>
        <v>0</v>
      </c>
      <c r="DH165" s="325">
        <f t="shared" si="269"/>
        <v>0</v>
      </c>
      <c r="DI165" s="323">
        <v>638.64</v>
      </c>
      <c r="DJ165" s="323">
        <v>0</v>
      </c>
      <c r="DK165" s="324">
        <f t="shared" si="221"/>
        <v>638.64</v>
      </c>
      <c r="DL165" s="324">
        <f t="shared" si="222"/>
        <v>0</v>
      </c>
      <c r="DM165" s="327">
        <f t="shared" si="270"/>
        <v>638.64</v>
      </c>
      <c r="DN165" s="324">
        <v>88.45</v>
      </c>
      <c r="DO165" s="324">
        <v>0</v>
      </c>
      <c r="DP165" s="324">
        <f t="shared" si="223"/>
        <v>88.45</v>
      </c>
      <c r="DQ165" s="324">
        <f t="shared" si="224"/>
        <v>0</v>
      </c>
      <c r="DR165" s="325">
        <f t="shared" si="225"/>
        <v>88.45</v>
      </c>
      <c r="DS165" s="320">
        <v>4713</v>
      </c>
      <c r="DT165" s="320">
        <v>0</v>
      </c>
      <c r="DU165" s="319">
        <f t="shared" si="226"/>
        <v>4713</v>
      </c>
      <c r="DV165" s="320">
        <f t="shared" si="227"/>
        <v>0</v>
      </c>
      <c r="DW165" s="342">
        <f t="shared" si="271"/>
        <v>4713</v>
      </c>
      <c r="DX165" s="329">
        <v>3832.1500000000005</v>
      </c>
      <c r="DY165" s="329">
        <v>2938.9600000000005</v>
      </c>
      <c r="DZ165" s="320">
        <f t="shared" si="228"/>
        <v>893.19</v>
      </c>
      <c r="EA165" s="320">
        <f t="shared" si="229"/>
        <v>0</v>
      </c>
      <c r="EB165" s="342">
        <f t="shared" si="230"/>
        <v>893.19</v>
      </c>
      <c r="EC165" s="319">
        <v>0</v>
      </c>
      <c r="ED165" s="319">
        <v>0</v>
      </c>
      <c r="EE165" s="319">
        <f t="shared" si="231"/>
        <v>0</v>
      </c>
      <c r="EF165" s="320">
        <f t="shared" si="232"/>
        <v>0</v>
      </c>
      <c r="EG165" s="342">
        <f t="shared" si="233"/>
        <v>0</v>
      </c>
      <c r="EH165" s="324"/>
      <c r="EI165" s="324"/>
      <c r="EJ165" s="324">
        <f t="shared" si="234"/>
        <v>0</v>
      </c>
      <c r="EK165" s="324">
        <f t="shared" si="235"/>
        <v>0</v>
      </c>
      <c r="EL165" s="327">
        <f t="shared" si="236"/>
        <v>0</v>
      </c>
      <c r="EM165" s="330">
        <v>1957.0399999999997</v>
      </c>
      <c r="EN165" s="330">
        <v>2217.8200000000002</v>
      </c>
      <c r="EO165" s="331">
        <f t="shared" si="237"/>
        <v>59130.75</v>
      </c>
      <c r="EP165" s="331">
        <f t="shared" si="184"/>
        <v>63743.03</v>
      </c>
      <c r="EQ165" s="332">
        <f t="shared" si="262"/>
        <v>0</v>
      </c>
      <c r="ER165" s="332">
        <f t="shared" si="263"/>
        <v>-4612.2799999999988</v>
      </c>
      <c r="ES165" s="333">
        <f t="shared" si="238"/>
        <v>-4612.2799999999988</v>
      </c>
      <c r="ET165" s="343"/>
      <c r="EU165" s="335">
        <f t="shared" si="239"/>
        <v>11497.56</v>
      </c>
      <c r="EV165" s="336">
        <f t="shared" si="240"/>
        <v>27713.769999999997</v>
      </c>
      <c r="EW165" s="337"/>
      <c r="EX165" s="2"/>
      <c r="EY165" s="7"/>
      <c r="EZ165" s="2"/>
      <c r="FA165" s="2"/>
      <c r="FB165" s="2"/>
      <c r="FC165" s="2"/>
      <c r="FD165" s="2"/>
      <c r="FE165" s="2"/>
      <c r="FF165" s="2"/>
      <c r="FG165" s="2"/>
    </row>
    <row r="166" spans="1:163" s="1" customFormat="1" ht="15.75" customHeight="1" x14ac:dyDescent="0.25">
      <c r="A166" s="311">
        <v>159</v>
      </c>
      <c r="B166" s="338" t="s">
        <v>166</v>
      </c>
      <c r="C166" s="339">
        <v>2</v>
      </c>
      <c r="D166" s="340">
        <v>3</v>
      </c>
      <c r="E166" s="315">
        <v>787.69999999999993</v>
      </c>
      <c r="F166" s="316">
        <f>'[3]березень 2021'!F175</f>
        <v>24530.010000000002</v>
      </c>
      <c r="G166" s="316">
        <f>'[3]березень 2021'!G175</f>
        <v>17150.339999999997</v>
      </c>
      <c r="H166" s="317">
        <v>4423.41</v>
      </c>
      <c r="I166" s="317">
        <v>4086.3199999999997</v>
      </c>
      <c r="J166" s="317">
        <f t="shared" si="241"/>
        <v>337.09000000000015</v>
      </c>
      <c r="K166" s="317">
        <f t="shared" si="242"/>
        <v>0</v>
      </c>
      <c r="L166" s="317">
        <f t="shared" si="185"/>
        <v>337.09000000000015</v>
      </c>
      <c r="M166" s="318">
        <v>7037.4600000000009</v>
      </c>
      <c r="N166" s="318">
        <v>10448.279999999999</v>
      </c>
      <c r="O166" s="319">
        <f t="shared" si="243"/>
        <v>0</v>
      </c>
      <c r="P166" s="319">
        <f t="shared" si="186"/>
        <v>-3410.8199999999979</v>
      </c>
      <c r="Q166" s="319">
        <f t="shared" si="187"/>
        <v>-3410.8199999999979</v>
      </c>
      <c r="R166" s="319">
        <v>0</v>
      </c>
      <c r="S166" s="319">
        <v>0</v>
      </c>
      <c r="T166" s="319">
        <f t="shared" si="244"/>
        <v>0</v>
      </c>
      <c r="U166" s="320">
        <f t="shared" si="245"/>
        <v>0</v>
      </c>
      <c r="V166" s="341">
        <f t="shared" si="188"/>
        <v>0</v>
      </c>
      <c r="W166" s="319">
        <v>0</v>
      </c>
      <c r="X166" s="319">
        <v>0</v>
      </c>
      <c r="Y166" s="319">
        <f t="shared" si="189"/>
        <v>0</v>
      </c>
      <c r="Z166" s="320">
        <f t="shared" si="190"/>
        <v>0</v>
      </c>
      <c r="AA166" s="342">
        <f t="shared" si="191"/>
        <v>0</v>
      </c>
      <c r="AB166" s="323">
        <v>967.07000000000016</v>
      </c>
      <c r="AC166" s="323">
        <v>962.38999999999987</v>
      </c>
      <c r="AD166" s="324">
        <f t="shared" si="246"/>
        <v>4.680000000000291</v>
      </c>
      <c r="AE166" s="324">
        <f t="shared" si="247"/>
        <v>0</v>
      </c>
      <c r="AF166" s="325">
        <f t="shared" si="264"/>
        <v>4.680000000000291</v>
      </c>
      <c r="AG166" s="323">
        <v>532.64</v>
      </c>
      <c r="AH166" s="323">
        <v>807.96</v>
      </c>
      <c r="AI166" s="324">
        <f t="shared" si="248"/>
        <v>0</v>
      </c>
      <c r="AJ166" s="324">
        <f t="shared" si="249"/>
        <v>-275.32000000000005</v>
      </c>
      <c r="AK166" s="325">
        <f t="shared" si="192"/>
        <v>-275.32000000000005</v>
      </c>
      <c r="AL166" s="323">
        <v>1120.1199999999999</v>
      </c>
      <c r="AM166" s="323">
        <v>867.17000000000007</v>
      </c>
      <c r="AN166" s="324">
        <f t="shared" si="250"/>
        <v>252.94999999999982</v>
      </c>
      <c r="AO166" s="324">
        <f t="shared" si="251"/>
        <v>0</v>
      </c>
      <c r="AP166" s="325">
        <f t="shared" si="193"/>
        <v>252.94999999999982</v>
      </c>
      <c r="AQ166" s="326">
        <v>211.76</v>
      </c>
      <c r="AR166" s="326">
        <v>180.47999999999996</v>
      </c>
      <c r="AS166" s="324">
        <f t="shared" si="252"/>
        <v>31.28000000000003</v>
      </c>
      <c r="AT166" s="324">
        <f t="shared" si="253"/>
        <v>0</v>
      </c>
      <c r="AU166" s="327">
        <f t="shared" si="194"/>
        <v>31.28000000000003</v>
      </c>
      <c r="AV166" s="323">
        <v>0</v>
      </c>
      <c r="AW166" s="323">
        <v>0</v>
      </c>
      <c r="AX166" s="324">
        <f t="shared" si="254"/>
        <v>0</v>
      </c>
      <c r="AY166" s="324">
        <f t="shared" si="255"/>
        <v>0</v>
      </c>
      <c r="AZ166" s="325">
        <f t="shared" si="195"/>
        <v>0</v>
      </c>
      <c r="BA166" s="326">
        <v>1327.82</v>
      </c>
      <c r="BB166" s="326">
        <v>3541.15</v>
      </c>
      <c r="BC166" s="324">
        <f t="shared" si="256"/>
        <v>0</v>
      </c>
      <c r="BD166" s="324">
        <f t="shared" si="257"/>
        <v>-2213.33</v>
      </c>
      <c r="BE166" s="327">
        <f t="shared" si="196"/>
        <v>-2213.33</v>
      </c>
      <c r="BF166" s="324">
        <v>269.7</v>
      </c>
      <c r="BG166" s="324">
        <v>2014.48</v>
      </c>
      <c r="BH166" s="324">
        <f t="shared" si="258"/>
        <v>0</v>
      </c>
      <c r="BI166" s="324">
        <f t="shared" si="259"/>
        <v>-1744.78</v>
      </c>
      <c r="BJ166" s="327">
        <f t="shared" si="197"/>
        <v>-1744.78</v>
      </c>
      <c r="BK166" s="324">
        <v>1484.9</v>
      </c>
      <c r="BL166" s="324">
        <v>845.62999999999988</v>
      </c>
      <c r="BM166" s="324">
        <f t="shared" si="260"/>
        <v>639.27000000000021</v>
      </c>
      <c r="BN166" s="324">
        <f t="shared" si="261"/>
        <v>0</v>
      </c>
      <c r="BO166" s="325">
        <f t="shared" si="198"/>
        <v>639.27000000000021</v>
      </c>
      <c r="BP166" s="320">
        <v>447.49</v>
      </c>
      <c r="BQ166" s="320">
        <v>368.03</v>
      </c>
      <c r="BR166" s="319">
        <f t="shared" si="199"/>
        <v>79.460000000000036</v>
      </c>
      <c r="BS166" s="320">
        <f t="shared" si="200"/>
        <v>0</v>
      </c>
      <c r="BT166" s="341">
        <f t="shared" si="201"/>
        <v>79.460000000000036</v>
      </c>
      <c r="BU166" s="319">
        <v>58.06</v>
      </c>
      <c r="BV166" s="319">
        <v>341.34</v>
      </c>
      <c r="BW166" s="319">
        <f t="shared" si="202"/>
        <v>0</v>
      </c>
      <c r="BX166" s="320">
        <f t="shared" si="203"/>
        <v>-283.27999999999997</v>
      </c>
      <c r="BY166" s="342">
        <f t="shared" si="204"/>
        <v>-283.27999999999997</v>
      </c>
      <c r="BZ166" s="319">
        <v>441.57999999999993</v>
      </c>
      <c r="CA166" s="319">
        <v>0</v>
      </c>
      <c r="CB166" s="319">
        <f t="shared" si="205"/>
        <v>441.57999999999993</v>
      </c>
      <c r="CC166" s="320">
        <f t="shared" si="206"/>
        <v>0</v>
      </c>
      <c r="CD166" s="341">
        <f t="shared" si="207"/>
        <v>441.57999999999993</v>
      </c>
      <c r="CE166" s="319">
        <v>3873.03</v>
      </c>
      <c r="CF166" s="319">
        <v>0</v>
      </c>
      <c r="CG166" s="319">
        <f t="shared" si="208"/>
        <v>3873.03</v>
      </c>
      <c r="CH166" s="320">
        <f t="shared" si="209"/>
        <v>0</v>
      </c>
      <c r="CI166" s="342">
        <f t="shared" si="210"/>
        <v>3873.03</v>
      </c>
      <c r="CJ166" s="319">
        <v>557.94000000000005</v>
      </c>
      <c r="CK166" s="319">
        <v>0</v>
      </c>
      <c r="CL166" s="324">
        <f t="shared" si="211"/>
        <v>557.94000000000005</v>
      </c>
      <c r="CM166" s="324">
        <f t="shared" si="212"/>
        <v>0</v>
      </c>
      <c r="CN166" s="327">
        <f t="shared" si="265"/>
        <v>557.94000000000005</v>
      </c>
      <c r="CO166" s="324">
        <v>908.45999999999992</v>
      </c>
      <c r="CP166" s="324">
        <v>3805.45</v>
      </c>
      <c r="CQ166" s="324">
        <f t="shared" si="213"/>
        <v>0</v>
      </c>
      <c r="CR166" s="324">
        <f t="shared" si="214"/>
        <v>-2896.99</v>
      </c>
      <c r="CS166" s="327">
        <f t="shared" si="266"/>
        <v>-2896.99</v>
      </c>
      <c r="CT166" s="324">
        <v>151.91999999999999</v>
      </c>
      <c r="CU166" s="324">
        <v>0</v>
      </c>
      <c r="CV166" s="324">
        <f t="shared" si="215"/>
        <v>151.91999999999999</v>
      </c>
      <c r="CW166" s="324">
        <f t="shared" si="216"/>
        <v>0</v>
      </c>
      <c r="CX166" s="327">
        <f t="shared" si="267"/>
        <v>151.91999999999999</v>
      </c>
      <c r="CY166" s="324">
        <v>449.86</v>
      </c>
      <c r="CZ166" s="324">
        <v>0</v>
      </c>
      <c r="DA166" s="324">
        <f t="shared" si="217"/>
        <v>449.86</v>
      </c>
      <c r="DB166" s="324">
        <f t="shared" si="218"/>
        <v>0</v>
      </c>
      <c r="DC166" s="327">
        <f t="shared" si="268"/>
        <v>449.86</v>
      </c>
      <c r="DD166" s="324">
        <v>0</v>
      </c>
      <c r="DE166" s="324">
        <v>0</v>
      </c>
      <c r="DF166" s="324">
        <f t="shared" si="219"/>
        <v>0</v>
      </c>
      <c r="DG166" s="324">
        <f t="shared" si="220"/>
        <v>0</v>
      </c>
      <c r="DH166" s="325">
        <f t="shared" si="269"/>
        <v>0</v>
      </c>
      <c r="DI166" s="323">
        <v>347.84</v>
      </c>
      <c r="DJ166" s="323">
        <v>0</v>
      </c>
      <c r="DK166" s="324">
        <f t="shared" si="221"/>
        <v>347.84</v>
      </c>
      <c r="DL166" s="324">
        <f t="shared" si="222"/>
        <v>0</v>
      </c>
      <c r="DM166" s="327">
        <f t="shared" si="270"/>
        <v>347.84</v>
      </c>
      <c r="DN166" s="324">
        <v>65.599999999999994</v>
      </c>
      <c r="DO166" s="324">
        <v>0</v>
      </c>
      <c r="DP166" s="324">
        <f t="shared" si="223"/>
        <v>65.599999999999994</v>
      </c>
      <c r="DQ166" s="324">
        <f t="shared" si="224"/>
        <v>0</v>
      </c>
      <c r="DR166" s="325">
        <f t="shared" si="225"/>
        <v>65.599999999999994</v>
      </c>
      <c r="DS166" s="320">
        <v>3017.2699999999995</v>
      </c>
      <c r="DT166" s="320">
        <v>0</v>
      </c>
      <c r="DU166" s="319">
        <f t="shared" si="226"/>
        <v>3017.2699999999995</v>
      </c>
      <c r="DV166" s="320">
        <f t="shared" si="227"/>
        <v>0</v>
      </c>
      <c r="DW166" s="342">
        <f t="shared" si="271"/>
        <v>3017.2699999999995</v>
      </c>
      <c r="DX166" s="329">
        <v>429.55</v>
      </c>
      <c r="DY166" s="329">
        <v>88.38</v>
      </c>
      <c r="DZ166" s="320">
        <f t="shared" si="228"/>
        <v>341.17</v>
      </c>
      <c r="EA166" s="320">
        <f t="shared" si="229"/>
        <v>0</v>
      </c>
      <c r="EB166" s="342">
        <f t="shared" si="230"/>
        <v>341.17</v>
      </c>
      <c r="EC166" s="319">
        <v>0</v>
      </c>
      <c r="ED166" s="319">
        <v>0</v>
      </c>
      <c r="EE166" s="319">
        <f t="shared" si="231"/>
        <v>0</v>
      </c>
      <c r="EF166" s="320">
        <f t="shared" si="232"/>
        <v>0</v>
      </c>
      <c r="EG166" s="342">
        <f t="shared" si="233"/>
        <v>0</v>
      </c>
      <c r="EH166" s="324"/>
      <c r="EI166" s="324"/>
      <c r="EJ166" s="324">
        <f t="shared" si="234"/>
        <v>0</v>
      </c>
      <c r="EK166" s="324">
        <f t="shared" si="235"/>
        <v>0</v>
      </c>
      <c r="EL166" s="327">
        <f t="shared" si="236"/>
        <v>0</v>
      </c>
      <c r="EM166" s="330">
        <v>962.74000000000012</v>
      </c>
      <c r="EN166" s="330">
        <v>992.39</v>
      </c>
      <c r="EO166" s="331">
        <f t="shared" si="237"/>
        <v>29086.219999999998</v>
      </c>
      <c r="EP166" s="331">
        <f t="shared" si="184"/>
        <v>29349.449999999997</v>
      </c>
      <c r="EQ166" s="332">
        <f t="shared" si="262"/>
        <v>0</v>
      </c>
      <c r="ER166" s="332">
        <f t="shared" si="263"/>
        <v>-263.22999999999956</v>
      </c>
      <c r="ES166" s="333">
        <f t="shared" si="238"/>
        <v>-263.22999999999956</v>
      </c>
      <c r="ET166" s="343"/>
      <c r="EU166" s="335">
        <f t="shared" si="239"/>
        <v>24266.780000000002</v>
      </c>
      <c r="EV166" s="336">
        <f t="shared" si="240"/>
        <v>19699.53999999999</v>
      </c>
      <c r="EW166" s="337"/>
      <c r="EX166" s="2"/>
      <c r="EY166" s="7"/>
      <c r="EZ166" s="2"/>
      <c r="FA166" s="2"/>
      <c r="FB166" s="2"/>
      <c r="FC166" s="2"/>
      <c r="FD166" s="2"/>
      <c r="FE166" s="2"/>
      <c r="FF166" s="2"/>
      <c r="FG166" s="2"/>
    </row>
    <row r="167" spans="1:163" s="1" customFormat="1" ht="15.75" customHeight="1" x14ac:dyDescent="0.25">
      <c r="A167" s="311">
        <v>160</v>
      </c>
      <c r="B167" s="338" t="s">
        <v>167</v>
      </c>
      <c r="C167" s="339">
        <v>3</v>
      </c>
      <c r="D167" s="340">
        <v>3</v>
      </c>
      <c r="E167" s="315">
        <v>1392.6000000000001</v>
      </c>
      <c r="F167" s="316">
        <f>'[3]березень 2021'!F176</f>
        <v>29222.059999999998</v>
      </c>
      <c r="G167" s="316">
        <f>'[3]березень 2021'!G176</f>
        <v>6743.9199999999992</v>
      </c>
      <c r="H167" s="317">
        <v>6420.8799999999992</v>
      </c>
      <c r="I167" s="317">
        <v>5579.86</v>
      </c>
      <c r="J167" s="317">
        <f t="shared" si="241"/>
        <v>841.01999999999953</v>
      </c>
      <c r="K167" s="317">
        <f t="shared" si="242"/>
        <v>0</v>
      </c>
      <c r="L167" s="317">
        <f t="shared" si="185"/>
        <v>841.01999999999953</v>
      </c>
      <c r="M167" s="318">
        <v>10569.86</v>
      </c>
      <c r="N167" s="318">
        <v>15170.929999999998</v>
      </c>
      <c r="O167" s="319">
        <f t="shared" si="243"/>
        <v>0</v>
      </c>
      <c r="P167" s="319">
        <f t="shared" si="186"/>
        <v>-4601.0699999999979</v>
      </c>
      <c r="Q167" s="319">
        <f t="shared" si="187"/>
        <v>-4601.0699999999979</v>
      </c>
      <c r="R167" s="319">
        <v>0</v>
      </c>
      <c r="S167" s="319">
        <v>0</v>
      </c>
      <c r="T167" s="319">
        <f t="shared" si="244"/>
        <v>0</v>
      </c>
      <c r="U167" s="320">
        <f t="shared" si="245"/>
        <v>0</v>
      </c>
      <c r="V167" s="341">
        <f t="shared" si="188"/>
        <v>0</v>
      </c>
      <c r="W167" s="319">
        <v>0</v>
      </c>
      <c r="X167" s="319">
        <v>0</v>
      </c>
      <c r="Y167" s="319">
        <f t="shared" si="189"/>
        <v>0</v>
      </c>
      <c r="Z167" s="320">
        <f t="shared" si="190"/>
        <v>0</v>
      </c>
      <c r="AA167" s="342">
        <f t="shared" si="191"/>
        <v>0</v>
      </c>
      <c r="AB167" s="323">
        <v>2191.96</v>
      </c>
      <c r="AC167" s="323">
        <v>975.77</v>
      </c>
      <c r="AD167" s="324">
        <f t="shared" si="246"/>
        <v>1216.19</v>
      </c>
      <c r="AE167" s="324">
        <f t="shared" si="247"/>
        <v>0</v>
      </c>
      <c r="AF167" s="325">
        <f t="shared" si="264"/>
        <v>1216.19</v>
      </c>
      <c r="AG167" s="323">
        <v>1276.4399999999998</v>
      </c>
      <c r="AH167" s="323">
        <v>1001.89</v>
      </c>
      <c r="AI167" s="324">
        <f t="shared" si="248"/>
        <v>274.54999999999984</v>
      </c>
      <c r="AJ167" s="324">
        <f t="shared" si="249"/>
        <v>0</v>
      </c>
      <c r="AK167" s="325">
        <f t="shared" si="192"/>
        <v>274.54999999999984</v>
      </c>
      <c r="AL167" s="323">
        <v>1928.46</v>
      </c>
      <c r="AM167" s="323">
        <v>1489.2500000000002</v>
      </c>
      <c r="AN167" s="324">
        <f t="shared" si="250"/>
        <v>439.20999999999981</v>
      </c>
      <c r="AO167" s="324">
        <f t="shared" si="251"/>
        <v>0</v>
      </c>
      <c r="AP167" s="325">
        <f t="shared" si="193"/>
        <v>439.20999999999981</v>
      </c>
      <c r="AQ167" s="326">
        <v>399.52</v>
      </c>
      <c r="AR167" s="326">
        <v>342.43</v>
      </c>
      <c r="AS167" s="324">
        <f t="shared" si="252"/>
        <v>57.089999999999975</v>
      </c>
      <c r="AT167" s="324">
        <f t="shared" si="253"/>
        <v>0</v>
      </c>
      <c r="AU167" s="327">
        <f t="shared" si="194"/>
        <v>57.089999999999975</v>
      </c>
      <c r="AV167" s="323">
        <v>0</v>
      </c>
      <c r="AW167" s="323">
        <v>0</v>
      </c>
      <c r="AX167" s="324">
        <f t="shared" si="254"/>
        <v>0</v>
      </c>
      <c r="AY167" s="324">
        <f t="shared" si="255"/>
        <v>0</v>
      </c>
      <c r="AZ167" s="325">
        <f t="shared" si="195"/>
        <v>0</v>
      </c>
      <c r="BA167" s="326">
        <v>1975.4</v>
      </c>
      <c r="BB167" s="326">
        <v>2890.58</v>
      </c>
      <c r="BC167" s="324">
        <f t="shared" si="256"/>
        <v>0</v>
      </c>
      <c r="BD167" s="324">
        <f t="shared" si="257"/>
        <v>-915.17999999999984</v>
      </c>
      <c r="BE167" s="327">
        <f t="shared" si="196"/>
        <v>-915.17999999999984</v>
      </c>
      <c r="BF167" s="324">
        <v>476.81000000000006</v>
      </c>
      <c r="BG167" s="324">
        <v>1326.08</v>
      </c>
      <c r="BH167" s="324">
        <f t="shared" si="258"/>
        <v>0</v>
      </c>
      <c r="BI167" s="324">
        <f t="shared" si="259"/>
        <v>-849.26999999999987</v>
      </c>
      <c r="BJ167" s="327">
        <f t="shared" si="197"/>
        <v>-849.26999999999987</v>
      </c>
      <c r="BK167" s="324">
        <v>2625.18</v>
      </c>
      <c r="BL167" s="324">
        <v>3741.07</v>
      </c>
      <c r="BM167" s="324">
        <f t="shared" si="260"/>
        <v>0</v>
      </c>
      <c r="BN167" s="324">
        <f t="shared" si="261"/>
        <v>-1115.8900000000003</v>
      </c>
      <c r="BO167" s="325">
        <f t="shared" si="198"/>
        <v>-1115.8900000000003</v>
      </c>
      <c r="BP167" s="320">
        <v>762.30000000000007</v>
      </c>
      <c r="BQ167" s="320">
        <v>626.72</v>
      </c>
      <c r="BR167" s="319">
        <f t="shared" si="199"/>
        <v>135.58000000000004</v>
      </c>
      <c r="BS167" s="320">
        <f t="shared" si="200"/>
        <v>0</v>
      </c>
      <c r="BT167" s="341">
        <f t="shared" si="201"/>
        <v>135.58000000000004</v>
      </c>
      <c r="BU167" s="319">
        <v>98.580000000000013</v>
      </c>
      <c r="BV167" s="319">
        <v>0</v>
      </c>
      <c r="BW167" s="319">
        <f t="shared" si="202"/>
        <v>98.580000000000013</v>
      </c>
      <c r="BX167" s="320">
        <f t="shared" si="203"/>
        <v>0</v>
      </c>
      <c r="BY167" s="342">
        <f t="shared" si="204"/>
        <v>98.580000000000013</v>
      </c>
      <c r="BZ167" s="319">
        <v>651.46</v>
      </c>
      <c r="CA167" s="319">
        <v>0</v>
      </c>
      <c r="CB167" s="319">
        <f t="shared" si="205"/>
        <v>651.46</v>
      </c>
      <c r="CC167" s="320">
        <f t="shared" si="206"/>
        <v>0</v>
      </c>
      <c r="CD167" s="341">
        <f t="shared" si="207"/>
        <v>651.46</v>
      </c>
      <c r="CE167" s="319">
        <v>7548.06</v>
      </c>
      <c r="CF167" s="319">
        <v>48293.26999999999</v>
      </c>
      <c r="CG167" s="319">
        <f t="shared" si="208"/>
        <v>0</v>
      </c>
      <c r="CH167" s="320">
        <f t="shared" si="209"/>
        <v>-40745.209999999992</v>
      </c>
      <c r="CI167" s="342">
        <f t="shared" si="210"/>
        <v>-40745.209999999992</v>
      </c>
      <c r="CJ167" s="319">
        <v>1319.9099999999999</v>
      </c>
      <c r="CK167" s="319">
        <v>0</v>
      </c>
      <c r="CL167" s="324">
        <f t="shared" si="211"/>
        <v>1319.9099999999999</v>
      </c>
      <c r="CM167" s="324">
        <f t="shared" si="212"/>
        <v>0</v>
      </c>
      <c r="CN167" s="327">
        <f t="shared" si="265"/>
        <v>1319.9099999999999</v>
      </c>
      <c r="CO167" s="324">
        <v>2176.1999999999998</v>
      </c>
      <c r="CP167" s="324">
        <v>4009.94</v>
      </c>
      <c r="CQ167" s="324">
        <f t="shared" si="213"/>
        <v>0</v>
      </c>
      <c r="CR167" s="324">
        <f t="shared" si="214"/>
        <v>-1833.7400000000002</v>
      </c>
      <c r="CS167" s="327">
        <f t="shared" si="266"/>
        <v>-1833.7400000000002</v>
      </c>
      <c r="CT167" s="324">
        <v>277.01</v>
      </c>
      <c r="CU167" s="324">
        <v>0</v>
      </c>
      <c r="CV167" s="324">
        <f t="shared" si="215"/>
        <v>277.01</v>
      </c>
      <c r="CW167" s="324">
        <f t="shared" si="216"/>
        <v>0</v>
      </c>
      <c r="CX167" s="327">
        <f t="shared" si="267"/>
        <v>277.01</v>
      </c>
      <c r="CY167" s="324">
        <v>742.97999999999979</v>
      </c>
      <c r="CZ167" s="324">
        <v>0</v>
      </c>
      <c r="DA167" s="324">
        <f t="shared" si="217"/>
        <v>742.97999999999979</v>
      </c>
      <c r="DB167" s="324">
        <f t="shared" si="218"/>
        <v>0</v>
      </c>
      <c r="DC167" s="327">
        <f t="shared" si="268"/>
        <v>742.97999999999979</v>
      </c>
      <c r="DD167" s="324">
        <v>0</v>
      </c>
      <c r="DE167" s="324">
        <v>0</v>
      </c>
      <c r="DF167" s="324">
        <f t="shared" si="219"/>
        <v>0</v>
      </c>
      <c r="DG167" s="324">
        <f t="shared" si="220"/>
        <v>0</v>
      </c>
      <c r="DH167" s="325">
        <f t="shared" si="269"/>
        <v>0</v>
      </c>
      <c r="DI167" s="323">
        <v>474.03999999999996</v>
      </c>
      <c r="DJ167" s="323">
        <v>0</v>
      </c>
      <c r="DK167" s="324">
        <f t="shared" si="221"/>
        <v>474.03999999999996</v>
      </c>
      <c r="DL167" s="324">
        <f t="shared" si="222"/>
        <v>0</v>
      </c>
      <c r="DM167" s="327">
        <f t="shared" si="270"/>
        <v>474.03999999999996</v>
      </c>
      <c r="DN167" s="324">
        <v>80.910000000000011</v>
      </c>
      <c r="DO167" s="324">
        <v>0</v>
      </c>
      <c r="DP167" s="324">
        <f t="shared" si="223"/>
        <v>80.910000000000011</v>
      </c>
      <c r="DQ167" s="324">
        <f t="shared" si="224"/>
        <v>0</v>
      </c>
      <c r="DR167" s="325">
        <f t="shared" si="225"/>
        <v>80.910000000000011</v>
      </c>
      <c r="DS167" s="320">
        <v>3168.3199999999997</v>
      </c>
      <c r="DT167" s="320">
        <v>0</v>
      </c>
      <c r="DU167" s="319">
        <f t="shared" si="226"/>
        <v>3168.3199999999997</v>
      </c>
      <c r="DV167" s="320">
        <f t="shared" si="227"/>
        <v>0</v>
      </c>
      <c r="DW167" s="342">
        <f t="shared" si="271"/>
        <v>3168.3199999999997</v>
      </c>
      <c r="DX167" s="329">
        <v>1405.3</v>
      </c>
      <c r="DY167" s="329">
        <v>967.49000000000012</v>
      </c>
      <c r="DZ167" s="320">
        <f t="shared" si="228"/>
        <v>437.80999999999983</v>
      </c>
      <c r="EA167" s="320">
        <f t="shared" si="229"/>
        <v>0</v>
      </c>
      <c r="EB167" s="342">
        <f t="shared" si="230"/>
        <v>437.80999999999983</v>
      </c>
      <c r="EC167" s="319">
        <v>0</v>
      </c>
      <c r="ED167" s="319">
        <v>0</v>
      </c>
      <c r="EE167" s="319">
        <f t="shared" si="231"/>
        <v>0</v>
      </c>
      <c r="EF167" s="320">
        <f t="shared" si="232"/>
        <v>0</v>
      </c>
      <c r="EG167" s="342">
        <f t="shared" si="233"/>
        <v>0</v>
      </c>
      <c r="EH167" s="324"/>
      <c r="EI167" s="324"/>
      <c r="EJ167" s="324">
        <f t="shared" si="234"/>
        <v>0</v>
      </c>
      <c r="EK167" s="324">
        <f t="shared" si="235"/>
        <v>0</v>
      </c>
      <c r="EL167" s="327">
        <f t="shared" si="236"/>
        <v>0</v>
      </c>
      <c r="EM167" s="330">
        <v>1594.4499999999998</v>
      </c>
      <c r="EN167" s="330">
        <v>3623.63</v>
      </c>
      <c r="EO167" s="331">
        <f t="shared" si="237"/>
        <v>48164.03</v>
      </c>
      <c r="EP167" s="331">
        <f t="shared" si="184"/>
        <v>90038.91</v>
      </c>
      <c r="EQ167" s="332">
        <f t="shared" si="262"/>
        <v>0</v>
      </c>
      <c r="ER167" s="332">
        <f t="shared" si="263"/>
        <v>-41874.880000000005</v>
      </c>
      <c r="ES167" s="333">
        <f t="shared" si="238"/>
        <v>-41874.880000000005</v>
      </c>
      <c r="ET167" s="343"/>
      <c r="EU167" s="335">
        <f t="shared" si="239"/>
        <v>-12652.820000000007</v>
      </c>
      <c r="EV167" s="336">
        <f t="shared" si="240"/>
        <v>-32940.179999999986</v>
      </c>
      <c r="EW167" s="337"/>
      <c r="EX167" s="2"/>
      <c r="EY167" s="7"/>
      <c r="EZ167" s="2"/>
      <c r="FA167" s="2"/>
      <c r="FB167" s="2"/>
      <c r="FC167" s="2"/>
      <c r="FD167" s="2"/>
      <c r="FE167" s="2"/>
      <c r="FF167" s="2"/>
      <c r="FG167" s="2"/>
    </row>
    <row r="168" spans="1:163" s="1" customFormat="1" ht="15.75" customHeight="1" x14ac:dyDescent="0.25">
      <c r="A168" s="311">
        <v>161</v>
      </c>
      <c r="B168" s="338" t="s">
        <v>168</v>
      </c>
      <c r="C168" s="339">
        <v>3</v>
      </c>
      <c r="D168" s="340">
        <v>2</v>
      </c>
      <c r="E168" s="315">
        <v>711.69999999999993</v>
      </c>
      <c r="F168" s="316">
        <f>'[3]березень 2021'!F177</f>
        <v>-34864.810000000005</v>
      </c>
      <c r="G168" s="316">
        <f>'[3]березень 2021'!G177</f>
        <v>-34740.710000000014</v>
      </c>
      <c r="H168" s="317">
        <v>4427.0999999999995</v>
      </c>
      <c r="I168" s="317">
        <v>3977.63</v>
      </c>
      <c r="J168" s="317">
        <f t="shared" si="241"/>
        <v>449.46999999999935</v>
      </c>
      <c r="K168" s="317">
        <f t="shared" si="242"/>
        <v>0</v>
      </c>
      <c r="L168" s="317">
        <f t="shared" si="185"/>
        <v>449.46999999999935</v>
      </c>
      <c r="M168" s="318">
        <v>4124.16</v>
      </c>
      <c r="N168" s="318">
        <v>6989.7699999999995</v>
      </c>
      <c r="O168" s="319">
        <f t="shared" si="243"/>
        <v>0</v>
      </c>
      <c r="P168" s="319">
        <f t="shared" si="186"/>
        <v>-2865.6099999999997</v>
      </c>
      <c r="Q168" s="319">
        <f t="shared" si="187"/>
        <v>-2865.6099999999997</v>
      </c>
      <c r="R168" s="319">
        <v>0</v>
      </c>
      <c r="S168" s="319">
        <v>0</v>
      </c>
      <c r="T168" s="319">
        <f t="shared" si="244"/>
        <v>0</v>
      </c>
      <c r="U168" s="320">
        <f t="shared" si="245"/>
        <v>0</v>
      </c>
      <c r="V168" s="341">
        <f t="shared" si="188"/>
        <v>0</v>
      </c>
      <c r="W168" s="319">
        <v>0</v>
      </c>
      <c r="X168" s="319">
        <v>0</v>
      </c>
      <c r="Y168" s="319">
        <f t="shared" si="189"/>
        <v>0</v>
      </c>
      <c r="Z168" s="320">
        <f t="shared" si="190"/>
        <v>0</v>
      </c>
      <c r="AA168" s="342">
        <f t="shared" si="191"/>
        <v>0</v>
      </c>
      <c r="AB168" s="323">
        <v>1100.3800000000001</v>
      </c>
      <c r="AC168" s="323">
        <v>778.7</v>
      </c>
      <c r="AD168" s="324">
        <f t="shared" si="246"/>
        <v>321.68000000000006</v>
      </c>
      <c r="AE168" s="324">
        <f t="shared" si="247"/>
        <v>0</v>
      </c>
      <c r="AF168" s="325">
        <f t="shared" si="264"/>
        <v>321.68000000000006</v>
      </c>
      <c r="AG168" s="323">
        <v>507.87</v>
      </c>
      <c r="AH168" s="323">
        <v>739.69</v>
      </c>
      <c r="AI168" s="324">
        <f t="shared" si="248"/>
        <v>0</v>
      </c>
      <c r="AJ168" s="324">
        <f t="shared" si="249"/>
        <v>-231.82000000000005</v>
      </c>
      <c r="AK168" s="325">
        <f t="shared" si="192"/>
        <v>-231.82000000000005</v>
      </c>
      <c r="AL168" s="323">
        <v>1013.1000000000001</v>
      </c>
      <c r="AM168" s="323">
        <v>781.30000000000007</v>
      </c>
      <c r="AN168" s="324">
        <f t="shared" si="250"/>
        <v>231.80000000000007</v>
      </c>
      <c r="AO168" s="324">
        <f t="shared" si="251"/>
        <v>0</v>
      </c>
      <c r="AP168" s="325">
        <f t="shared" si="193"/>
        <v>231.80000000000007</v>
      </c>
      <c r="AQ168" s="326">
        <v>205.69000000000003</v>
      </c>
      <c r="AR168" s="326">
        <v>176.12</v>
      </c>
      <c r="AS168" s="324">
        <f t="shared" si="252"/>
        <v>29.570000000000022</v>
      </c>
      <c r="AT168" s="324">
        <f t="shared" si="253"/>
        <v>0</v>
      </c>
      <c r="AU168" s="327">
        <f t="shared" si="194"/>
        <v>29.570000000000022</v>
      </c>
      <c r="AV168" s="323">
        <v>0</v>
      </c>
      <c r="AW168" s="323">
        <v>0</v>
      </c>
      <c r="AX168" s="324">
        <f t="shared" si="254"/>
        <v>0</v>
      </c>
      <c r="AY168" s="324">
        <f t="shared" si="255"/>
        <v>0</v>
      </c>
      <c r="AZ168" s="325">
        <f t="shared" si="195"/>
        <v>0</v>
      </c>
      <c r="BA168" s="326">
        <v>900.02999999999986</v>
      </c>
      <c r="BB168" s="326">
        <v>1318.98</v>
      </c>
      <c r="BC168" s="324">
        <f t="shared" si="256"/>
        <v>0</v>
      </c>
      <c r="BD168" s="324">
        <f t="shared" si="257"/>
        <v>-418.95000000000016</v>
      </c>
      <c r="BE168" s="327">
        <f t="shared" si="196"/>
        <v>-418.95000000000016</v>
      </c>
      <c r="BF168" s="324">
        <v>243.65999999999997</v>
      </c>
      <c r="BG168" s="324">
        <v>1007.23</v>
      </c>
      <c r="BH168" s="324">
        <f t="shared" si="258"/>
        <v>0</v>
      </c>
      <c r="BI168" s="324">
        <f t="shared" si="259"/>
        <v>-763.57</v>
      </c>
      <c r="BJ168" s="327">
        <f t="shared" si="197"/>
        <v>-763.57</v>
      </c>
      <c r="BK168" s="324">
        <v>1341.65</v>
      </c>
      <c r="BL168" s="324">
        <v>764.04000000000008</v>
      </c>
      <c r="BM168" s="324">
        <f t="shared" si="260"/>
        <v>577.61</v>
      </c>
      <c r="BN168" s="324">
        <f t="shared" si="261"/>
        <v>0</v>
      </c>
      <c r="BO168" s="325">
        <f t="shared" si="198"/>
        <v>577.61</v>
      </c>
      <c r="BP168" s="320">
        <v>316.56</v>
      </c>
      <c r="BQ168" s="320">
        <v>260.43</v>
      </c>
      <c r="BR168" s="319">
        <f t="shared" si="199"/>
        <v>56.129999999999995</v>
      </c>
      <c r="BS168" s="320">
        <f t="shared" si="200"/>
        <v>0</v>
      </c>
      <c r="BT168" s="341">
        <f t="shared" si="201"/>
        <v>56.129999999999995</v>
      </c>
      <c r="BU168" s="319">
        <v>41.11</v>
      </c>
      <c r="BV168" s="319">
        <v>0</v>
      </c>
      <c r="BW168" s="319">
        <f t="shared" si="202"/>
        <v>41.11</v>
      </c>
      <c r="BX168" s="320">
        <f t="shared" si="203"/>
        <v>0</v>
      </c>
      <c r="BY168" s="342">
        <f t="shared" si="204"/>
        <v>41.11</v>
      </c>
      <c r="BZ168" s="319">
        <v>327.39</v>
      </c>
      <c r="CA168" s="319">
        <v>0</v>
      </c>
      <c r="CB168" s="319">
        <f t="shared" si="205"/>
        <v>327.39</v>
      </c>
      <c r="CC168" s="320">
        <f t="shared" si="206"/>
        <v>0</v>
      </c>
      <c r="CD168" s="341">
        <f t="shared" si="207"/>
        <v>327.39</v>
      </c>
      <c r="CE168" s="319">
        <v>4267.1100000000006</v>
      </c>
      <c r="CF168" s="319">
        <v>0</v>
      </c>
      <c r="CG168" s="319">
        <f t="shared" si="208"/>
        <v>4267.1100000000006</v>
      </c>
      <c r="CH168" s="320">
        <f t="shared" si="209"/>
        <v>0</v>
      </c>
      <c r="CI168" s="342">
        <f t="shared" si="210"/>
        <v>4267.1100000000006</v>
      </c>
      <c r="CJ168" s="319">
        <v>675.84</v>
      </c>
      <c r="CK168" s="319">
        <v>0</v>
      </c>
      <c r="CL168" s="324">
        <f t="shared" si="211"/>
        <v>675.84</v>
      </c>
      <c r="CM168" s="324">
        <f t="shared" si="212"/>
        <v>0</v>
      </c>
      <c r="CN168" s="327">
        <f t="shared" si="265"/>
        <v>675.84</v>
      </c>
      <c r="CO168" s="324">
        <v>865.7299999999999</v>
      </c>
      <c r="CP168" s="324">
        <v>0</v>
      </c>
      <c r="CQ168" s="324">
        <f t="shared" si="213"/>
        <v>865.7299999999999</v>
      </c>
      <c r="CR168" s="324">
        <f t="shared" si="214"/>
        <v>0</v>
      </c>
      <c r="CS168" s="327">
        <f t="shared" si="266"/>
        <v>865.7299999999999</v>
      </c>
      <c r="CT168" s="324">
        <v>140.19</v>
      </c>
      <c r="CU168" s="324">
        <v>0</v>
      </c>
      <c r="CV168" s="324">
        <f t="shared" si="215"/>
        <v>140.19</v>
      </c>
      <c r="CW168" s="324">
        <f t="shared" si="216"/>
        <v>0</v>
      </c>
      <c r="CX168" s="327">
        <f t="shared" si="267"/>
        <v>140.19</v>
      </c>
      <c r="CY168" s="324">
        <v>391.07999999999993</v>
      </c>
      <c r="CZ168" s="324">
        <v>0</v>
      </c>
      <c r="DA168" s="324">
        <f t="shared" si="217"/>
        <v>391.07999999999993</v>
      </c>
      <c r="DB168" s="324">
        <f t="shared" si="218"/>
        <v>0</v>
      </c>
      <c r="DC168" s="327">
        <f t="shared" si="268"/>
        <v>391.07999999999993</v>
      </c>
      <c r="DD168" s="324">
        <v>0</v>
      </c>
      <c r="DE168" s="324">
        <v>0</v>
      </c>
      <c r="DF168" s="324">
        <f t="shared" si="219"/>
        <v>0</v>
      </c>
      <c r="DG168" s="324">
        <f t="shared" si="220"/>
        <v>0</v>
      </c>
      <c r="DH168" s="325">
        <f t="shared" si="269"/>
        <v>0</v>
      </c>
      <c r="DI168" s="323">
        <v>194.36</v>
      </c>
      <c r="DJ168" s="323">
        <v>963.8</v>
      </c>
      <c r="DK168" s="324">
        <f t="shared" si="221"/>
        <v>0</v>
      </c>
      <c r="DL168" s="324">
        <f t="shared" si="222"/>
        <v>-769.43999999999994</v>
      </c>
      <c r="DM168" s="327">
        <f t="shared" si="270"/>
        <v>-769.43999999999994</v>
      </c>
      <c r="DN168" s="324">
        <v>37.99</v>
      </c>
      <c r="DO168" s="324">
        <v>0</v>
      </c>
      <c r="DP168" s="324">
        <f t="shared" si="223"/>
        <v>37.99</v>
      </c>
      <c r="DQ168" s="324">
        <f t="shared" si="224"/>
        <v>0</v>
      </c>
      <c r="DR168" s="325">
        <f t="shared" si="225"/>
        <v>37.99</v>
      </c>
      <c r="DS168" s="320">
        <v>1457.14</v>
      </c>
      <c r="DT168" s="320">
        <v>0</v>
      </c>
      <c r="DU168" s="319">
        <f t="shared" si="226"/>
        <v>1457.14</v>
      </c>
      <c r="DV168" s="320">
        <f t="shared" si="227"/>
        <v>0</v>
      </c>
      <c r="DW168" s="342">
        <f t="shared" si="271"/>
        <v>1457.14</v>
      </c>
      <c r="DX168" s="329">
        <v>2024.79</v>
      </c>
      <c r="DY168" s="329">
        <v>1393.53</v>
      </c>
      <c r="DZ168" s="320">
        <f t="shared" si="228"/>
        <v>631.26</v>
      </c>
      <c r="EA168" s="320">
        <f t="shared" si="229"/>
        <v>0</v>
      </c>
      <c r="EB168" s="342">
        <f t="shared" si="230"/>
        <v>631.26</v>
      </c>
      <c r="EC168" s="319">
        <v>0</v>
      </c>
      <c r="ED168" s="319">
        <v>0</v>
      </c>
      <c r="EE168" s="319">
        <f t="shared" si="231"/>
        <v>0</v>
      </c>
      <c r="EF168" s="320">
        <f t="shared" si="232"/>
        <v>0</v>
      </c>
      <c r="EG168" s="342">
        <f t="shared" si="233"/>
        <v>0</v>
      </c>
      <c r="EH168" s="324"/>
      <c r="EI168" s="324"/>
      <c r="EJ168" s="324">
        <f t="shared" si="234"/>
        <v>0</v>
      </c>
      <c r="EK168" s="324">
        <f t="shared" si="235"/>
        <v>0</v>
      </c>
      <c r="EL168" s="327">
        <f t="shared" si="236"/>
        <v>0</v>
      </c>
      <c r="EM168" s="330">
        <v>842.34999999999991</v>
      </c>
      <c r="EN168" s="330">
        <v>693.46</v>
      </c>
      <c r="EO168" s="331">
        <f t="shared" si="237"/>
        <v>25445.279999999999</v>
      </c>
      <c r="EP168" s="331">
        <f t="shared" si="184"/>
        <v>19844.679999999997</v>
      </c>
      <c r="EQ168" s="332">
        <f t="shared" si="262"/>
        <v>5600.6000000000022</v>
      </c>
      <c r="ER168" s="332">
        <f t="shared" si="263"/>
        <v>0</v>
      </c>
      <c r="ES168" s="333">
        <f t="shared" si="238"/>
        <v>5600.6000000000022</v>
      </c>
      <c r="ET168" s="343"/>
      <c r="EU168" s="335">
        <f t="shared" si="239"/>
        <v>-29264.210000000003</v>
      </c>
      <c r="EV168" s="336">
        <f t="shared" si="240"/>
        <v>-29132.210000000014</v>
      </c>
      <c r="EW168" s="337"/>
      <c r="EX168" s="2"/>
      <c r="EY168" s="7"/>
      <c r="EZ168" s="2"/>
      <c r="FA168" s="2"/>
      <c r="FB168" s="2"/>
      <c r="FC168" s="2"/>
      <c r="FD168" s="2"/>
      <c r="FE168" s="2"/>
      <c r="FF168" s="2"/>
      <c r="FG168" s="2"/>
    </row>
    <row r="169" spans="1:163" s="1" customFormat="1" ht="15.75" customHeight="1" x14ac:dyDescent="0.25">
      <c r="A169" s="311">
        <v>162</v>
      </c>
      <c r="B169" s="338" t="s">
        <v>169</v>
      </c>
      <c r="C169" s="339">
        <v>2</v>
      </c>
      <c r="D169" s="340">
        <v>3</v>
      </c>
      <c r="E169" s="315">
        <v>929.39999999999986</v>
      </c>
      <c r="F169" s="316">
        <f>'[3]березень 2021'!F178</f>
        <v>26811.020000000004</v>
      </c>
      <c r="G169" s="316">
        <f>'[3]березень 2021'!G178</f>
        <v>25939.439999999999</v>
      </c>
      <c r="H169" s="317">
        <v>3847.63</v>
      </c>
      <c r="I169" s="317">
        <v>3621.2799999999997</v>
      </c>
      <c r="J169" s="317">
        <f t="shared" si="241"/>
        <v>226.35000000000036</v>
      </c>
      <c r="K169" s="317">
        <f t="shared" si="242"/>
        <v>0</v>
      </c>
      <c r="L169" s="317">
        <f t="shared" si="185"/>
        <v>226.35000000000036</v>
      </c>
      <c r="M169" s="318">
        <v>9263.14</v>
      </c>
      <c r="N169" s="318">
        <v>14390.530000000002</v>
      </c>
      <c r="O169" s="319">
        <f t="shared" si="243"/>
        <v>0</v>
      </c>
      <c r="P169" s="319">
        <f t="shared" si="186"/>
        <v>-5127.3900000000031</v>
      </c>
      <c r="Q169" s="319">
        <f t="shared" si="187"/>
        <v>-5127.3900000000031</v>
      </c>
      <c r="R169" s="319">
        <v>0</v>
      </c>
      <c r="S169" s="319">
        <v>0</v>
      </c>
      <c r="T169" s="319">
        <f t="shared" si="244"/>
        <v>0</v>
      </c>
      <c r="U169" s="320">
        <f t="shared" si="245"/>
        <v>0</v>
      </c>
      <c r="V169" s="341">
        <f t="shared" si="188"/>
        <v>0</v>
      </c>
      <c r="W169" s="319">
        <v>0</v>
      </c>
      <c r="X169" s="319">
        <v>0</v>
      </c>
      <c r="Y169" s="319">
        <f t="shared" si="189"/>
        <v>0</v>
      </c>
      <c r="Z169" s="320">
        <f t="shared" si="190"/>
        <v>0</v>
      </c>
      <c r="AA169" s="342">
        <f t="shared" si="191"/>
        <v>0</v>
      </c>
      <c r="AB169" s="323">
        <v>1375.9699999999998</v>
      </c>
      <c r="AC169" s="323">
        <v>967.06000000000017</v>
      </c>
      <c r="AD169" s="324">
        <f t="shared" si="246"/>
        <v>408.90999999999963</v>
      </c>
      <c r="AE169" s="324">
        <f t="shared" si="247"/>
        <v>0</v>
      </c>
      <c r="AF169" s="325">
        <f t="shared" si="264"/>
        <v>408.90999999999963</v>
      </c>
      <c r="AG169" s="323">
        <v>687.50000000000011</v>
      </c>
      <c r="AH169" s="323">
        <v>808.53</v>
      </c>
      <c r="AI169" s="324">
        <f t="shared" si="248"/>
        <v>0</v>
      </c>
      <c r="AJ169" s="324">
        <f t="shared" si="249"/>
        <v>-121.02999999999986</v>
      </c>
      <c r="AK169" s="325">
        <f t="shared" si="192"/>
        <v>-121.02999999999986</v>
      </c>
      <c r="AL169" s="323">
        <v>1338.2600000000002</v>
      </c>
      <c r="AM169" s="323">
        <v>1036.49</v>
      </c>
      <c r="AN169" s="324">
        <f t="shared" si="250"/>
        <v>301.77000000000021</v>
      </c>
      <c r="AO169" s="324">
        <f t="shared" si="251"/>
        <v>0</v>
      </c>
      <c r="AP169" s="325">
        <f t="shared" si="193"/>
        <v>301.77000000000021</v>
      </c>
      <c r="AQ169" s="326">
        <v>245.82</v>
      </c>
      <c r="AR169" s="326">
        <v>210.01</v>
      </c>
      <c r="AS169" s="324">
        <f t="shared" si="252"/>
        <v>35.81</v>
      </c>
      <c r="AT169" s="324">
        <f t="shared" si="253"/>
        <v>0</v>
      </c>
      <c r="AU169" s="327">
        <f t="shared" si="194"/>
        <v>35.81</v>
      </c>
      <c r="AV169" s="323">
        <v>0</v>
      </c>
      <c r="AW169" s="323">
        <v>0</v>
      </c>
      <c r="AX169" s="324">
        <f t="shared" si="254"/>
        <v>0</v>
      </c>
      <c r="AY169" s="324">
        <f t="shared" si="255"/>
        <v>0</v>
      </c>
      <c r="AZ169" s="325">
        <f t="shared" si="195"/>
        <v>0</v>
      </c>
      <c r="BA169" s="326">
        <v>1671.7199999999998</v>
      </c>
      <c r="BB169" s="326">
        <v>2482.54</v>
      </c>
      <c r="BC169" s="324">
        <f t="shared" si="256"/>
        <v>0</v>
      </c>
      <c r="BD169" s="324">
        <f t="shared" si="257"/>
        <v>-810.82000000000016</v>
      </c>
      <c r="BE169" s="327">
        <f t="shared" si="196"/>
        <v>-810.82000000000016</v>
      </c>
      <c r="BF169" s="324">
        <v>318.20999999999998</v>
      </c>
      <c r="BG169" s="324">
        <v>2007.58</v>
      </c>
      <c r="BH169" s="324">
        <f t="shared" si="258"/>
        <v>0</v>
      </c>
      <c r="BI169" s="324">
        <f t="shared" si="259"/>
        <v>-1689.37</v>
      </c>
      <c r="BJ169" s="327">
        <f t="shared" si="197"/>
        <v>-1689.37</v>
      </c>
      <c r="BK169" s="324">
        <v>1752.0299999999997</v>
      </c>
      <c r="BL169" s="324">
        <v>997.78</v>
      </c>
      <c r="BM169" s="324">
        <f t="shared" si="260"/>
        <v>754.24999999999977</v>
      </c>
      <c r="BN169" s="324">
        <f t="shared" si="261"/>
        <v>0</v>
      </c>
      <c r="BO169" s="325">
        <f t="shared" si="198"/>
        <v>754.24999999999977</v>
      </c>
      <c r="BP169" s="320">
        <v>361.72</v>
      </c>
      <c r="BQ169" s="320">
        <v>297.88</v>
      </c>
      <c r="BR169" s="319">
        <f t="shared" si="199"/>
        <v>63.840000000000032</v>
      </c>
      <c r="BS169" s="320">
        <f t="shared" si="200"/>
        <v>0</v>
      </c>
      <c r="BT169" s="341">
        <f t="shared" si="201"/>
        <v>63.840000000000032</v>
      </c>
      <c r="BU169" s="319">
        <v>47.02</v>
      </c>
      <c r="BV169" s="319">
        <v>0</v>
      </c>
      <c r="BW169" s="319">
        <f t="shared" si="202"/>
        <v>47.02</v>
      </c>
      <c r="BX169" s="320">
        <f t="shared" si="203"/>
        <v>0</v>
      </c>
      <c r="BY169" s="342">
        <f t="shared" si="204"/>
        <v>47.02</v>
      </c>
      <c r="BZ169" s="319">
        <v>445.26</v>
      </c>
      <c r="CA169" s="319">
        <v>728.17</v>
      </c>
      <c r="CB169" s="319">
        <f t="shared" si="205"/>
        <v>0</v>
      </c>
      <c r="CC169" s="320">
        <f t="shared" si="206"/>
        <v>-282.90999999999997</v>
      </c>
      <c r="CD169" s="341">
        <f t="shared" si="207"/>
        <v>-282.90999999999997</v>
      </c>
      <c r="CE169" s="319">
        <v>5049.99</v>
      </c>
      <c r="CF169" s="319">
        <v>0</v>
      </c>
      <c r="CG169" s="319">
        <f t="shared" si="208"/>
        <v>5049.99</v>
      </c>
      <c r="CH169" s="320">
        <f t="shared" si="209"/>
        <v>0</v>
      </c>
      <c r="CI169" s="342">
        <f t="shared" si="210"/>
        <v>5049.99</v>
      </c>
      <c r="CJ169" s="319">
        <v>816.09999999999991</v>
      </c>
      <c r="CK169" s="319">
        <v>0</v>
      </c>
      <c r="CL169" s="324">
        <f t="shared" si="211"/>
        <v>816.09999999999991</v>
      </c>
      <c r="CM169" s="324">
        <f t="shared" si="212"/>
        <v>0</v>
      </c>
      <c r="CN169" s="327">
        <f t="shared" si="265"/>
        <v>816.09999999999991</v>
      </c>
      <c r="CO169" s="324">
        <v>1171.9000000000001</v>
      </c>
      <c r="CP169" s="324">
        <v>0</v>
      </c>
      <c r="CQ169" s="324">
        <f t="shared" si="213"/>
        <v>1171.9000000000001</v>
      </c>
      <c r="CR169" s="324">
        <f t="shared" si="214"/>
        <v>0</v>
      </c>
      <c r="CS169" s="327">
        <f t="shared" si="266"/>
        <v>1171.9000000000001</v>
      </c>
      <c r="CT169" s="324">
        <v>177.23</v>
      </c>
      <c r="CU169" s="324">
        <v>0</v>
      </c>
      <c r="CV169" s="324">
        <f t="shared" si="215"/>
        <v>177.23</v>
      </c>
      <c r="CW169" s="324">
        <f t="shared" si="216"/>
        <v>0</v>
      </c>
      <c r="CX169" s="327">
        <f t="shared" si="267"/>
        <v>177.23</v>
      </c>
      <c r="CY169" s="324">
        <v>533.57000000000005</v>
      </c>
      <c r="CZ169" s="324">
        <v>0</v>
      </c>
      <c r="DA169" s="324">
        <f t="shared" si="217"/>
        <v>533.57000000000005</v>
      </c>
      <c r="DB169" s="324">
        <f t="shared" si="218"/>
        <v>0</v>
      </c>
      <c r="DC169" s="327">
        <f t="shared" si="268"/>
        <v>533.57000000000005</v>
      </c>
      <c r="DD169" s="324">
        <v>0</v>
      </c>
      <c r="DE169" s="324">
        <v>0</v>
      </c>
      <c r="DF169" s="324">
        <f t="shared" si="219"/>
        <v>0</v>
      </c>
      <c r="DG169" s="324">
        <f t="shared" si="220"/>
        <v>0</v>
      </c>
      <c r="DH169" s="325">
        <f t="shared" si="269"/>
        <v>0</v>
      </c>
      <c r="DI169" s="323">
        <v>397.66</v>
      </c>
      <c r="DJ169" s="323">
        <v>0</v>
      </c>
      <c r="DK169" s="324">
        <f t="shared" si="221"/>
        <v>397.66</v>
      </c>
      <c r="DL169" s="324">
        <f t="shared" si="222"/>
        <v>0</v>
      </c>
      <c r="DM169" s="327">
        <f t="shared" si="270"/>
        <v>397.66</v>
      </c>
      <c r="DN169" s="324">
        <v>80.489999999999981</v>
      </c>
      <c r="DO169" s="324">
        <v>0</v>
      </c>
      <c r="DP169" s="324">
        <f t="shared" si="223"/>
        <v>80.489999999999981</v>
      </c>
      <c r="DQ169" s="324">
        <f t="shared" si="224"/>
        <v>0</v>
      </c>
      <c r="DR169" s="325">
        <f t="shared" si="225"/>
        <v>80.489999999999981</v>
      </c>
      <c r="DS169" s="320">
        <v>3115.8099999999995</v>
      </c>
      <c r="DT169" s="320">
        <v>0</v>
      </c>
      <c r="DU169" s="319">
        <f t="shared" si="226"/>
        <v>3115.8099999999995</v>
      </c>
      <c r="DV169" s="320">
        <f t="shared" si="227"/>
        <v>0</v>
      </c>
      <c r="DW169" s="342">
        <f t="shared" si="271"/>
        <v>3115.8099999999995</v>
      </c>
      <c r="DX169" s="329">
        <v>1408.13</v>
      </c>
      <c r="DY169" s="329">
        <v>725.57999999999993</v>
      </c>
      <c r="DZ169" s="320">
        <f t="shared" si="228"/>
        <v>682.55000000000018</v>
      </c>
      <c r="EA169" s="320">
        <f t="shared" si="229"/>
        <v>0</v>
      </c>
      <c r="EB169" s="342">
        <f t="shared" si="230"/>
        <v>682.55000000000018</v>
      </c>
      <c r="EC169" s="319">
        <v>0</v>
      </c>
      <c r="ED169" s="319">
        <v>0</v>
      </c>
      <c r="EE169" s="319">
        <f t="shared" si="231"/>
        <v>0</v>
      </c>
      <c r="EF169" s="320">
        <f t="shared" si="232"/>
        <v>0</v>
      </c>
      <c r="EG169" s="342">
        <f t="shared" si="233"/>
        <v>0</v>
      </c>
      <c r="EH169" s="324"/>
      <c r="EI169" s="324"/>
      <c r="EJ169" s="324">
        <f t="shared" si="234"/>
        <v>0</v>
      </c>
      <c r="EK169" s="324">
        <f t="shared" si="235"/>
        <v>0</v>
      </c>
      <c r="EL169" s="327">
        <f t="shared" si="236"/>
        <v>0</v>
      </c>
      <c r="EM169" s="330">
        <v>1167.3899999999999</v>
      </c>
      <c r="EN169" s="330">
        <v>1044.0999999999999</v>
      </c>
      <c r="EO169" s="331">
        <f t="shared" si="237"/>
        <v>35272.550000000003</v>
      </c>
      <c r="EP169" s="331">
        <f t="shared" si="184"/>
        <v>29317.530000000002</v>
      </c>
      <c r="EQ169" s="332">
        <f t="shared" si="262"/>
        <v>5955.02</v>
      </c>
      <c r="ER169" s="332">
        <f t="shared" si="263"/>
        <v>0</v>
      </c>
      <c r="ES169" s="333">
        <f t="shared" si="238"/>
        <v>5955.02</v>
      </c>
      <c r="ET169" s="343"/>
      <c r="EU169" s="335">
        <f t="shared" si="239"/>
        <v>32766.040000000005</v>
      </c>
      <c r="EV169" s="336">
        <f t="shared" si="240"/>
        <v>34166.380000000005</v>
      </c>
      <c r="EW169" s="337"/>
      <c r="EX169" s="2"/>
      <c r="EY169" s="7"/>
      <c r="EZ169" s="2"/>
      <c r="FA169" s="2"/>
      <c r="FB169" s="2"/>
      <c r="FC169" s="2"/>
      <c r="FD169" s="2"/>
      <c r="FE169" s="2"/>
      <c r="FF169" s="2"/>
      <c r="FG169" s="2"/>
    </row>
    <row r="170" spans="1:163" s="1" customFormat="1" ht="15.75" customHeight="1" x14ac:dyDescent="0.25">
      <c r="A170" s="311">
        <v>163</v>
      </c>
      <c r="B170" s="338" t="s">
        <v>248</v>
      </c>
      <c r="C170" s="339">
        <v>3</v>
      </c>
      <c r="D170" s="340"/>
      <c r="E170" s="315">
        <v>1564.2000000000003</v>
      </c>
      <c r="F170" s="316">
        <f>'[3]березень 2021'!F179</f>
        <v>10747.100000000002</v>
      </c>
      <c r="G170" s="316">
        <f>'[3]березень 2021'!G179</f>
        <v>-25963.870000000003</v>
      </c>
      <c r="H170" s="317">
        <v>6787.84</v>
      </c>
      <c r="I170" s="317">
        <v>7875.5900000000011</v>
      </c>
      <c r="J170" s="317">
        <f t="shared" si="241"/>
        <v>0</v>
      </c>
      <c r="K170" s="317">
        <f t="shared" si="242"/>
        <v>-1087.7500000000009</v>
      </c>
      <c r="L170" s="317">
        <f t="shared" si="185"/>
        <v>-1087.7500000000009</v>
      </c>
      <c r="M170" s="318">
        <v>4355.63</v>
      </c>
      <c r="N170" s="318">
        <v>8543.2999999999993</v>
      </c>
      <c r="O170" s="319">
        <f t="shared" si="243"/>
        <v>0</v>
      </c>
      <c r="P170" s="319">
        <f t="shared" si="186"/>
        <v>-4187.6699999999992</v>
      </c>
      <c r="Q170" s="319">
        <f t="shared" si="187"/>
        <v>-4187.6699999999992</v>
      </c>
      <c r="R170" s="319">
        <v>0</v>
      </c>
      <c r="S170" s="319">
        <v>0</v>
      </c>
      <c r="T170" s="319">
        <f t="shared" si="244"/>
        <v>0</v>
      </c>
      <c r="U170" s="320">
        <f t="shared" si="245"/>
        <v>0</v>
      </c>
      <c r="V170" s="341">
        <f t="shared" si="188"/>
        <v>0</v>
      </c>
      <c r="W170" s="319">
        <v>0</v>
      </c>
      <c r="X170" s="319">
        <v>0</v>
      </c>
      <c r="Y170" s="319">
        <f t="shared" si="189"/>
        <v>0</v>
      </c>
      <c r="Z170" s="320">
        <f t="shared" si="190"/>
        <v>0</v>
      </c>
      <c r="AA170" s="342">
        <f t="shared" si="191"/>
        <v>0</v>
      </c>
      <c r="AB170" s="323">
        <v>2605.8800000000006</v>
      </c>
      <c r="AC170" s="323">
        <v>1092.74</v>
      </c>
      <c r="AD170" s="324">
        <f t="shared" si="246"/>
        <v>1513.1400000000006</v>
      </c>
      <c r="AE170" s="324">
        <f t="shared" si="247"/>
        <v>0</v>
      </c>
      <c r="AF170" s="325">
        <f t="shared" si="264"/>
        <v>1513.1400000000006</v>
      </c>
      <c r="AG170" s="323">
        <v>922.30000000000018</v>
      </c>
      <c r="AH170" s="323">
        <v>1070.2</v>
      </c>
      <c r="AI170" s="324">
        <f t="shared" si="248"/>
        <v>0</v>
      </c>
      <c r="AJ170" s="324">
        <f t="shared" si="249"/>
        <v>-147.89999999999986</v>
      </c>
      <c r="AK170" s="325">
        <f t="shared" si="192"/>
        <v>-147.89999999999986</v>
      </c>
      <c r="AL170" s="323">
        <v>1956.36</v>
      </c>
      <c r="AM170" s="323">
        <v>755.24</v>
      </c>
      <c r="AN170" s="324">
        <f t="shared" si="250"/>
        <v>1201.1199999999999</v>
      </c>
      <c r="AO170" s="324">
        <f t="shared" si="251"/>
        <v>0</v>
      </c>
      <c r="AP170" s="325">
        <f t="shared" si="193"/>
        <v>1201.1199999999999</v>
      </c>
      <c r="AQ170" s="326">
        <v>382.34</v>
      </c>
      <c r="AR170" s="326">
        <v>4.88</v>
      </c>
      <c r="AS170" s="324">
        <f t="shared" si="252"/>
        <v>377.46</v>
      </c>
      <c r="AT170" s="324">
        <f t="shared" si="253"/>
        <v>0</v>
      </c>
      <c r="AU170" s="327">
        <f t="shared" si="194"/>
        <v>377.46</v>
      </c>
      <c r="AV170" s="323">
        <v>0</v>
      </c>
      <c r="AW170" s="323">
        <v>0</v>
      </c>
      <c r="AX170" s="324">
        <f t="shared" si="254"/>
        <v>0</v>
      </c>
      <c r="AY170" s="324">
        <f t="shared" si="255"/>
        <v>0</v>
      </c>
      <c r="AZ170" s="325">
        <f t="shared" si="195"/>
        <v>0</v>
      </c>
      <c r="BA170" s="326">
        <v>1295.99</v>
      </c>
      <c r="BB170" s="326">
        <v>4100.03</v>
      </c>
      <c r="BC170" s="324">
        <f t="shared" si="256"/>
        <v>0</v>
      </c>
      <c r="BD170" s="324">
        <f t="shared" si="257"/>
        <v>-2804.04</v>
      </c>
      <c r="BE170" s="327">
        <f t="shared" si="196"/>
        <v>-2804.04</v>
      </c>
      <c r="BF170" s="324">
        <v>525.56999999999994</v>
      </c>
      <c r="BG170" s="324">
        <v>2014.48</v>
      </c>
      <c r="BH170" s="324">
        <f t="shared" si="258"/>
        <v>0</v>
      </c>
      <c r="BI170" s="324">
        <f t="shared" si="259"/>
        <v>-1488.91</v>
      </c>
      <c r="BJ170" s="327">
        <f t="shared" si="197"/>
        <v>-1488.91</v>
      </c>
      <c r="BK170" s="324">
        <v>1973.9599999999998</v>
      </c>
      <c r="BL170" s="324">
        <v>1723.44</v>
      </c>
      <c r="BM170" s="324">
        <f t="shared" si="260"/>
        <v>250.51999999999975</v>
      </c>
      <c r="BN170" s="324">
        <f t="shared" si="261"/>
        <v>0</v>
      </c>
      <c r="BO170" s="325">
        <f t="shared" si="198"/>
        <v>250.51999999999975</v>
      </c>
      <c r="BP170" s="320">
        <v>619.01</v>
      </c>
      <c r="BQ170" s="320">
        <v>597.06999999999994</v>
      </c>
      <c r="BR170" s="319">
        <f t="shared" si="199"/>
        <v>21.940000000000055</v>
      </c>
      <c r="BS170" s="320">
        <f t="shared" si="200"/>
        <v>0</v>
      </c>
      <c r="BT170" s="341">
        <f t="shared" si="201"/>
        <v>21.940000000000055</v>
      </c>
      <c r="BU170" s="319">
        <v>73.08</v>
      </c>
      <c r="BV170" s="319">
        <v>0</v>
      </c>
      <c r="BW170" s="319">
        <f t="shared" si="202"/>
        <v>73.08</v>
      </c>
      <c r="BX170" s="320">
        <f t="shared" si="203"/>
        <v>0</v>
      </c>
      <c r="BY170" s="342">
        <f t="shared" si="204"/>
        <v>73.08</v>
      </c>
      <c r="BZ170" s="319">
        <v>395.15</v>
      </c>
      <c r="CA170" s="319">
        <v>1099.8599999999999</v>
      </c>
      <c r="CB170" s="319">
        <f t="shared" si="205"/>
        <v>0</v>
      </c>
      <c r="CC170" s="320">
        <f t="shared" si="206"/>
        <v>-704.70999999999992</v>
      </c>
      <c r="CD170" s="341">
        <f t="shared" si="207"/>
        <v>-704.70999999999992</v>
      </c>
      <c r="CE170" s="319">
        <v>8511.09</v>
      </c>
      <c r="CF170" s="319">
        <v>0</v>
      </c>
      <c r="CG170" s="319">
        <f t="shared" si="208"/>
        <v>8511.09</v>
      </c>
      <c r="CH170" s="320">
        <f t="shared" si="209"/>
        <v>0</v>
      </c>
      <c r="CI170" s="342">
        <f t="shared" si="210"/>
        <v>8511.09</v>
      </c>
      <c r="CJ170" s="319">
        <v>1497.5299999999997</v>
      </c>
      <c r="CK170" s="319">
        <v>0</v>
      </c>
      <c r="CL170" s="324">
        <f t="shared" si="211"/>
        <v>1497.5299999999997</v>
      </c>
      <c r="CM170" s="324">
        <f t="shared" si="212"/>
        <v>0</v>
      </c>
      <c r="CN170" s="327">
        <f t="shared" si="265"/>
        <v>1497.5299999999997</v>
      </c>
      <c r="CO170" s="324">
        <v>2662.35</v>
      </c>
      <c r="CP170" s="324">
        <v>4511.3599999999997</v>
      </c>
      <c r="CQ170" s="324">
        <f t="shared" si="213"/>
        <v>0</v>
      </c>
      <c r="CR170" s="324">
        <f t="shared" si="214"/>
        <v>-1849.0099999999998</v>
      </c>
      <c r="CS170" s="327">
        <f t="shared" si="266"/>
        <v>-1849.0099999999998</v>
      </c>
      <c r="CT170" s="324">
        <v>388.61</v>
      </c>
      <c r="CU170" s="324">
        <v>0</v>
      </c>
      <c r="CV170" s="324">
        <f t="shared" si="215"/>
        <v>388.61</v>
      </c>
      <c r="CW170" s="324">
        <f t="shared" si="216"/>
        <v>0</v>
      </c>
      <c r="CX170" s="327">
        <f t="shared" si="267"/>
        <v>388.61</v>
      </c>
      <c r="CY170" s="324">
        <v>1126.32</v>
      </c>
      <c r="CZ170" s="324">
        <v>0</v>
      </c>
      <c r="DA170" s="324">
        <f t="shared" si="217"/>
        <v>1126.32</v>
      </c>
      <c r="DB170" s="324">
        <f t="shared" si="218"/>
        <v>0</v>
      </c>
      <c r="DC170" s="327">
        <f t="shared" si="268"/>
        <v>1126.32</v>
      </c>
      <c r="DD170" s="324">
        <v>0</v>
      </c>
      <c r="DE170" s="324">
        <v>0</v>
      </c>
      <c r="DF170" s="324">
        <f t="shared" si="219"/>
        <v>0</v>
      </c>
      <c r="DG170" s="324">
        <f t="shared" si="220"/>
        <v>0</v>
      </c>
      <c r="DH170" s="325">
        <f t="shared" si="269"/>
        <v>0</v>
      </c>
      <c r="DI170" s="323">
        <v>1098.6600000000001</v>
      </c>
      <c r="DJ170" s="323">
        <v>849.12</v>
      </c>
      <c r="DK170" s="324">
        <f t="shared" si="221"/>
        <v>249.54000000000008</v>
      </c>
      <c r="DL170" s="324">
        <f t="shared" si="222"/>
        <v>0</v>
      </c>
      <c r="DM170" s="327">
        <f t="shared" si="270"/>
        <v>249.54000000000008</v>
      </c>
      <c r="DN170" s="324">
        <v>68.849999999999994</v>
      </c>
      <c r="DO170" s="324">
        <v>0</v>
      </c>
      <c r="DP170" s="324">
        <f t="shared" si="223"/>
        <v>68.849999999999994</v>
      </c>
      <c r="DQ170" s="324">
        <f t="shared" si="224"/>
        <v>0</v>
      </c>
      <c r="DR170" s="325">
        <f t="shared" si="225"/>
        <v>68.849999999999994</v>
      </c>
      <c r="DS170" s="320">
        <v>2473.92</v>
      </c>
      <c r="DT170" s="320">
        <v>0</v>
      </c>
      <c r="DU170" s="319">
        <f t="shared" si="226"/>
        <v>2473.92</v>
      </c>
      <c r="DV170" s="320">
        <f t="shared" si="227"/>
        <v>0</v>
      </c>
      <c r="DW170" s="342">
        <f t="shared" si="271"/>
        <v>2473.92</v>
      </c>
      <c r="DX170" s="329">
        <v>4132.33</v>
      </c>
      <c r="DY170" s="329">
        <v>10325.599999999999</v>
      </c>
      <c r="DZ170" s="320">
        <f t="shared" si="228"/>
        <v>0</v>
      </c>
      <c r="EA170" s="320">
        <f t="shared" si="229"/>
        <v>-6193.2699999999986</v>
      </c>
      <c r="EB170" s="342">
        <f t="shared" si="230"/>
        <v>-6193.2699999999986</v>
      </c>
      <c r="EC170" s="319">
        <v>0</v>
      </c>
      <c r="ED170" s="319">
        <v>0</v>
      </c>
      <c r="EE170" s="319">
        <f t="shared" si="231"/>
        <v>0</v>
      </c>
      <c r="EF170" s="320">
        <f t="shared" si="232"/>
        <v>0</v>
      </c>
      <c r="EG170" s="342"/>
      <c r="EH170" s="324"/>
      <c r="EI170" s="324"/>
      <c r="EJ170" s="324">
        <f t="shared" si="234"/>
        <v>0</v>
      </c>
      <c r="EK170" s="324">
        <f t="shared" si="235"/>
        <v>0</v>
      </c>
      <c r="EL170" s="327">
        <f t="shared" si="236"/>
        <v>0</v>
      </c>
      <c r="EM170" s="330">
        <v>2168.75</v>
      </c>
      <c r="EN170" s="330">
        <v>1709.37</v>
      </c>
      <c r="EO170" s="331">
        <f t="shared" si="237"/>
        <v>46021.51999999999</v>
      </c>
      <c r="EP170" s="331">
        <f t="shared" si="184"/>
        <v>46272.279999999992</v>
      </c>
      <c r="EQ170" s="332">
        <f t="shared" si="262"/>
        <v>0</v>
      </c>
      <c r="ER170" s="332">
        <f t="shared" si="263"/>
        <v>-250.76000000000204</v>
      </c>
      <c r="ES170" s="333">
        <f t="shared" si="238"/>
        <v>-250.76000000000204</v>
      </c>
      <c r="ET170" s="343"/>
      <c r="EU170" s="335">
        <f t="shared" si="239"/>
        <v>10496.34</v>
      </c>
      <c r="EV170" s="336">
        <f t="shared" si="240"/>
        <v>-15970.94</v>
      </c>
      <c r="EW170" s="337"/>
      <c r="EX170" s="2"/>
      <c r="EY170" s="7"/>
      <c r="EZ170" s="2"/>
      <c r="FA170" s="2"/>
      <c r="FB170" s="2"/>
      <c r="FC170" s="2"/>
      <c r="FD170" s="2"/>
      <c r="FE170" s="2"/>
      <c r="FF170" s="2"/>
      <c r="FG170" s="2"/>
    </row>
    <row r="171" spans="1:163" s="1" customFormat="1" ht="15.75" customHeight="1" x14ac:dyDescent="0.25">
      <c r="A171" s="311">
        <v>164</v>
      </c>
      <c r="B171" s="338" t="s">
        <v>170</v>
      </c>
      <c r="C171" s="339">
        <v>2</v>
      </c>
      <c r="D171" s="340">
        <v>3</v>
      </c>
      <c r="E171" s="315">
        <v>846.69999999999993</v>
      </c>
      <c r="F171" s="316">
        <f>'[3]березень 2021'!F180</f>
        <v>-34100.47</v>
      </c>
      <c r="G171" s="316">
        <f>'[3]березень 2021'!G180</f>
        <v>-29800.100000000002</v>
      </c>
      <c r="H171" s="317">
        <v>4265.09</v>
      </c>
      <c r="I171" s="317">
        <v>4235.03</v>
      </c>
      <c r="J171" s="317">
        <f t="shared" si="241"/>
        <v>30.0600000000004</v>
      </c>
      <c r="K171" s="317">
        <f t="shared" si="242"/>
        <v>0</v>
      </c>
      <c r="L171" s="317">
        <f t="shared" si="185"/>
        <v>30.0600000000004</v>
      </c>
      <c r="M171" s="318">
        <v>7176.7700000000013</v>
      </c>
      <c r="N171" s="318">
        <v>10657.220000000001</v>
      </c>
      <c r="O171" s="319">
        <f t="shared" si="243"/>
        <v>0</v>
      </c>
      <c r="P171" s="319">
        <f t="shared" si="186"/>
        <v>-3480.45</v>
      </c>
      <c r="Q171" s="319">
        <f t="shared" si="187"/>
        <v>-3480.45</v>
      </c>
      <c r="R171" s="319">
        <v>0</v>
      </c>
      <c r="S171" s="319">
        <v>0</v>
      </c>
      <c r="T171" s="319">
        <f t="shared" si="244"/>
        <v>0</v>
      </c>
      <c r="U171" s="320">
        <f t="shared" si="245"/>
        <v>0</v>
      </c>
      <c r="V171" s="341">
        <f t="shared" si="188"/>
        <v>0</v>
      </c>
      <c r="W171" s="319">
        <v>0</v>
      </c>
      <c r="X171" s="319">
        <v>0</v>
      </c>
      <c r="Y171" s="319">
        <f t="shared" si="189"/>
        <v>0</v>
      </c>
      <c r="Z171" s="320">
        <f t="shared" si="190"/>
        <v>0</v>
      </c>
      <c r="AA171" s="342">
        <f t="shared" si="191"/>
        <v>0</v>
      </c>
      <c r="AB171" s="323">
        <v>1242.55</v>
      </c>
      <c r="AC171" s="323">
        <v>965.34</v>
      </c>
      <c r="AD171" s="324">
        <f t="shared" si="246"/>
        <v>277.20999999999992</v>
      </c>
      <c r="AE171" s="324">
        <f t="shared" si="247"/>
        <v>0</v>
      </c>
      <c r="AF171" s="325">
        <f t="shared" si="264"/>
        <v>277.20999999999992</v>
      </c>
      <c r="AG171" s="323">
        <v>629.18000000000006</v>
      </c>
      <c r="AH171" s="323">
        <v>808.31</v>
      </c>
      <c r="AI171" s="324">
        <f t="shared" si="248"/>
        <v>0</v>
      </c>
      <c r="AJ171" s="324">
        <f t="shared" si="249"/>
        <v>-179.12999999999988</v>
      </c>
      <c r="AK171" s="325">
        <f t="shared" si="192"/>
        <v>-179.12999999999988</v>
      </c>
      <c r="AL171" s="323">
        <v>1209.5</v>
      </c>
      <c r="AM171" s="323">
        <v>939.55</v>
      </c>
      <c r="AN171" s="324">
        <f t="shared" si="250"/>
        <v>269.95000000000005</v>
      </c>
      <c r="AO171" s="324">
        <f t="shared" si="251"/>
        <v>0</v>
      </c>
      <c r="AP171" s="325">
        <f t="shared" si="193"/>
        <v>269.95000000000005</v>
      </c>
      <c r="AQ171" s="326">
        <v>0</v>
      </c>
      <c r="AR171" s="326">
        <v>0</v>
      </c>
      <c r="AS171" s="324">
        <f t="shared" si="252"/>
        <v>0</v>
      </c>
      <c r="AT171" s="324">
        <f t="shared" si="253"/>
        <v>0</v>
      </c>
      <c r="AU171" s="327">
        <f t="shared" si="194"/>
        <v>0</v>
      </c>
      <c r="AV171" s="323">
        <v>0</v>
      </c>
      <c r="AW171" s="323">
        <v>0</v>
      </c>
      <c r="AX171" s="324">
        <f t="shared" si="254"/>
        <v>0</v>
      </c>
      <c r="AY171" s="324">
        <f t="shared" si="255"/>
        <v>0</v>
      </c>
      <c r="AZ171" s="325">
        <f t="shared" si="195"/>
        <v>0</v>
      </c>
      <c r="BA171" s="326">
        <v>1586.87</v>
      </c>
      <c r="BB171" s="326">
        <v>2415.58</v>
      </c>
      <c r="BC171" s="324">
        <f t="shared" si="256"/>
        <v>0</v>
      </c>
      <c r="BD171" s="324">
        <f t="shared" si="257"/>
        <v>-828.71</v>
      </c>
      <c r="BE171" s="327">
        <f t="shared" si="196"/>
        <v>-828.71</v>
      </c>
      <c r="BF171" s="324">
        <v>289.90999999999997</v>
      </c>
      <c r="BG171" s="324">
        <v>2014.48</v>
      </c>
      <c r="BH171" s="324">
        <f t="shared" si="258"/>
        <v>0</v>
      </c>
      <c r="BI171" s="324">
        <f t="shared" si="259"/>
        <v>-1724.5700000000002</v>
      </c>
      <c r="BJ171" s="327">
        <f t="shared" si="197"/>
        <v>-1724.5700000000002</v>
      </c>
      <c r="BK171" s="324">
        <v>1543.61</v>
      </c>
      <c r="BL171" s="324">
        <v>908.99</v>
      </c>
      <c r="BM171" s="324">
        <f t="shared" si="260"/>
        <v>634.61999999999989</v>
      </c>
      <c r="BN171" s="324">
        <f t="shared" si="261"/>
        <v>0</v>
      </c>
      <c r="BO171" s="325">
        <f t="shared" si="198"/>
        <v>634.61999999999989</v>
      </c>
      <c r="BP171" s="320">
        <v>699.19999999999993</v>
      </c>
      <c r="BQ171" s="320">
        <v>575.61</v>
      </c>
      <c r="BR171" s="319">
        <f t="shared" si="199"/>
        <v>123.58999999999992</v>
      </c>
      <c r="BS171" s="320">
        <f t="shared" si="200"/>
        <v>0</v>
      </c>
      <c r="BT171" s="341">
        <f t="shared" si="201"/>
        <v>123.58999999999992</v>
      </c>
      <c r="BU171" s="319">
        <v>90.859999999999985</v>
      </c>
      <c r="BV171" s="319">
        <v>0</v>
      </c>
      <c r="BW171" s="319">
        <f t="shared" si="202"/>
        <v>90.859999999999985</v>
      </c>
      <c r="BX171" s="320">
        <f t="shared" si="203"/>
        <v>0</v>
      </c>
      <c r="BY171" s="342">
        <f t="shared" si="204"/>
        <v>90.859999999999985</v>
      </c>
      <c r="BZ171" s="319">
        <v>1127.6199999999999</v>
      </c>
      <c r="CA171" s="319">
        <v>2188.33</v>
      </c>
      <c r="CB171" s="319">
        <f t="shared" si="205"/>
        <v>0</v>
      </c>
      <c r="CC171" s="320">
        <f t="shared" si="206"/>
        <v>-1060.71</v>
      </c>
      <c r="CD171" s="341">
        <f t="shared" si="207"/>
        <v>-1060.71</v>
      </c>
      <c r="CE171" s="319">
        <v>6044.75</v>
      </c>
      <c r="CF171" s="319">
        <v>0</v>
      </c>
      <c r="CG171" s="319">
        <f t="shared" si="208"/>
        <v>6044.75</v>
      </c>
      <c r="CH171" s="320">
        <f t="shared" si="209"/>
        <v>0</v>
      </c>
      <c r="CI171" s="342">
        <f t="shared" si="210"/>
        <v>6044.75</v>
      </c>
      <c r="CJ171" s="319">
        <v>670.24</v>
      </c>
      <c r="CK171" s="319">
        <v>0</v>
      </c>
      <c r="CL171" s="324">
        <f t="shared" si="211"/>
        <v>670.24</v>
      </c>
      <c r="CM171" s="324">
        <f t="shared" si="212"/>
        <v>0</v>
      </c>
      <c r="CN171" s="327">
        <f t="shared" si="265"/>
        <v>670.24</v>
      </c>
      <c r="CO171" s="324">
        <v>1072.78</v>
      </c>
      <c r="CP171" s="324">
        <v>0</v>
      </c>
      <c r="CQ171" s="324">
        <f t="shared" si="213"/>
        <v>1072.78</v>
      </c>
      <c r="CR171" s="324">
        <f t="shared" si="214"/>
        <v>0</v>
      </c>
      <c r="CS171" s="327">
        <f t="shared" si="266"/>
        <v>1072.78</v>
      </c>
      <c r="CT171" s="324">
        <v>150.86000000000001</v>
      </c>
      <c r="CU171" s="324">
        <v>0</v>
      </c>
      <c r="CV171" s="324">
        <f t="shared" si="215"/>
        <v>150.86000000000001</v>
      </c>
      <c r="CW171" s="324">
        <f t="shared" si="216"/>
        <v>0</v>
      </c>
      <c r="CX171" s="327">
        <f t="shared" si="267"/>
        <v>150.86000000000001</v>
      </c>
      <c r="CY171" s="324">
        <v>0</v>
      </c>
      <c r="CZ171" s="324">
        <v>0</v>
      </c>
      <c r="DA171" s="324">
        <f t="shared" si="217"/>
        <v>0</v>
      </c>
      <c r="DB171" s="324">
        <f t="shared" si="218"/>
        <v>0</v>
      </c>
      <c r="DC171" s="327">
        <f t="shared" si="268"/>
        <v>0</v>
      </c>
      <c r="DD171" s="324">
        <v>0</v>
      </c>
      <c r="DE171" s="324">
        <v>0</v>
      </c>
      <c r="DF171" s="324">
        <f t="shared" si="219"/>
        <v>0</v>
      </c>
      <c r="DG171" s="324">
        <f t="shared" si="220"/>
        <v>0</v>
      </c>
      <c r="DH171" s="325">
        <f t="shared" si="269"/>
        <v>0</v>
      </c>
      <c r="DI171" s="323">
        <v>375.18999999999994</v>
      </c>
      <c r="DJ171" s="323">
        <v>0</v>
      </c>
      <c r="DK171" s="324">
        <f t="shared" si="221"/>
        <v>375.18999999999994</v>
      </c>
      <c r="DL171" s="324">
        <f t="shared" si="222"/>
        <v>0</v>
      </c>
      <c r="DM171" s="327">
        <f t="shared" si="270"/>
        <v>375.18999999999994</v>
      </c>
      <c r="DN171" s="324">
        <v>73.34</v>
      </c>
      <c r="DO171" s="324">
        <v>0</v>
      </c>
      <c r="DP171" s="324">
        <f t="shared" si="223"/>
        <v>73.34</v>
      </c>
      <c r="DQ171" s="324">
        <f t="shared" si="224"/>
        <v>0</v>
      </c>
      <c r="DR171" s="325">
        <f t="shared" si="225"/>
        <v>73.34</v>
      </c>
      <c r="DS171" s="320">
        <v>2427.8200000000002</v>
      </c>
      <c r="DT171" s="320">
        <v>0</v>
      </c>
      <c r="DU171" s="319">
        <f t="shared" si="226"/>
        <v>2427.8200000000002</v>
      </c>
      <c r="DV171" s="320">
        <f t="shared" si="227"/>
        <v>0</v>
      </c>
      <c r="DW171" s="342">
        <f t="shared" si="271"/>
        <v>2427.8200000000002</v>
      </c>
      <c r="DX171" s="329">
        <v>1408.3</v>
      </c>
      <c r="DY171" s="329">
        <v>334.51</v>
      </c>
      <c r="DZ171" s="320">
        <f t="shared" si="228"/>
        <v>1073.79</v>
      </c>
      <c r="EA171" s="320">
        <f t="shared" si="229"/>
        <v>0</v>
      </c>
      <c r="EB171" s="342">
        <f t="shared" si="230"/>
        <v>1073.79</v>
      </c>
      <c r="EC171" s="319">
        <v>0</v>
      </c>
      <c r="ED171" s="319">
        <v>0</v>
      </c>
      <c r="EE171" s="319">
        <f t="shared" si="231"/>
        <v>0</v>
      </c>
      <c r="EF171" s="320">
        <f t="shared" si="232"/>
        <v>0</v>
      </c>
      <c r="EG171" s="342">
        <f t="shared" ref="EG171:EG234" si="272">EC171-ED171</f>
        <v>0</v>
      </c>
      <c r="EH171" s="324"/>
      <c r="EI171" s="324"/>
      <c r="EJ171" s="324">
        <f t="shared" si="234"/>
        <v>0</v>
      </c>
      <c r="EK171" s="324">
        <f t="shared" si="235"/>
        <v>0</v>
      </c>
      <c r="EL171" s="327">
        <f t="shared" si="236"/>
        <v>0</v>
      </c>
      <c r="EM171" s="330">
        <v>1098.6500000000001</v>
      </c>
      <c r="EN171" s="330">
        <v>975.08</v>
      </c>
      <c r="EO171" s="331">
        <f t="shared" si="237"/>
        <v>33183.090000000004</v>
      </c>
      <c r="EP171" s="331">
        <f t="shared" si="184"/>
        <v>27018.030000000002</v>
      </c>
      <c r="EQ171" s="332">
        <f t="shared" si="262"/>
        <v>6165.0600000000013</v>
      </c>
      <c r="ER171" s="332">
        <f t="shared" si="263"/>
        <v>0</v>
      </c>
      <c r="ES171" s="333">
        <f t="shared" si="238"/>
        <v>6165.0600000000013</v>
      </c>
      <c r="ET171" s="343"/>
      <c r="EU171" s="335">
        <f t="shared" si="239"/>
        <v>-27935.41</v>
      </c>
      <c r="EV171" s="336">
        <f t="shared" si="240"/>
        <v>-21412.940000000002</v>
      </c>
      <c r="EW171" s="337"/>
      <c r="EX171" s="2"/>
      <c r="EY171" s="7"/>
      <c r="EZ171" s="2"/>
      <c r="FA171" s="2"/>
      <c r="FB171" s="2"/>
      <c r="FC171" s="2"/>
      <c r="FD171" s="2"/>
      <c r="FE171" s="2"/>
      <c r="FF171" s="2"/>
      <c r="FG171" s="2"/>
    </row>
    <row r="172" spans="1:163" s="1" customFormat="1" ht="15.75" customHeight="1" x14ac:dyDescent="0.25">
      <c r="A172" s="311">
        <v>165</v>
      </c>
      <c r="B172" s="338" t="s">
        <v>171</v>
      </c>
      <c r="C172" s="339">
        <v>2</v>
      </c>
      <c r="D172" s="340">
        <v>3</v>
      </c>
      <c r="E172" s="315">
        <v>950.98571428571438</v>
      </c>
      <c r="F172" s="316">
        <f>'[3]березень 2021'!F181</f>
        <v>12937.199999999999</v>
      </c>
      <c r="G172" s="316">
        <f>'[3]березень 2021'!G181</f>
        <v>13485.810000000003</v>
      </c>
      <c r="H172" s="317">
        <v>3772.8900000000003</v>
      </c>
      <c r="I172" s="317">
        <v>3912.5000000000005</v>
      </c>
      <c r="J172" s="317">
        <f t="shared" si="241"/>
        <v>0</v>
      </c>
      <c r="K172" s="317">
        <f t="shared" si="242"/>
        <v>-139.61000000000013</v>
      </c>
      <c r="L172" s="317">
        <f t="shared" si="185"/>
        <v>-139.61000000000013</v>
      </c>
      <c r="M172" s="318">
        <v>8328.08</v>
      </c>
      <c r="N172" s="318">
        <v>14930.789999999999</v>
      </c>
      <c r="O172" s="319">
        <f t="shared" si="243"/>
        <v>0</v>
      </c>
      <c r="P172" s="319">
        <f t="shared" si="186"/>
        <v>-6602.7099999999991</v>
      </c>
      <c r="Q172" s="319">
        <f t="shared" si="187"/>
        <v>-6602.7099999999991</v>
      </c>
      <c r="R172" s="319">
        <v>0</v>
      </c>
      <c r="S172" s="319">
        <v>0</v>
      </c>
      <c r="T172" s="319">
        <f t="shared" si="244"/>
        <v>0</v>
      </c>
      <c r="U172" s="320">
        <f t="shared" si="245"/>
        <v>0</v>
      </c>
      <c r="V172" s="341">
        <f t="shared" si="188"/>
        <v>0</v>
      </c>
      <c r="W172" s="319">
        <v>0</v>
      </c>
      <c r="X172" s="319">
        <v>0</v>
      </c>
      <c r="Y172" s="319">
        <f t="shared" si="189"/>
        <v>0</v>
      </c>
      <c r="Z172" s="320">
        <f t="shared" si="190"/>
        <v>0</v>
      </c>
      <c r="AA172" s="342">
        <f t="shared" si="191"/>
        <v>0</v>
      </c>
      <c r="AB172" s="323">
        <v>1244.07</v>
      </c>
      <c r="AC172" s="323">
        <v>965.97</v>
      </c>
      <c r="AD172" s="324">
        <f t="shared" si="246"/>
        <v>278.09999999999991</v>
      </c>
      <c r="AE172" s="324">
        <f t="shared" si="247"/>
        <v>0</v>
      </c>
      <c r="AF172" s="325">
        <f t="shared" si="264"/>
        <v>278.09999999999991</v>
      </c>
      <c r="AG172" s="323">
        <v>930.22</v>
      </c>
      <c r="AH172" s="323">
        <v>809.43</v>
      </c>
      <c r="AI172" s="324">
        <f t="shared" si="248"/>
        <v>120.79000000000008</v>
      </c>
      <c r="AJ172" s="324">
        <f t="shared" si="249"/>
        <v>0</v>
      </c>
      <c r="AK172" s="325">
        <f t="shared" si="192"/>
        <v>120.79000000000008</v>
      </c>
      <c r="AL172" s="323">
        <v>1341.81</v>
      </c>
      <c r="AM172" s="323">
        <v>1039.51</v>
      </c>
      <c r="AN172" s="324">
        <f t="shared" si="250"/>
        <v>302.29999999999995</v>
      </c>
      <c r="AO172" s="324">
        <f t="shared" si="251"/>
        <v>0</v>
      </c>
      <c r="AP172" s="325">
        <f t="shared" si="193"/>
        <v>302.29999999999995</v>
      </c>
      <c r="AQ172" s="326">
        <v>247.44000000000003</v>
      </c>
      <c r="AR172" s="326">
        <v>211.34</v>
      </c>
      <c r="AS172" s="324">
        <f t="shared" si="252"/>
        <v>36.100000000000023</v>
      </c>
      <c r="AT172" s="324">
        <f t="shared" si="253"/>
        <v>0</v>
      </c>
      <c r="AU172" s="327">
        <f t="shared" si="194"/>
        <v>36.100000000000023</v>
      </c>
      <c r="AV172" s="323">
        <v>0</v>
      </c>
      <c r="AW172" s="323">
        <v>0</v>
      </c>
      <c r="AX172" s="324">
        <f t="shared" si="254"/>
        <v>0</v>
      </c>
      <c r="AY172" s="324">
        <f t="shared" si="255"/>
        <v>0</v>
      </c>
      <c r="AZ172" s="325">
        <f t="shared" si="195"/>
        <v>0</v>
      </c>
      <c r="BA172" s="326">
        <v>1654.71</v>
      </c>
      <c r="BB172" s="326">
        <v>2500.6899999999996</v>
      </c>
      <c r="BC172" s="324">
        <f t="shared" si="256"/>
        <v>0</v>
      </c>
      <c r="BD172" s="324">
        <f t="shared" si="257"/>
        <v>-845.97999999999956</v>
      </c>
      <c r="BE172" s="327">
        <f t="shared" si="196"/>
        <v>-845.97999999999956</v>
      </c>
      <c r="BF172" s="324">
        <v>318.11</v>
      </c>
      <c r="BG172" s="324">
        <v>2014.48</v>
      </c>
      <c r="BH172" s="324">
        <f t="shared" si="258"/>
        <v>0</v>
      </c>
      <c r="BI172" s="324">
        <f t="shared" si="259"/>
        <v>-1696.37</v>
      </c>
      <c r="BJ172" s="327">
        <f t="shared" si="197"/>
        <v>-1696.37</v>
      </c>
      <c r="BK172" s="324">
        <v>1751.1699999999998</v>
      </c>
      <c r="BL172" s="324">
        <v>997.42000000000007</v>
      </c>
      <c r="BM172" s="324">
        <f t="shared" si="260"/>
        <v>753.74999999999977</v>
      </c>
      <c r="BN172" s="324">
        <f t="shared" si="261"/>
        <v>0</v>
      </c>
      <c r="BO172" s="325">
        <f t="shared" si="198"/>
        <v>753.74999999999977</v>
      </c>
      <c r="BP172" s="320">
        <v>753.0100000000001</v>
      </c>
      <c r="BQ172" s="320">
        <v>619.64</v>
      </c>
      <c r="BR172" s="319">
        <f t="shared" si="199"/>
        <v>133.37000000000012</v>
      </c>
      <c r="BS172" s="320">
        <f t="shared" si="200"/>
        <v>0</v>
      </c>
      <c r="BT172" s="341">
        <f t="shared" si="201"/>
        <v>133.37000000000012</v>
      </c>
      <c r="BU172" s="319">
        <v>97.66</v>
      </c>
      <c r="BV172" s="319">
        <v>0</v>
      </c>
      <c r="BW172" s="319">
        <f t="shared" si="202"/>
        <v>97.66</v>
      </c>
      <c r="BX172" s="320">
        <f t="shared" si="203"/>
        <v>0</v>
      </c>
      <c r="BY172" s="342">
        <f t="shared" si="204"/>
        <v>97.66</v>
      </c>
      <c r="BZ172" s="319">
        <v>441.87999999999994</v>
      </c>
      <c r="CA172" s="319">
        <v>0</v>
      </c>
      <c r="CB172" s="319">
        <f t="shared" si="205"/>
        <v>441.87999999999994</v>
      </c>
      <c r="CC172" s="320">
        <f t="shared" si="206"/>
        <v>0</v>
      </c>
      <c r="CD172" s="341">
        <f t="shared" si="207"/>
        <v>441.87999999999994</v>
      </c>
      <c r="CE172" s="319">
        <v>4771.2199999999993</v>
      </c>
      <c r="CF172" s="319">
        <v>0</v>
      </c>
      <c r="CG172" s="319">
        <f t="shared" si="208"/>
        <v>4771.2199999999993</v>
      </c>
      <c r="CH172" s="320">
        <f t="shared" si="209"/>
        <v>0</v>
      </c>
      <c r="CI172" s="342">
        <f t="shared" si="210"/>
        <v>4771.2199999999993</v>
      </c>
      <c r="CJ172" s="319">
        <v>725.50999999999988</v>
      </c>
      <c r="CK172" s="319">
        <v>0</v>
      </c>
      <c r="CL172" s="324">
        <f t="shared" si="211"/>
        <v>725.50999999999988</v>
      </c>
      <c r="CM172" s="324">
        <f t="shared" si="212"/>
        <v>0</v>
      </c>
      <c r="CN172" s="327">
        <f t="shared" si="265"/>
        <v>725.50999999999988</v>
      </c>
      <c r="CO172" s="324">
        <v>1585.6100000000001</v>
      </c>
      <c r="CP172" s="324">
        <v>0</v>
      </c>
      <c r="CQ172" s="324">
        <f t="shared" si="213"/>
        <v>1585.6100000000001</v>
      </c>
      <c r="CR172" s="324">
        <f t="shared" si="214"/>
        <v>0</v>
      </c>
      <c r="CS172" s="327">
        <f t="shared" si="266"/>
        <v>1585.6100000000001</v>
      </c>
      <c r="CT172" s="324">
        <v>178.45999999999998</v>
      </c>
      <c r="CU172" s="324">
        <v>0</v>
      </c>
      <c r="CV172" s="324">
        <f t="shared" si="215"/>
        <v>178.45999999999998</v>
      </c>
      <c r="CW172" s="324">
        <f t="shared" si="216"/>
        <v>0</v>
      </c>
      <c r="CX172" s="327">
        <f t="shared" si="267"/>
        <v>178.45999999999998</v>
      </c>
      <c r="CY172" s="324">
        <v>549.56000000000006</v>
      </c>
      <c r="CZ172" s="324">
        <v>0</v>
      </c>
      <c r="DA172" s="324">
        <f t="shared" si="217"/>
        <v>549.56000000000006</v>
      </c>
      <c r="DB172" s="324">
        <f t="shared" si="218"/>
        <v>0</v>
      </c>
      <c r="DC172" s="327">
        <f t="shared" si="268"/>
        <v>549.56000000000006</v>
      </c>
      <c r="DD172" s="324">
        <v>0</v>
      </c>
      <c r="DE172" s="324">
        <v>0</v>
      </c>
      <c r="DF172" s="324">
        <f t="shared" si="219"/>
        <v>0</v>
      </c>
      <c r="DG172" s="324">
        <f t="shared" si="220"/>
        <v>0</v>
      </c>
      <c r="DH172" s="325">
        <f t="shared" si="269"/>
        <v>0</v>
      </c>
      <c r="DI172" s="323">
        <v>393.1</v>
      </c>
      <c r="DJ172" s="323">
        <v>0</v>
      </c>
      <c r="DK172" s="324">
        <f t="shared" si="221"/>
        <v>393.1</v>
      </c>
      <c r="DL172" s="324">
        <f t="shared" si="222"/>
        <v>0</v>
      </c>
      <c r="DM172" s="327">
        <f t="shared" si="270"/>
        <v>393.1</v>
      </c>
      <c r="DN172" s="324">
        <v>78.8</v>
      </c>
      <c r="DO172" s="324">
        <v>0</v>
      </c>
      <c r="DP172" s="324">
        <f t="shared" si="223"/>
        <v>78.8</v>
      </c>
      <c r="DQ172" s="324">
        <f t="shared" si="224"/>
        <v>0</v>
      </c>
      <c r="DR172" s="325">
        <f t="shared" si="225"/>
        <v>78.8</v>
      </c>
      <c r="DS172" s="320">
        <v>2574.8399999999997</v>
      </c>
      <c r="DT172" s="320">
        <v>0</v>
      </c>
      <c r="DU172" s="319">
        <f t="shared" si="226"/>
        <v>2574.8399999999997</v>
      </c>
      <c r="DV172" s="320">
        <f t="shared" si="227"/>
        <v>0</v>
      </c>
      <c r="DW172" s="342">
        <f t="shared" si="271"/>
        <v>2574.8399999999997</v>
      </c>
      <c r="DX172" s="329">
        <v>1545.9399999999996</v>
      </c>
      <c r="DY172" s="329">
        <v>1441.68</v>
      </c>
      <c r="DZ172" s="320">
        <f t="shared" si="228"/>
        <v>104.25999999999954</v>
      </c>
      <c r="EA172" s="320">
        <f t="shared" si="229"/>
        <v>0</v>
      </c>
      <c r="EB172" s="342">
        <f t="shared" si="230"/>
        <v>104.25999999999954</v>
      </c>
      <c r="EC172" s="319">
        <v>0</v>
      </c>
      <c r="ED172" s="319">
        <v>0</v>
      </c>
      <c r="EE172" s="319">
        <f t="shared" si="231"/>
        <v>0</v>
      </c>
      <c r="EF172" s="320">
        <f t="shared" si="232"/>
        <v>0</v>
      </c>
      <c r="EG172" s="342">
        <f t="shared" si="272"/>
        <v>0</v>
      </c>
      <c r="EH172" s="324"/>
      <c r="EI172" s="324"/>
      <c r="EJ172" s="324">
        <f t="shared" si="234"/>
        <v>0</v>
      </c>
      <c r="EK172" s="324">
        <f t="shared" si="235"/>
        <v>0</v>
      </c>
      <c r="EL172" s="327">
        <f t="shared" si="236"/>
        <v>0</v>
      </c>
      <c r="EM172" s="330">
        <v>1139.3400000000001</v>
      </c>
      <c r="EN172" s="330">
        <v>1079.83</v>
      </c>
      <c r="EO172" s="331">
        <f t="shared" si="237"/>
        <v>34423.429999999993</v>
      </c>
      <c r="EP172" s="331">
        <f t="shared" si="184"/>
        <v>30523.279999999999</v>
      </c>
      <c r="EQ172" s="332">
        <f t="shared" si="262"/>
        <v>3900.1499999999942</v>
      </c>
      <c r="ER172" s="332">
        <f t="shared" si="263"/>
        <v>0</v>
      </c>
      <c r="ES172" s="333">
        <f t="shared" si="238"/>
        <v>3900.1499999999942</v>
      </c>
      <c r="ET172" s="343"/>
      <c r="EU172" s="335">
        <f t="shared" si="239"/>
        <v>16837.349999999991</v>
      </c>
      <c r="EV172" s="336">
        <f t="shared" si="240"/>
        <v>21768.07</v>
      </c>
      <c r="EW172" s="337"/>
      <c r="EX172" s="2"/>
      <c r="EY172" s="7"/>
      <c r="EZ172" s="2"/>
      <c r="FA172" s="2"/>
      <c r="FB172" s="2"/>
      <c r="FC172" s="2"/>
      <c r="FD172" s="2"/>
      <c r="FE172" s="2"/>
      <c r="FF172" s="2"/>
      <c r="FG172" s="2"/>
    </row>
    <row r="173" spans="1:163" s="1" customFormat="1" ht="15.75" customHeight="1" x14ac:dyDescent="0.25">
      <c r="A173" s="311">
        <v>166</v>
      </c>
      <c r="B173" s="338" t="s">
        <v>172</v>
      </c>
      <c r="C173" s="339">
        <v>3</v>
      </c>
      <c r="D173" s="340">
        <v>4</v>
      </c>
      <c r="E173" s="315">
        <v>1383.5</v>
      </c>
      <c r="F173" s="316">
        <f>'[3]березень 2021'!F182</f>
        <v>30820.01</v>
      </c>
      <c r="G173" s="316">
        <f>'[3]березень 2021'!G182</f>
        <v>15438.210000000005</v>
      </c>
      <c r="H173" s="317">
        <v>7321.92</v>
      </c>
      <c r="I173" s="317">
        <v>7034.3099999999995</v>
      </c>
      <c r="J173" s="317">
        <f t="shared" si="241"/>
        <v>287.61000000000058</v>
      </c>
      <c r="K173" s="317">
        <f t="shared" si="242"/>
        <v>0</v>
      </c>
      <c r="L173" s="317">
        <f t="shared" si="185"/>
        <v>287.61000000000058</v>
      </c>
      <c r="M173" s="318">
        <v>11797.66</v>
      </c>
      <c r="N173" s="318">
        <v>17666.96</v>
      </c>
      <c r="O173" s="319">
        <f t="shared" si="243"/>
        <v>0</v>
      </c>
      <c r="P173" s="319">
        <f t="shared" si="186"/>
        <v>-5869.2999999999993</v>
      </c>
      <c r="Q173" s="319">
        <f t="shared" si="187"/>
        <v>-5869.2999999999993</v>
      </c>
      <c r="R173" s="319">
        <v>0</v>
      </c>
      <c r="S173" s="319">
        <v>0</v>
      </c>
      <c r="T173" s="319">
        <f t="shared" si="244"/>
        <v>0</v>
      </c>
      <c r="U173" s="320">
        <f t="shared" si="245"/>
        <v>0</v>
      </c>
      <c r="V173" s="341">
        <f t="shared" si="188"/>
        <v>0</v>
      </c>
      <c r="W173" s="319">
        <v>0</v>
      </c>
      <c r="X173" s="319">
        <v>0</v>
      </c>
      <c r="Y173" s="319">
        <f t="shared" si="189"/>
        <v>0</v>
      </c>
      <c r="Z173" s="320">
        <f t="shared" si="190"/>
        <v>0</v>
      </c>
      <c r="AA173" s="342">
        <f t="shared" si="191"/>
        <v>0</v>
      </c>
      <c r="AB173" s="323">
        <v>1541.63</v>
      </c>
      <c r="AC173" s="323">
        <v>1093.8200000000002</v>
      </c>
      <c r="AD173" s="324">
        <f t="shared" si="246"/>
        <v>447.80999999999995</v>
      </c>
      <c r="AE173" s="324">
        <f t="shared" si="247"/>
        <v>0</v>
      </c>
      <c r="AF173" s="325">
        <f t="shared" si="264"/>
        <v>447.80999999999995</v>
      </c>
      <c r="AG173" s="323">
        <v>1039</v>
      </c>
      <c r="AH173" s="323">
        <v>878.01</v>
      </c>
      <c r="AI173" s="324">
        <f t="shared" si="248"/>
        <v>160.99</v>
      </c>
      <c r="AJ173" s="324">
        <f t="shared" si="249"/>
        <v>0</v>
      </c>
      <c r="AK173" s="325">
        <f t="shared" si="192"/>
        <v>160.99</v>
      </c>
      <c r="AL173" s="323">
        <v>1960.8600000000001</v>
      </c>
      <c r="AM173" s="323">
        <v>1514.1100000000001</v>
      </c>
      <c r="AN173" s="324">
        <f t="shared" si="250"/>
        <v>446.75</v>
      </c>
      <c r="AO173" s="324">
        <f t="shared" si="251"/>
        <v>0</v>
      </c>
      <c r="AP173" s="325">
        <f t="shared" si="193"/>
        <v>446.75</v>
      </c>
      <c r="AQ173" s="326">
        <v>405.06999999999994</v>
      </c>
      <c r="AR173" s="326">
        <v>345.7</v>
      </c>
      <c r="AS173" s="324">
        <f t="shared" si="252"/>
        <v>59.369999999999948</v>
      </c>
      <c r="AT173" s="324">
        <f t="shared" si="253"/>
        <v>0</v>
      </c>
      <c r="AU173" s="327">
        <f t="shared" si="194"/>
        <v>59.369999999999948</v>
      </c>
      <c r="AV173" s="323">
        <v>0</v>
      </c>
      <c r="AW173" s="323">
        <v>0</v>
      </c>
      <c r="AX173" s="324">
        <f t="shared" si="254"/>
        <v>0</v>
      </c>
      <c r="AY173" s="324">
        <f t="shared" si="255"/>
        <v>0</v>
      </c>
      <c r="AZ173" s="325">
        <f t="shared" si="195"/>
        <v>0</v>
      </c>
      <c r="BA173" s="326">
        <v>2533.9</v>
      </c>
      <c r="BB173" s="326">
        <v>3910.84</v>
      </c>
      <c r="BC173" s="324">
        <f t="shared" si="256"/>
        <v>0</v>
      </c>
      <c r="BD173" s="324">
        <f t="shared" si="257"/>
        <v>-1376.94</v>
      </c>
      <c r="BE173" s="327">
        <f t="shared" si="196"/>
        <v>-1376.94</v>
      </c>
      <c r="BF173" s="324">
        <v>473.74000000000007</v>
      </c>
      <c r="BG173" s="324">
        <v>2014.48</v>
      </c>
      <c r="BH173" s="324">
        <f t="shared" si="258"/>
        <v>0</v>
      </c>
      <c r="BI173" s="324">
        <f t="shared" si="259"/>
        <v>-1540.74</v>
      </c>
      <c r="BJ173" s="327">
        <f t="shared" si="197"/>
        <v>-1540.74</v>
      </c>
      <c r="BK173" s="324">
        <v>2608.02</v>
      </c>
      <c r="BL173" s="324">
        <v>1485.2599999999998</v>
      </c>
      <c r="BM173" s="324">
        <f t="shared" si="260"/>
        <v>1122.7600000000002</v>
      </c>
      <c r="BN173" s="324">
        <f t="shared" si="261"/>
        <v>0</v>
      </c>
      <c r="BO173" s="325">
        <f t="shared" si="198"/>
        <v>1122.7600000000002</v>
      </c>
      <c r="BP173" s="320">
        <v>550.3599999999999</v>
      </c>
      <c r="BQ173" s="320">
        <v>452.92999999999995</v>
      </c>
      <c r="BR173" s="319">
        <f t="shared" si="199"/>
        <v>97.42999999999995</v>
      </c>
      <c r="BS173" s="320">
        <f t="shared" si="200"/>
        <v>0</v>
      </c>
      <c r="BT173" s="341">
        <f t="shared" si="201"/>
        <v>97.42999999999995</v>
      </c>
      <c r="BU173" s="319">
        <v>70.990000000000009</v>
      </c>
      <c r="BV173" s="319">
        <v>0</v>
      </c>
      <c r="BW173" s="319">
        <f t="shared" si="202"/>
        <v>70.990000000000009</v>
      </c>
      <c r="BX173" s="320">
        <f t="shared" si="203"/>
        <v>0</v>
      </c>
      <c r="BY173" s="342">
        <f t="shared" si="204"/>
        <v>70.990000000000009</v>
      </c>
      <c r="BZ173" s="319">
        <v>654.65</v>
      </c>
      <c r="CA173" s="319">
        <v>0</v>
      </c>
      <c r="CB173" s="319">
        <f t="shared" si="205"/>
        <v>654.65</v>
      </c>
      <c r="CC173" s="320">
        <f t="shared" si="206"/>
        <v>0</v>
      </c>
      <c r="CD173" s="341">
        <f t="shared" si="207"/>
        <v>654.65</v>
      </c>
      <c r="CE173" s="319">
        <v>6750.6599999999989</v>
      </c>
      <c r="CF173" s="319">
        <v>522.01</v>
      </c>
      <c r="CG173" s="319">
        <f t="shared" si="208"/>
        <v>6228.6499999999987</v>
      </c>
      <c r="CH173" s="320">
        <f t="shared" si="209"/>
        <v>0</v>
      </c>
      <c r="CI173" s="342">
        <f t="shared" si="210"/>
        <v>6228.6499999999987</v>
      </c>
      <c r="CJ173" s="319">
        <v>873.69000000000017</v>
      </c>
      <c r="CK173" s="319">
        <v>0</v>
      </c>
      <c r="CL173" s="324">
        <f t="shared" si="211"/>
        <v>873.69000000000017</v>
      </c>
      <c r="CM173" s="324">
        <f t="shared" si="212"/>
        <v>0</v>
      </c>
      <c r="CN173" s="327">
        <f t="shared" si="265"/>
        <v>873.69000000000017</v>
      </c>
      <c r="CO173" s="324">
        <v>1771.15</v>
      </c>
      <c r="CP173" s="324">
        <v>0</v>
      </c>
      <c r="CQ173" s="324">
        <f t="shared" si="213"/>
        <v>1771.15</v>
      </c>
      <c r="CR173" s="324">
        <f t="shared" si="214"/>
        <v>0</v>
      </c>
      <c r="CS173" s="327">
        <f t="shared" si="266"/>
        <v>1771.15</v>
      </c>
      <c r="CT173" s="324">
        <v>286.25</v>
      </c>
      <c r="CU173" s="324">
        <v>0</v>
      </c>
      <c r="CV173" s="324">
        <f t="shared" si="215"/>
        <v>286.25</v>
      </c>
      <c r="CW173" s="324">
        <f t="shared" si="216"/>
        <v>0</v>
      </c>
      <c r="CX173" s="327">
        <f t="shared" si="267"/>
        <v>286.25</v>
      </c>
      <c r="CY173" s="324">
        <v>799.12999999999988</v>
      </c>
      <c r="CZ173" s="324">
        <v>0</v>
      </c>
      <c r="DA173" s="324">
        <f t="shared" si="217"/>
        <v>799.12999999999988</v>
      </c>
      <c r="DB173" s="324">
        <f t="shared" si="218"/>
        <v>0</v>
      </c>
      <c r="DC173" s="327">
        <f t="shared" si="268"/>
        <v>799.12999999999988</v>
      </c>
      <c r="DD173" s="324">
        <v>0</v>
      </c>
      <c r="DE173" s="324">
        <v>0</v>
      </c>
      <c r="DF173" s="324">
        <f t="shared" si="219"/>
        <v>0</v>
      </c>
      <c r="DG173" s="324">
        <f t="shared" si="220"/>
        <v>0</v>
      </c>
      <c r="DH173" s="325">
        <f t="shared" si="269"/>
        <v>0</v>
      </c>
      <c r="DI173" s="323">
        <v>605.56999999999994</v>
      </c>
      <c r="DJ173" s="323">
        <v>203.36</v>
      </c>
      <c r="DK173" s="324">
        <f t="shared" si="221"/>
        <v>402.20999999999992</v>
      </c>
      <c r="DL173" s="324">
        <f t="shared" si="222"/>
        <v>0</v>
      </c>
      <c r="DM173" s="327">
        <f t="shared" si="270"/>
        <v>402.20999999999992</v>
      </c>
      <c r="DN173" s="324">
        <v>80.929999999999993</v>
      </c>
      <c r="DO173" s="324">
        <v>0</v>
      </c>
      <c r="DP173" s="324">
        <f t="shared" si="223"/>
        <v>80.929999999999993</v>
      </c>
      <c r="DQ173" s="324">
        <f t="shared" si="224"/>
        <v>0</v>
      </c>
      <c r="DR173" s="325">
        <f t="shared" si="225"/>
        <v>80.929999999999993</v>
      </c>
      <c r="DS173" s="320">
        <v>4033.9900000000002</v>
      </c>
      <c r="DT173" s="320">
        <v>0</v>
      </c>
      <c r="DU173" s="319">
        <f t="shared" si="226"/>
        <v>4033.9900000000002</v>
      </c>
      <c r="DV173" s="320">
        <f t="shared" si="227"/>
        <v>0</v>
      </c>
      <c r="DW173" s="342">
        <f t="shared" si="271"/>
        <v>4033.9900000000002</v>
      </c>
      <c r="DX173" s="329">
        <v>2751.0899999999997</v>
      </c>
      <c r="DY173" s="329">
        <v>2714.88</v>
      </c>
      <c r="DZ173" s="320">
        <f t="shared" si="228"/>
        <v>36.209999999999582</v>
      </c>
      <c r="EA173" s="320">
        <f t="shared" si="229"/>
        <v>0</v>
      </c>
      <c r="EB173" s="342">
        <f t="shared" si="230"/>
        <v>36.209999999999582</v>
      </c>
      <c r="EC173" s="319">
        <v>0</v>
      </c>
      <c r="ED173" s="319">
        <v>0</v>
      </c>
      <c r="EE173" s="319">
        <f t="shared" si="231"/>
        <v>0</v>
      </c>
      <c r="EF173" s="320">
        <f t="shared" si="232"/>
        <v>0</v>
      </c>
      <c r="EG173" s="342">
        <f t="shared" si="272"/>
        <v>0</v>
      </c>
      <c r="EH173" s="324"/>
      <c r="EI173" s="324"/>
      <c r="EJ173" s="324">
        <f t="shared" si="234"/>
        <v>0</v>
      </c>
      <c r="EK173" s="324">
        <f t="shared" si="235"/>
        <v>0</v>
      </c>
      <c r="EL173" s="327">
        <f t="shared" si="236"/>
        <v>0</v>
      </c>
      <c r="EM173" s="330">
        <v>1674.0000000000002</v>
      </c>
      <c r="EN173" s="330">
        <v>1457.32</v>
      </c>
      <c r="EO173" s="331">
        <f t="shared" si="237"/>
        <v>50584.259999999987</v>
      </c>
      <c r="EP173" s="331">
        <f t="shared" si="184"/>
        <v>41293.989999999991</v>
      </c>
      <c r="EQ173" s="332">
        <f t="shared" si="262"/>
        <v>9290.2699999999968</v>
      </c>
      <c r="ER173" s="332">
        <f t="shared" si="263"/>
        <v>0</v>
      </c>
      <c r="ES173" s="333">
        <f t="shared" si="238"/>
        <v>9290.2699999999968</v>
      </c>
      <c r="ET173" s="343"/>
      <c r="EU173" s="335">
        <f t="shared" si="239"/>
        <v>40110.28</v>
      </c>
      <c r="EV173" s="336">
        <f t="shared" si="240"/>
        <v>25880.220000000005</v>
      </c>
      <c r="EW173" s="337"/>
      <c r="EX173" s="2"/>
      <c r="EY173" s="7"/>
      <c r="EZ173" s="2"/>
      <c r="FA173" s="2"/>
      <c r="FB173" s="2"/>
      <c r="FC173" s="2"/>
      <c r="FD173" s="2"/>
      <c r="FE173" s="2"/>
      <c r="FF173" s="2"/>
      <c r="FG173" s="2"/>
    </row>
    <row r="174" spans="1:163" s="1" customFormat="1" ht="15.75" customHeight="1" x14ac:dyDescent="0.25">
      <c r="A174" s="311">
        <v>167</v>
      </c>
      <c r="B174" s="338" t="s">
        <v>173</v>
      </c>
      <c r="C174" s="339">
        <v>2</v>
      </c>
      <c r="D174" s="340">
        <v>3</v>
      </c>
      <c r="E174" s="315">
        <v>943.5</v>
      </c>
      <c r="F174" s="316">
        <f>'[3]березень 2021'!F183</f>
        <v>-8526.44</v>
      </c>
      <c r="G174" s="316">
        <f>'[3]березень 2021'!G183</f>
        <v>-7507.090000000002</v>
      </c>
      <c r="H174" s="317">
        <v>3977.7100000000005</v>
      </c>
      <c r="I174" s="317">
        <v>4223.1999999999989</v>
      </c>
      <c r="J174" s="317">
        <f t="shared" si="241"/>
        <v>0</v>
      </c>
      <c r="K174" s="317">
        <f t="shared" si="242"/>
        <v>-245.48999999999842</v>
      </c>
      <c r="L174" s="317">
        <f t="shared" si="185"/>
        <v>-245.48999999999842</v>
      </c>
      <c r="M174" s="318">
        <v>10552.71</v>
      </c>
      <c r="N174" s="318">
        <v>16740.36</v>
      </c>
      <c r="O174" s="319">
        <f t="shared" si="243"/>
        <v>0</v>
      </c>
      <c r="P174" s="319">
        <f t="shared" si="186"/>
        <v>-6187.6500000000015</v>
      </c>
      <c r="Q174" s="319">
        <f t="shared" si="187"/>
        <v>-6187.6500000000015</v>
      </c>
      <c r="R174" s="319">
        <v>0</v>
      </c>
      <c r="S174" s="319">
        <v>0</v>
      </c>
      <c r="T174" s="319">
        <f t="shared" si="244"/>
        <v>0</v>
      </c>
      <c r="U174" s="320">
        <f t="shared" si="245"/>
        <v>0</v>
      </c>
      <c r="V174" s="341">
        <f t="shared" si="188"/>
        <v>0</v>
      </c>
      <c r="W174" s="319">
        <v>0</v>
      </c>
      <c r="X174" s="319">
        <v>0</v>
      </c>
      <c r="Y174" s="319">
        <f t="shared" si="189"/>
        <v>0</v>
      </c>
      <c r="Z174" s="320">
        <f t="shared" si="190"/>
        <v>0</v>
      </c>
      <c r="AA174" s="342">
        <f t="shared" si="191"/>
        <v>0</v>
      </c>
      <c r="AB174" s="323">
        <v>870.01999999999987</v>
      </c>
      <c r="AC174" s="323">
        <v>959.21999999999991</v>
      </c>
      <c r="AD174" s="324">
        <f t="shared" si="246"/>
        <v>0</v>
      </c>
      <c r="AE174" s="324">
        <f t="shared" si="247"/>
        <v>-89.200000000000045</v>
      </c>
      <c r="AF174" s="325">
        <f t="shared" si="264"/>
        <v>-89.200000000000045</v>
      </c>
      <c r="AG174" s="323">
        <v>936.81000000000006</v>
      </c>
      <c r="AH174" s="323">
        <v>809.45</v>
      </c>
      <c r="AI174" s="324">
        <f t="shared" si="248"/>
        <v>127.36000000000001</v>
      </c>
      <c r="AJ174" s="324">
        <f t="shared" si="249"/>
        <v>0</v>
      </c>
      <c r="AK174" s="325">
        <f t="shared" si="192"/>
        <v>127.36000000000001</v>
      </c>
      <c r="AL174" s="323">
        <v>1375.6499999999999</v>
      </c>
      <c r="AM174" s="323">
        <v>1064.72</v>
      </c>
      <c r="AN174" s="324">
        <f t="shared" si="250"/>
        <v>310.92999999999984</v>
      </c>
      <c r="AO174" s="324">
        <f t="shared" si="251"/>
        <v>0</v>
      </c>
      <c r="AP174" s="325">
        <f t="shared" si="193"/>
        <v>310.92999999999984</v>
      </c>
      <c r="AQ174" s="326">
        <v>251.61999999999998</v>
      </c>
      <c r="AR174" s="326">
        <v>215.06</v>
      </c>
      <c r="AS174" s="324">
        <f t="shared" si="252"/>
        <v>36.559999999999974</v>
      </c>
      <c r="AT174" s="324">
        <f t="shared" si="253"/>
        <v>0</v>
      </c>
      <c r="AU174" s="327">
        <f t="shared" si="194"/>
        <v>36.559999999999974</v>
      </c>
      <c r="AV174" s="323">
        <v>0</v>
      </c>
      <c r="AW174" s="323">
        <v>0</v>
      </c>
      <c r="AX174" s="324">
        <f t="shared" si="254"/>
        <v>0</v>
      </c>
      <c r="AY174" s="324">
        <f t="shared" si="255"/>
        <v>0</v>
      </c>
      <c r="AZ174" s="325">
        <f t="shared" si="195"/>
        <v>0</v>
      </c>
      <c r="BA174" s="326">
        <v>1671.6799999999998</v>
      </c>
      <c r="BB174" s="326">
        <v>2482.54</v>
      </c>
      <c r="BC174" s="324">
        <f t="shared" si="256"/>
        <v>0</v>
      </c>
      <c r="BD174" s="324">
        <f t="shared" si="257"/>
        <v>-810.86000000000013</v>
      </c>
      <c r="BE174" s="327">
        <f t="shared" si="196"/>
        <v>-810.86000000000013</v>
      </c>
      <c r="BF174" s="324">
        <v>323.06</v>
      </c>
      <c r="BG174" s="324">
        <v>2259.86</v>
      </c>
      <c r="BH174" s="324">
        <f t="shared" si="258"/>
        <v>0</v>
      </c>
      <c r="BI174" s="324">
        <f t="shared" si="259"/>
        <v>-1936.8000000000002</v>
      </c>
      <c r="BJ174" s="327">
        <f t="shared" si="197"/>
        <v>-1936.8000000000002</v>
      </c>
      <c r="BK174" s="324">
        <v>1778.59</v>
      </c>
      <c r="BL174" s="324">
        <v>1012.9100000000001</v>
      </c>
      <c r="BM174" s="324">
        <f t="shared" si="260"/>
        <v>765.67999999999984</v>
      </c>
      <c r="BN174" s="324">
        <f t="shared" si="261"/>
        <v>0</v>
      </c>
      <c r="BO174" s="325">
        <f t="shared" si="198"/>
        <v>765.67999999999984</v>
      </c>
      <c r="BP174" s="320">
        <v>757.93</v>
      </c>
      <c r="BQ174" s="320">
        <v>623.41000000000008</v>
      </c>
      <c r="BR174" s="319">
        <f t="shared" si="199"/>
        <v>134.51999999999987</v>
      </c>
      <c r="BS174" s="320">
        <f t="shared" si="200"/>
        <v>0</v>
      </c>
      <c r="BT174" s="341">
        <f t="shared" si="201"/>
        <v>134.51999999999987</v>
      </c>
      <c r="BU174" s="319">
        <v>98.51</v>
      </c>
      <c r="BV174" s="319">
        <v>341.34</v>
      </c>
      <c r="BW174" s="319">
        <f t="shared" si="202"/>
        <v>0</v>
      </c>
      <c r="BX174" s="320">
        <f t="shared" si="203"/>
        <v>-242.82999999999998</v>
      </c>
      <c r="BY174" s="342">
        <f t="shared" si="204"/>
        <v>-242.82999999999998</v>
      </c>
      <c r="BZ174" s="319">
        <v>441.85</v>
      </c>
      <c r="CA174" s="319">
        <v>733.24</v>
      </c>
      <c r="CB174" s="319">
        <f t="shared" si="205"/>
        <v>0</v>
      </c>
      <c r="CC174" s="320">
        <f t="shared" si="206"/>
        <v>-291.39</v>
      </c>
      <c r="CD174" s="341">
        <f t="shared" si="207"/>
        <v>-291.39</v>
      </c>
      <c r="CE174" s="319">
        <v>4426.5600000000004</v>
      </c>
      <c r="CF174" s="319">
        <v>559.09</v>
      </c>
      <c r="CG174" s="319">
        <f t="shared" si="208"/>
        <v>3867.4700000000003</v>
      </c>
      <c r="CH174" s="320">
        <f t="shared" si="209"/>
        <v>0</v>
      </c>
      <c r="CI174" s="342">
        <f t="shared" si="210"/>
        <v>3867.4700000000003</v>
      </c>
      <c r="CJ174" s="319">
        <v>552.80999999999995</v>
      </c>
      <c r="CK174" s="319">
        <v>0</v>
      </c>
      <c r="CL174" s="324">
        <f t="shared" si="211"/>
        <v>552.80999999999995</v>
      </c>
      <c r="CM174" s="324">
        <f t="shared" si="212"/>
        <v>0</v>
      </c>
      <c r="CN174" s="327">
        <f t="shared" si="265"/>
        <v>552.80999999999995</v>
      </c>
      <c r="CO174" s="324">
        <v>1596.77</v>
      </c>
      <c r="CP174" s="324">
        <v>0</v>
      </c>
      <c r="CQ174" s="324">
        <f t="shared" si="213"/>
        <v>1596.77</v>
      </c>
      <c r="CR174" s="324">
        <f t="shared" si="214"/>
        <v>0</v>
      </c>
      <c r="CS174" s="327">
        <f t="shared" si="266"/>
        <v>1596.77</v>
      </c>
      <c r="CT174" s="324">
        <v>188.04999999999998</v>
      </c>
      <c r="CU174" s="324">
        <v>0</v>
      </c>
      <c r="CV174" s="324">
        <f t="shared" si="215"/>
        <v>188.04999999999998</v>
      </c>
      <c r="CW174" s="324">
        <f t="shared" si="216"/>
        <v>0</v>
      </c>
      <c r="CX174" s="327">
        <f t="shared" si="267"/>
        <v>188.04999999999998</v>
      </c>
      <c r="CY174" s="324">
        <v>557.63</v>
      </c>
      <c r="CZ174" s="324">
        <v>0</v>
      </c>
      <c r="DA174" s="324">
        <f t="shared" si="217"/>
        <v>557.63</v>
      </c>
      <c r="DB174" s="324">
        <f t="shared" si="218"/>
        <v>0</v>
      </c>
      <c r="DC174" s="327">
        <f t="shared" si="268"/>
        <v>557.63</v>
      </c>
      <c r="DD174" s="324">
        <v>0</v>
      </c>
      <c r="DE174" s="324">
        <v>0</v>
      </c>
      <c r="DF174" s="324">
        <f t="shared" si="219"/>
        <v>0</v>
      </c>
      <c r="DG174" s="324">
        <f t="shared" si="220"/>
        <v>0</v>
      </c>
      <c r="DH174" s="325">
        <f t="shared" si="269"/>
        <v>0</v>
      </c>
      <c r="DI174" s="323">
        <v>397.99000000000007</v>
      </c>
      <c r="DJ174" s="323">
        <v>0</v>
      </c>
      <c r="DK174" s="324">
        <f t="shared" si="221"/>
        <v>397.99000000000007</v>
      </c>
      <c r="DL174" s="324">
        <f t="shared" si="222"/>
        <v>0</v>
      </c>
      <c r="DM174" s="327">
        <f t="shared" si="270"/>
        <v>397.99000000000007</v>
      </c>
      <c r="DN174" s="324">
        <v>80.29000000000002</v>
      </c>
      <c r="DO174" s="324">
        <v>0</v>
      </c>
      <c r="DP174" s="324">
        <f t="shared" si="223"/>
        <v>80.29000000000002</v>
      </c>
      <c r="DQ174" s="324">
        <f t="shared" si="224"/>
        <v>0</v>
      </c>
      <c r="DR174" s="325">
        <f t="shared" si="225"/>
        <v>80.29000000000002</v>
      </c>
      <c r="DS174" s="320">
        <v>3098.8399999999997</v>
      </c>
      <c r="DT174" s="320">
        <v>0</v>
      </c>
      <c r="DU174" s="319">
        <f t="shared" si="226"/>
        <v>3098.8399999999997</v>
      </c>
      <c r="DV174" s="320">
        <f t="shared" si="227"/>
        <v>0</v>
      </c>
      <c r="DW174" s="342">
        <f t="shared" si="271"/>
        <v>3098.8399999999997</v>
      </c>
      <c r="DX174" s="329">
        <v>1223.3399999999999</v>
      </c>
      <c r="DY174" s="329">
        <v>959.61000000000013</v>
      </c>
      <c r="DZ174" s="320">
        <f t="shared" si="228"/>
        <v>263.72999999999979</v>
      </c>
      <c r="EA174" s="320">
        <f t="shared" si="229"/>
        <v>0</v>
      </c>
      <c r="EB174" s="342">
        <f t="shared" si="230"/>
        <v>263.72999999999979</v>
      </c>
      <c r="EC174" s="319">
        <v>0</v>
      </c>
      <c r="ED174" s="319">
        <v>0</v>
      </c>
      <c r="EE174" s="319">
        <f t="shared" si="231"/>
        <v>0</v>
      </c>
      <c r="EF174" s="320">
        <f t="shared" si="232"/>
        <v>0</v>
      </c>
      <c r="EG174" s="342">
        <f t="shared" si="272"/>
        <v>0</v>
      </c>
      <c r="EH174" s="324"/>
      <c r="EI174" s="324"/>
      <c r="EJ174" s="324">
        <f t="shared" si="234"/>
        <v>0</v>
      </c>
      <c r="EK174" s="324">
        <f t="shared" si="235"/>
        <v>0</v>
      </c>
      <c r="EL174" s="327">
        <f t="shared" si="236"/>
        <v>0</v>
      </c>
      <c r="EM174" s="330">
        <v>1203.5999999999999</v>
      </c>
      <c r="EN174" s="330">
        <v>1222.94</v>
      </c>
      <c r="EO174" s="331">
        <f t="shared" si="237"/>
        <v>36362.019999999997</v>
      </c>
      <c r="EP174" s="331">
        <f t="shared" si="184"/>
        <v>34206.950000000004</v>
      </c>
      <c r="EQ174" s="332">
        <f t="shared" si="262"/>
        <v>2155.0699999999924</v>
      </c>
      <c r="ER174" s="332">
        <f t="shared" si="263"/>
        <v>0</v>
      </c>
      <c r="ES174" s="333">
        <f t="shared" si="238"/>
        <v>2155.0699999999924</v>
      </c>
      <c r="ET174" s="343"/>
      <c r="EU174" s="335">
        <f t="shared" si="239"/>
        <v>-6371.3700000000081</v>
      </c>
      <c r="EV174" s="336">
        <f t="shared" si="240"/>
        <v>-266.08000000000175</v>
      </c>
      <c r="EW174" s="337"/>
      <c r="EX174" s="2"/>
      <c r="EY174" s="7"/>
      <c r="EZ174" s="2"/>
      <c r="FA174" s="2"/>
      <c r="FB174" s="2"/>
      <c r="FC174" s="2"/>
      <c r="FD174" s="2"/>
      <c r="FE174" s="2"/>
      <c r="FF174" s="2"/>
      <c r="FG174" s="2"/>
    </row>
    <row r="175" spans="1:163" s="1" customFormat="1" ht="15.75" customHeight="1" x14ac:dyDescent="0.25">
      <c r="A175" s="311">
        <v>168</v>
      </c>
      <c r="B175" s="338" t="s">
        <v>174</v>
      </c>
      <c r="C175" s="339">
        <v>2</v>
      </c>
      <c r="D175" s="340">
        <v>3</v>
      </c>
      <c r="E175" s="315">
        <v>788.80000000000007</v>
      </c>
      <c r="F175" s="316">
        <f>'[3]березень 2021'!F184</f>
        <v>44130.740000000005</v>
      </c>
      <c r="G175" s="316">
        <f>'[3]березень 2021'!G184</f>
        <v>39225.249999999985</v>
      </c>
      <c r="H175" s="317">
        <v>4341.49</v>
      </c>
      <c r="I175" s="317">
        <v>3971.6499999999996</v>
      </c>
      <c r="J175" s="317">
        <f t="shared" si="241"/>
        <v>369.84000000000015</v>
      </c>
      <c r="K175" s="317">
        <f t="shared" si="242"/>
        <v>0</v>
      </c>
      <c r="L175" s="317">
        <f t="shared" si="185"/>
        <v>369.84000000000015</v>
      </c>
      <c r="M175" s="318">
        <v>7001.1499999999987</v>
      </c>
      <c r="N175" s="318">
        <v>11680.56</v>
      </c>
      <c r="O175" s="319">
        <f t="shared" si="243"/>
        <v>0</v>
      </c>
      <c r="P175" s="319">
        <f t="shared" si="186"/>
        <v>-4679.4100000000008</v>
      </c>
      <c r="Q175" s="319">
        <f t="shared" si="187"/>
        <v>-4679.4100000000008</v>
      </c>
      <c r="R175" s="319">
        <v>0</v>
      </c>
      <c r="S175" s="319">
        <v>0</v>
      </c>
      <c r="T175" s="319">
        <f t="shared" si="244"/>
        <v>0</v>
      </c>
      <c r="U175" s="320">
        <f t="shared" si="245"/>
        <v>0</v>
      </c>
      <c r="V175" s="341">
        <f t="shared" si="188"/>
        <v>0</v>
      </c>
      <c r="W175" s="319">
        <v>0</v>
      </c>
      <c r="X175" s="319">
        <v>0</v>
      </c>
      <c r="Y175" s="319">
        <f t="shared" si="189"/>
        <v>0</v>
      </c>
      <c r="Z175" s="320">
        <f t="shared" si="190"/>
        <v>0</v>
      </c>
      <c r="AA175" s="342">
        <f t="shared" si="191"/>
        <v>0</v>
      </c>
      <c r="AB175" s="323">
        <v>1400.21</v>
      </c>
      <c r="AC175" s="323">
        <v>934.33</v>
      </c>
      <c r="AD175" s="324">
        <f t="shared" si="246"/>
        <v>465.88</v>
      </c>
      <c r="AE175" s="324">
        <f t="shared" si="247"/>
        <v>0</v>
      </c>
      <c r="AF175" s="325">
        <f t="shared" si="264"/>
        <v>465.88</v>
      </c>
      <c r="AG175" s="323">
        <v>697.06</v>
      </c>
      <c r="AH175" s="323">
        <v>731.83999999999992</v>
      </c>
      <c r="AI175" s="324">
        <f t="shared" si="248"/>
        <v>0</v>
      </c>
      <c r="AJ175" s="324">
        <f t="shared" si="249"/>
        <v>-34.779999999999973</v>
      </c>
      <c r="AK175" s="325">
        <f t="shared" si="192"/>
        <v>-34.779999999999973</v>
      </c>
      <c r="AL175" s="323">
        <v>0</v>
      </c>
      <c r="AM175" s="323">
        <v>0</v>
      </c>
      <c r="AN175" s="324">
        <f t="shared" si="250"/>
        <v>0</v>
      </c>
      <c r="AO175" s="324">
        <f t="shared" si="251"/>
        <v>0</v>
      </c>
      <c r="AP175" s="325">
        <f t="shared" si="193"/>
        <v>0</v>
      </c>
      <c r="AQ175" s="326">
        <v>0</v>
      </c>
      <c r="AR175" s="326">
        <v>0</v>
      </c>
      <c r="AS175" s="324">
        <f t="shared" si="252"/>
        <v>0</v>
      </c>
      <c r="AT175" s="324">
        <f t="shared" si="253"/>
        <v>0</v>
      </c>
      <c r="AU175" s="327">
        <f t="shared" si="194"/>
        <v>0</v>
      </c>
      <c r="AV175" s="323">
        <v>0</v>
      </c>
      <c r="AW175" s="323">
        <v>0</v>
      </c>
      <c r="AX175" s="324">
        <f t="shared" si="254"/>
        <v>0</v>
      </c>
      <c r="AY175" s="324">
        <f t="shared" si="255"/>
        <v>0</v>
      </c>
      <c r="AZ175" s="325">
        <f t="shared" si="195"/>
        <v>0</v>
      </c>
      <c r="BA175" s="326">
        <v>1426.47</v>
      </c>
      <c r="BB175" s="326">
        <v>1962.6</v>
      </c>
      <c r="BC175" s="324">
        <f t="shared" si="256"/>
        <v>0</v>
      </c>
      <c r="BD175" s="324">
        <f t="shared" si="257"/>
        <v>-536.12999999999988</v>
      </c>
      <c r="BE175" s="327">
        <f t="shared" si="196"/>
        <v>-536.12999999999988</v>
      </c>
      <c r="BF175" s="324">
        <v>270.08</v>
      </c>
      <c r="BG175" s="324">
        <v>0</v>
      </c>
      <c r="BH175" s="324">
        <f t="shared" si="258"/>
        <v>270.08</v>
      </c>
      <c r="BI175" s="324">
        <f t="shared" si="259"/>
        <v>0</v>
      </c>
      <c r="BJ175" s="327">
        <f t="shared" si="197"/>
        <v>270.08</v>
      </c>
      <c r="BK175" s="324">
        <v>1262.0700000000002</v>
      </c>
      <c r="BL175" s="324">
        <v>846.80000000000007</v>
      </c>
      <c r="BM175" s="324">
        <f t="shared" si="260"/>
        <v>415.2700000000001</v>
      </c>
      <c r="BN175" s="324">
        <f t="shared" si="261"/>
        <v>0</v>
      </c>
      <c r="BO175" s="325">
        <f t="shared" si="198"/>
        <v>415.2700000000001</v>
      </c>
      <c r="BP175" s="320">
        <v>0</v>
      </c>
      <c r="BQ175" s="320">
        <v>0</v>
      </c>
      <c r="BR175" s="319">
        <f t="shared" si="199"/>
        <v>0</v>
      </c>
      <c r="BS175" s="320">
        <f t="shared" si="200"/>
        <v>0</v>
      </c>
      <c r="BT175" s="341">
        <f t="shared" si="201"/>
        <v>0</v>
      </c>
      <c r="BU175" s="319">
        <v>0</v>
      </c>
      <c r="BV175" s="319">
        <v>0</v>
      </c>
      <c r="BW175" s="319">
        <f t="shared" si="202"/>
        <v>0</v>
      </c>
      <c r="BX175" s="320">
        <f t="shared" si="203"/>
        <v>0</v>
      </c>
      <c r="BY175" s="342">
        <f t="shared" si="204"/>
        <v>0</v>
      </c>
      <c r="BZ175" s="319">
        <v>1127.3600000000001</v>
      </c>
      <c r="CA175" s="319">
        <v>2188.33</v>
      </c>
      <c r="CB175" s="319">
        <f t="shared" si="205"/>
        <v>0</v>
      </c>
      <c r="CC175" s="320">
        <f t="shared" si="206"/>
        <v>-1060.9699999999998</v>
      </c>
      <c r="CD175" s="341">
        <f t="shared" si="207"/>
        <v>-1060.9699999999998</v>
      </c>
      <c r="CE175" s="319">
        <v>6882.75</v>
      </c>
      <c r="CF175" s="319">
        <v>35772.369999999995</v>
      </c>
      <c r="CG175" s="319">
        <f t="shared" si="208"/>
        <v>0</v>
      </c>
      <c r="CH175" s="320">
        <f t="shared" si="209"/>
        <v>-28889.619999999995</v>
      </c>
      <c r="CI175" s="342">
        <f t="shared" si="210"/>
        <v>-28889.619999999995</v>
      </c>
      <c r="CJ175" s="319">
        <v>820.87000000000012</v>
      </c>
      <c r="CK175" s="319">
        <v>0</v>
      </c>
      <c r="CL175" s="324">
        <f t="shared" si="211"/>
        <v>820.87000000000012</v>
      </c>
      <c r="CM175" s="324">
        <f t="shared" si="212"/>
        <v>0</v>
      </c>
      <c r="CN175" s="327">
        <f t="shared" si="265"/>
        <v>820.87000000000012</v>
      </c>
      <c r="CO175" s="324">
        <v>1188.7899999999997</v>
      </c>
      <c r="CP175" s="324">
        <v>0</v>
      </c>
      <c r="CQ175" s="324">
        <f t="shared" si="213"/>
        <v>1188.7899999999997</v>
      </c>
      <c r="CR175" s="324">
        <f t="shared" si="214"/>
        <v>0</v>
      </c>
      <c r="CS175" s="327">
        <f t="shared" si="266"/>
        <v>1188.7899999999997</v>
      </c>
      <c r="CT175" s="324">
        <v>0</v>
      </c>
      <c r="CU175" s="324">
        <v>0</v>
      </c>
      <c r="CV175" s="324">
        <f t="shared" si="215"/>
        <v>0</v>
      </c>
      <c r="CW175" s="324">
        <f t="shared" si="216"/>
        <v>0</v>
      </c>
      <c r="CX175" s="327">
        <f t="shared" si="267"/>
        <v>0</v>
      </c>
      <c r="CY175" s="324">
        <v>0</v>
      </c>
      <c r="CZ175" s="324">
        <v>0</v>
      </c>
      <c r="DA175" s="324">
        <f t="shared" si="217"/>
        <v>0</v>
      </c>
      <c r="DB175" s="324">
        <f t="shared" si="218"/>
        <v>0</v>
      </c>
      <c r="DC175" s="327">
        <f t="shared" si="268"/>
        <v>0</v>
      </c>
      <c r="DD175" s="324">
        <v>0</v>
      </c>
      <c r="DE175" s="324">
        <v>0</v>
      </c>
      <c r="DF175" s="324">
        <f t="shared" si="219"/>
        <v>0</v>
      </c>
      <c r="DG175" s="324">
        <f t="shared" si="220"/>
        <v>0</v>
      </c>
      <c r="DH175" s="325">
        <f t="shared" si="269"/>
        <v>0</v>
      </c>
      <c r="DI175" s="323">
        <v>315.75</v>
      </c>
      <c r="DJ175" s="323">
        <v>0</v>
      </c>
      <c r="DK175" s="324">
        <f t="shared" si="221"/>
        <v>315.75</v>
      </c>
      <c r="DL175" s="324">
        <f t="shared" si="222"/>
        <v>0</v>
      </c>
      <c r="DM175" s="327">
        <f t="shared" si="270"/>
        <v>315.75</v>
      </c>
      <c r="DN175" s="324">
        <v>65.47</v>
      </c>
      <c r="DO175" s="324">
        <v>0</v>
      </c>
      <c r="DP175" s="324">
        <f t="shared" si="223"/>
        <v>65.47</v>
      </c>
      <c r="DQ175" s="324">
        <f t="shared" si="224"/>
        <v>0</v>
      </c>
      <c r="DR175" s="325">
        <f t="shared" si="225"/>
        <v>65.47</v>
      </c>
      <c r="DS175" s="320">
        <v>2455.6299999999997</v>
      </c>
      <c r="DT175" s="320">
        <v>0</v>
      </c>
      <c r="DU175" s="319">
        <f t="shared" si="226"/>
        <v>2455.6299999999997</v>
      </c>
      <c r="DV175" s="320">
        <f t="shared" si="227"/>
        <v>0</v>
      </c>
      <c r="DW175" s="342">
        <f t="shared" si="271"/>
        <v>2455.6299999999997</v>
      </c>
      <c r="DX175" s="329">
        <v>2248.13</v>
      </c>
      <c r="DY175" s="329">
        <v>1893.8699999999997</v>
      </c>
      <c r="DZ175" s="320">
        <f t="shared" si="228"/>
        <v>354.26000000000045</v>
      </c>
      <c r="EA175" s="320">
        <f t="shared" si="229"/>
        <v>0</v>
      </c>
      <c r="EB175" s="342">
        <f t="shared" si="230"/>
        <v>354.26000000000045</v>
      </c>
      <c r="EC175" s="319">
        <v>0</v>
      </c>
      <c r="ED175" s="319">
        <v>0</v>
      </c>
      <c r="EE175" s="319">
        <f t="shared" si="231"/>
        <v>0</v>
      </c>
      <c r="EF175" s="320">
        <f t="shared" si="232"/>
        <v>0</v>
      </c>
      <c r="EG175" s="342">
        <f t="shared" si="272"/>
        <v>0</v>
      </c>
      <c r="EH175" s="324"/>
      <c r="EI175" s="324"/>
      <c r="EJ175" s="324">
        <f t="shared" si="234"/>
        <v>0</v>
      </c>
      <c r="EK175" s="324">
        <f t="shared" si="235"/>
        <v>0</v>
      </c>
      <c r="EL175" s="327">
        <f t="shared" si="236"/>
        <v>0</v>
      </c>
      <c r="EM175" s="330">
        <v>1078.55</v>
      </c>
      <c r="EN175" s="330">
        <v>1779.5400000000002</v>
      </c>
      <c r="EO175" s="331">
        <f t="shared" si="237"/>
        <v>32581.830000000005</v>
      </c>
      <c r="EP175" s="331">
        <f t="shared" si="184"/>
        <v>61761.89</v>
      </c>
      <c r="EQ175" s="332">
        <f t="shared" si="262"/>
        <v>0</v>
      </c>
      <c r="ER175" s="332">
        <f t="shared" si="263"/>
        <v>-29180.059999999994</v>
      </c>
      <c r="ES175" s="333">
        <f t="shared" si="238"/>
        <v>-29180.059999999994</v>
      </c>
      <c r="ET175" s="343"/>
      <c r="EU175" s="335">
        <f t="shared" si="239"/>
        <v>14950.680000000011</v>
      </c>
      <c r="EV175" s="336">
        <f t="shared" si="240"/>
        <v>12726.509999999989</v>
      </c>
      <c r="EW175" s="337"/>
      <c r="EX175" s="2"/>
      <c r="EY175" s="7"/>
      <c r="EZ175" s="2"/>
      <c r="FA175" s="2"/>
      <c r="FB175" s="2"/>
      <c r="FC175" s="2"/>
      <c r="FD175" s="2"/>
      <c r="FE175" s="2"/>
      <c r="FF175" s="2"/>
      <c r="FG175" s="2"/>
    </row>
    <row r="176" spans="1:163" s="1" customFormat="1" ht="15.75" customHeight="1" x14ac:dyDescent="0.25">
      <c r="A176" s="311">
        <v>169</v>
      </c>
      <c r="B176" s="338" t="s">
        <v>175</v>
      </c>
      <c r="C176" s="339">
        <v>5</v>
      </c>
      <c r="D176" s="340">
        <v>6</v>
      </c>
      <c r="E176" s="315">
        <v>4610.8</v>
      </c>
      <c r="F176" s="316">
        <f>'[3]березень 2021'!F185</f>
        <v>-38642.660000000062</v>
      </c>
      <c r="G176" s="316">
        <f>'[3]березень 2021'!G185</f>
        <v>-83749.98000000004</v>
      </c>
      <c r="H176" s="317">
        <v>16769.010000000002</v>
      </c>
      <c r="I176" s="317">
        <v>15326.93</v>
      </c>
      <c r="J176" s="317">
        <f t="shared" si="241"/>
        <v>1442.0800000000017</v>
      </c>
      <c r="K176" s="317">
        <f t="shared" si="242"/>
        <v>0</v>
      </c>
      <c r="L176" s="317">
        <f t="shared" si="185"/>
        <v>1442.0800000000017</v>
      </c>
      <c r="M176" s="318">
        <v>30095.14</v>
      </c>
      <c r="N176" s="318">
        <v>43721.47</v>
      </c>
      <c r="O176" s="319">
        <f t="shared" si="243"/>
        <v>0</v>
      </c>
      <c r="P176" s="319">
        <f t="shared" si="186"/>
        <v>-13626.330000000002</v>
      </c>
      <c r="Q176" s="319">
        <f t="shared" si="187"/>
        <v>-13626.330000000002</v>
      </c>
      <c r="R176" s="319">
        <v>0</v>
      </c>
      <c r="S176" s="319">
        <v>0</v>
      </c>
      <c r="T176" s="319">
        <f t="shared" si="244"/>
        <v>0</v>
      </c>
      <c r="U176" s="320">
        <f t="shared" si="245"/>
        <v>0</v>
      </c>
      <c r="V176" s="341">
        <f t="shared" si="188"/>
        <v>0</v>
      </c>
      <c r="W176" s="319">
        <v>0</v>
      </c>
      <c r="X176" s="319">
        <v>0</v>
      </c>
      <c r="Y176" s="319">
        <f t="shared" si="189"/>
        <v>0</v>
      </c>
      <c r="Z176" s="320">
        <f t="shared" si="190"/>
        <v>0</v>
      </c>
      <c r="AA176" s="342">
        <f t="shared" si="191"/>
        <v>0</v>
      </c>
      <c r="AB176" s="323">
        <v>6373.9499999999989</v>
      </c>
      <c r="AC176" s="323">
        <v>1051.1399999999999</v>
      </c>
      <c r="AD176" s="324">
        <f t="shared" si="246"/>
        <v>5322.8099999999995</v>
      </c>
      <c r="AE176" s="324">
        <f t="shared" si="247"/>
        <v>0</v>
      </c>
      <c r="AF176" s="325">
        <f t="shared" si="264"/>
        <v>5322.8099999999995</v>
      </c>
      <c r="AG176" s="323">
        <v>3239.52</v>
      </c>
      <c r="AH176" s="323">
        <v>1028.6399999999999</v>
      </c>
      <c r="AI176" s="324">
        <f t="shared" si="248"/>
        <v>2210.88</v>
      </c>
      <c r="AJ176" s="324">
        <f t="shared" si="249"/>
        <v>0</v>
      </c>
      <c r="AK176" s="325">
        <f t="shared" si="192"/>
        <v>2210.88</v>
      </c>
      <c r="AL176" s="323">
        <v>6524.3000000000011</v>
      </c>
      <c r="AM176" s="323">
        <v>5012.7700000000004</v>
      </c>
      <c r="AN176" s="324">
        <f t="shared" si="250"/>
        <v>1511.5300000000007</v>
      </c>
      <c r="AO176" s="324">
        <f t="shared" si="251"/>
        <v>0</v>
      </c>
      <c r="AP176" s="325">
        <f t="shared" si="193"/>
        <v>1511.5300000000007</v>
      </c>
      <c r="AQ176" s="326">
        <v>1262.8999999999999</v>
      </c>
      <c r="AR176" s="326">
        <v>1080.3699999999999</v>
      </c>
      <c r="AS176" s="324">
        <f t="shared" si="252"/>
        <v>182.52999999999997</v>
      </c>
      <c r="AT176" s="324">
        <f t="shared" si="253"/>
        <v>0</v>
      </c>
      <c r="AU176" s="327">
        <f t="shared" si="194"/>
        <v>182.52999999999997</v>
      </c>
      <c r="AV176" s="323">
        <v>528.4</v>
      </c>
      <c r="AW176" s="323">
        <v>0.89</v>
      </c>
      <c r="AX176" s="324">
        <f t="shared" si="254"/>
        <v>527.51</v>
      </c>
      <c r="AY176" s="324">
        <f t="shared" si="255"/>
        <v>0</v>
      </c>
      <c r="AZ176" s="325">
        <f t="shared" si="195"/>
        <v>527.51</v>
      </c>
      <c r="BA176" s="326">
        <v>8138.0499999999993</v>
      </c>
      <c r="BB176" s="326">
        <v>4971.46</v>
      </c>
      <c r="BC176" s="324">
        <f t="shared" si="256"/>
        <v>3166.5899999999992</v>
      </c>
      <c r="BD176" s="324">
        <f t="shared" si="257"/>
        <v>0</v>
      </c>
      <c r="BE176" s="327">
        <f t="shared" si="196"/>
        <v>3166.5899999999992</v>
      </c>
      <c r="BF176" s="324">
        <v>1578.74</v>
      </c>
      <c r="BG176" s="324">
        <v>0</v>
      </c>
      <c r="BH176" s="324">
        <f t="shared" si="258"/>
        <v>1578.74</v>
      </c>
      <c r="BI176" s="324">
        <f t="shared" si="259"/>
        <v>0</v>
      </c>
      <c r="BJ176" s="327">
        <f t="shared" si="197"/>
        <v>1578.74</v>
      </c>
      <c r="BK176" s="324">
        <v>8691.81</v>
      </c>
      <c r="BL176" s="324">
        <v>8765.8700000000008</v>
      </c>
      <c r="BM176" s="324">
        <f t="shared" si="260"/>
        <v>0</v>
      </c>
      <c r="BN176" s="324">
        <f t="shared" si="261"/>
        <v>-74.06000000000131</v>
      </c>
      <c r="BO176" s="325">
        <f t="shared" si="198"/>
        <v>-74.06000000000131</v>
      </c>
      <c r="BP176" s="320">
        <v>1261.98</v>
      </c>
      <c r="BQ176" s="320">
        <v>1038.92</v>
      </c>
      <c r="BR176" s="319">
        <f t="shared" si="199"/>
        <v>223.05999999999995</v>
      </c>
      <c r="BS176" s="320">
        <f t="shared" si="200"/>
        <v>0</v>
      </c>
      <c r="BT176" s="341">
        <f t="shared" si="201"/>
        <v>223.05999999999995</v>
      </c>
      <c r="BU176" s="319">
        <v>163.19999999999999</v>
      </c>
      <c r="BV176" s="319">
        <v>0</v>
      </c>
      <c r="BW176" s="319">
        <f t="shared" si="202"/>
        <v>163.19999999999999</v>
      </c>
      <c r="BX176" s="320">
        <f t="shared" si="203"/>
        <v>0</v>
      </c>
      <c r="BY176" s="342">
        <f t="shared" si="204"/>
        <v>163.19999999999999</v>
      </c>
      <c r="BZ176" s="319">
        <v>2510.5699999999997</v>
      </c>
      <c r="CA176" s="319">
        <v>4140.24</v>
      </c>
      <c r="CB176" s="319">
        <f t="shared" si="205"/>
        <v>0</v>
      </c>
      <c r="CC176" s="320">
        <f t="shared" si="206"/>
        <v>-1629.67</v>
      </c>
      <c r="CD176" s="341">
        <f t="shared" si="207"/>
        <v>-1629.67</v>
      </c>
      <c r="CE176" s="319">
        <v>39599.339999999997</v>
      </c>
      <c r="CF176" s="319">
        <v>68950.2</v>
      </c>
      <c r="CG176" s="319">
        <f t="shared" si="208"/>
        <v>0</v>
      </c>
      <c r="CH176" s="320">
        <f t="shared" si="209"/>
        <v>-29350.86</v>
      </c>
      <c r="CI176" s="342">
        <f t="shared" si="210"/>
        <v>-29350.86</v>
      </c>
      <c r="CJ176" s="319">
        <v>3755.4699999999993</v>
      </c>
      <c r="CK176" s="319">
        <v>0</v>
      </c>
      <c r="CL176" s="324">
        <f t="shared" si="211"/>
        <v>3755.4699999999993</v>
      </c>
      <c r="CM176" s="324">
        <f t="shared" si="212"/>
        <v>0</v>
      </c>
      <c r="CN176" s="327">
        <f t="shared" si="265"/>
        <v>3755.4699999999993</v>
      </c>
      <c r="CO176" s="324">
        <v>5521.4</v>
      </c>
      <c r="CP176" s="324">
        <v>5162.84</v>
      </c>
      <c r="CQ176" s="324">
        <f t="shared" si="213"/>
        <v>358.55999999999949</v>
      </c>
      <c r="CR176" s="324">
        <f t="shared" si="214"/>
        <v>0</v>
      </c>
      <c r="CS176" s="327">
        <f t="shared" si="266"/>
        <v>358.55999999999949</v>
      </c>
      <c r="CT176" s="324">
        <v>1005.1600000000002</v>
      </c>
      <c r="CU176" s="324">
        <v>0</v>
      </c>
      <c r="CV176" s="324">
        <f t="shared" si="215"/>
        <v>1005.1600000000002</v>
      </c>
      <c r="CW176" s="324">
        <f t="shared" si="216"/>
        <v>0</v>
      </c>
      <c r="CX176" s="327">
        <f t="shared" si="267"/>
        <v>1005.1600000000002</v>
      </c>
      <c r="CY176" s="324">
        <v>2298.9500000000003</v>
      </c>
      <c r="CZ176" s="324">
        <v>0</v>
      </c>
      <c r="DA176" s="324">
        <f t="shared" si="217"/>
        <v>2298.9500000000003</v>
      </c>
      <c r="DB176" s="324">
        <f t="shared" si="218"/>
        <v>0</v>
      </c>
      <c r="DC176" s="327">
        <f t="shared" si="268"/>
        <v>2298.9500000000003</v>
      </c>
      <c r="DD176" s="324">
        <v>1941.61</v>
      </c>
      <c r="DE176" s="324">
        <v>0</v>
      </c>
      <c r="DF176" s="324">
        <f t="shared" si="219"/>
        <v>1941.61</v>
      </c>
      <c r="DG176" s="324">
        <f t="shared" si="220"/>
        <v>0</v>
      </c>
      <c r="DH176" s="325">
        <f t="shared" si="269"/>
        <v>1941.61</v>
      </c>
      <c r="DI176" s="323">
        <v>2874.39</v>
      </c>
      <c r="DJ176" s="323">
        <v>1678.5300000000002</v>
      </c>
      <c r="DK176" s="324">
        <f t="shared" si="221"/>
        <v>1195.8599999999997</v>
      </c>
      <c r="DL176" s="324">
        <f t="shared" si="222"/>
        <v>0</v>
      </c>
      <c r="DM176" s="327">
        <f t="shared" si="270"/>
        <v>1195.8599999999997</v>
      </c>
      <c r="DN176" s="324">
        <v>233.30000000000004</v>
      </c>
      <c r="DO176" s="324">
        <v>0</v>
      </c>
      <c r="DP176" s="324">
        <f t="shared" si="223"/>
        <v>233.30000000000004</v>
      </c>
      <c r="DQ176" s="324">
        <f t="shared" si="224"/>
        <v>0</v>
      </c>
      <c r="DR176" s="325">
        <f t="shared" si="225"/>
        <v>233.30000000000004</v>
      </c>
      <c r="DS176" s="320">
        <v>8032.9100000000017</v>
      </c>
      <c r="DT176" s="320">
        <v>0</v>
      </c>
      <c r="DU176" s="319">
        <f t="shared" si="226"/>
        <v>8032.9100000000017</v>
      </c>
      <c r="DV176" s="320">
        <f t="shared" si="227"/>
        <v>0</v>
      </c>
      <c r="DW176" s="342">
        <f t="shared" si="271"/>
        <v>8032.9100000000017</v>
      </c>
      <c r="DX176" s="329">
        <v>6353.7</v>
      </c>
      <c r="DY176" s="329">
        <v>3652.1399999999994</v>
      </c>
      <c r="DZ176" s="320">
        <f t="shared" si="228"/>
        <v>2701.5600000000004</v>
      </c>
      <c r="EA176" s="320">
        <f t="shared" si="229"/>
        <v>0</v>
      </c>
      <c r="EB176" s="342">
        <f t="shared" si="230"/>
        <v>2701.5600000000004</v>
      </c>
      <c r="EC176" s="319">
        <v>0</v>
      </c>
      <c r="ED176" s="319">
        <v>0</v>
      </c>
      <c r="EE176" s="319">
        <f t="shared" si="231"/>
        <v>0</v>
      </c>
      <c r="EF176" s="320">
        <f t="shared" si="232"/>
        <v>0</v>
      </c>
      <c r="EG176" s="342">
        <f t="shared" si="272"/>
        <v>0</v>
      </c>
      <c r="EH176" s="324"/>
      <c r="EI176" s="324"/>
      <c r="EJ176" s="324">
        <f t="shared" si="234"/>
        <v>0</v>
      </c>
      <c r="EK176" s="324">
        <f t="shared" si="235"/>
        <v>0</v>
      </c>
      <c r="EL176" s="327">
        <f t="shared" si="236"/>
        <v>0</v>
      </c>
      <c r="EM176" s="330">
        <v>5433.8200000000015</v>
      </c>
      <c r="EN176" s="330">
        <v>5315.19</v>
      </c>
      <c r="EO176" s="331">
        <f t="shared" si="237"/>
        <v>164187.61999999997</v>
      </c>
      <c r="EP176" s="331">
        <f t="shared" si="184"/>
        <v>170897.6</v>
      </c>
      <c r="EQ176" s="332">
        <f t="shared" si="262"/>
        <v>0</v>
      </c>
      <c r="ER176" s="332">
        <f t="shared" si="263"/>
        <v>-6709.9800000000396</v>
      </c>
      <c r="ES176" s="333">
        <f t="shared" si="238"/>
        <v>-6709.9800000000396</v>
      </c>
      <c r="ET176" s="343"/>
      <c r="EU176" s="335">
        <f t="shared" si="239"/>
        <v>-45352.640000000101</v>
      </c>
      <c r="EV176" s="336">
        <f t="shared" si="240"/>
        <v>-102311.93000000004</v>
      </c>
      <c r="EW176" s="337"/>
      <c r="EX176" s="2"/>
      <c r="EY176" s="7"/>
      <c r="EZ176" s="2"/>
      <c r="FA176" s="2"/>
      <c r="FB176" s="2"/>
      <c r="FC176" s="2"/>
      <c r="FD176" s="2"/>
      <c r="FE176" s="2"/>
      <c r="FF176" s="2"/>
      <c r="FG176" s="2"/>
    </row>
    <row r="177" spans="1:163" s="1" customFormat="1" ht="15.75" customHeight="1" x14ac:dyDescent="0.25">
      <c r="A177" s="311">
        <v>170</v>
      </c>
      <c r="B177" s="338" t="s">
        <v>176</v>
      </c>
      <c r="C177" s="339">
        <v>5</v>
      </c>
      <c r="D177" s="340">
        <v>4</v>
      </c>
      <c r="E177" s="315">
        <v>2736.542857142857</v>
      </c>
      <c r="F177" s="316">
        <f>'[3]березень 2021'!F186</f>
        <v>55236.680000000008</v>
      </c>
      <c r="G177" s="316">
        <f>'[3]березень 2021'!G186</f>
        <v>15881.169999999995</v>
      </c>
      <c r="H177" s="317">
        <v>11128.92</v>
      </c>
      <c r="I177" s="317">
        <v>9988.64</v>
      </c>
      <c r="J177" s="317">
        <f t="shared" si="241"/>
        <v>1140.2800000000007</v>
      </c>
      <c r="K177" s="317">
        <f t="shared" si="242"/>
        <v>0</v>
      </c>
      <c r="L177" s="317">
        <f t="shared" si="185"/>
        <v>1140.2800000000007</v>
      </c>
      <c r="M177" s="318">
        <v>20417.260000000002</v>
      </c>
      <c r="N177" s="318">
        <v>28206.12</v>
      </c>
      <c r="O177" s="319">
        <f t="shared" si="243"/>
        <v>0</v>
      </c>
      <c r="P177" s="319">
        <f t="shared" si="186"/>
        <v>-7788.8599999999969</v>
      </c>
      <c r="Q177" s="319">
        <f t="shared" si="187"/>
        <v>-7788.8599999999969</v>
      </c>
      <c r="R177" s="319">
        <v>0</v>
      </c>
      <c r="S177" s="319">
        <v>0</v>
      </c>
      <c r="T177" s="319">
        <f t="shared" si="244"/>
        <v>0</v>
      </c>
      <c r="U177" s="320">
        <f t="shared" si="245"/>
        <v>0</v>
      </c>
      <c r="V177" s="341">
        <f t="shared" si="188"/>
        <v>0</v>
      </c>
      <c r="W177" s="319">
        <v>0</v>
      </c>
      <c r="X177" s="319">
        <v>0</v>
      </c>
      <c r="Y177" s="319">
        <f t="shared" si="189"/>
        <v>0</v>
      </c>
      <c r="Z177" s="320">
        <f t="shared" si="190"/>
        <v>0</v>
      </c>
      <c r="AA177" s="342">
        <f t="shared" si="191"/>
        <v>0</v>
      </c>
      <c r="AB177" s="323">
        <v>4037.2599999999993</v>
      </c>
      <c r="AC177" s="323">
        <v>695.2299999999999</v>
      </c>
      <c r="AD177" s="324">
        <f t="shared" si="246"/>
        <v>3342.0299999999993</v>
      </c>
      <c r="AE177" s="324">
        <f t="shared" si="247"/>
        <v>0</v>
      </c>
      <c r="AF177" s="325">
        <f t="shared" si="264"/>
        <v>3342.0299999999993</v>
      </c>
      <c r="AG177" s="323">
        <v>2005.59</v>
      </c>
      <c r="AH177" s="323">
        <v>854.94999999999993</v>
      </c>
      <c r="AI177" s="324">
        <f t="shared" si="248"/>
        <v>1150.6399999999999</v>
      </c>
      <c r="AJ177" s="324">
        <f t="shared" si="249"/>
        <v>0</v>
      </c>
      <c r="AK177" s="325">
        <f t="shared" si="192"/>
        <v>1150.6399999999999</v>
      </c>
      <c r="AL177" s="323">
        <v>3774.4799999999996</v>
      </c>
      <c r="AM177" s="323">
        <v>2906.82</v>
      </c>
      <c r="AN177" s="324">
        <f t="shared" si="250"/>
        <v>867.6599999999994</v>
      </c>
      <c r="AO177" s="324">
        <f t="shared" si="251"/>
        <v>0</v>
      </c>
      <c r="AP177" s="325">
        <f t="shared" si="193"/>
        <v>867.6599999999994</v>
      </c>
      <c r="AQ177" s="326">
        <v>748.74</v>
      </c>
      <c r="AR177" s="326">
        <v>641.34</v>
      </c>
      <c r="AS177" s="324">
        <f t="shared" si="252"/>
        <v>107.39999999999998</v>
      </c>
      <c r="AT177" s="324">
        <f t="shared" si="253"/>
        <v>0</v>
      </c>
      <c r="AU177" s="327">
        <f t="shared" si="194"/>
        <v>107.39999999999998</v>
      </c>
      <c r="AV177" s="323">
        <v>234.51999999999998</v>
      </c>
      <c r="AW177" s="323">
        <v>0.39999999999999997</v>
      </c>
      <c r="AX177" s="324">
        <f t="shared" si="254"/>
        <v>234.11999999999998</v>
      </c>
      <c r="AY177" s="324">
        <f t="shared" si="255"/>
        <v>0</v>
      </c>
      <c r="AZ177" s="325">
        <f t="shared" si="195"/>
        <v>234.11999999999998</v>
      </c>
      <c r="BA177" s="326">
        <v>4158.9900000000007</v>
      </c>
      <c r="BB177" s="326">
        <v>2612.14</v>
      </c>
      <c r="BC177" s="324">
        <f t="shared" si="256"/>
        <v>1546.8500000000008</v>
      </c>
      <c r="BD177" s="324">
        <f t="shared" si="257"/>
        <v>0</v>
      </c>
      <c r="BE177" s="327">
        <f t="shared" si="196"/>
        <v>1546.8500000000008</v>
      </c>
      <c r="BF177" s="324">
        <v>937.01</v>
      </c>
      <c r="BG177" s="324">
        <v>4316.5600000000004</v>
      </c>
      <c r="BH177" s="324">
        <f t="shared" si="258"/>
        <v>0</v>
      </c>
      <c r="BI177" s="324">
        <f t="shared" si="259"/>
        <v>-3379.55</v>
      </c>
      <c r="BJ177" s="327">
        <f t="shared" si="197"/>
        <v>-3379.55</v>
      </c>
      <c r="BK177" s="324">
        <v>5159.4499999999989</v>
      </c>
      <c r="BL177" s="324">
        <v>30145.78</v>
      </c>
      <c r="BM177" s="324">
        <f t="shared" si="260"/>
        <v>0</v>
      </c>
      <c r="BN177" s="324">
        <f t="shared" si="261"/>
        <v>-24986.33</v>
      </c>
      <c r="BO177" s="325">
        <f t="shared" si="198"/>
        <v>-24986.33</v>
      </c>
      <c r="BP177" s="320">
        <v>778.25</v>
      </c>
      <c r="BQ177" s="320">
        <v>640.06000000000006</v>
      </c>
      <c r="BR177" s="319">
        <f t="shared" si="199"/>
        <v>138.18999999999994</v>
      </c>
      <c r="BS177" s="320">
        <f t="shared" si="200"/>
        <v>0</v>
      </c>
      <c r="BT177" s="341">
        <f t="shared" si="201"/>
        <v>138.18999999999994</v>
      </c>
      <c r="BU177" s="319">
        <v>101.80999999999997</v>
      </c>
      <c r="BV177" s="319">
        <v>341.34</v>
      </c>
      <c r="BW177" s="319">
        <f t="shared" si="202"/>
        <v>0</v>
      </c>
      <c r="BX177" s="320">
        <f t="shared" si="203"/>
        <v>-239.53</v>
      </c>
      <c r="BY177" s="342">
        <f t="shared" si="204"/>
        <v>-239.53</v>
      </c>
      <c r="BZ177" s="319">
        <v>1673.65</v>
      </c>
      <c r="CA177" s="319">
        <v>0</v>
      </c>
      <c r="CB177" s="319">
        <f t="shared" si="205"/>
        <v>1673.65</v>
      </c>
      <c r="CC177" s="320">
        <f t="shared" si="206"/>
        <v>0</v>
      </c>
      <c r="CD177" s="341">
        <f t="shared" si="207"/>
        <v>1673.65</v>
      </c>
      <c r="CE177" s="319">
        <v>20583.41</v>
      </c>
      <c r="CF177" s="319">
        <v>23899.969999999998</v>
      </c>
      <c r="CG177" s="319">
        <f t="shared" si="208"/>
        <v>0</v>
      </c>
      <c r="CH177" s="320">
        <f t="shared" si="209"/>
        <v>-3316.5599999999977</v>
      </c>
      <c r="CI177" s="342">
        <f t="shared" si="210"/>
        <v>-3316.5599999999977</v>
      </c>
      <c r="CJ177" s="319">
        <v>2349.6099999999997</v>
      </c>
      <c r="CK177" s="319">
        <v>0</v>
      </c>
      <c r="CL177" s="324">
        <f t="shared" si="211"/>
        <v>2349.6099999999997</v>
      </c>
      <c r="CM177" s="324">
        <f t="shared" si="212"/>
        <v>0</v>
      </c>
      <c r="CN177" s="327">
        <f t="shared" si="265"/>
        <v>2349.6099999999997</v>
      </c>
      <c r="CO177" s="324">
        <v>3419.32</v>
      </c>
      <c r="CP177" s="324">
        <v>9184.9500000000007</v>
      </c>
      <c r="CQ177" s="324">
        <f t="shared" si="213"/>
        <v>0</v>
      </c>
      <c r="CR177" s="324">
        <f t="shared" si="214"/>
        <v>-5765.630000000001</v>
      </c>
      <c r="CS177" s="327">
        <f t="shared" si="266"/>
        <v>-5765.630000000001</v>
      </c>
      <c r="CT177" s="324">
        <v>570.87</v>
      </c>
      <c r="CU177" s="324">
        <v>0</v>
      </c>
      <c r="CV177" s="324">
        <f t="shared" si="215"/>
        <v>570.87</v>
      </c>
      <c r="CW177" s="324">
        <f t="shared" si="216"/>
        <v>0</v>
      </c>
      <c r="CX177" s="327">
        <f t="shared" si="267"/>
        <v>570.87</v>
      </c>
      <c r="CY177" s="324">
        <v>1407.71</v>
      </c>
      <c r="CZ177" s="324">
        <v>1733.74</v>
      </c>
      <c r="DA177" s="324">
        <f t="shared" si="217"/>
        <v>0</v>
      </c>
      <c r="DB177" s="324">
        <f t="shared" si="218"/>
        <v>-326.02999999999997</v>
      </c>
      <c r="DC177" s="327">
        <f t="shared" si="268"/>
        <v>-326.02999999999997</v>
      </c>
      <c r="DD177" s="324">
        <v>863.68000000000029</v>
      </c>
      <c r="DE177" s="324">
        <v>0</v>
      </c>
      <c r="DF177" s="324">
        <f t="shared" si="219"/>
        <v>863.68000000000029</v>
      </c>
      <c r="DG177" s="324">
        <f t="shared" si="220"/>
        <v>0</v>
      </c>
      <c r="DH177" s="325">
        <f t="shared" si="269"/>
        <v>863.68000000000029</v>
      </c>
      <c r="DI177" s="323">
        <v>1393.4199999999998</v>
      </c>
      <c r="DJ177" s="323">
        <v>1007.3</v>
      </c>
      <c r="DK177" s="324">
        <f t="shared" si="221"/>
        <v>386.11999999999989</v>
      </c>
      <c r="DL177" s="324">
        <f t="shared" si="222"/>
        <v>0</v>
      </c>
      <c r="DM177" s="327">
        <f t="shared" si="270"/>
        <v>386.11999999999989</v>
      </c>
      <c r="DN177" s="324">
        <v>154.32999999999998</v>
      </c>
      <c r="DO177" s="324">
        <v>0</v>
      </c>
      <c r="DP177" s="324">
        <f t="shared" si="223"/>
        <v>154.32999999999998</v>
      </c>
      <c r="DQ177" s="324">
        <f t="shared" si="224"/>
        <v>0</v>
      </c>
      <c r="DR177" s="325">
        <f t="shared" si="225"/>
        <v>154.32999999999998</v>
      </c>
      <c r="DS177" s="320">
        <v>5250.34</v>
      </c>
      <c r="DT177" s="320">
        <v>0</v>
      </c>
      <c r="DU177" s="319">
        <f t="shared" si="226"/>
        <v>5250.34</v>
      </c>
      <c r="DV177" s="320">
        <f t="shared" si="227"/>
        <v>0</v>
      </c>
      <c r="DW177" s="342">
        <f t="shared" si="271"/>
        <v>5250.34</v>
      </c>
      <c r="DX177" s="329">
        <v>4596.5700000000006</v>
      </c>
      <c r="DY177" s="329">
        <v>1327.8899999999999</v>
      </c>
      <c r="DZ177" s="320">
        <f t="shared" si="228"/>
        <v>3268.6800000000007</v>
      </c>
      <c r="EA177" s="320">
        <f t="shared" si="229"/>
        <v>0</v>
      </c>
      <c r="EB177" s="342">
        <f t="shared" si="230"/>
        <v>3268.6800000000007</v>
      </c>
      <c r="EC177" s="319">
        <v>0</v>
      </c>
      <c r="ED177" s="319">
        <v>0</v>
      </c>
      <c r="EE177" s="319">
        <f t="shared" si="231"/>
        <v>0</v>
      </c>
      <c r="EF177" s="320">
        <f t="shared" si="232"/>
        <v>0</v>
      </c>
      <c r="EG177" s="342">
        <f t="shared" si="272"/>
        <v>0</v>
      </c>
      <c r="EH177" s="324"/>
      <c r="EI177" s="324"/>
      <c r="EJ177" s="324">
        <f t="shared" si="234"/>
        <v>0</v>
      </c>
      <c r="EK177" s="324">
        <f t="shared" si="235"/>
        <v>0</v>
      </c>
      <c r="EL177" s="327">
        <f t="shared" si="236"/>
        <v>0</v>
      </c>
      <c r="EM177" s="330">
        <v>3277.79</v>
      </c>
      <c r="EN177" s="330">
        <v>3754.39</v>
      </c>
      <c r="EO177" s="331">
        <f t="shared" si="237"/>
        <v>99022.98000000001</v>
      </c>
      <c r="EP177" s="331">
        <f t="shared" si="184"/>
        <v>122257.62</v>
      </c>
      <c r="EQ177" s="332">
        <f t="shared" si="262"/>
        <v>0</v>
      </c>
      <c r="ER177" s="332">
        <f t="shared" si="263"/>
        <v>-23234.639999999985</v>
      </c>
      <c r="ES177" s="333">
        <f t="shared" si="238"/>
        <v>-23234.639999999985</v>
      </c>
      <c r="ET177" s="343"/>
      <c r="EU177" s="335">
        <f t="shared" si="239"/>
        <v>32002.040000000023</v>
      </c>
      <c r="EV177" s="336">
        <f t="shared" si="240"/>
        <v>10797.559999999996</v>
      </c>
      <c r="EW177" s="337"/>
      <c r="EX177" s="2"/>
      <c r="EY177" s="7"/>
      <c r="EZ177" s="2"/>
      <c r="FA177" s="2"/>
      <c r="FB177" s="2"/>
      <c r="FC177" s="2"/>
      <c r="FD177" s="2"/>
      <c r="FE177" s="2"/>
      <c r="FF177" s="2"/>
      <c r="FG177" s="2"/>
    </row>
    <row r="178" spans="1:163" s="1" customFormat="1" ht="15.75" customHeight="1" x14ac:dyDescent="0.25">
      <c r="A178" s="311">
        <v>171</v>
      </c>
      <c r="B178" s="338" t="s">
        <v>177</v>
      </c>
      <c r="C178" s="339">
        <v>5</v>
      </c>
      <c r="D178" s="340">
        <v>4</v>
      </c>
      <c r="E178" s="315">
        <v>2762.2428571428572</v>
      </c>
      <c r="F178" s="316">
        <f>'[3]березень 2021'!F187</f>
        <v>-8635.260000000002</v>
      </c>
      <c r="G178" s="316">
        <f>'[3]березень 2021'!G187</f>
        <v>667.91999999999211</v>
      </c>
      <c r="H178" s="317">
        <v>11763.75</v>
      </c>
      <c r="I178" s="317">
        <v>10536.91</v>
      </c>
      <c r="J178" s="317">
        <f t="shared" si="241"/>
        <v>1226.8400000000001</v>
      </c>
      <c r="K178" s="317">
        <f t="shared" si="242"/>
        <v>0</v>
      </c>
      <c r="L178" s="317">
        <f t="shared" si="185"/>
        <v>1226.8400000000001</v>
      </c>
      <c r="M178" s="318">
        <v>17133.72</v>
      </c>
      <c r="N178" s="318">
        <v>23978.769999999997</v>
      </c>
      <c r="O178" s="319">
        <f t="shared" si="243"/>
        <v>0</v>
      </c>
      <c r="P178" s="319">
        <f t="shared" si="186"/>
        <v>-6845.0499999999956</v>
      </c>
      <c r="Q178" s="319">
        <f t="shared" si="187"/>
        <v>-6845.0499999999956</v>
      </c>
      <c r="R178" s="319">
        <v>0</v>
      </c>
      <c r="S178" s="319">
        <v>0</v>
      </c>
      <c r="T178" s="319">
        <f t="shared" si="244"/>
        <v>0</v>
      </c>
      <c r="U178" s="320">
        <f t="shared" si="245"/>
        <v>0</v>
      </c>
      <c r="V178" s="341">
        <f t="shared" si="188"/>
        <v>0</v>
      </c>
      <c r="W178" s="319">
        <v>0</v>
      </c>
      <c r="X178" s="319">
        <v>0</v>
      </c>
      <c r="Y178" s="319">
        <f t="shared" si="189"/>
        <v>0</v>
      </c>
      <c r="Z178" s="320">
        <f t="shared" si="190"/>
        <v>0</v>
      </c>
      <c r="AA178" s="342">
        <f t="shared" si="191"/>
        <v>0</v>
      </c>
      <c r="AB178" s="323">
        <v>3945.19</v>
      </c>
      <c r="AC178" s="323">
        <v>692.8</v>
      </c>
      <c r="AD178" s="324">
        <f t="shared" si="246"/>
        <v>3252.3900000000003</v>
      </c>
      <c r="AE178" s="324">
        <f t="shared" si="247"/>
        <v>0</v>
      </c>
      <c r="AF178" s="325">
        <f t="shared" si="264"/>
        <v>3252.3900000000003</v>
      </c>
      <c r="AG178" s="323">
        <v>2005.8699999999997</v>
      </c>
      <c r="AH178" s="323">
        <v>310.36</v>
      </c>
      <c r="AI178" s="324">
        <f t="shared" si="248"/>
        <v>1695.5099999999998</v>
      </c>
      <c r="AJ178" s="324">
        <f t="shared" si="249"/>
        <v>0</v>
      </c>
      <c r="AK178" s="325">
        <f t="shared" si="192"/>
        <v>1695.5099999999998</v>
      </c>
      <c r="AL178" s="323">
        <v>3793.5299999999993</v>
      </c>
      <c r="AM178" s="323">
        <v>2920.84</v>
      </c>
      <c r="AN178" s="324">
        <f t="shared" si="250"/>
        <v>872.68999999999915</v>
      </c>
      <c r="AO178" s="324">
        <f t="shared" si="251"/>
        <v>0</v>
      </c>
      <c r="AP178" s="325">
        <f t="shared" si="193"/>
        <v>872.68999999999915</v>
      </c>
      <c r="AQ178" s="326">
        <v>754.20999999999992</v>
      </c>
      <c r="AR178" s="326">
        <v>645.24</v>
      </c>
      <c r="AS178" s="324">
        <f t="shared" si="252"/>
        <v>108.96999999999991</v>
      </c>
      <c r="AT178" s="324">
        <f t="shared" si="253"/>
        <v>0</v>
      </c>
      <c r="AU178" s="327">
        <f t="shared" si="194"/>
        <v>108.96999999999991</v>
      </c>
      <c r="AV178" s="323">
        <v>233.69</v>
      </c>
      <c r="AW178" s="323">
        <v>0.39999999999999997</v>
      </c>
      <c r="AX178" s="324">
        <f t="shared" si="254"/>
        <v>233.29</v>
      </c>
      <c r="AY178" s="324">
        <f t="shared" si="255"/>
        <v>0</v>
      </c>
      <c r="AZ178" s="325">
        <f t="shared" si="195"/>
        <v>233.29</v>
      </c>
      <c r="BA178" s="326">
        <v>4159.4800000000005</v>
      </c>
      <c r="BB178" s="326">
        <v>2609.9300000000003</v>
      </c>
      <c r="BC178" s="324">
        <f t="shared" si="256"/>
        <v>1549.5500000000002</v>
      </c>
      <c r="BD178" s="324">
        <f t="shared" si="257"/>
        <v>0</v>
      </c>
      <c r="BE178" s="327">
        <f t="shared" si="196"/>
        <v>1549.5500000000002</v>
      </c>
      <c r="BF178" s="324">
        <v>941.44999999999993</v>
      </c>
      <c r="BG178" s="324">
        <v>4316.5600000000004</v>
      </c>
      <c r="BH178" s="324">
        <f t="shared" si="258"/>
        <v>0</v>
      </c>
      <c r="BI178" s="324">
        <f t="shared" si="259"/>
        <v>-3375.1100000000006</v>
      </c>
      <c r="BJ178" s="327">
        <f t="shared" si="197"/>
        <v>-3375.1100000000006</v>
      </c>
      <c r="BK178" s="324">
        <v>5184.1200000000008</v>
      </c>
      <c r="BL178" s="324">
        <v>7554.6100000000006</v>
      </c>
      <c r="BM178" s="324">
        <f t="shared" si="260"/>
        <v>0</v>
      </c>
      <c r="BN178" s="324">
        <f t="shared" si="261"/>
        <v>-2370.4899999999998</v>
      </c>
      <c r="BO178" s="325">
        <f t="shared" si="198"/>
        <v>-2370.4899999999998</v>
      </c>
      <c r="BP178" s="320">
        <v>774.27</v>
      </c>
      <c r="BQ178" s="320">
        <v>637.39999999999986</v>
      </c>
      <c r="BR178" s="319">
        <f t="shared" si="199"/>
        <v>136.87000000000012</v>
      </c>
      <c r="BS178" s="320">
        <f t="shared" si="200"/>
        <v>0</v>
      </c>
      <c r="BT178" s="341">
        <f t="shared" si="201"/>
        <v>136.87000000000012</v>
      </c>
      <c r="BU178" s="319">
        <v>101.19999999999999</v>
      </c>
      <c r="BV178" s="319">
        <v>0</v>
      </c>
      <c r="BW178" s="319">
        <f t="shared" si="202"/>
        <v>101.19999999999999</v>
      </c>
      <c r="BX178" s="320">
        <f t="shared" si="203"/>
        <v>0</v>
      </c>
      <c r="BY178" s="342">
        <f t="shared" si="204"/>
        <v>101.19999999999999</v>
      </c>
      <c r="BZ178" s="319">
        <v>1654.9599999999998</v>
      </c>
      <c r="CA178" s="319">
        <v>0</v>
      </c>
      <c r="CB178" s="319">
        <f t="shared" si="205"/>
        <v>1654.9599999999998</v>
      </c>
      <c r="CC178" s="320">
        <f t="shared" si="206"/>
        <v>0</v>
      </c>
      <c r="CD178" s="341">
        <f t="shared" si="207"/>
        <v>1654.9599999999998</v>
      </c>
      <c r="CE178" s="319">
        <v>22543.269999999997</v>
      </c>
      <c r="CF178" s="319">
        <v>12648.740000000002</v>
      </c>
      <c r="CG178" s="319">
        <f t="shared" si="208"/>
        <v>9894.5299999999952</v>
      </c>
      <c r="CH178" s="320">
        <f t="shared" si="209"/>
        <v>0</v>
      </c>
      <c r="CI178" s="342">
        <f t="shared" si="210"/>
        <v>9894.5299999999952</v>
      </c>
      <c r="CJ178" s="319">
        <v>2327.1699999999996</v>
      </c>
      <c r="CK178" s="319">
        <v>289.67</v>
      </c>
      <c r="CL178" s="324">
        <f t="shared" si="211"/>
        <v>2037.4999999999995</v>
      </c>
      <c r="CM178" s="324">
        <f t="shared" si="212"/>
        <v>0</v>
      </c>
      <c r="CN178" s="327">
        <f t="shared" si="265"/>
        <v>2037.4999999999995</v>
      </c>
      <c r="CO178" s="324">
        <v>3420.9800000000005</v>
      </c>
      <c r="CP178" s="324">
        <v>0</v>
      </c>
      <c r="CQ178" s="324">
        <f t="shared" si="213"/>
        <v>3420.9800000000005</v>
      </c>
      <c r="CR178" s="324">
        <f t="shared" si="214"/>
        <v>0</v>
      </c>
      <c r="CS178" s="327">
        <f t="shared" si="266"/>
        <v>3420.9800000000005</v>
      </c>
      <c r="CT178" s="324">
        <v>573.54000000000008</v>
      </c>
      <c r="CU178" s="324">
        <v>0</v>
      </c>
      <c r="CV178" s="324">
        <f t="shared" si="215"/>
        <v>573.54000000000008</v>
      </c>
      <c r="CW178" s="324">
        <f t="shared" si="216"/>
        <v>0</v>
      </c>
      <c r="CX178" s="327">
        <f t="shared" si="267"/>
        <v>573.54000000000008</v>
      </c>
      <c r="CY178" s="324">
        <v>1425.58</v>
      </c>
      <c r="CZ178" s="324">
        <v>0</v>
      </c>
      <c r="DA178" s="324">
        <f t="shared" si="217"/>
        <v>1425.58</v>
      </c>
      <c r="DB178" s="324">
        <f t="shared" si="218"/>
        <v>0</v>
      </c>
      <c r="DC178" s="327">
        <f t="shared" si="268"/>
        <v>1425.58</v>
      </c>
      <c r="DD178" s="324">
        <v>862.21000000000026</v>
      </c>
      <c r="DE178" s="324">
        <v>0</v>
      </c>
      <c r="DF178" s="324">
        <f t="shared" si="219"/>
        <v>862.21000000000026</v>
      </c>
      <c r="DG178" s="324">
        <f t="shared" si="220"/>
        <v>0</v>
      </c>
      <c r="DH178" s="325">
        <f t="shared" si="269"/>
        <v>862.21000000000026</v>
      </c>
      <c r="DI178" s="323">
        <v>1393.42</v>
      </c>
      <c r="DJ178" s="323">
        <v>256.63</v>
      </c>
      <c r="DK178" s="324">
        <f t="shared" si="221"/>
        <v>1136.79</v>
      </c>
      <c r="DL178" s="324">
        <f t="shared" si="222"/>
        <v>0</v>
      </c>
      <c r="DM178" s="327">
        <f t="shared" si="270"/>
        <v>1136.79</v>
      </c>
      <c r="DN178" s="324">
        <v>153.98000000000002</v>
      </c>
      <c r="DO178" s="324">
        <v>0</v>
      </c>
      <c r="DP178" s="324">
        <f t="shared" si="223"/>
        <v>153.98000000000002</v>
      </c>
      <c r="DQ178" s="324">
        <f t="shared" si="224"/>
        <v>0</v>
      </c>
      <c r="DR178" s="325">
        <f t="shared" si="225"/>
        <v>153.98000000000002</v>
      </c>
      <c r="DS178" s="320">
        <v>5361.09</v>
      </c>
      <c r="DT178" s="320">
        <v>0</v>
      </c>
      <c r="DU178" s="319">
        <f t="shared" si="226"/>
        <v>5361.09</v>
      </c>
      <c r="DV178" s="320">
        <f t="shared" si="227"/>
        <v>0</v>
      </c>
      <c r="DW178" s="342">
        <f t="shared" si="271"/>
        <v>5361.09</v>
      </c>
      <c r="DX178" s="329">
        <v>4147.6399999999994</v>
      </c>
      <c r="DY178" s="329">
        <v>1718.9699999999998</v>
      </c>
      <c r="DZ178" s="320">
        <f t="shared" si="228"/>
        <v>2428.6699999999996</v>
      </c>
      <c r="EA178" s="320">
        <f t="shared" si="229"/>
        <v>0</v>
      </c>
      <c r="EB178" s="342">
        <f t="shared" si="230"/>
        <v>2428.6699999999996</v>
      </c>
      <c r="EC178" s="319">
        <v>0</v>
      </c>
      <c r="ED178" s="319">
        <v>0</v>
      </c>
      <c r="EE178" s="319">
        <f t="shared" si="231"/>
        <v>0</v>
      </c>
      <c r="EF178" s="320">
        <f t="shared" si="232"/>
        <v>0</v>
      </c>
      <c r="EG178" s="342">
        <f t="shared" si="272"/>
        <v>0</v>
      </c>
      <c r="EH178" s="324"/>
      <c r="EI178" s="324"/>
      <c r="EJ178" s="324">
        <f t="shared" si="234"/>
        <v>0</v>
      </c>
      <c r="EK178" s="324">
        <f t="shared" si="235"/>
        <v>0</v>
      </c>
      <c r="EL178" s="327">
        <f t="shared" si="236"/>
        <v>0</v>
      </c>
      <c r="EM178" s="330">
        <v>3240.23</v>
      </c>
      <c r="EN178" s="330">
        <v>2494.9800000000005</v>
      </c>
      <c r="EO178" s="331">
        <f t="shared" si="237"/>
        <v>97894.549999999974</v>
      </c>
      <c r="EP178" s="331">
        <f t="shared" si="184"/>
        <v>71612.81</v>
      </c>
      <c r="EQ178" s="332">
        <f t="shared" si="262"/>
        <v>26281.739999999976</v>
      </c>
      <c r="ER178" s="332">
        <f t="shared" si="263"/>
        <v>0</v>
      </c>
      <c r="ES178" s="333">
        <f t="shared" si="238"/>
        <v>26281.739999999976</v>
      </c>
      <c r="ET178" s="343"/>
      <c r="EU178" s="335">
        <f t="shared" si="239"/>
        <v>17646.479999999974</v>
      </c>
      <c r="EV178" s="336">
        <f t="shared" si="240"/>
        <v>20173.029999999988</v>
      </c>
      <c r="EW178" s="337"/>
      <c r="EX178" s="2"/>
      <c r="EY178" s="7"/>
      <c r="EZ178" s="2"/>
      <c r="FA178" s="2"/>
      <c r="FB178" s="2"/>
      <c r="FC178" s="2"/>
      <c r="FD178" s="2"/>
      <c r="FE178" s="2"/>
      <c r="FF178" s="2"/>
      <c r="FG178" s="2"/>
    </row>
    <row r="179" spans="1:163" s="1" customFormat="1" ht="15.75" customHeight="1" x14ac:dyDescent="0.25">
      <c r="A179" s="311">
        <v>172</v>
      </c>
      <c r="B179" s="338" t="s">
        <v>178</v>
      </c>
      <c r="C179" s="339">
        <v>5</v>
      </c>
      <c r="D179" s="340">
        <v>6</v>
      </c>
      <c r="E179" s="315">
        <v>4498.0999999999995</v>
      </c>
      <c r="F179" s="316">
        <f>'[3]березень 2021'!F188</f>
        <v>84630.400000000009</v>
      </c>
      <c r="G179" s="316">
        <f>'[3]березень 2021'!G188</f>
        <v>32714.449999999979</v>
      </c>
      <c r="H179" s="317">
        <v>16933.93</v>
      </c>
      <c r="I179" s="317">
        <v>15980.02</v>
      </c>
      <c r="J179" s="317">
        <f t="shared" si="241"/>
        <v>953.90999999999985</v>
      </c>
      <c r="K179" s="317">
        <f t="shared" si="242"/>
        <v>0</v>
      </c>
      <c r="L179" s="317">
        <f t="shared" si="185"/>
        <v>953.90999999999985</v>
      </c>
      <c r="M179" s="318">
        <v>29293.38</v>
      </c>
      <c r="N179" s="318">
        <v>45326.95</v>
      </c>
      <c r="O179" s="319">
        <f t="shared" si="243"/>
        <v>0</v>
      </c>
      <c r="P179" s="319">
        <f t="shared" si="186"/>
        <v>-16033.569999999996</v>
      </c>
      <c r="Q179" s="319">
        <f t="shared" si="187"/>
        <v>-16033.569999999996</v>
      </c>
      <c r="R179" s="319">
        <v>0</v>
      </c>
      <c r="S179" s="319">
        <v>0</v>
      </c>
      <c r="T179" s="319">
        <f t="shared" si="244"/>
        <v>0</v>
      </c>
      <c r="U179" s="320">
        <f t="shared" si="245"/>
        <v>0</v>
      </c>
      <c r="V179" s="341">
        <f t="shared" si="188"/>
        <v>0</v>
      </c>
      <c r="W179" s="319">
        <v>0</v>
      </c>
      <c r="X179" s="319">
        <v>0</v>
      </c>
      <c r="Y179" s="319">
        <f t="shared" si="189"/>
        <v>0</v>
      </c>
      <c r="Z179" s="320">
        <f t="shared" si="190"/>
        <v>0</v>
      </c>
      <c r="AA179" s="342">
        <f t="shared" si="191"/>
        <v>0</v>
      </c>
      <c r="AB179" s="323">
        <v>5951.9000000000005</v>
      </c>
      <c r="AC179" s="323">
        <v>968.94999999999993</v>
      </c>
      <c r="AD179" s="324">
        <f t="shared" si="246"/>
        <v>4982.9500000000007</v>
      </c>
      <c r="AE179" s="324">
        <f t="shared" si="247"/>
        <v>0</v>
      </c>
      <c r="AF179" s="325">
        <f t="shared" si="264"/>
        <v>4982.9500000000007</v>
      </c>
      <c r="AG179" s="323">
        <v>2978.65</v>
      </c>
      <c r="AH179" s="323">
        <v>567.87</v>
      </c>
      <c r="AI179" s="324">
        <f t="shared" si="248"/>
        <v>2410.7800000000002</v>
      </c>
      <c r="AJ179" s="324">
        <f t="shared" si="249"/>
        <v>0</v>
      </c>
      <c r="AK179" s="325">
        <f t="shared" si="192"/>
        <v>2410.7800000000002</v>
      </c>
      <c r="AL179" s="323">
        <v>6364.7999999999993</v>
      </c>
      <c r="AM179" s="323">
        <v>4891.8899999999994</v>
      </c>
      <c r="AN179" s="324">
        <f t="shared" si="250"/>
        <v>1472.9099999999999</v>
      </c>
      <c r="AO179" s="324">
        <f t="shared" si="251"/>
        <v>0</v>
      </c>
      <c r="AP179" s="325">
        <f t="shared" si="193"/>
        <v>1472.9099999999999</v>
      </c>
      <c r="AQ179" s="326">
        <v>1244.6500000000001</v>
      </c>
      <c r="AR179" s="326">
        <v>1064.58</v>
      </c>
      <c r="AS179" s="324">
        <f t="shared" si="252"/>
        <v>180.07000000000016</v>
      </c>
      <c r="AT179" s="324">
        <f t="shared" si="253"/>
        <v>0</v>
      </c>
      <c r="AU179" s="327">
        <f t="shared" si="194"/>
        <v>180.07000000000016</v>
      </c>
      <c r="AV179" s="323">
        <v>526.2600000000001</v>
      </c>
      <c r="AW179" s="323">
        <v>0.89</v>
      </c>
      <c r="AX179" s="324">
        <f t="shared" si="254"/>
        <v>525.37000000000012</v>
      </c>
      <c r="AY179" s="324">
        <f t="shared" si="255"/>
        <v>0</v>
      </c>
      <c r="AZ179" s="325">
        <f t="shared" si="195"/>
        <v>525.37000000000012</v>
      </c>
      <c r="BA179" s="326">
        <v>8138.8399999999983</v>
      </c>
      <c r="BB179" s="326">
        <v>5050.6799999999994</v>
      </c>
      <c r="BC179" s="324">
        <f t="shared" si="256"/>
        <v>3088.1599999999989</v>
      </c>
      <c r="BD179" s="324">
        <f t="shared" si="257"/>
        <v>0</v>
      </c>
      <c r="BE179" s="327">
        <f t="shared" si="196"/>
        <v>3088.1599999999989</v>
      </c>
      <c r="BF179" s="324">
        <v>1540.1400000000003</v>
      </c>
      <c r="BG179" s="324">
        <v>4077.3</v>
      </c>
      <c r="BH179" s="324">
        <f t="shared" si="258"/>
        <v>0</v>
      </c>
      <c r="BI179" s="324">
        <f t="shared" si="259"/>
        <v>-2537.16</v>
      </c>
      <c r="BJ179" s="327">
        <f t="shared" si="197"/>
        <v>-2537.16</v>
      </c>
      <c r="BK179" s="324">
        <v>8480.7000000000007</v>
      </c>
      <c r="BL179" s="324">
        <v>4828.8999999999996</v>
      </c>
      <c r="BM179" s="324">
        <f t="shared" si="260"/>
        <v>3651.8000000000011</v>
      </c>
      <c r="BN179" s="324">
        <f t="shared" si="261"/>
        <v>0</v>
      </c>
      <c r="BO179" s="325">
        <f t="shared" si="198"/>
        <v>3651.8000000000011</v>
      </c>
      <c r="BP179" s="320">
        <v>1244.2</v>
      </c>
      <c r="BQ179" s="320">
        <v>1023.6500000000001</v>
      </c>
      <c r="BR179" s="319">
        <f t="shared" si="199"/>
        <v>220.54999999999995</v>
      </c>
      <c r="BS179" s="320">
        <f t="shared" si="200"/>
        <v>0</v>
      </c>
      <c r="BT179" s="341">
        <f t="shared" si="201"/>
        <v>220.54999999999995</v>
      </c>
      <c r="BU179" s="319">
        <v>161.03</v>
      </c>
      <c r="BV179" s="319">
        <v>334.64</v>
      </c>
      <c r="BW179" s="319">
        <f t="shared" si="202"/>
        <v>0</v>
      </c>
      <c r="BX179" s="320">
        <f t="shared" si="203"/>
        <v>-173.60999999999999</v>
      </c>
      <c r="BY179" s="342">
        <f t="shared" si="204"/>
        <v>-173.60999999999999</v>
      </c>
      <c r="BZ179" s="319">
        <v>2511.3000000000002</v>
      </c>
      <c r="CA179" s="319">
        <v>0</v>
      </c>
      <c r="CB179" s="319">
        <f t="shared" si="205"/>
        <v>2511.3000000000002</v>
      </c>
      <c r="CC179" s="320">
        <f t="shared" si="206"/>
        <v>0</v>
      </c>
      <c r="CD179" s="341">
        <f t="shared" si="207"/>
        <v>2511.3000000000002</v>
      </c>
      <c r="CE179" s="319">
        <v>37946.339999999997</v>
      </c>
      <c r="CF179" s="319">
        <v>8559.1899999999987</v>
      </c>
      <c r="CG179" s="319">
        <f t="shared" si="208"/>
        <v>29387.149999999998</v>
      </c>
      <c r="CH179" s="320">
        <f t="shared" si="209"/>
        <v>0</v>
      </c>
      <c r="CI179" s="342">
        <f t="shared" si="210"/>
        <v>29387.149999999998</v>
      </c>
      <c r="CJ179" s="319">
        <v>3468.0300000000007</v>
      </c>
      <c r="CK179" s="319">
        <v>4561.37</v>
      </c>
      <c r="CL179" s="324">
        <f t="shared" si="211"/>
        <v>0</v>
      </c>
      <c r="CM179" s="324">
        <f t="shared" si="212"/>
        <v>-1093.3399999999992</v>
      </c>
      <c r="CN179" s="327">
        <f t="shared" si="265"/>
        <v>-1093.3399999999992</v>
      </c>
      <c r="CO179" s="324">
        <v>5078.8100000000004</v>
      </c>
      <c r="CP179" s="324">
        <v>9710.2200000000012</v>
      </c>
      <c r="CQ179" s="324">
        <f t="shared" si="213"/>
        <v>0</v>
      </c>
      <c r="CR179" s="324">
        <f t="shared" si="214"/>
        <v>-4631.4100000000008</v>
      </c>
      <c r="CS179" s="327">
        <f t="shared" si="266"/>
        <v>-4631.4100000000008</v>
      </c>
      <c r="CT179" s="324">
        <v>972.91000000000008</v>
      </c>
      <c r="CU179" s="324">
        <v>0</v>
      </c>
      <c r="CV179" s="324">
        <f t="shared" si="215"/>
        <v>972.91000000000008</v>
      </c>
      <c r="CW179" s="324">
        <f t="shared" si="216"/>
        <v>0</v>
      </c>
      <c r="CX179" s="327">
        <f t="shared" si="267"/>
        <v>972.91000000000008</v>
      </c>
      <c r="CY179" s="324">
        <v>2330.91</v>
      </c>
      <c r="CZ179" s="324">
        <v>0</v>
      </c>
      <c r="DA179" s="324">
        <f t="shared" si="217"/>
        <v>2330.91</v>
      </c>
      <c r="DB179" s="324">
        <f t="shared" si="218"/>
        <v>0</v>
      </c>
      <c r="DC179" s="327">
        <f t="shared" si="268"/>
        <v>2330.91</v>
      </c>
      <c r="DD179" s="324">
        <v>1942.2899999999997</v>
      </c>
      <c r="DE179" s="324">
        <v>0</v>
      </c>
      <c r="DF179" s="324">
        <f t="shared" si="219"/>
        <v>1942.2899999999997</v>
      </c>
      <c r="DG179" s="324">
        <f t="shared" si="220"/>
        <v>0</v>
      </c>
      <c r="DH179" s="325">
        <f t="shared" si="269"/>
        <v>1942.2899999999997</v>
      </c>
      <c r="DI179" s="323">
        <v>2874.7200000000003</v>
      </c>
      <c r="DJ179" s="323">
        <v>6994.36</v>
      </c>
      <c r="DK179" s="324">
        <f t="shared" si="221"/>
        <v>0</v>
      </c>
      <c r="DL179" s="324">
        <f t="shared" si="222"/>
        <v>-4119.6399999999994</v>
      </c>
      <c r="DM179" s="327">
        <f t="shared" si="270"/>
        <v>-4119.6399999999994</v>
      </c>
      <c r="DN179" s="324">
        <v>232.53999999999996</v>
      </c>
      <c r="DO179" s="324">
        <v>0</v>
      </c>
      <c r="DP179" s="324">
        <f t="shared" si="223"/>
        <v>232.53999999999996</v>
      </c>
      <c r="DQ179" s="324">
        <f t="shared" si="224"/>
        <v>0</v>
      </c>
      <c r="DR179" s="325">
        <f t="shared" si="225"/>
        <v>232.53999999999996</v>
      </c>
      <c r="DS179" s="320">
        <v>8823.02</v>
      </c>
      <c r="DT179" s="320">
        <v>0</v>
      </c>
      <c r="DU179" s="319">
        <f t="shared" si="226"/>
        <v>8823.02</v>
      </c>
      <c r="DV179" s="320">
        <f t="shared" si="227"/>
        <v>0</v>
      </c>
      <c r="DW179" s="342">
        <f t="shared" si="271"/>
        <v>8823.02</v>
      </c>
      <c r="DX179" s="329">
        <v>3105.94</v>
      </c>
      <c r="DY179" s="329">
        <v>3430.1199999999994</v>
      </c>
      <c r="DZ179" s="320">
        <f t="shared" si="228"/>
        <v>0</v>
      </c>
      <c r="EA179" s="320">
        <f t="shared" si="229"/>
        <v>-324.17999999999938</v>
      </c>
      <c r="EB179" s="342">
        <f t="shared" si="230"/>
        <v>-324.17999999999938</v>
      </c>
      <c r="EC179" s="319">
        <v>0</v>
      </c>
      <c r="ED179" s="319">
        <v>0</v>
      </c>
      <c r="EE179" s="319">
        <f t="shared" si="231"/>
        <v>0</v>
      </c>
      <c r="EF179" s="320">
        <f t="shared" si="232"/>
        <v>0</v>
      </c>
      <c r="EG179" s="342">
        <f t="shared" si="272"/>
        <v>0</v>
      </c>
      <c r="EH179" s="324"/>
      <c r="EI179" s="324"/>
      <c r="EJ179" s="324">
        <f t="shared" si="234"/>
        <v>0</v>
      </c>
      <c r="EK179" s="324">
        <f t="shared" si="235"/>
        <v>0</v>
      </c>
      <c r="EL179" s="327">
        <f t="shared" si="236"/>
        <v>0</v>
      </c>
      <c r="EM179" s="330">
        <v>5207.83</v>
      </c>
      <c r="EN179" s="330">
        <v>3874.6299999999997</v>
      </c>
      <c r="EO179" s="331">
        <f t="shared" si="237"/>
        <v>157353.11999999997</v>
      </c>
      <c r="EP179" s="331">
        <f t="shared" si="184"/>
        <v>121246.20999999998</v>
      </c>
      <c r="EQ179" s="332">
        <f t="shared" si="262"/>
        <v>36106.909999999989</v>
      </c>
      <c r="ER179" s="332">
        <f t="shared" si="263"/>
        <v>0</v>
      </c>
      <c r="ES179" s="333">
        <f t="shared" si="238"/>
        <v>36106.909999999989</v>
      </c>
      <c r="ET179" s="343"/>
      <c r="EU179" s="335">
        <f t="shared" si="239"/>
        <v>120737.31</v>
      </c>
      <c r="EV179" s="336">
        <f t="shared" si="240"/>
        <v>57735.859999999986</v>
      </c>
      <c r="EW179" s="337"/>
      <c r="EX179" s="2"/>
      <c r="EY179" s="7"/>
      <c r="EZ179" s="2"/>
      <c r="FA179" s="2"/>
      <c r="FB179" s="2"/>
      <c r="FC179" s="2"/>
      <c r="FD179" s="2"/>
      <c r="FE179" s="2"/>
      <c r="FF179" s="2"/>
      <c r="FG179" s="2"/>
    </row>
    <row r="180" spans="1:163" s="1" customFormat="1" ht="15.75" customHeight="1" x14ac:dyDescent="0.25">
      <c r="A180" s="311">
        <v>173</v>
      </c>
      <c r="B180" s="338" t="s">
        <v>179</v>
      </c>
      <c r="C180" s="339">
        <v>5</v>
      </c>
      <c r="D180" s="340">
        <v>4</v>
      </c>
      <c r="E180" s="315">
        <v>2774.0999999999995</v>
      </c>
      <c r="F180" s="316">
        <f>'[3]березень 2021'!F189</f>
        <v>-158851.94</v>
      </c>
      <c r="G180" s="316">
        <f>'[3]березень 2021'!G189</f>
        <v>-113131.48999999999</v>
      </c>
      <c r="H180" s="317">
        <v>11091.41</v>
      </c>
      <c r="I180" s="317">
        <v>9485.989999999998</v>
      </c>
      <c r="J180" s="317">
        <f t="shared" si="241"/>
        <v>1605.4200000000019</v>
      </c>
      <c r="K180" s="317">
        <f t="shared" si="242"/>
        <v>0</v>
      </c>
      <c r="L180" s="317">
        <f t="shared" si="185"/>
        <v>1605.4200000000019</v>
      </c>
      <c r="M180" s="318">
        <v>23586.239999999998</v>
      </c>
      <c r="N180" s="318">
        <v>31252.219999999998</v>
      </c>
      <c r="O180" s="319">
        <f t="shared" si="243"/>
        <v>0</v>
      </c>
      <c r="P180" s="319">
        <f t="shared" si="186"/>
        <v>-7665.98</v>
      </c>
      <c r="Q180" s="319">
        <f t="shared" si="187"/>
        <v>-7665.98</v>
      </c>
      <c r="R180" s="319">
        <v>0</v>
      </c>
      <c r="S180" s="319">
        <v>0</v>
      </c>
      <c r="T180" s="319">
        <f t="shared" si="244"/>
        <v>0</v>
      </c>
      <c r="U180" s="320">
        <f t="shared" si="245"/>
        <v>0</v>
      </c>
      <c r="V180" s="341">
        <f t="shared" si="188"/>
        <v>0</v>
      </c>
      <c r="W180" s="319">
        <v>0</v>
      </c>
      <c r="X180" s="319">
        <v>0</v>
      </c>
      <c r="Y180" s="319">
        <f t="shared" si="189"/>
        <v>0</v>
      </c>
      <c r="Z180" s="320">
        <f t="shared" si="190"/>
        <v>0</v>
      </c>
      <c r="AA180" s="342">
        <f t="shared" si="191"/>
        <v>0</v>
      </c>
      <c r="AB180" s="323">
        <v>4039.3599999999997</v>
      </c>
      <c r="AC180" s="323">
        <v>750.41</v>
      </c>
      <c r="AD180" s="324">
        <f t="shared" si="246"/>
        <v>3288.95</v>
      </c>
      <c r="AE180" s="324">
        <f t="shared" si="247"/>
        <v>0</v>
      </c>
      <c r="AF180" s="325">
        <f t="shared" si="264"/>
        <v>3288.95</v>
      </c>
      <c r="AG180" s="323">
        <v>2006.81</v>
      </c>
      <c r="AH180" s="323">
        <v>504.91</v>
      </c>
      <c r="AI180" s="324">
        <f t="shared" si="248"/>
        <v>1501.8999999999999</v>
      </c>
      <c r="AJ180" s="324">
        <f t="shared" si="249"/>
        <v>0</v>
      </c>
      <c r="AK180" s="325">
        <f t="shared" si="192"/>
        <v>1501.8999999999999</v>
      </c>
      <c r="AL180" s="323">
        <v>3830.2099999999996</v>
      </c>
      <c r="AM180" s="323">
        <v>2949.1</v>
      </c>
      <c r="AN180" s="324">
        <f t="shared" si="250"/>
        <v>881.10999999999967</v>
      </c>
      <c r="AO180" s="324">
        <f t="shared" si="251"/>
        <v>0</v>
      </c>
      <c r="AP180" s="325">
        <f t="shared" si="193"/>
        <v>881.10999999999967</v>
      </c>
      <c r="AQ180" s="326">
        <v>765.91</v>
      </c>
      <c r="AR180" s="326">
        <v>656.58999999999992</v>
      </c>
      <c r="AS180" s="324">
        <f t="shared" si="252"/>
        <v>109.32000000000005</v>
      </c>
      <c r="AT180" s="324">
        <f t="shared" si="253"/>
        <v>0</v>
      </c>
      <c r="AU180" s="327">
        <f t="shared" si="194"/>
        <v>109.32000000000005</v>
      </c>
      <c r="AV180" s="323">
        <v>233.87000000000003</v>
      </c>
      <c r="AW180" s="323">
        <v>0.39999999999999997</v>
      </c>
      <c r="AX180" s="324">
        <f t="shared" si="254"/>
        <v>233.47000000000003</v>
      </c>
      <c r="AY180" s="324">
        <f t="shared" si="255"/>
        <v>0</v>
      </c>
      <c r="AZ180" s="325">
        <f t="shared" si="195"/>
        <v>233.47000000000003</v>
      </c>
      <c r="BA180" s="326">
        <v>4158.6499999999996</v>
      </c>
      <c r="BB180" s="326">
        <v>2465.77</v>
      </c>
      <c r="BC180" s="324">
        <f t="shared" si="256"/>
        <v>1692.8799999999997</v>
      </c>
      <c r="BD180" s="324">
        <f t="shared" si="257"/>
        <v>0</v>
      </c>
      <c r="BE180" s="327">
        <f t="shared" si="196"/>
        <v>1692.8799999999997</v>
      </c>
      <c r="BF180" s="324">
        <v>949.85000000000014</v>
      </c>
      <c r="BG180" s="324">
        <v>0</v>
      </c>
      <c r="BH180" s="324">
        <f t="shared" si="258"/>
        <v>949.85000000000014</v>
      </c>
      <c r="BI180" s="324">
        <f t="shared" si="259"/>
        <v>0</v>
      </c>
      <c r="BJ180" s="327">
        <f t="shared" si="197"/>
        <v>949.85000000000014</v>
      </c>
      <c r="BK180" s="324">
        <v>5230.2899999999991</v>
      </c>
      <c r="BL180" s="324">
        <v>5037.0300000000007</v>
      </c>
      <c r="BM180" s="324">
        <f t="shared" si="260"/>
        <v>193.2599999999984</v>
      </c>
      <c r="BN180" s="324">
        <f t="shared" si="261"/>
        <v>0</v>
      </c>
      <c r="BO180" s="325">
        <f t="shared" si="198"/>
        <v>193.2599999999984</v>
      </c>
      <c r="BP180" s="320">
        <v>775.09</v>
      </c>
      <c r="BQ180" s="320">
        <v>637.88</v>
      </c>
      <c r="BR180" s="319">
        <f t="shared" si="199"/>
        <v>137.21000000000004</v>
      </c>
      <c r="BS180" s="320">
        <f t="shared" si="200"/>
        <v>0</v>
      </c>
      <c r="BT180" s="341">
        <f t="shared" si="201"/>
        <v>137.21000000000004</v>
      </c>
      <c r="BU180" s="319">
        <v>99.300000000000011</v>
      </c>
      <c r="BV180" s="319">
        <v>0</v>
      </c>
      <c r="BW180" s="319">
        <f t="shared" si="202"/>
        <v>99.300000000000011</v>
      </c>
      <c r="BX180" s="320">
        <f t="shared" si="203"/>
        <v>0</v>
      </c>
      <c r="BY180" s="342">
        <f t="shared" si="204"/>
        <v>99.300000000000011</v>
      </c>
      <c r="BZ180" s="319">
        <v>1674.4199999999998</v>
      </c>
      <c r="CA180" s="319">
        <v>2749.66</v>
      </c>
      <c r="CB180" s="319">
        <f t="shared" si="205"/>
        <v>0</v>
      </c>
      <c r="CC180" s="320">
        <f t="shared" si="206"/>
        <v>-1075.24</v>
      </c>
      <c r="CD180" s="341">
        <f t="shared" si="207"/>
        <v>-1075.24</v>
      </c>
      <c r="CE180" s="319">
        <v>20249.840000000004</v>
      </c>
      <c r="CF180" s="319">
        <v>4040.1</v>
      </c>
      <c r="CG180" s="319">
        <f t="shared" si="208"/>
        <v>16209.740000000003</v>
      </c>
      <c r="CH180" s="320">
        <f t="shared" si="209"/>
        <v>0</v>
      </c>
      <c r="CI180" s="342">
        <f t="shared" si="210"/>
        <v>16209.740000000003</v>
      </c>
      <c r="CJ180" s="319">
        <v>2350.5</v>
      </c>
      <c r="CK180" s="319">
        <v>0</v>
      </c>
      <c r="CL180" s="324">
        <f t="shared" si="211"/>
        <v>2350.5</v>
      </c>
      <c r="CM180" s="324">
        <f t="shared" si="212"/>
        <v>0</v>
      </c>
      <c r="CN180" s="327">
        <f t="shared" si="265"/>
        <v>2350.5</v>
      </c>
      <c r="CO180" s="324">
        <v>3420.72</v>
      </c>
      <c r="CP180" s="324">
        <v>0</v>
      </c>
      <c r="CQ180" s="324">
        <f t="shared" si="213"/>
        <v>3420.72</v>
      </c>
      <c r="CR180" s="324">
        <f t="shared" si="214"/>
        <v>0</v>
      </c>
      <c r="CS180" s="327">
        <f t="shared" si="266"/>
        <v>3420.72</v>
      </c>
      <c r="CT180" s="324">
        <v>579.52999999999986</v>
      </c>
      <c r="CU180" s="324">
        <v>0</v>
      </c>
      <c r="CV180" s="324">
        <f t="shared" si="215"/>
        <v>579.52999999999986</v>
      </c>
      <c r="CW180" s="324">
        <f t="shared" si="216"/>
        <v>0</v>
      </c>
      <c r="CX180" s="327">
        <f t="shared" si="267"/>
        <v>579.52999999999986</v>
      </c>
      <c r="CY180" s="324">
        <v>1464.1900000000003</v>
      </c>
      <c r="CZ180" s="324">
        <v>0</v>
      </c>
      <c r="DA180" s="324">
        <f t="shared" si="217"/>
        <v>1464.1900000000003</v>
      </c>
      <c r="DB180" s="324">
        <f t="shared" si="218"/>
        <v>0</v>
      </c>
      <c r="DC180" s="327">
        <f t="shared" si="268"/>
        <v>1464.1900000000003</v>
      </c>
      <c r="DD180" s="324">
        <v>862.75000000000011</v>
      </c>
      <c r="DE180" s="324">
        <v>0</v>
      </c>
      <c r="DF180" s="324">
        <f t="shared" si="219"/>
        <v>862.75000000000011</v>
      </c>
      <c r="DG180" s="324">
        <f t="shared" si="220"/>
        <v>0</v>
      </c>
      <c r="DH180" s="325">
        <f t="shared" si="269"/>
        <v>862.75000000000011</v>
      </c>
      <c r="DI180" s="323">
        <v>1392.6</v>
      </c>
      <c r="DJ180" s="323">
        <v>125.87</v>
      </c>
      <c r="DK180" s="324">
        <f t="shared" si="221"/>
        <v>1266.73</v>
      </c>
      <c r="DL180" s="324">
        <f t="shared" si="222"/>
        <v>0</v>
      </c>
      <c r="DM180" s="327">
        <f t="shared" si="270"/>
        <v>1266.73</v>
      </c>
      <c r="DN180" s="324">
        <v>153.4</v>
      </c>
      <c r="DO180" s="324">
        <v>0</v>
      </c>
      <c r="DP180" s="324">
        <f t="shared" si="223"/>
        <v>153.4</v>
      </c>
      <c r="DQ180" s="324">
        <f t="shared" si="224"/>
        <v>0</v>
      </c>
      <c r="DR180" s="325">
        <f t="shared" si="225"/>
        <v>153.4</v>
      </c>
      <c r="DS180" s="320">
        <v>5217.5499999999993</v>
      </c>
      <c r="DT180" s="320">
        <v>0</v>
      </c>
      <c r="DU180" s="319">
        <f t="shared" si="226"/>
        <v>5217.5499999999993</v>
      </c>
      <c r="DV180" s="320">
        <f t="shared" si="227"/>
        <v>0</v>
      </c>
      <c r="DW180" s="342">
        <f t="shared" si="271"/>
        <v>5217.5499999999993</v>
      </c>
      <c r="DX180" s="329">
        <v>5663.35</v>
      </c>
      <c r="DY180" s="329">
        <v>4117.26</v>
      </c>
      <c r="DZ180" s="320">
        <f t="shared" si="228"/>
        <v>1546.0900000000001</v>
      </c>
      <c r="EA180" s="320">
        <f t="shared" si="229"/>
        <v>0</v>
      </c>
      <c r="EB180" s="342">
        <f t="shared" si="230"/>
        <v>1546.0900000000001</v>
      </c>
      <c r="EC180" s="319">
        <v>0</v>
      </c>
      <c r="ED180" s="319">
        <v>0</v>
      </c>
      <c r="EE180" s="319">
        <f t="shared" si="231"/>
        <v>0</v>
      </c>
      <c r="EF180" s="320">
        <f t="shared" si="232"/>
        <v>0</v>
      </c>
      <c r="EG180" s="342">
        <f t="shared" si="272"/>
        <v>0</v>
      </c>
      <c r="EH180" s="324"/>
      <c r="EI180" s="324"/>
      <c r="EJ180" s="324">
        <f t="shared" si="234"/>
        <v>0</v>
      </c>
      <c r="EK180" s="324">
        <f t="shared" si="235"/>
        <v>0</v>
      </c>
      <c r="EL180" s="327">
        <f t="shared" si="236"/>
        <v>0</v>
      </c>
      <c r="EM180" s="330">
        <v>3416.0799999999995</v>
      </c>
      <c r="EN180" s="330">
        <v>2255.1400000000003</v>
      </c>
      <c r="EO180" s="331">
        <f t="shared" si="237"/>
        <v>103211.92</v>
      </c>
      <c r="EP180" s="331">
        <f t="shared" si="184"/>
        <v>67028.33</v>
      </c>
      <c r="EQ180" s="332">
        <f t="shared" si="262"/>
        <v>36183.589999999997</v>
      </c>
      <c r="ER180" s="332">
        <f t="shared" si="263"/>
        <v>0</v>
      </c>
      <c r="ES180" s="333">
        <f t="shared" si="238"/>
        <v>36183.589999999997</v>
      </c>
      <c r="ET180" s="343"/>
      <c r="EU180" s="335">
        <f t="shared" si="239"/>
        <v>-122668.35</v>
      </c>
      <c r="EV180" s="336">
        <f t="shared" si="240"/>
        <v>-86823.93</v>
      </c>
      <c r="EW180" s="337"/>
      <c r="EX180" s="2"/>
      <c r="EY180" s="7"/>
      <c r="EZ180" s="2"/>
      <c r="FA180" s="2"/>
      <c r="FB180" s="2"/>
      <c r="FC180" s="2"/>
      <c r="FD180" s="2"/>
      <c r="FE180" s="2"/>
      <c r="FF180" s="2"/>
      <c r="FG180" s="2"/>
    </row>
    <row r="181" spans="1:163" s="1" customFormat="1" ht="15.75" customHeight="1" x14ac:dyDescent="0.25">
      <c r="A181" s="311">
        <v>174</v>
      </c>
      <c r="B181" s="338" t="s">
        <v>180</v>
      </c>
      <c r="C181" s="339">
        <v>5</v>
      </c>
      <c r="D181" s="340">
        <v>4</v>
      </c>
      <c r="E181" s="315">
        <v>2929.8714285714291</v>
      </c>
      <c r="F181" s="316">
        <f>'[3]березень 2021'!F190</f>
        <v>36850.580000000009</v>
      </c>
      <c r="G181" s="316">
        <f>'[3]березень 2021'!G190</f>
        <v>-20817.249999999989</v>
      </c>
      <c r="H181" s="317">
        <v>11273.44</v>
      </c>
      <c r="I181" s="317">
        <v>10578.97</v>
      </c>
      <c r="J181" s="317">
        <f t="shared" si="241"/>
        <v>694.47000000000116</v>
      </c>
      <c r="K181" s="317">
        <f t="shared" si="242"/>
        <v>0</v>
      </c>
      <c r="L181" s="317">
        <f t="shared" si="185"/>
        <v>694.47000000000116</v>
      </c>
      <c r="M181" s="318">
        <v>18773.23</v>
      </c>
      <c r="N181" s="318">
        <v>27448.489999999998</v>
      </c>
      <c r="O181" s="319">
        <f t="shared" si="243"/>
        <v>0</v>
      </c>
      <c r="P181" s="319">
        <f t="shared" si="186"/>
        <v>-8675.2599999999984</v>
      </c>
      <c r="Q181" s="319">
        <f t="shared" si="187"/>
        <v>-8675.2599999999984</v>
      </c>
      <c r="R181" s="319">
        <v>0</v>
      </c>
      <c r="S181" s="319">
        <v>0</v>
      </c>
      <c r="T181" s="319">
        <f t="shared" si="244"/>
        <v>0</v>
      </c>
      <c r="U181" s="320">
        <f t="shared" si="245"/>
        <v>0</v>
      </c>
      <c r="V181" s="341">
        <f t="shared" si="188"/>
        <v>0</v>
      </c>
      <c r="W181" s="319">
        <v>0</v>
      </c>
      <c r="X181" s="319">
        <v>0</v>
      </c>
      <c r="Y181" s="319">
        <f t="shared" si="189"/>
        <v>0</v>
      </c>
      <c r="Z181" s="320">
        <f t="shared" si="190"/>
        <v>0</v>
      </c>
      <c r="AA181" s="342">
        <f t="shared" si="191"/>
        <v>0</v>
      </c>
      <c r="AB181" s="323">
        <v>4197.1299999999992</v>
      </c>
      <c r="AC181" s="323">
        <v>751.55</v>
      </c>
      <c r="AD181" s="324">
        <f t="shared" si="246"/>
        <v>3445.579999999999</v>
      </c>
      <c r="AE181" s="324">
        <f t="shared" si="247"/>
        <v>0</v>
      </c>
      <c r="AF181" s="325">
        <f t="shared" si="264"/>
        <v>3445.579999999999</v>
      </c>
      <c r="AG181" s="323">
        <v>2180.35</v>
      </c>
      <c r="AH181" s="323">
        <v>685.78000000000009</v>
      </c>
      <c r="AI181" s="324">
        <f t="shared" si="248"/>
        <v>1494.5699999999997</v>
      </c>
      <c r="AJ181" s="324">
        <f t="shared" si="249"/>
        <v>0</v>
      </c>
      <c r="AK181" s="325">
        <f t="shared" si="192"/>
        <v>1494.5699999999997</v>
      </c>
      <c r="AL181" s="323">
        <v>4071.0499999999997</v>
      </c>
      <c r="AM181" s="323">
        <v>3132.7899999999995</v>
      </c>
      <c r="AN181" s="324">
        <f t="shared" si="250"/>
        <v>938.26000000000022</v>
      </c>
      <c r="AO181" s="324">
        <f t="shared" si="251"/>
        <v>0</v>
      </c>
      <c r="AP181" s="325">
        <f t="shared" si="193"/>
        <v>938.26000000000022</v>
      </c>
      <c r="AQ181" s="326">
        <v>805.7299999999999</v>
      </c>
      <c r="AR181" s="326">
        <v>689.93999999999994</v>
      </c>
      <c r="AS181" s="324">
        <f t="shared" si="252"/>
        <v>115.78999999999996</v>
      </c>
      <c r="AT181" s="324">
        <f t="shared" si="253"/>
        <v>0</v>
      </c>
      <c r="AU181" s="327">
        <f t="shared" si="194"/>
        <v>115.78999999999996</v>
      </c>
      <c r="AV181" s="323">
        <v>263.10000000000002</v>
      </c>
      <c r="AW181" s="323">
        <v>0.47000000000000003</v>
      </c>
      <c r="AX181" s="324">
        <f t="shared" si="254"/>
        <v>262.63</v>
      </c>
      <c r="AY181" s="324">
        <f t="shared" si="255"/>
        <v>0</v>
      </c>
      <c r="AZ181" s="325">
        <f t="shared" si="195"/>
        <v>262.63</v>
      </c>
      <c r="BA181" s="326">
        <v>4158.08</v>
      </c>
      <c r="BB181" s="326">
        <v>2545.9100000000003</v>
      </c>
      <c r="BC181" s="324">
        <f t="shared" si="256"/>
        <v>1612.1699999999996</v>
      </c>
      <c r="BD181" s="324">
        <f t="shared" si="257"/>
        <v>0</v>
      </c>
      <c r="BE181" s="327">
        <f t="shared" si="196"/>
        <v>1612.1699999999996</v>
      </c>
      <c r="BF181" s="324">
        <v>1003.1799999999998</v>
      </c>
      <c r="BG181" s="324">
        <v>3884.94</v>
      </c>
      <c r="BH181" s="324">
        <f t="shared" si="258"/>
        <v>0</v>
      </c>
      <c r="BI181" s="324">
        <f t="shared" si="259"/>
        <v>-2881.76</v>
      </c>
      <c r="BJ181" s="327">
        <f t="shared" si="197"/>
        <v>-2881.76</v>
      </c>
      <c r="BK181" s="324">
        <v>5523.0300000000007</v>
      </c>
      <c r="BL181" s="324">
        <v>9803.77</v>
      </c>
      <c r="BM181" s="324">
        <f t="shared" si="260"/>
        <v>0</v>
      </c>
      <c r="BN181" s="324">
        <f t="shared" si="261"/>
        <v>-4280.74</v>
      </c>
      <c r="BO181" s="325">
        <f t="shared" si="198"/>
        <v>-4280.74</v>
      </c>
      <c r="BP181" s="320">
        <v>827.98000000000013</v>
      </c>
      <c r="BQ181" s="320">
        <v>681.15</v>
      </c>
      <c r="BR181" s="319">
        <f t="shared" si="199"/>
        <v>146.83000000000015</v>
      </c>
      <c r="BS181" s="320">
        <f t="shared" si="200"/>
        <v>0</v>
      </c>
      <c r="BT181" s="341">
        <f t="shared" si="201"/>
        <v>146.83000000000015</v>
      </c>
      <c r="BU181" s="319">
        <v>107.8</v>
      </c>
      <c r="BV181" s="319">
        <v>0</v>
      </c>
      <c r="BW181" s="319">
        <f t="shared" si="202"/>
        <v>107.8</v>
      </c>
      <c r="BX181" s="320">
        <f t="shared" si="203"/>
        <v>0</v>
      </c>
      <c r="BY181" s="342">
        <f t="shared" si="204"/>
        <v>107.8</v>
      </c>
      <c r="BZ181" s="319">
        <v>1672.9599999999998</v>
      </c>
      <c r="CA181" s="319">
        <v>2749.66</v>
      </c>
      <c r="CB181" s="319">
        <f t="shared" si="205"/>
        <v>0</v>
      </c>
      <c r="CC181" s="320">
        <f t="shared" si="206"/>
        <v>-1076.7</v>
      </c>
      <c r="CD181" s="341">
        <f t="shared" si="207"/>
        <v>-1076.7</v>
      </c>
      <c r="CE181" s="319">
        <v>23614.400000000001</v>
      </c>
      <c r="CF181" s="319">
        <v>18301.419999999998</v>
      </c>
      <c r="CG181" s="319">
        <f t="shared" si="208"/>
        <v>5312.9800000000032</v>
      </c>
      <c r="CH181" s="320">
        <f t="shared" si="209"/>
        <v>0</v>
      </c>
      <c r="CI181" s="342">
        <f t="shared" si="210"/>
        <v>5312.9800000000032</v>
      </c>
      <c r="CJ181" s="319">
        <v>2483.4</v>
      </c>
      <c r="CK181" s="319">
        <v>3607.76</v>
      </c>
      <c r="CL181" s="324">
        <f t="shared" si="211"/>
        <v>0</v>
      </c>
      <c r="CM181" s="324">
        <f t="shared" si="212"/>
        <v>-1124.3600000000001</v>
      </c>
      <c r="CN181" s="327">
        <f t="shared" si="265"/>
        <v>-1124.3600000000001</v>
      </c>
      <c r="CO181" s="324">
        <v>3718.2999999999997</v>
      </c>
      <c r="CP181" s="324">
        <v>5375.42</v>
      </c>
      <c r="CQ181" s="324">
        <f t="shared" si="213"/>
        <v>0</v>
      </c>
      <c r="CR181" s="324">
        <f t="shared" si="214"/>
        <v>-1657.1200000000003</v>
      </c>
      <c r="CS181" s="327">
        <f t="shared" si="266"/>
        <v>-1657.1200000000003</v>
      </c>
      <c r="CT181" s="324">
        <v>619.97000000000014</v>
      </c>
      <c r="CU181" s="324">
        <v>0</v>
      </c>
      <c r="CV181" s="324">
        <f t="shared" si="215"/>
        <v>619.97000000000014</v>
      </c>
      <c r="CW181" s="324">
        <f t="shared" si="216"/>
        <v>0</v>
      </c>
      <c r="CX181" s="327">
        <f t="shared" si="267"/>
        <v>619.97000000000014</v>
      </c>
      <c r="CY181" s="324">
        <v>1518.8900000000003</v>
      </c>
      <c r="CZ181" s="324">
        <v>2214.31</v>
      </c>
      <c r="DA181" s="324">
        <f t="shared" si="217"/>
        <v>0</v>
      </c>
      <c r="DB181" s="324">
        <f t="shared" si="218"/>
        <v>-695.41999999999962</v>
      </c>
      <c r="DC181" s="327">
        <f t="shared" si="268"/>
        <v>-695.41999999999962</v>
      </c>
      <c r="DD181" s="324">
        <v>971.2800000000002</v>
      </c>
      <c r="DE181" s="324">
        <v>0</v>
      </c>
      <c r="DF181" s="324">
        <f t="shared" si="219"/>
        <v>971.2800000000002</v>
      </c>
      <c r="DG181" s="324">
        <f t="shared" si="220"/>
        <v>0</v>
      </c>
      <c r="DH181" s="325">
        <f t="shared" si="269"/>
        <v>971.2800000000002</v>
      </c>
      <c r="DI181" s="323">
        <v>1393.2</v>
      </c>
      <c r="DJ181" s="323">
        <v>789.42000000000007</v>
      </c>
      <c r="DK181" s="324">
        <f t="shared" si="221"/>
        <v>603.78</v>
      </c>
      <c r="DL181" s="324">
        <f t="shared" si="222"/>
        <v>0</v>
      </c>
      <c r="DM181" s="327">
        <f t="shared" si="270"/>
        <v>603.78</v>
      </c>
      <c r="DN181" s="324">
        <v>153.54</v>
      </c>
      <c r="DO181" s="324">
        <v>0</v>
      </c>
      <c r="DP181" s="324">
        <f t="shared" si="223"/>
        <v>153.54</v>
      </c>
      <c r="DQ181" s="324">
        <f t="shared" si="224"/>
        <v>0</v>
      </c>
      <c r="DR181" s="325">
        <f t="shared" si="225"/>
        <v>153.54</v>
      </c>
      <c r="DS181" s="320">
        <v>5435.76</v>
      </c>
      <c r="DT181" s="320">
        <v>0</v>
      </c>
      <c r="DU181" s="319">
        <f t="shared" si="226"/>
        <v>5435.76</v>
      </c>
      <c r="DV181" s="320">
        <f t="shared" si="227"/>
        <v>0</v>
      </c>
      <c r="DW181" s="342">
        <f t="shared" si="271"/>
        <v>5435.76</v>
      </c>
      <c r="DX181" s="329">
        <v>2903.1800000000003</v>
      </c>
      <c r="DY181" s="329">
        <v>2065.5500000000002</v>
      </c>
      <c r="DZ181" s="320">
        <f t="shared" si="228"/>
        <v>837.63000000000011</v>
      </c>
      <c r="EA181" s="320">
        <f t="shared" si="229"/>
        <v>0</v>
      </c>
      <c r="EB181" s="342">
        <f t="shared" si="230"/>
        <v>837.63000000000011</v>
      </c>
      <c r="EC181" s="319">
        <v>0</v>
      </c>
      <c r="ED181" s="319">
        <v>0</v>
      </c>
      <c r="EE181" s="319">
        <f t="shared" si="231"/>
        <v>0</v>
      </c>
      <c r="EF181" s="320">
        <f t="shared" si="232"/>
        <v>0</v>
      </c>
      <c r="EG181" s="342">
        <f t="shared" si="272"/>
        <v>0</v>
      </c>
      <c r="EH181" s="324"/>
      <c r="EI181" s="324"/>
      <c r="EJ181" s="324">
        <f t="shared" si="234"/>
        <v>0</v>
      </c>
      <c r="EK181" s="324">
        <f t="shared" si="235"/>
        <v>0</v>
      </c>
      <c r="EL181" s="327">
        <f t="shared" si="236"/>
        <v>0</v>
      </c>
      <c r="EM181" s="330">
        <v>3343.4999999999995</v>
      </c>
      <c r="EN181" s="330">
        <v>3620.93</v>
      </c>
      <c r="EO181" s="331">
        <f t="shared" si="237"/>
        <v>101012.48000000001</v>
      </c>
      <c r="EP181" s="331">
        <f t="shared" si="184"/>
        <v>98928.23</v>
      </c>
      <c r="EQ181" s="332">
        <f t="shared" si="262"/>
        <v>2084.2500000000146</v>
      </c>
      <c r="ER181" s="332">
        <f t="shared" si="263"/>
        <v>0</v>
      </c>
      <c r="ES181" s="333">
        <f t="shared" si="238"/>
        <v>2084.2500000000146</v>
      </c>
      <c r="ET181" s="343"/>
      <c r="EU181" s="335">
        <f t="shared" si="239"/>
        <v>38934.830000000024</v>
      </c>
      <c r="EV181" s="336">
        <f t="shared" si="240"/>
        <v>-16632.599999999984</v>
      </c>
      <c r="EW181" s="337"/>
      <c r="EX181" s="2"/>
      <c r="EY181" s="7"/>
      <c r="EZ181" s="2"/>
      <c r="FA181" s="2"/>
      <c r="FB181" s="2"/>
      <c r="FC181" s="2"/>
      <c r="FD181" s="2"/>
      <c r="FE181" s="2"/>
      <c r="FF181" s="2"/>
      <c r="FG181" s="2"/>
    </row>
    <row r="182" spans="1:163" s="1" customFormat="1" ht="15.75" customHeight="1" x14ac:dyDescent="0.25">
      <c r="A182" s="311">
        <v>175</v>
      </c>
      <c r="B182" s="338" t="s">
        <v>181</v>
      </c>
      <c r="C182" s="339">
        <v>5</v>
      </c>
      <c r="D182" s="340">
        <v>6</v>
      </c>
      <c r="E182" s="315">
        <v>4343.5</v>
      </c>
      <c r="F182" s="316">
        <f>'[3]березень 2021'!F191</f>
        <v>69756.689999999973</v>
      </c>
      <c r="G182" s="316">
        <f>'[3]березень 2021'!G191</f>
        <v>21971.120000000003</v>
      </c>
      <c r="H182" s="317">
        <v>17999.929999999997</v>
      </c>
      <c r="I182" s="317">
        <v>16505.97</v>
      </c>
      <c r="J182" s="317">
        <f t="shared" si="241"/>
        <v>1493.9599999999955</v>
      </c>
      <c r="K182" s="317">
        <f t="shared" si="242"/>
        <v>0</v>
      </c>
      <c r="L182" s="317">
        <f t="shared" si="185"/>
        <v>1493.9599999999955</v>
      </c>
      <c r="M182" s="318">
        <v>35226.720000000001</v>
      </c>
      <c r="N182" s="318">
        <v>49640.55</v>
      </c>
      <c r="O182" s="319">
        <f t="shared" si="243"/>
        <v>0</v>
      </c>
      <c r="P182" s="319">
        <f t="shared" si="186"/>
        <v>-14413.830000000002</v>
      </c>
      <c r="Q182" s="319">
        <f t="shared" si="187"/>
        <v>-14413.830000000002</v>
      </c>
      <c r="R182" s="319">
        <v>0</v>
      </c>
      <c r="S182" s="319">
        <v>0</v>
      </c>
      <c r="T182" s="319">
        <f t="shared" si="244"/>
        <v>0</v>
      </c>
      <c r="U182" s="320">
        <f t="shared" si="245"/>
        <v>0</v>
      </c>
      <c r="V182" s="341">
        <f t="shared" si="188"/>
        <v>0</v>
      </c>
      <c r="W182" s="319">
        <v>0</v>
      </c>
      <c r="X182" s="319">
        <v>0</v>
      </c>
      <c r="Y182" s="319">
        <f t="shared" si="189"/>
        <v>0</v>
      </c>
      <c r="Z182" s="320">
        <f t="shared" si="190"/>
        <v>0</v>
      </c>
      <c r="AA182" s="342">
        <f t="shared" si="191"/>
        <v>0</v>
      </c>
      <c r="AB182" s="323">
        <v>5652.6200000000008</v>
      </c>
      <c r="AC182" s="323">
        <v>923.05000000000007</v>
      </c>
      <c r="AD182" s="324">
        <f t="shared" si="246"/>
        <v>4729.5700000000006</v>
      </c>
      <c r="AE182" s="324">
        <f t="shared" si="247"/>
        <v>0</v>
      </c>
      <c r="AF182" s="325">
        <f t="shared" si="264"/>
        <v>4729.5700000000006</v>
      </c>
      <c r="AG182" s="323">
        <v>3360.55</v>
      </c>
      <c r="AH182" s="323">
        <v>629.04000000000008</v>
      </c>
      <c r="AI182" s="324">
        <f t="shared" si="248"/>
        <v>2731.51</v>
      </c>
      <c r="AJ182" s="324">
        <f t="shared" si="249"/>
        <v>0</v>
      </c>
      <c r="AK182" s="325">
        <f t="shared" si="192"/>
        <v>2731.51</v>
      </c>
      <c r="AL182" s="323">
        <v>6061.3899999999994</v>
      </c>
      <c r="AM182" s="323">
        <v>4661.2299999999996</v>
      </c>
      <c r="AN182" s="324">
        <f t="shared" si="250"/>
        <v>1400.1599999999999</v>
      </c>
      <c r="AO182" s="324">
        <f t="shared" si="251"/>
        <v>0</v>
      </c>
      <c r="AP182" s="325">
        <f t="shared" si="193"/>
        <v>1400.1599999999999</v>
      </c>
      <c r="AQ182" s="326">
        <v>1187.96</v>
      </c>
      <c r="AR182" s="326">
        <v>1013.99</v>
      </c>
      <c r="AS182" s="324">
        <f t="shared" si="252"/>
        <v>173.97000000000003</v>
      </c>
      <c r="AT182" s="324">
        <f t="shared" si="253"/>
        <v>0</v>
      </c>
      <c r="AU182" s="327">
        <f t="shared" si="194"/>
        <v>173.97000000000003</v>
      </c>
      <c r="AV182" s="323">
        <v>376.55999999999995</v>
      </c>
      <c r="AW182" s="323">
        <v>5349.01</v>
      </c>
      <c r="AX182" s="324">
        <f t="shared" si="254"/>
        <v>0</v>
      </c>
      <c r="AY182" s="324">
        <f t="shared" si="255"/>
        <v>-4972.4500000000007</v>
      </c>
      <c r="AZ182" s="325">
        <f t="shared" si="195"/>
        <v>-4972.4500000000007</v>
      </c>
      <c r="BA182" s="326">
        <v>8786.06</v>
      </c>
      <c r="BB182" s="326">
        <v>5311.49</v>
      </c>
      <c r="BC182" s="324">
        <f t="shared" si="256"/>
        <v>3474.5699999999997</v>
      </c>
      <c r="BD182" s="324">
        <f t="shared" si="257"/>
        <v>0</v>
      </c>
      <c r="BE182" s="327">
        <f t="shared" si="196"/>
        <v>3474.5699999999997</v>
      </c>
      <c r="BF182" s="324">
        <v>1487.22</v>
      </c>
      <c r="BG182" s="324">
        <v>3815.24</v>
      </c>
      <c r="BH182" s="324">
        <f t="shared" si="258"/>
        <v>0</v>
      </c>
      <c r="BI182" s="324">
        <f t="shared" si="259"/>
        <v>-2328.0199999999995</v>
      </c>
      <c r="BJ182" s="327">
        <f t="shared" si="197"/>
        <v>-2328.0199999999995</v>
      </c>
      <c r="BK182" s="324">
        <v>8187.9299999999985</v>
      </c>
      <c r="BL182" s="324">
        <v>4663.0200000000004</v>
      </c>
      <c r="BM182" s="324">
        <f t="shared" si="260"/>
        <v>3524.909999999998</v>
      </c>
      <c r="BN182" s="324">
        <f t="shared" si="261"/>
        <v>0</v>
      </c>
      <c r="BO182" s="325">
        <f t="shared" si="198"/>
        <v>3524.909999999998</v>
      </c>
      <c r="BP182" s="320">
        <v>955.11999999999989</v>
      </c>
      <c r="BQ182" s="320">
        <v>786.03</v>
      </c>
      <c r="BR182" s="319">
        <f t="shared" si="199"/>
        <v>169.08999999999992</v>
      </c>
      <c r="BS182" s="320">
        <f t="shared" si="200"/>
        <v>0</v>
      </c>
      <c r="BT182" s="341">
        <f t="shared" si="201"/>
        <v>169.08999999999992</v>
      </c>
      <c r="BU182" s="319">
        <v>122.48999999999998</v>
      </c>
      <c r="BV182" s="319">
        <v>0</v>
      </c>
      <c r="BW182" s="319">
        <f t="shared" si="202"/>
        <v>122.48999999999998</v>
      </c>
      <c r="BX182" s="320">
        <f t="shared" si="203"/>
        <v>0</v>
      </c>
      <c r="BY182" s="342">
        <f t="shared" si="204"/>
        <v>122.48999999999998</v>
      </c>
      <c r="BZ182" s="319">
        <v>2216.9</v>
      </c>
      <c r="CA182" s="319">
        <v>3640.88</v>
      </c>
      <c r="CB182" s="319">
        <f t="shared" si="205"/>
        <v>0</v>
      </c>
      <c r="CC182" s="320">
        <f t="shared" si="206"/>
        <v>-1423.98</v>
      </c>
      <c r="CD182" s="341">
        <f t="shared" si="207"/>
        <v>-1423.98</v>
      </c>
      <c r="CE182" s="319">
        <v>23041.87</v>
      </c>
      <c r="CF182" s="319">
        <v>27228.989999999998</v>
      </c>
      <c r="CG182" s="319">
        <f t="shared" si="208"/>
        <v>0</v>
      </c>
      <c r="CH182" s="320">
        <f t="shared" si="209"/>
        <v>-4187.119999999999</v>
      </c>
      <c r="CI182" s="342">
        <f t="shared" si="210"/>
        <v>-4187.119999999999</v>
      </c>
      <c r="CJ182" s="319">
        <v>3334.940000000001</v>
      </c>
      <c r="CK182" s="319">
        <v>0</v>
      </c>
      <c r="CL182" s="324">
        <f t="shared" si="211"/>
        <v>3334.940000000001</v>
      </c>
      <c r="CM182" s="324">
        <f t="shared" si="212"/>
        <v>0</v>
      </c>
      <c r="CN182" s="327">
        <f t="shared" si="265"/>
        <v>3334.940000000001</v>
      </c>
      <c r="CO182" s="324">
        <v>5729.1</v>
      </c>
      <c r="CP182" s="324">
        <v>0</v>
      </c>
      <c r="CQ182" s="324">
        <f t="shared" si="213"/>
        <v>5729.1</v>
      </c>
      <c r="CR182" s="324">
        <f t="shared" si="214"/>
        <v>0</v>
      </c>
      <c r="CS182" s="327">
        <f t="shared" si="266"/>
        <v>5729.1</v>
      </c>
      <c r="CT182" s="324">
        <v>937.35</v>
      </c>
      <c r="CU182" s="324">
        <v>4958.66</v>
      </c>
      <c r="CV182" s="324">
        <f t="shared" si="215"/>
        <v>0</v>
      </c>
      <c r="CW182" s="324">
        <f t="shared" si="216"/>
        <v>-4021.31</v>
      </c>
      <c r="CX182" s="327">
        <f t="shared" si="267"/>
        <v>-4021.31</v>
      </c>
      <c r="CY182" s="324">
        <v>2179.12</v>
      </c>
      <c r="CZ182" s="324">
        <v>8163.11</v>
      </c>
      <c r="DA182" s="324">
        <f t="shared" si="217"/>
        <v>0</v>
      </c>
      <c r="DB182" s="324">
        <f t="shared" si="218"/>
        <v>-5983.99</v>
      </c>
      <c r="DC182" s="327">
        <f t="shared" si="268"/>
        <v>-5983.99</v>
      </c>
      <c r="DD182" s="324">
        <v>1390.36</v>
      </c>
      <c r="DE182" s="324">
        <v>0</v>
      </c>
      <c r="DF182" s="324">
        <f t="shared" si="219"/>
        <v>1390.36</v>
      </c>
      <c r="DG182" s="324">
        <f t="shared" si="220"/>
        <v>0</v>
      </c>
      <c r="DH182" s="325">
        <f t="shared" si="269"/>
        <v>1390.36</v>
      </c>
      <c r="DI182" s="323">
        <v>3026.58</v>
      </c>
      <c r="DJ182" s="323">
        <v>916.42</v>
      </c>
      <c r="DK182" s="324">
        <f t="shared" si="221"/>
        <v>2110.16</v>
      </c>
      <c r="DL182" s="324">
        <f t="shared" si="222"/>
        <v>0</v>
      </c>
      <c r="DM182" s="327">
        <f t="shared" si="270"/>
        <v>2110.16</v>
      </c>
      <c r="DN182" s="324">
        <v>269.72000000000003</v>
      </c>
      <c r="DO182" s="324">
        <v>0</v>
      </c>
      <c r="DP182" s="324">
        <f t="shared" si="223"/>
        <v>269.72000000000003</v>
      </c>
      <c r="DQ182" s="324">
        <f t="shared" si="224"/>
        <v>0</v>
      </c>
      <c r="DR182" s="325">
        <f t="shared" si="225"/>
        <v>269.72000000000003</v>
      </c>
      <c r="DS182" s="320">
        <v>7821.369999999999</v>
      </c>
      <c r="DT182" s="320">
        <v>0</v>
      </c>
      <c r="DU182" s="319">
        <f t="shared" si="226"/>
        <v>7821.369999999999</v>
      </c>
      <c r="DV182" s="320">
        <f t="shared" si="227"/>
        <v>0</v>
      </c>
      <c r="DW182" s="342">
        <f t="shared" si="271"/>
        <v>7821.369999999999</v>
      </c>
      <c r="DX182" s="329">
        <v>6816.6800000000012</v>
      </c>
      <c r="DY182" s="329">
        <v>5444.5299999999988</v>
      </c>
      <c r="DZ182" s="320">
        <f t="shared" si="228"/>
        <v>1372.1500000000024</v>
      </c>
      <c r="EA182" s="320">
        <f t="shared" si="229"/>
        <v>0</v>
      </c>
      <c r="EB182" s="342">
        <f t="shared" si="230"/>
        <v>1372.1500000000024</v>
      </c>
      <c r="EC182" s="319">
        <v>0</v>
      </c>
      <c r="ED182" s="319">
        <v>0</v>
      </c>
      <c r="EE182" s="319">
        <f t="shared" si="231"/>
        <v>0</v>
      </c>
      <c r="EF182" s="320">
        <f t="shared" si="232"/>
        <v>0</v>
      </c>
      <c r="EG182" s="342">
        <f t="shared" si="272"/>
        <v>0</v>
      </c>
      <c r="EH182" s="324"/>
      <c r="EI182" s="324"/>
      <c r="EJ182" s="324">
        <f t="shared" si="234"/>
        <v>0</v>
      </c>
      <c r="EK182" s="324">
        <f t="shared" si="235"/>
        <v>0</v>
      </c>
      <c r="EL182" s="327">
        <f t="shared" si="236"/>
        <v>0</v>
      </c>
      <c r="EM182" s="330">
        <v>5003.74</v>
      </c>
      <c r="EN182" s="330">
        <v>4521.96</v>
      </c>
      <c r="EO182" s="331">
        <f t="shared" si="237"/>
        <v>151172.27999999997</v>
      </c>
      <c r="EP182" s="331">
        <f t="shared" si="184"/>
        <v>148173.17000000001</v>
      </c>
      <c r="EQ182" s="332">
        <f t="shared" si="262"/>
        <v>2999.1099999999569</v>
      </c>
      <c r="ER182" s="332">
        <f t="shared" si="263"/>
        <v>0</v>
      </c>
      <c r="ES182" s="333">
        <f t="shared" si="238"/>
        <v>2999.1099999999569</v>
      </c>
      <c r="ET182" s="343"/>
      <c r="EU182" s="335">
        <f t="shared" si="239"/>
        <v>72755.79999999993</v>
      </c>
      <c r="EV182" s="336">
        <f t="shared" si="240"/>
        <v>20612.980000000007</v>
      </c>
      <c r="EW182" s="337"/>
      <c r="EX182" s="2"/>
      <c r="EY182" s="7"/>
      <c r="EZ182" s="2"/>
      <c r="FA182" s="2"/>
      <c r="FB182" s="2"/>
      <c r="FC182" s="2"/>
      <c r="FD182" s="2"/>
      <c r="FE182" s="2"/>
      <c r="FF182" s="2"/>
      <c r="FG182" s="2"/>
    </row>
    <row r="183" spans="1:163" s="1" customFormat="1" ht="15.75" customHeight="1" x14ac:dyDescent="0.25">
      <c r="A183" s="311">
        <v>176</v>
      </c>
      <c r="B183" s="338" t="s">
        <v>182</v>
      </c>
      <c r="C183" s="339">
        <v>5</v>
      </c>
      <c r="D183" s="340">
        <v>7</v>
      </c>
      <c r="E183" s="315">
        <v>4507.0285714285719</v>
      </c>
      <c r="F183" s="316">
        <f>'[3]березень 2021'!F192</f>
        <v>-64553.560000000005</v>
      </c>
      <c r="G183" s="316">
        <f>'[3]березень 2021'!G192</f>
        <v>-120484.12000000001</v>
      </c>
      <c r="H183" s="317">
        <v>21260.67</v>
      </c>
      <c r="I183" s="317">
        <v>19488.729999999996</v>
      </c>
      <c r="J183" s="317">
        <f t="shared" si="241"/>
        <v>1771.9400000000023</v>
      </c>
      <c r="K183" s="317">
        <f t="shared" si="242"/>
        <v>0</v>
      </c>
      <c r="L183" s="317">
        <f t="shared" si="185"/>
        <v>1771.9400000000023</v>
      </c>
      <c r="M183" s="318">
        <v>25589.089999999997</v>
      </c>
      <c r="N183" s="318">
        <v>42424.98</v>
      </c>
      <c r="O183" s="319">
        <f t="shared" si="243"/>
        <v>0</v>
      </c>
      <c r="P183" s="319">
        <f t="shared" si="186"/>
        <v>-16835.890000000007</v>
      </c>
      <c r="Q183" s="319">
        <f t="shared" si="187"/>
        <v>-16835.890000000007</v>
      </c>
      <c r="R183" s="319">
        <v>0</v>
      </c>
      <c r="S183" s="319">
        <v>0</v>
      </c>
      <c r="T183" s="319">
        <f t="shared" si="244"/>
        <v>0</v>
      </c>
      <c r="U183" s="320">
        <f t="shared" si="245"/>
        <v>0</v>
      </c>
      <c r="V183" s="341">
        <f t="shared" si="188"/>
        <v>0</v>
      </c>
      <c r="W183" s="319">
        <v>0</v>
      </c>
      <c r="X183" s="319">
        <v>0</v>
      </c>
      <c r="Y183" s="319">
        <f t="shared" si="189"/>
        <v>0</v>
      </c>
      <c r="Z183" s="320">
        <f t="shared" si="190"/>
        <v>0</v>
      </c>
      <c r="AA183" s="342">
        <f t="shared" si="191"/>
        <v>0</v>
      </c>
      <c r="AB183" s="323">
        <v>6302.2699999999995</v>
      </c>
      <c r="AC183" s="323">
        <v>928.75</v>
      </c>
      <c r="AD183" s="324">
        <f t="shared" si="246"/>
        <v>5373.5199999999995</v>
      </c>
      <c r="AE183" s="324">
        <f t="shared" si="247"/>
        <v>0</v>
      </c>
      <c r="AF183" s="325">
        <f t="shared" si="264"/>
        <v>5373.5199999999995</v>
      </c>
      <c r="AG183" s="323">
        <v>3141.2699999999995</v>
      </c>
      <c r="AH183" s="323">
        <v>628.24</v>
      </c>
      <c r="AI183" s="324">
        <f t="shared" si="248"/>
        <v>2513.0299999999997</v>
      </c>
      <c r="AJ183" s="324">
        <f t="shared" si="249"/>
        <v>0</v>
      </c>
      <c r="AK183" s="325">
        <f t="shared" si="192"/>
        <v>2513.0299999999997</v>
      </c>
      <c r="AL183" s="323">
        <v>6309.77</v>
      </c>
      <c r="AM183" s="323">
        <v>4857.17</v>
      </c>
      <c r="AN183" s="324">
        <f t="shared" si="250"/>
        <v>1452.6000000000004</v>
      </c>
      <c r="AO183" s="324">
        <f t="shared" si="251"/>
        <v>0</v>
      </c>
      <c r="AP183" s="325">
        <f t="shared" si="193"/>
        <v>1452.6000000000004</v>
      </c>
      <c r="AQ183" s="326">
        <v>1241.22</v>
      </c>
      <c r="AR183" s="326">
        <v>1065.3399999999999</v>
      </c>
      <c r="AS183" s="324">
        <f t="shared" si="252"/>
        <v>175.88000000000011</v>
      </c>
      <c r="AT183" s="324">
        <f t="shared" si="253"/>
        <v>0</v>
      </c>
      <c r="AU183" s="327">
        <f t="shared" si="194"/>
        <v>175.88000000000011</v>
      </c>
      <c r="AV183" s="323">
        <v>438.99000000000007</v>
      </c>
      <c r="AW183" s="323">
        <v>0.74</v>
      </c>
      <c r="AX183" s="324">
        <f t="shared" si="254"/>
        <v>438.25000000000006</v>
      </c>
      <c r="AY183" s="324">
        <f t="shared" si="255"/>
        <v>0</v>
      </c>
      <c r="AZ183" s="325">
        <f t="shared" si="195"/>
        <v>438.25000000000006</v>
      </c>
      <c r="BA183" s="326">
        <v>10847.52</v>
      </c>
      <c r="BB183" s="326">
        <v>7092.0399999999991</v>
      </c>
      <c r="BC183" s="324">
        <f t="shared" si="256"/>
        <v>3755.4800000000014</v>
      </c>
      <c r="BD183" s="324">
        <f t="shared" si="257"/>
        <v>0</v>
      </c>
      <c r="BE183" s="327">
        <f t="shared" si="196"/>
        <v>3755.4800000000014</v>
      </c>
      <c r="BF183" s="324">
        <v>1543.22</v>
      </c>
      <c r="BG183" s="324">
        <v>4532.5</v>
      </c>
      <c r="BH183" s="324">
        <f t="shared" si="258"/>
        <v>0</v>
      </c>
      <c r="BI183" s="324">
        <f t="shared" si="259"/>
        <v>-2989.2799999999997</v>
      </c>
      <c r="BJ183" s="327">
        <f t="shared" si="197"/>
        <v>-2989.2799999999997</v>
      </c>
      <c r="BK183" s="324">
        <v>8498.7099999999991</v>
      </c>
      <c r="BL183" s="324">
        <v>7950.57</v>
      </c>
      <c r="BM183" s="324">
        <f t="shared" si="260"/>
        <v>548.13999999999942</v>
      </c>
      <c r="BN183" s="324">
        <f t="shared" si="261"/>
        <v>0</v>
      </c>
      <c r="BO183" s="325">
        <f t="shared" si="198"/>
        <v>548.13999999999942</v>
      </c>
      <c r="BP183" s="320">
        <v>1524.2900000000002</v>
      </c>
      <c r="BQ183" s="320">
        <v>1254.3799999999999</v>
      </c>
      <c r="BR183" s="319">
        <f t="shared" si="199"/>
        <v>269.91000000000031</v>
      </c>
      <c r="BS183" s="320">
        <f t="shared" si="200"/>
        <v>0</v>
      </c>
      <c r="BT183" s="341">
        <f t="shared" si="201"/>
        <v>269.91000000000031</v>
      </c>
      <c r="BU183" s="319">
        <v>196.93</v>
      </c>
      <c r="BV183" s="319">
        <v>0</v>
      </c>
      <c r="BW183" s="319">
        <f t="shared" si="202"/>
        <v>196.93</v>
      </c>
      <c r="BX183" s="320">
        <f t="shared" si="203"/>
        <v>0</v>
      </c>
      <c r="BY183" s="342">
        <f t="shared" si="204"/>
        <v>196.93</v>
      </c>
      <c r="BZ183" s="319">
        <v>2215.61</v>
      </c>
      <c r="CA183" s="319">
        <v>3640.88</v>
      </c>
      <c r="CB183" s="319">
        <f t="shared" si="205"/>
        <v>0</v>
      </c>
      <c r="CC183" s="320">
        <f t="shared" si="206"/>
        <v>-1425.27</v>
      </c>
      <c r="CD183" s="341">
        <f t="shared" si="207"/>
        <v>-1425.27</v>
      </c>
      <c r="CE183" s="319">
        <v>26890.359999999997</v>
      </c>
      <c r="CF183" s="319">
        <v>5325.3200000000006</v>
      </c>
      <c r="CG183" s="319">
        <f t="shared" si="208"/>
        <v>21565.039999999997</v>
      </c>
      <c r="CH183" s="320">
        <f t="shared" si="209"/>
        <v>0</v>
      </c>
      <c r="CI183" s="342">
        <f t="shared" si="210"/>
        <v>21565.039999999997</v>
      </c>
      <c r="CJ183" s="319">
        <v>3746.2900000000004</v>
      </c>
      <c r="CK183" s="319">
        <v>0</v>
      </c>
      <c r="CL183" s="324">
        <f t="shared" si="211"/>
        <v>3746.2900000000004</v>
      </c>
      <c r="CM183" s="324">
        <f t="shared" si="212"/>
        <v>0</v>
      </c>
      <c r="CN183" s="327">
        <f t="shared" si="265"/>
        <v>3746.2900000000004</v>
      </c>
      <c r="CO183" s="324">
        <v>5357.0099999999993</v>
      </c>
      <c r="CP183" s="324">
        <v>0</v>
      </c>
      <c r="CQ183" s="324">
        <f t="shared" si="213"/>
        <v>5357.0099999999993</v>
      </c>
      <c r="CR183" s="324">
        <f t="shared" si="214"/>
        <v>0</v>
      </c>
      <c r="CS183" s="327">
        <f t="shared" si="266"/>
        <v>5357.0099999999993</v>
      </c>
      <c r="CT183" s="324">
        <v>944.68999999999983</v>
      </c>
      <c r="CU183" s="324">
        <v>4072.26</v>
      </c>
      <c r="CV183" s="324">
        <f t="shared" si="215"/>
        <v>0</v>
      </c>
      <c r="CW183" s="324">
        <f t="shared" si="216"/>
        <v>-3127.5700000000006</v>
      </c>
      <c r="CX183" s="327">
        <f t="shared" si="267"/>
        <v>-3127.5700000000006</v>
      </c>
      <c r="CY183" s="324">
        <v>2297.2899999999995</v>
      </c>
      <c r="CZ183" s="324">
        <v>0</v>
      </c>
      <c r="DA183" s="324">
        <f t="shared" si="217"/>
        <v>2297.2899999999995</v>
      </c>
      <c r="DB183" s="324">
        <f t="shared" si="218"/>
        <v>0</v>
      </c>
      <c r="DC183" s="327">
        <f t="shared" si="268"/>
        <v>2297.2899999999995</v>
      </c>
      <c r="DD183" s="324">
        <v>1618.54</v>
      </c>
      <c r="DE183" s="324">
        <v>0</v>
      </c>
      <c r="DF183" s="324">
        <f t="shared" si="219"/>
        <v>1618.54</v>
      </c>
      <c r="DG183" s="324">
        <f t="shared" si="220"/>
        <v>0</v>
      </c>
      <c r="DH183" s="325">
        <f t="shared" si="269"/>
        <v>1618.54</v>
      </c>
      <c r="DI183" s="323">
        <v>3817.51</v>
      </c>
      <c r="DJ183" s="323">
        <v>1839.12</v>
      </c>
      <c r="DK183" s="324">
        <f t="shared" si="221"/>
        <v>1978.3900000000003</v>
      </c>
      <c r="DL183" s="324">
        <f t="shared" si="222"/>
        <v>0</v>
      </c>
      <c r="DM183" s="327">
        <f t="shared" si="270"/>
        <v>1978.3900000000003</v>
      </c>
      <c r="DN183" s="324">
        <v>292.94</v>
      </c>
      <c r="DO183" s="324">
        <v>0</v>
      </c>
      <c r="DP183" s="324">
        <f t="shared" si="223"/>
        <v>292.94</v>
      </c>
      <c r="DQ183" s="324">
        <f t="shared" si="224"/>
        <v>0</v>
      </c>
      <c r="DR183" s="325">
        <f t="shared" si="225"/>
        <v>292.94</v>
      </c>
      <c r="DS183" s="320">
        <v>8961.66</v>
      </c>
      <c r="DT183" s="320">
        <v>0</v>
      </c>
      <c r="DU183" s="319">
        <f t="shared" si="226"/>
        <v>8961.66</v>
      </c>
      <c r="DV183" s="320">
        <f t="shared" si="227"/>
        <v>0</v>
      </c>
      <c r="DW183" s="342">
        <f t="shared" si="271"/>
        <v>8961.66</v>
      </c>
      <c r="DX183" s="329">
        <v>8059.0100000000011</v>
      </c>
      <c r="DY183" s="329">
        <v>5425.66</v>
      </c>
      <c r="DZ183" s="320">
        <f t="shared" si="228"/>
        <v>2633.3500000000013</v>
      </c>
      <c r="EA183" s="320">
        <f t="shared" si="229"/>
        <v>0</v>
      </c>
      <c r="EB183" s="342">
        <f t="shared" si="230"/>
        <v>2633.3500000000013</v>
      </c>
      <c r="EC183" s="319">
        <v>0</v>
      </c>
      <c r="ED183" s="319">
        <v>0</v>
      </c>
      <c r="EE183" s="319">
        <f t="shared" si="231"/>
        <v>0</v>
      </c>
      <c r="EF183" s="320">
        <f t="shared" si="232"/>
        <v>0</v>
      </c>
      <c r="EG183" s="342">
        <f t="shared" si="272"/>
        <v>0</v>
      </c>
      <c r="EH183" s="324"/>
      <c r="EI183" s="324"/>
      <c r="EJ183" s="324">
        <f t="shared" si="234"/>
        <v>0</v>
      </c>
      <c r="EK183" s="324">
        <f t="shared" si="235"/>
        <v>0</v>
      </c>
      <c r="EL183" s="327">
        <f t="shared" si="236"/>
        <v>0</v>
      </c>
      <c r="EM183" s="330">
        <v>5172.24</v>
      </c>
      <c r="EN183" s="330">
        <v>3832.7899999999995</v>
      </c>
      <c r="EO183" s="331">
        <f t="shared" si="237"/>
        <v>156267.09999999992</v>
      </c>
      <c r="EP183" s="331">
        <f t="shared" si="184"/>
        <v>114359.46999999997</v>
      </c>
      <c r="EQ183" s="332">
        <f t="shared" si="262"/>
        <v>41907.629999999946</v>
      </c>
      <c r="ER183" s="332">
        <f t="shared" si="263"/>
        <v>0</v>
      </c>
      <c r="ES183" s="333">
        <f t="shared" si="238"/>
        <v>41907.629999999946</v>
      </c>
      <c r="ET183" s="343"/>
      <c r="EU183" s="335">
        <f t="shared" si="239"/>
        <v>-22645.930000000058</v>
      </c>
      <c r="EV183" s="336">
        <f t="shared" si="240"/>
        <v>-86756.190000000046</v>
      </c>
      <c r="EW183" s="337"/>
      <c r="EX183" s="2"/>
      <c r="EY183" s="7"/>
      <c r="EZ183" s="2"/>
      <c r="FA183" s="2"/>
      <c r="FB183" s="2"/>
      <c r="FC183" s="2"/>
      <c r="FD183" s="2"/>
      <c r="FE183" s="2"/>
      <c r="FF183" s="2"/>
      <c r="FG183" s="2"/>
    </row>
    <row r="184" spans="1:163" s="1" customFormat="1" ht="15.75" customHeight="1" x14ac:dyDescent="0.25">
      <c r="A184" s="311">
        <v>177</v>
      </c>
      <c r="B184" s="338" t="s">
        <v>183</v>
      </c>
      <c r="C184" s="339">
        <v>9</v>
      </c>
      <c r="D184" s="340">
        <v>3</v>
      </c>
      <c r="E184" s="315">
        <v>5627.3285714285721</v>
      </c>
      <c r="F184" s="316">
        <f>'[3]березень 2021'!F193</f>
        <v>-106984.63999999998</v>
      </c>
      <c r="G184" s="316">
        <f>'[3]березень 2021'!G193</f>
        <v>-171410.79000000004</v>
      </c>
      <c r="H184" s="317">
        <v>32324.35</v>
      </c>
      <c r="I184" s="317">
        <v>33558.870000000003</v>
      </c>
      <c r="J184" s="317">
        <f t="shared" si="241"/>
        <v>0</v>
      </c>
      <c r="K184" s="317">
        <f t="shared" si="242"/>
        <v>-1234.5200000000041</v>
      </c>
      <c r="L184" s="317">
        <f t="shared" si="185"/>
        <v>-1234.5200000000041</v>
      </c>
      <c r="M184" s="318">
        <v>26055.27</v>
      </c>
      <c r="N184" s="318">
        <v>34383.71</v>
      </c>
      <c r="O184" s="319">
        <f t="shared" si="243"/>
        <v>0</v>
      </c>
      <c r="P184" s="319">
        <f t="shared" si="186"/>
        <v>-8328.4399999999987</v>
      </c>
      <c r="Q184" s="319">
        <f t="shared" si="187"/>
        <v>-8328.4399999999987</v>
      </c>
      <c r="R184" s="319">
        <v>55587.360000000001</v>
      </c>
      <c r="S184" s="319">
        <v>54755.07</v>
      </c>
      <c r="T184" s="319">
        <f t="shared" si="244"/>
        <v>832.29000000000087</v>
      </c>
      <c r="U184" s="320">
        <f t="shared" si="245"/>
        <v>0</v>
      </c>
      <c r="V184" s="341">
        <f t="shared" si="188"/>
        <v>832.29000000000087</v>
      </c>
      <c r="W184" s="319">
        <v>0</v>
      </c>
      <c r="X184" s="319">
        <v>0</v>
      </c>
      <c r="Y184" s="319">
        <f t="shared" si="189"/>
        <v>0</v>
      </c>
      <c r="Z184" s="320">
        <f t="shared" si="190"/>
        <v>0</v>
      </c>
      <c r="AA184" s="342">
        <f t="shared" si="191"/>
        <v>0</v>
      </c>
      <c r="AB184" s="323">
        <v>8648.1100000000024</v>
      </c>
      <c r="AC184" s="323">
        <v>1111.46</v>
      </c>
      <c r="AD184" s="324">
        <f t="shared" si="246"/>
        <v>7536.6500000000024</v>
      </c>
      <c r="AE184" s="324">
        <f t="shared" si="247"/>
        <v>0</v>
      </c>
      <c r="AF184" s="325">
        <f t="shared" si="264"/>
        <v>7536.6500000000024</v>
      </c>
      <c r="AG184" s="323">
        <v>4683.71</v>
      </c>
      <c r="AH184" s="323">
        <v>571.17999999999995</v>
      </c>
      <c r="AI184" s="324">
        <f t="shared" si="248"/>
        <v>4112.53</v>
      </c>
      <c r="AJ184" s="324">
        <f t="shared" si="249"/>
        <v>0</v>
      </c>
      <c r="AK184" s="325">
        <f t="shared" si="192"/>
        <v>4112.53</v>
      </c>
      <c r="AL184" s="323">
        <v>6757.93</v>
      </c>
      <c r="AM184" s="323">
        <v>5196.08</v>
      </c>
      <c r="AN184" s="324">
        <f t="shared" si="250"/>
        <v>1561.8500000000004</v>
      </c>
      <c r="AO184" s="324">
        <f t="shared" si="251"/>
        <v>0</v>
      </c>
      <c r="AP184" s="325">
        <f t="shared" si="193"/>
        <v>1561.8500000000004</v>
      </c>
      <c r="AQ184" s="326">
        <v>1534.01</v>
      </c>
      <c r="AR184" s="326">
        <v>1313.6200000000001</v>
      </c>
      <c r="AS184" s="324">
        <f t="shared" si="252"/>
        <v>220.38999999999987</v>
      </c>
      <c r="AT184" s="324">
        <f t="shared" si="253"/>
        <v>0</v>
      </c>
      <c r="AU184" s="327">
        <f t="shared" si="194"/>
        <v>220.38999999999987</v>
      </c>
      <c r="AV184" s="323">
        <v>385.46999999999997</v>
      </c>
      <c r="AW184" s="323">
        <v>0.67999999999999994</v>
      </c>
      <c r="AX184" s="324">
        <f t="shared" si="254"/>
        <v>384.78999999999996</v>
      </c>
      <c r="AY184" s="324">
        <f t="shared" si="255"/>
        <v>0</v>
      </c>
      <c r="AZ184" s="325">
        <f t="shared" si="195"/>
        <v>384.78999999999996</v>
      </c>
      <c r="BA184" s="326">
        <v>4478.84</v>
      </c>
      <c r="BB184" s="326">
        <v>3547.2700000000004</v>
      </c>
      <c r="BC184" s="324">
        <f t="shared" si="256"/>
        <v>931.56999999999971</v>
      </c>
      <c r="BD184" s="324">
        <f t="shared" si="257"/>
        <v>0</v>
      </c>
      <c r="BE184" s="327">
        <f t="shared" si="196"/>
        <v>931.56999999999971</v>
      </c>
      <c r="BF184" s="324">
        <v>1926.7900000000002</v>
      </c>
      <c r="BG184" s="324">
        <v>4150.76</v>
      </c>
      <c r="BH184" s="324">
        <f t="shared" si="258"/>
        <v>0</v>
      </c>
      <c r="BI184" s="324">
        <f t="shared" si="259"/>
        <v>-2223.9700000000003</v>
      </c>
      <c r="BJ184" s="327">
        <f t="shared" si="197"/>
        <v>-2223.9700000000003</v>
      </c>
      <c r="BK184" s="324">
        <v>10609.96</v>
      </c>
      <c r="BL184" s="324">
        <v>24312.34</v>
      </c>
      <c r="BM184" s="324">
        <f t="shared" si="260"/>
        <v>0</v>
      </c>
      <c r="BN184" s="324">
        <f t="shared" si="261"/>
        <v>-13702.380000000001</v>
      </c>
      <c r="BO184" s="325">
        <f t="shared" si="198"/>
        <v>-13702.380000000001</v>
      </c>
      <c r="BP184" s="320">
        <v>999.43999999999994</v>
      </c>
      <c r="BQ184" s="320">
        <v>816.4</v>
      </c>
      <c r="BR184" s="319">
        <f t="shared" si="199"/>
        <v>183.03999999999996</v>
      </c>
      <c r="BS184" s="320">
        <f t="shared" si="200"/>
        <v>0</v>
      </c>
      <c r="BT184" s="341">
        <f t="shared" si="201"/>
        <v>183.03999999999996</v>
      </c>
      <c r="BU184" s="319">
        <v>128.33000000000001</v>
      </c>
      <c r="BV184" s="319">
        <v>1024.02</v>
      </c>
      <c r="BW184" s="319">
        <f t="shared" si="202"/>
        <v>0</v>
      </c>
      <c r="BX184" s="320">
        <f t="shared" si="203"/>
        <v>-895.68999999999994</v>
      </c>
      <c r="BY184" s="342">
        <f t="shared" si="204"/>
        <v>-895.68999999999994</v>
      </c>
      <c r="BZ184" s="319">
        <v>2972.9500000000003</v>
      </c>
      <c r="CA184" s="319">
        <v>0</v>
      </c>
      <c r="CB184" s="319">
        <f t="shared" si="205"/>
        <v>2972.9500000000003</v>
      </c>
      <c r="CC184" s="320">
        <f t="shared" si="206"/>
        <v>0</v>
      </c>
      <c r="CD184" s="341">
        <f t="shared" si="207"/>
        <v>2972.9500000000003</v>
      </c>
      <c r="CE184" s="319">
        <v>51240.000000000007</v>
      </c>
      <c r="CF184" s="319">
        <v>173402.66</v>
      </c>
      <c r="CG184" s="319">
        <f t="shared" si="208"/>
        <v>0</v>
      </c>
      <c r="CH184" s="320">
        <f t="shared" si="209"/>
        <v>-122162.66</v>
      </c>
      <c r="CI184" s="342">
        <f t="shared" si="210"/>
        <v>-122162.66</v>
      </c>
      <c r="CJ184" s="319">
        <v>5149.0299999999988</v>
      </c>
      <c r="CK184" s="319">
        <v>522.01</v>
      </c>
      <c r="CL184" s="324">
        <f t="shared" si="211"/>
        <v>4627.0199999999986</v>
      </c>
      <c r="CM184" s="324">
        <f t="shared" si="212"/>
        <v>0</v>
      </c>
      <c r="CN184" s="327">
        <f t="shared" si="265"/>
        <v>4627.0199999999986</v>
      </c>
      <c r="CO184" s="324">
        <v>8038.1699999999983</v>
      </c>
      <c r="CP184" s="324">
        <v>0</v>
      </c>
      <c r="CQ184" s="324">
        <f t="shared" si="213"/>
        <v>8038.1699999999983</v>
      </c>
      <c r="CR184" s="324">
        <f t="shared" si="214"/>
        <v>0</v>
      </c>
      <c r="CS184" s="327">
        <f t="shared" si="266"/>
        <v>8038.1699999999983</v>
      </c>
      <c r="CT184" s="324">
        <v>1464.82</v>
      </c>
      <c r="CU184" s="324">
        <v>0</v>
      </c>
      <c r="CV184" s="324">
        <f t="shared" si="215"/>
        <v>1464.82</v>
      </c>
      <c r="CW184" s="324">
        <f t="shared" si="216"/>
        <v>0</v>
      </c>
      <c r="CX184" s="327">
        <f t="shared" si="267"/>
        <v>1464.82</v>
      </c>
      <c r="CY184" s="324">
        <v>3132.1799999999994</v>
      </c>
      <c r="CZ184" s="324">
        <v>1069.3599999999999</v>
      </c>
      <c r="DA184" s="324">
        <f t="shared" si="217"/>
        <v>2062.8199999999997</v>
      </c>
      <c r="DB184" s="324">
        <f t="shared" si="218"/>
        <v>0</v>
      </c>
      <c r="DC184" s="327">
        <f t="shared" si="268"/>
        <v>2062.8199999999997</v>
      </c>
      <c r="DD184" s="324">
        <v>1423.1499999999999</v>
      </c>
      <c r="DE184" s="324">
        <v>0</v>
      </c>
      <c r="DF184" s="324">
        <f t="shared" si="219"/>
        <v>1423.1499999999999</v>
      </c>
      <c r="DG184" s="324">
        <f t="shared" si="220"/>
        <v>0</v>
      </c>
      <c r="DH184" s="325">
        <f t="shared" si="269"/>
        <v>1423.1499999999999</v>
      </c>
      <c r="DI184" s="323">
        <v>1670.7700000000004</v>
      </c>
      <c r="DJ184" s="323">
        <v>1480.61</v>
      </c>
      <c r="DK184" s="324">
        <f t="shared" si="221"/>
        <v>190.16000000000054</v>
      </c>
      <c r="DL184" s="324">
        <f t="shared" si="222"/>
        <v>0</v>
      </c>
      <c r="DM184" s="327">
        <f t="shared" si="270"/>
        <v>190.16000000000054</v>
      </c>
      <c r="DN184" s="324">
        <v>256.62</v>
      </c>
      <c r="DO184" s="324">
        <v>0</v>
      </c>
      <c r="DP184" s="324">
        <f t="shared" si="223"/>
        <v>256.62</v>
      </c>
      <c r="DQ184" s="324">
        <f t="shared" si="224"/>
        <v>0</v>
      </c>
      <c r="DR184" s="325">
        <f t="shared" si="225"/>
        <v>256.62</v>
      </c>
      <c r="DS184" s="320">
        <v>7944.2099999999991</v>
      </c>
      <c r="DT184" s="320">
        <v>0</v>
      </c>
      <c r="DU184" s="319">
        <f t="shared" si="226"/>
        <v>7944.2099999999991</v>
      </c>
      <c r="DV184" s="320">
        <f t="shared" si="227"/>
        <v>0</v>
      </c>
      <c r="DW184" s="342">
        <f t="shared" si="271"/>
        <v>7944.2099999999991</v>
      </c>
      <c r="DX184" s="329">
        <v>7685.3299999999981</v>
      </c>
      <c r="DY184" s="329">
        <v>6677.42</v>
      </c>
      <c r="DZ184" s="320">
        <f t="shared" si="228"/>
        <v>1007.909999999998</v>
      </c>
      <c r="EA184" s="320">
        <f t="shared" si="229"/>
        <v>0</v>
      </c>
      <c r="EB184" s="342">
        <f t="shared" si="230"/>
        <v>1007.909999999998</v>
      </c>
      <c r="EC184" s="319">
        <v>9258.34</v>
      </c>
      <c r="ED184" s="319">
        <v>8168.82</v>
      </c>
      <c r="EE184" s="319">
        <f t="shared" si="231"/>
        <v>1089.5200000000004</v>
      </c>
      <c r="EF184" s="320">
        <f t="shared" si="232"/>
        <v>0</v>
      </c>
      <c r="EG184" s="342">
        <f t="shared" si="272"/>
        <v>1089.5200000000004</v>
      </c>
      <c r="EH184" s="324"/>
      <c r="EI184" s="324"/>
      <c r="EJ184" s="324">
        <f t="shared" si="234"/>
        <v>0</v>
      </c>
      <c r="EK184" s="324">
        <f t="shared" si="235"/>
        <v>0</v>
      </c>
      <c r="EL184" s="327">
        <f t="shared" si="236"/>
        <v>0</v>
      </c>
      <c r="EM184" s="330">
        <v>8784.8199999999979</v>
      </c>
      <c r="EN184" s="330">
        <v>10763.79</v>
      </c>
      <c r="EO184" s="331">
        <f t="shared" si="237"/>
        <v>263139.96000000002</v>
      </c>
      <c r="EP184" s="331">
        <f t="shared" si="184"/>
        <v>366826.13</v>
      </c>
      <c r="EQ184" s="332">
        <f t="shared" si="262"/>
        <v>0</v>
      </c>
      <c r="ER184" s="332">
        <f t="shared" si="263"/>
        <v>-103686.16999999998</v>
      </c>
      <c r="ES184" s="333">
        <f t="shared" si="238"/>
        <v>-103686.16999999998</v>
      </c>
      <c r="ET184" s="343"/>
      <c r="EU184" s="335">
        <f t="shared" si="239"/>
        <v>-210670.80999999997</v>
      </c>
      <c r="EV184" s="336">
        <f t="shared" si="240"/>
        <v>-275510.69000000006</v>
      </c>
      <c r="EW184" s="337"/>
      <c r="EX184" s="2"/>
      <c r="EY184" s="7"/>
      <c r="EZ184" s="2"/>
      <c r="FA184" s="2"/>
      <c r="FB184" s="2"/>
      <c r="FC184" s="2"/>
      <c r="FD184" s="2"/>
      <c r="FE184" s="2"/>
      <c r="FF184" s="2"/>
      <c r="FG184" s="2"/>
    </row>
    <row r="185" spans="1:163" s="1" customFormat="1" ht="15.75" customHeight="1" x14ac:dyDescent="0.25">
      <c r="A185" s="311">
        <v>178</v>
      </c>
      <c r="B185" s="338" t="s">
        <v>184</v>
      </c>
      <c r="C185" s="339">
        <v>9</v>
      </c>
      <c r="D185" s="340">
        <v>3</v>
      </c>
      <c r="E185" s="315">
        <v>5639.8428571428585</v>
      </c>
      <c r="F185" s="316">
        <f>'[3]березень 2021'!F194</f>
        <v>-38539.219999999994</v>
      </c>
      <c r="G185" s="316">
        <f>'[3]березень 2021'!G194</f>
        <v>-74880.690000000061</v>
      </c>
      <c r="H185" s="317">
        <v>34427.61</v>
      </c>
      <c r="I185" s="317">
        <v>34852.86</v>
      </c>
      <c r="J185" s="317">
        <f t="shared" si="241"/>
        <v>0</v>
      </c>
      <c r="K185" s="317">
        <f t="shared" si="242"/>
        <v>-425.25</v>
      </c>
      <c r="L185" s="317">
        <f t="shared" si="185"/>
        <v>-425.25</v>
      </c>
      <c r="M185" s="318">
        <v>43887.18</v>
      </c>
      <c r="N185" s="318">
        <v>56194</v>
      </c>
      <c r="O185" s="319">
        <f t="shared" si="243"/>
        <v>0</v>
      </c>
      <c r="P185" s="319">
        <f t="shared" si="186"/>
        <v>-12306.82</v>
      </c>
      <c r="Q185" s="319">
        <f t="shared" si="187"/>
        <v>-12306.82</v>
      </c>
      <c r="R185" s="319">
        <v>56682.22</v>
      </c>
      <c r="S185" s="319">
        <v>55595.71</v>
      </c>
      <c r="T185" s="319">
        <f t="shared" si="244"/>
        <v>1086.510000000002</v>
      </c>
      <c r="U185" s="320">
        <f t="shared" si="245"/>
        <v>0</v>
      </c>
      <c r="V185" s="341">
        <f t="shared" si="188"/>
        <v>1086.510000000002</v>
      </c>
      <c r="W185" s="319">
        <v>0</v>
      </c>
      <c r="X185" s="319">
        <v>0</v>
      </c>
      <c r="Y185" s="319">
        <f t="shared" si="189"/>
        <v>0</v>
      </c>
      <c r="Z185" s="320">
        <f t="shared" si="190"/>
        <v>0</v>
      </c>
      <c r="AA185" s="342">
        <f t="shared" si="191"/>
        <v>0</v>
      </c>
      <c r="AB185" s="323">
        <v>8527.9</v>
      </c>
      <c r="AC185" s="323">
        <v>1034.3899999999999</v>
      </c>
      <c r="AD185" s="324">
        <f t="shared" si="246"/>
        <v>7493.51</v>
      </c>
      <c r="AE185" s="324">
        <f t="shared" si="247"/>
        <v>0</v>
      </c>
      <c r="AF185" s="325">
        <f t="shared" si="264"/>
        <v>7493.51</v>
      </c>
      <c r="AG185" s="323">
        <v>3057.0099999999998</v>
      </c>
      <c r="AH185" s="323">
        <v>565.18999999999994</v>
      </c>
      <c r="AI185" s="324">
        <f t="shared" si="248"/>
        <v>2491.8199999999997</v>
      </c>
      <c r="AJ185" s="324">
        <f t="shared" si="249"/>
        <v>0</v>
      </c>
      <c r="AK185" s="325">
        <f t="shared" si="192"/>
        <v>2491.8199999999997</v>
      </c>
      <c r="AL185" s="323">
        <v>6791.1100000000006</v>
      </c>
      <c r="AM185" s="323">
        <v>5220.5</v>
      </c>
      <c r="AN185" s="324">
        <f t="shared" si="250"/>
        <v>1570.6100000000006</v>
      </c>
      <c r="AO185" s="324">
        <f t="shared" si="251"/>
        <v>0</v>
      </c>
      <c r="AP185" s="325">
        <f t="shared" si="193"/>
        <v>1570.6100000000006</v>
      </c>
      <c r="AQ185" s="326">
        <v>1537.4499999999998</v>
      </c>
      <c r="AR185" s="326">
        <v>1316.45</v>
      </c>
      <c r="AS185" s="324">
        <f t="shared" si="252"/>
        <v>220.99999999999977</v>
      </c>
      <c r="AT185" s="324">
        <f t="shared" si="253"/>
        <v>0</v>
      </c>
      <c r="AU185" s="327">
        <f t="shared" si="194"/>
        <v>220.99999999999977</v>
      </c>
      <c r="AV185" s="323">
        <v>386.34</v>
      </c>
      <c r="AW185" s="323">
        <v>0.67999999999999994</v>
      </c>
      <c r="AX185" s="324">
        <f t="shared" si="254"/>
        <v>385.65999999999997</v>
      </c>
      <c r="AY185" s="324">
        <f t="shared" si="255"/>
        <v>0</v>
      </c>
      <c r="AZ185" s="325">
        <f t="shared" si="195"/>
        <v>385.65999999999997</v>
      </c>
      <c r="BA185" s="326">
        <v>3831.7699999999995</v>
      </c>
      <c r="BB185" s="326">
        <v>4028.15</v>
      </c>
      <c r="BC185" s="324">
        <f t="shared" si="256"/>
        <v>0</v>
      </c>
      <c r="BD185" s="324">
        <f t="shared" si="257"/>
        <v>-196.38000000000056</v>
      </c>
      <c r="BE185" s="327">
        <f t="shared" si="196"/>
        <v>-196.38000000000056</v>
      </c>
      <c r="BF185" s="324">
        <v>1931.08</v>
      </c>
      <c r="BG185" s="324">
        <v>4150.76</v>
      </c>
      <c r="BH185" s="324">
        <f t="shared" si="258"/>
        <v>0</v>
      </c>
      <c r="BI185" s="324">
        <f t="shared" si="259"/>
        <v>-2219.6800000000003</v>
      </c>
      <c r="BJ185" s="327">
        <f t="shared" si="197"/>
        <v>-2219.6800000000003</v>
      </c>
      <c r="BK185" s="324">
        <v>10633.830000000002</v>
      </c>
      <c r="BL185" s="324">
        <v>20724</v>
      </c>
      <c r="BM185" s="324">
        <f t="shared" si="260"/>
        <v>0</v>
      </c>
      <c r="BN185" s="324">
        <f t="shared" si="261"/>
        <v>-10090.169999999998</v>
      </c>
      <c r="BO185" s="325">
        <f t="shared" si="198"/>
        <v>-10090.169999999998</v>
      </c>
      <c r="BP185" s="320">
        <v>1007.87</v>
      </c>
      <c r="BQ185" s="320">
        <v>823.12999999999988</v>
      </c>
      <c r="BR185" s="319">
        <f t="shared" si="199"/>
        <v>184.74000000000012</v>
      </c>
      <c r="BS185" s="320">
        <f t="shared" si="200"/>
        <v>0</v>
      </c>
      <c r="BT185" s="341">
        <f t="shared" si="201"/>
        <v>184.74000000000012</v>
      </c>
      <c r="BU185" s="319">
        <v>130.30000000000001</v>
      </c>
      <c r="BV185" s="319">
        <v>0</v>
      </c>
      <c r="BW185" s="319">
        <f t="shared" si="202"/>
        <v>130.30000000000001</v>
      </c>
      <c r="BX185" s="320">
        <f t="shared" si="203"/>
        <v>0</v>
      </c>
      <c r="BY185" s="342">
        <f t="shared" si="204"/>
        <v>130.30000000000001</v>
      </c>
      <c r="BZ185" s="319">
        <v>2973.45</v>
      </c>
      <c r="CA185" s="319">
        <v>0</v>
      </c>
      <c r="CB185" s="319">
        <f t="shared" si="205"/>
        <v>2973.45</v>
      </c>
      <c r="CC185" s="320">
        <f t="shared" si="206"/>
        <v>0</v>
      </c>
      <c r="CD185" s="341">
        <f t="shared" si="207"/>
        <v>2973.45</v>
      </c>
      <c r="CE185" s="319">
        <v>41581.279999999999</v>
      </c>
      <c r="CF185" s="319">
        <v>30251.090000000004</v>
      </c>
      <c r="CG185" s="319">
        <f t="shared" si="208"/>
        <v>11330.189999999995</v>
      </c>
      <c r="CH185" s="320">
        <f t="shared" si="209"/>
        <v>0</v>
      </c>
      <c r="CI185" s="342">
        <f t="shared" si="210"/>
        <v>11330.189999999995</v>
      </c>
      <c r="CJ185" s="319">
        <v>5062.3</v>
      </c>
      <c r="CK185" s="319">
        <v>0</v>
      </c>
      <c r="CL185" s="324">
        <f t="shared" si="211"/>
        <v>5062.3</v>
      </c>
      <c r="CM185" s="324">
        <f t="shared" si="212"/>
        <v>0</v>
      </c>
      <c r="CN185" s="327">
        <f t="shared" si="265"/>
        <v>5062.3</v>
      </c>
      <c r="CO185" s="324">
        <v>5336.53</v>
      </c>
      <c r="CP185" s="324">
        <v>4139.87</v>
      </c>
      <c r="CQ185" s="324">
        <f t="shared" si="213"/>
        <v>1196.6599999999999</v>
      </c>
      <c r="CR185" s="324">
        <f t="shared" si="214"/>
        <v>0</v>
      </c>
      <c r="CS185" s="327">
        <f t="shared" si="266"/>
        <v>1196.6599999999999</v>
      </c>
      <c r="CT185" s="324">
        <v>1471.9899999999998</v>
      </c>
      <c r="CU185" s="324">
        <v>0</v>
      </c>
      <c r="CV185" s="324">
        <f t="shared" si="215"/>
        <v>1471.9899999999998</v>
      </c>
      <c r="CW185" s="324">
        <f t="shared" si="216"/>
        <v>0</v>
      </c>
      <c r="CX185" s="327">
        <f t="shared" si="267"/>
        <v>1471.9899999999998</v>
      </c>
      <c r="CY185" s="324">
        <v>3135.11</v>
      </c>
      <c r="CZ185" s="324">
        <v>327.11</v>
      </c>
      <c r="DA185" s="324">
        <f t="shared" si="217"/>
        <v>2808</v>
      </c>
      <c r="DB185" s="324">
        <f t="shared" si="218"/>
        <v>0</v>
      </c>
      <c r="DC185" s="327">
        <f t="shared" si="268"/>
        <v>2808</v>
      </c>
      <c r="DD185" s="324">
        <v>1424.58</v>
      </c>
      <c r="DE185" s="324">
        <v>0</v>
      </c>
      <c r="DF185" s="324">
        <f t="shared" si="219"/>
        <v>1424.58</v>
      </c>
      <c r="DG185" s="324">
        <f t="shared" si="220"/>
        <v>0</v>
      </c>
      <c r="DH185" s="325">
        <f t="shared" si="269"/>
        <v>1424.58</v>
      </c>
      <c r="DI185" s="323">
        <v>984.68999999999983</v>
      </c>
      <c r="DJ185" s="323">
        <v>2688.08</v>
      </c>
      <c r="DK185" s="324">
        <f t="shared" si="221"/>
        <v>0</v>
      </c>
      <c r="DL185" s="324">
        <f t="shared" si="222"/>
        <v>-1703.39</v>
      </c>
      <c r="DM185" s="327">
        <f t="shared" si="270"/>
        <v>-1703.39</v>
      </c>
      <c r="DN185" s="324">
        <v>258.87</v>
      </c>
      <c r="DO185" s="324">
        <v>0</v>
      </c>
      <c r="DP185" s="324">
        <f t="shared" si="223"/>
        <v>258.87</v>
      </c>
      <c r="DQ185" s="324">
        <f t="shared" si="224"/>
        <v>0</v>
      </c>
      <c r="DR185" s="325">
        <f t="shared" si="225"/>
        <v>258.87</v>
      </c>
      <c r="DS185" s="320">
        <v>6946.9000000000005</v>
      </c>
      <c r="DT185" s="320">
        <v>0</v>
      </c>
      <c r="DU185" s="319">
        <f t="shared" si="226"/>
        <v>6946.9000000000005</v>
      </c>
      <c r="DV185" s="320">
        <f t="shared" si="227"/>
        <v>0</v>
      </c>
      <c r="DW185" s="342">
        <f t="shared" si="271"/>
        <v>6946.9000000000005</v>
      </c>
      <c r="DX185" s="329">
        <v>10132.149999999998</v>
      </c>
      <c r="DY185" s="329">
        <v>9566.619999999999</v>
      </c>
      <c r="DZ185" s="320">
        <f t="shared" si="228"/>
        <v>565.52999999999884</v>
      </c>
      <c r="EA185" s="320">
        <f t="shared" si="229"/>
        <v>0</v>
      </c>
      <c r="EB185" s="342">
        <f t="shared" si="230"/>
        <v>565.52999999999884</v>
      </c>
      <c r="EC185" s="319">
        <v>12368.779999999999</v>
      </c>
      <c r="ED185" s="319">
        <v>11694.69</v>
      </c>
      <c r="EE185" s="319">
        <f t="shared" si="231"/>
        <v>674.08999999999833</v>
      </c>
      <c r="EF185" s="320">
        <f t="shared" si="232"/>
        <v>0</v>
      </c>
      <c r="EG185" s="342">
        <f t="shared" si="272"/>
        <v>674.08999999999833</v>
      </c>
      <c r="EH185" s="324"/>
      <c r="EI185" s="324"/>
      <c r="EJ185" s="324">
        <f t="shared" si="234"/>
        <v>0</v>
      </c>
      <c r="EK185" s="324">
        <f t="shared" si="235"/>
        <v>0</v>
      </c>
      <c r="EL185" s="327">
        <f t="shared" si="236"/>
        <v>0</v>
      </c>
      <c r="EM185" s="330">
        <v>9143.5300000000007</v>
      </c>
      <c r="EN185" s="330">
        <v>8208.3900000000012</v>
      </c>
      <c r="EO185" s="331">
        <f t="shared" si="237"/>
        <v>273651.83</v>
      </c>
      <c r="EP185" s="331">
        <f t="shared" si="184"/>
        <v>251381.66999999998</v>
      </c>
      <c r="EQ185" s="332">
        <f t="shared" si="262"/>
        <v>22270.160000000033</v>
      </c>
      <c r="ER185" s="332">
        <f t="shared" si="263"/>
        <v>0</v>
      </c>
      <c r="ES185" s="333">
        <f t="shared" si="238"/>
        <v>22270.160000000033</v>
      </c>
      <c r="ET185" s="343"/>
      <c r="EU185" s="335">
        <f t="shared" si="239"/>
        <v>-16269.059999999961</v>
      </c>
      <c r="EV185" s="336">
        <f t="shared" si="240"/>
        <v>-53031.490000000063</v>
      </c>
      <c r="EW185" s="337"/>
      <c r="EX185" s="2"/>
      <c r="EY185" s="7"/>
      <c r="EZ185" s="2"/>
      <c r="FA185" s="2"/>
      <c r="FB185" s="2"/>
      <c r="FC185" s="2"/>
      <c r="FD185" s="2"/>
      <c r="FE185" s="2"/>
      <c r="FF185" s="2"/>
      <c r="FG185" s="2"/>
    </row>
    <row r="186" spans="1:163" s="1" customFormat="1" ht="15.75" customHeight="1" x14ac:dyDescent="0.25">
      <c r="A186" s="311">
        <v>179</v>
      </c>
      <c r="B186" s="338" t="s">
        <v>185</v>
      </c>
      <c r="C186" s="339">
        <v>5</v>
      </c>
      <c r="D186" s="340">
        <v>8</v>
      </c>
      <c r="E186" s="315">
        <v>5957.5999999999995</v>
      </c>
      <c r="F186" s="316">
        <f>'[3]березень 2021'!F195</f>
        <v>217889.99</v>
      </c>
      <c r="G186" s="316">
        <f>'[3]березень 2021'!G195</f>
        <v>57857.049999999967</v>
      </c>
      <c r="H186" s="317">
        <v>22992.19</v>
      </c>
      <c r="I186" s="317">
        <v>20368.510000000002</v>
      </c>
      <c r="J186" s="317">
        <f t="shared" si="241"/>
        <v>2623.6799999999967</v>
      </c>
      <c r="K186" s="317">
        <f t="shared" si="242"/>
        <v>0</v>
      </c>
      <c r="L186" s="317">
        <f t="shared" si="185"/>
        <v>2623.6799999999967</v>
      </c>
      <c r="M186" s="318">
        <v>31487.119999999995</v>
      </c>
      <c r="N186" s="318">
        <v>46480.33</v>
      </c>
      <c r="O186" s="319">
        <f t="shared" si="243"/>
        <v>0</v>
      </c>
      <c r="P186" s="319">
        <f t="shared" si="186"/>
        <v>-14993.210000000006</v>
      </c>
      <c r="Q186" s="319">
        <f t="shared" si="187"/>
        <v>-14993.210000000006</v>
      </c>
      <c r="R186" s="319">
        <v>0</v>
      </c>
      <c r="S186" s="319">
        <v>0</v>
      </c>
      <c r="T186" s="319">
        <f t="shared" si="244"/>
        <v>0</v>
      </c>
      <c r="U186" s="320">
        <f t="shared" si="245"/>
        <v>0</v>
      </c>
      <c r="V186" s="341">
        <f t="shared" si="188"/>
        <v>0</v>
      </c>
      <c r="W186" s="319">
        <v>0</v>
      </c>
      <c r="X186" s="319">
        <v>0</v>
      </c>
      <c r="Y186" s="319">
        <f t="shared" si="189"/>
        <v>0</v>
      </c>
      <c r="Z186" s="320">
        <f t="shared" si="190"/>
        <v>0</v>
      </c>
      <c r="AA186" s="342">
        <f t="shared" si="191"/>
        <v>0</v>
      </c>
      <c r="AB186" s="323">
        <v>7945.0400000000009</v>
      </c>
      <c r="AC186" s="323">
        <v>1345.58</v>
      </c>
      <c r="AD186" s="324">
        <f t="shared" si="246"/>
        <v>6599.4600000000009</v>
      </c>
      <c r="AE186" s="324">
        <f t="shared" si="247"/>
        <v>0</v>
      </c>
      <c r="AF186" s="325">
        <f t="shared" si="264"/>
        <v>6599.4600000000009</v>
      </c>
      <c r="AG186" s="323">
        <v>4427.08</v>
      </c>
      <c r="AH186" s="323">
        <v>787.62000000000012</v>
      </c>
      <c r="AI186" s="324">
        <f t="shared" si="248"/>
        <v>3639.46</v>
      </c>
      <c r="AJ186" s="324">
        <f t="shared" si="249"/>
        <v>0</v>
      </c>
      <c r="AK186" s="325">
        <f t="shared" si="192"/>
        <v>3639.46</v>
      </c>
      <c r="AL186" s="323">
        <v>8417.5099999999984</v>
      </c>
      <c r="AM186" s="323">
        <v>6465.74</v>
      </c>
      <c r="AN186" s="324">
        <f t="shared" si="250"/>
        <v>1951.7699999999986</v>
      </c>
      <c r="AO186" s="324">
        <f t="shared" si="251"/>
        <v>0</v>
      </c>
      <c r="AP186" s="325">
        <f t="shared" si="193"/>
        <v>1951.7699999999986</v>
      </c>
      <c r="AQ186" s="326">
        <v>1655.6299999999999</v>
      </c>
      <c r="AR186" s="326">
        <v>1414.81</v>
      </c>
      <c r="AS186" s="324">
        <f t="shared" si="252"/>
        <v>240.81999999999994</v>
      </c>
      <c r="AT186" s="324">
        <f t="shared" si="253"/>
        <v>0</v>
      </c>
      <c r="AU186" s="327">
        <f t="shared" si="194"/>
        <v>240.81999999999994</v>
      </c>
      <c r="AV186" s="323">
        <v>760.7600000000001</v>
      </c>
      <c r="AW186" s="323">
        <v>1.3</v>
      </c>
      <c r="AX186" s="324">
        <f t="shared" si="254"/>
        <v>759.46000000000015</v>
      </c>
      <c r="AY186" s="324">
        <f t="shared" si="255"/>
        <v>0</v>
      </c>
      <c r="AZ186" s="325">
        <f t="shared" si="195"/>
        <v>759.46000000000015</v>
      </c>
      <c r="BA186" s="326">
        <v>12963.130000000001</v>
      </c>
      <c r="BB186" s="326">
        <v>7929.31</v>
      </c>
      <c r="BC186" s="324">
        <f t="shared" si="256"/>
        <v>5033.8200000000006</v>
      </c>
      <c r="BD186" s="324">
        <f t="shared" si="257"/>
        <v>0</v>
      </c>
      <c r="BE186" s="327">
        <f t="shared" si="196"/>
        <v>5033.8200000000006</v>
      </c>
      <c r="BF186" s="324">
        <v>2039.8799999999999</v>
      </c>
      <c r="BG186" s="324">
        <v>5698.07</v>
      </c>
      <c r="BH186" s="324">
        <f t="shared" si="258"/>
        <v>0</v>
      </c>
      <c r="BI186" s="324">
        <f t="shared" si="259"/>
        <v>-3658.1899999999996</v>
      </c>
      <c r="BJ186" s="327">
        <f t="shared" si="197"/>
        <v>-3658.1899999999996</v>
      </c>
      <c r="BK186" s="324">
        <v>11230.689999999999</v>
      </c>
      <c r="BL186" s="324">
        <v>6395.7199999999993</v>
      </c>
      <c r="BM186" s="324">
        <f t="shared" si="260"/>
        <v>4834.9699999999993</v>
      </c>
      <c r="BN186" s="324">
        <f t="shared" si="261"/>
        <v>0</v>
      </c>
      <c r="BO186" s="325">
        <f t="shared" si="198"/>
        <v>4834.9699999999993</v>
      </c>
      <c r="BP186" s="320">
        <v>1713.4099999999999</v>
      </c>
      <c r="BQ186" s="320">
        <v>1410.8799999999999</v>
      </c>
      <c r="BR186" s="319">
        <f t="shared" si="199"/>
        <v>302.52999999999997</v>
      </c>
      <c r="BS186" s="320">
        <f t="shared" si="200"/>
        <v>0</v>
      </c>
      <c r="BT186" s="341">
        <f t="shared" si="201"/>
        <v>302.52999999999997</v>
      </c>
      <c r="BU186" s="319">
        <v>221.61</v>
      </c>
      <c r="BV186" s="319">
        <v>0</v>
      </c>
      <c r="BW186" s="319">
        <f t="shared" si="202"/>
        <v>221.61</v>
      </c>
      <c r="BX186" s="320">
        <f t="shared" si="203"/>
        <v>0</v>
      </c>
      <c r="BY186" s="342">
        <f t="shared" si="204"/>
        <v>221.61</v>
      </c>
      <c r="BZ186" s="319">
        <v>3319.5999999999995</v>
      </c>
      <c r="CA186" s="319">
        <v>0</v>
      </c>
      <c r="CB186" s="319">
        <f t="shared" si="205"/>
        <v>3319.5999999999995</v>
      </c>
      <c r="CC186" s="320">
        <f t="shared" si="206"/>
        <v>0</v>
      </c>
      <c r="CD186" s="341">
        <f t="shared" si="207"/>
        <v>3319.5999999999995</v>
      </c>
      <c r="CE186" s="319">
        <v>47479.12</v>
      </c>
      <c r="CF186" s="319">
        <v>22509.48</v>
      </c>
      <c r="CG186" s="319">
        <f t="shared" si="208"/>
        <v>24969.640000000003</v>
      </c>
      <c r="CH186" s="320">
        <f t="shared" si="209"/>
        <v>0</v>
      </c>
      <c r="CI186" s="342">
        <f t="shared" si="210"/>
        <v>24969.640000000003</v>
      </c>
      <c r="CJ186" s="319">
        <v>4619.5199999999995</v>
      </c>
      <c r="CK186" s="319">
        <v>0</v>
      </c>
      <c r="CL186" s="324">
        <f t="shared" si="211"/>
        <v>4619.5199999999995</v>
      </c>
      <c r="CM186" s="324">
        <f t="shared" si="212"/>
        <v>0</v>
      </c>
      <c r="CN186" s="327">
        <f t="shared" si="265"/>
        <v>4619.5199999999995</v>
      </c>
      <c r="CO186" s="324">
        <v>7548.27</v>
      </c>
      <c r="CP186" s="324">
        <v>0</v>
      </c>
      <c r="CQ186" s="324">
        <f t="shared" si="213"/>
        <v>7548.27</v>
      </c>
      <c r="CR186" s="324">
        <f t="shared" si="214"/>
        <v>0</v>
      </c>
      <c r="CS186" s="327">
        <f t="shared" si="266"/>
        <v>7548.27</v>
      </c>
      <c r="CT186" s="324">
        <v>1296.9699999999998</v>
      </c>
      <c r="CU186" s="324">
        <v>0</v>
      </c>
      <c r="CV186" s="324">
        <f t="shared" si="215"/>
        <v>1296.9699999999998</v>
      </c>
      <c r="CW186" s="324">
        <f t="shared" si="216"/>
        <v>0</v>
      </c>
      <c r="CX186" s="327">
        <f t="shared" si="267"/>
        <v>1296.9699999999998</v>
      </c>
      <c r="CY186" s="324">
        <v>3068.1600000000008</v>
      </c>
      <c r="CZ186" s="324">
        <v>0</v>
      </c>
      <c r="DA186" s="324">
        <f t="shared" si="217"/>
        <v>3068.1600000000008</v>
      </c>
      <c r="DB186" s="324">
        <f t="shared" si="218"/>
        <v>0</v>
      </c>
      <c r="DC186" s="327">
        <f t="shared" si="268"/>
        <v>3068.1600000000008</v>
      </c>
      <c r="DD186" s="324">
        <v>2804.8300000000008</v>
      </c>
      <c r="DE186" s="324">
        <v>0</v>
      </c>
      <c r="DF186" s="324">
        <f t="shared" si="219"/>
        <v>2804.8300000000008</v>
      </c>
      <c r="DG186" s="324">
        <f t="shared" si="220"/>
        <v>0</v>
      </c>
      <c r="DH186" s="325">
        <f t="shared" si="269"/>
        <v>2804.8300000000008</v>
      </c>
      <c r="DI186" s="323">
        <v>4670.7600000000011</v>
      </c>
      <c r="DJ186" s="323">
        <v>2611.64</v>
      </c>
      <c r="DK186" s="324">
        <f t="shared" si="221"/>
        <v>2059.1200000000013</v>
      </c>
      <c r="DL186" s="324">
        <f t="shared" si="222"/>
        <v>0</v>
      </c>
      <c r="DM186" s="327">
        <f t="shared" si="270"/>
        <v>2059.1200000000013</v>
      </c>
      <c r="DN186" s="324">
        <v>312.21000000000004</v>
      </c>
      <c r="DO186" s="324">
        <v>0</v>
      </c>
      <c r="DP186" s="324">
        <f t="shared" si="223"/>
        <v>312.21000000000004</v>
      </c>
      <c r="DQ186" s="324">
        <f t="shared" si="224"/>
        <v>0</v>
      </c>
      <c r="DR186" s="325">
        <f t="shared" si="225"/>
        <v>312.21000000000004</v>
      </c>
      <c r="DS186" s="320">
        <v>10775.529999999999</v>
      </c>
      <c r="DT186" s="320">
        <v>0</v>
      </c>
      <c r="DU186" s="319">
        <f t="shared" si="226"/>
        <v>10775.529999999999</v>
      </c>
      <c r="DV186" s="320">
        <f t="shared" si="227"/>
        <v>0</v>
      </c>
      <c r="DW186" s="342">
        <f t="shared" si="271"/>
        <v>10775.529999999999</v>
      </c>
      <c r="DX186" s="329">
        <v>9054.3700000000008</v>
      </c>
      <c r="DY186" s="329">
        <v>6315.43</v>
      </c>
      <c r="DZ186" s="320">
        <f t="shared" si="228"/>
        <v>2738.9400000000005</v>
      </c>
      <c r="EA186" s="320">
        <f t="shared" si="229"/>
        <v>0</v>
      </c>
      <c r="EB186" s="342">
        <f t="shared" si="230"/>
        <v>2738.9400000000005</v>
      </c>
      <c r="EC186" s="319">
        <v>0</v>
      </c>
      <c r="ED186" s="319">
        <v>0</v>
      </c>
      <c r="EE186" s="319">
        <f t="shared" si="231"/>
        <v>0</v>
      </c>
      <c r="EF186" s="320">
        <f t="shared" si="232"/>
        <v>0</v>
      </c>
      <c r="EG186" s="342">
        <f t="shared" si="272"/>
        <v>0</v>
      </c>
      <c r="EH186" s="324"/>
      <c r="EI186" s="324"/>
      <c r="EJ186" s="324">
        <f t="shared" si="234"/>
        <v>0</v>
      </c>
      <c r="EK186" s="324">
        <f t="shared" si="235"/>
        <v>0</v>
      </c>
      <c r="EL186" s="327">
        <f t="shared" si="236"/>
        <v>0</v>
      </c>
      <c r="EM186" s="330">
        <v>6875.670000000001</v>
      </c>
      <c r="EN186" s="330">
        <v>4320.2299999999996</v>
      </c>
      <c r="EO186" s="331">
        <f t="shared" si="237"/>
        <v>207679.06000000003</v>
      </c>
      <c r="EP186" s="331">
        <f t="shared" si="184"/>
        <v>134054.64999999997</v>
      </c>
      <c r="EQ186" s="332">
        <f t="shared" si="262"/>
        <v>73624.410000000062</v>
      </c>
      <c r="ER186" s="332">
        <f t="shared" si="263"/>
        <v>0</v>
      </c>
      <c r="ES186" s="333">
        <f t="shared" si="238"/>
        <v>73624.410000000062</v>
      </c>
      <c r="ET186" s="343"/>
      <c r="EU186" s="335">
        <f t="shared" si="239"/>
        <v>291514.40000000002</v>
      </c>
      <c r="EV186" s="336">
        <f t="shared" si="240"/>
        <v>104535.76999999999</v>
      </c>
      <c r="EW186" s="337"/>
      <c r="EX186" s="2"/>
      <c r="EY186" s="7"/>
      <c r="EZ186" s="2"/>
      <c r="FA186" s="2"/>
      <c r="FB186" s="2"/>
      <c r="FC186" s="2"/>
      <c r="FD186" s="2"/>
      <c r="FE186" s="2"/>
      <c r="FF186" s="2"/>
      <c r="FG186" s="2"/>
    </row>
    <row r="187" spans="1:163" s="1" customFormat="1" ht="15.75" customHeight="1" x14ac:dyDescent="0.25">
      <c r="A187" s="311">
        <v>180</v>
      </c>
      <c r="B187" s="338" t="s">
        <v>186</v>
      </c>
      <c r="C187" s="339">
        <v>5</v>
      </c>
      <c r="D187" s="340">
        <v>4</v>
      </c>
      <c r="E187" s="315">
        <v>2899.5</v>
      </c>
      <c r="F187" s="316">
        <f>'[3]березень 2021'!F196</f>
        <v>68395.05</v>
      </c>
      <c r="G187" s="316">
        <f>'[3]березень 2021'!G196</f>
        <v>11713.650000000012</v>
      </c>
      <c r="H187" s="317">
        <v>11905.31</v>
      </c>
      <c r="I187" s="317">
        <v>10337.5</v>
      </c>
      <c r="J187" s="317">
        <f t="shared" si="241"/>
        <v>1567.8099999999995</v>
      </c>
      <c r="K187" s="317">
        <f t="shared" si="242"/>
        <v>0</v>
      </c>
      <c r="L187" s="317">
        <f t="shared" si="185"/>
        <v>1567.8099999999995</v>
      </c>
      <c r="M187" s="318">
        <v>17555.879999999997</v>
      </c>
      <c r="N187" s="318">
        <v>26866.309999999998</v>
      </c>
      <c r="O187" s="319">
        <f t="shared" si="243"/>
        <v>0</v>
      </c>
      <c r="P187" s="319">
        <f t="shared" si="186"/>
        <v>-9310.43</v>
      </c>
      <c r="Q187" s="319">
        <f t="shared" si="187"/>
        <v>-9310.43</v>
      </c>
      <c r="R187" s="319">
        <v>0</v>
      </c>
      <c r="S187" s="319">
        <v>0</v>
      </c>
      <c r="T187" s="319">
        <f t="shared" si="244"/>
        <v>0</v>
      </c>
      <c r="U187" s="320">
        <f t="shared" si="245"/>
        <v>0</v>
      </c>
      <c r="V187" s="341">
        <f t="shared" si="188"/>
        <v>0</v>
      </c>
      <c r="W187" s="319">
        <v>0</v>
      </c>
      <c r="X187" s="319">
        <v>0</v>
      </c>
      <c r="Y187" s="319">
        <f t="shared" si="189"/>
        <v>0</v>
      </c>
      <c r="Z187" s="320">
        <f t="shared" si="190"/>
        <v>0</v>
      </c>
      <c r="AA187" s="342">
        <f t="shared" si="191"/>
        <v>0</v>
      </c>
      <c r="AB187" s="323">
        <v>4183.12</v>
      </c>
      <c r="AC187" s="323">
        <v>696.40000000000009</v>
      </c>
      <c r="AD187" s="324">
        <f t="shared" si="246"/>
        <v>3486.72</v>
      </c>
      <c r="AE187" s="324">
        <f t="shared" si="247"/>
        <v>0</v>
      </c>
      <c r="AF187" s="325">
        <f t="shared" si="264"/>
        <v>3486.72</v>
      </c>
      <c r="AG187" s="323">
        <v>2256.3999999999996</v>
      </c>
      <c r="AH187" s="323">
        <v>311.26000000000005</v>
      </c>
      <c r="AI187" s="324">
        <f t="shared" si="248"/>
        <v>1945.1399999999996</v>
      </c>
      <c r="AJ187" s="324">
        <f t="shared" si="249"/>
        <v>0</v>
      </c>
      <c r="AK187" s="325">
        <f t="shared" si="192"/>
        <v>1945.1399999999996</v>
      </c>
      <c r="AL187" s="323">
        <v>4014.34</v>
      </c>
      <c r="AM187" s="323">
        <v>3090.0699999999997</v>
      </c>
      <c r="AN187" s="324">
        <f t="shared" si="250"/>
        <v>924.27000000000044</v>
      </c>
      <c r="AO187" s="324">
        <f t="shared" si="251"/>
        <v>0</v>
      </c>
      <c r="AP187" s="325">
        <f t="shared" si="193"/>
        <v>924.27000000000044</v>
      </c>
      <c r="AQ187" s="326">
        <v>800.55</v>
      </c>
      <c r="AR187" s="326">
        <v>686.11000000000013</v>
      </c>
      <c r="AS187" s="324">
        <f t="shared" si="252"/>
        <v>114.43999999999983</v>
      </c>
      <c r="AT187" s="324">
        <f t="shared" si="253"/>
        <v>0</v>
      </c>
      <c r="AU187" s="327">
        <f t="shared" si="194"/>
        <v>114.43999999999983</v>
      </c>
      <c r="AV187" s="323">
        <v>263.25</v>
      </c>
      <c r="AW187" s="323">
        <v>0.47000000000000003</v>
      </c>
      <c r="AX187" s="324">
        <f t="shared" si="254"/>
        <v>262.77999999999997</v>
      </c>
      <c r="AY187" s="324">
        <f t="shared" si="255"/>
        <v>0</v>
      </c>
      <c r="AZ187" s="325">
        <f t="shared" si="195"/>
        <v>262.77999999999997</v>
      </c>
      <c r="BA187" s="326">
        <v>4159.6400000000003</v>
      </c>
      <c r="BB187" s="326">
        <v>2476.83</v>
      </c>
      <c r="BC187" s="324">
        <f t="shared" si="256"/>
        <v>1682.8100000000004</v>
      </c>
      <c r="BD187" s="324">
        <f t="shared" si="257"/>
        <v>0</v>
      </c>
      <c r="BE187" s="327">
        <f t="shared" si="196"/>
        <v>1682.8100000000004</v>
      </c>
      <c r="BF187" s="324">
        <v>992.79000000000008</v>
      </c>
      <c r="BG187" s="324">
        <v>2664.59</v>
      </c>
      <c r="BH187" s="324">
        <f t="shared" si="258"/>
        <v>0</v>
      </c>
      <c r="BI187" s="324">
        <f t="shared" si="259"/>
        <v>-1671.8000000000002</v>
      </c>
      <c r="BJ187" s="327">
        <f t="shared" si="197"/>
        <v>-1671.8000000000002</v>
      </c>
      <c r="BK187" s="324">
        <v>5465.8399999999992</v>
      </c>
      <c r="BL187" s="324">
        <v>3112.72</v>
      </c>
      <c r="BM187" s="324">
        <f t="shared" si="260"/>
        <v>2353.1199999999994</v>
      </c>
      <c r="BN187" s="324">
        <f t="shared" si="261"/>
        <v>0</v>
      </c>
      <c r="BO187" s="325">
        <f t="shared" si="198"/>
        <v>2353.1199999999994</v>
      </c>
      <c r="BP187" s="320">
        <v>779.09</v>
      </c>
      <c r="BQ187" s="320">
        <v>640.56999999999994</v>
      </c>
      <c r="BR187" s="319">
        <f t="shared" si="199"/>
        <v>138.5200000000001</v>
      </c>
      <c r="BS187" s="320">
        <f t="shared" si="200"/>
        <v>0</v>
      </c>
      <c r="BT187" s="341">
        <f t="shared" si="201"/>
        <v>138.5200000000001</v>
      </c>
      <c r="BU187" s="319">
        <v>100.63</v>
      </c>
      <c r="BV187" s="319">
        <v>0</v>
      </c>
      <c r="BW187" s="319">
        <f t="shared" si="202"/>
        <v>100.63</v>
      </c>
      <c r="BX187" s="320">
        <f t="shared" si="203"/>
        <v>0</v>
      </c>
      <c r="BY187" s="342">
        <f t="shared" si="204"/>
        <v>100.63</v>
      </c>
      <c r="BZ187" s="319">
        <v>1673.59</v>
      </c>
      <c r="CA187" s="319">
        <v>2781.05</v>
      </c>
      <c r="CB187" s="319">
        <f t="shared" si="205"/>
        <v>0</v>
      </c>
      <c r="CC187" s="320">
        <f t="shared" si="206"/>
        <v>-1107.4600000000003</v>
      </c>
      <c r="CD187" s="341">
        <f t="shared" si="207"/>
        <v>-1107.4600000000003</v>
      </c>
      <c r="CE187" s="319">
        <v>24498.109999999997</v>
      </c>
      <c r="CF187" s="319">
        <v>15595.85</v>
      </c>
      <c r="CG187" s="319">
        <f t="shared" si="208"/>
        <v>8902.2599999999966</v>
      </c>
      <c r="CH187" s="320">
        <f t="shared" si="209"/>
        <v>0</v>
      </c>
      <c r="CI187" s="342">
        <f t="shared" si="210"/>
        <v>8902.2599999999966</v>
      </c>
      <c r="CJ187" s="319">
        <v>2475.3200000000006</v>
      </c>
      <c r="CK187" s="319">
        <v>0</v>
      </c>
      <c r="CL187" s="324">
        <f t="shared" si="211"/>
        <v>2475.3200000000006</v>
      </c>
      <c r="CM187" s="324">
        <f t="shared" si="212"/>
        <v>0</v>
      </c>
      <c r="CN187" s="327">
        <f t="shared" si="265"/>
        <v>2475.3200000000006</v>
      </c>
      <c r="CO187" s="324">
        <v>3847.04</v>
      </c>
      <c r="CP187" s="324">
        <v>0</v>
      </c>
      <c r="CQ187" s="324">
        <f t="shared" si="213"/>
        <v>3847.04</v>
      </c>
      <c r="CR187" s="324">
        <f t="shared" si="214"/>
        <v>0</v>
      </c>
      <c r="CS187" s="327">
        <f t="shared" si="266"/>
        <v>3847.04</v>
      </c>
      <c r="CT187" s="324">
        <v>611.5100000000001</v>
      </c>
      <c r="CU187" s="324">
        <v>0</v>
      </c>
      <c r="CV187" s="324">
        <f t="shared" si="215"/>
        <v>611.5100000000001</v>
      </c>
      <c r="CW187" s="324">
        <f t="shared" si="216"/>
        <v>0</v>
      </c>
      <c r="CX187" s="327">
        <f t="shared" si="267"/>
        <v>611.5100000000001</v>
      </c>
      <c r="CY187" s="324">
        <v>1514.7</v>
      </c>
      <c r="CZ187" s="324">
        <v>0</v>
      </c>
      <c r="DA187" s="324">
        <f t="shared" si="217"/>
        <v>1514.7</v>
      </c>
      <c r="DB187" s="324">
        <f t="shared" si="218"/>
        <v>0</v>
      </c>
      <c r="DC187" s="327">
        <f t="shared" si="268"/>
        <v>1514.7</v>
      </c>
      <c r="DD187" s="324">
        <v>970.46999999999991</v>
      </c>
      <c r="DE187" s="324">
        <v>0</v>
      </c>
      <c r="DF187" s="324">
        <f t="shared" si="219"/>
        <v>970.46999999999991</v>
      </c>
      <c r="DG187" s="324">
        <f t="shared" si="220"/>
        <v>0</v>
      </c>
      <c r="DH187" s="325">
        <f t="shared" si="269"/>
        <v>970.46999999999991</v>
      </c>
      <c r="DI187" s="323">
        <v>1393.5</v>
      </c>
      <c r="DJ187" s="323">
        <v>0</v>
      </c>
      <c r="DK187" s="324">
        <f t="shared" si="221"/>
        <v>1393.5</v>
      </c>
      <c r="DL187" s="324">
        <f t="shared" si="222"/>
        <v>0</v>
      </c>
      <c r="DM187" s="327">
        <f t="shared" si="270"/>
        <v>1393.5</v>
      </c>
      <c r="DN187" s="324">
        <v>153.99</v>
      </c>
      <c r="DO187" s="324">
        <v>0</v>
      </c>
      <c r="DP187" s="324">
        <f t="shared" si="223"/>
        <v>153.99</v>
      </c>
      <c r="DQ187" s="324">
        <f t="shared" si="224"/>
        <v>0</v>
      </c>
      <c r="DR187" s="325">
        <f t="shared" si="225"/>
        <v>153.99</v>
      </c>
      <c r="DS187" s="320">
        <v>5352.4699999999993</v>
      </c>
      <c r="DT187" s="320">
        <v>0</v>
      </c>
      <c r="DU187" s="319">
        <f t="shared" si="226"/>
        <v>5352.4699999999993</v>
      </c>
      <c r="DV187" s="320">
        <f t="shared" si="227"/>
        <v>0</v>
      </c>
      <c r="DW187" s="342">
        <f t="shared" si="271"/>
        <v>5352.4699999999993</v>
      </c>
      <c r="DX187" s="329">
        <v>4730.5199999999995</v>
      </c>
      <c r="DY187" s="329">
        <v>2505.0399999999995</v>
      </c>
      <c r="DZ187" s="320">
        <f t="shared" si="228"/>
        <v>2225.48</v>
      </c>
      <c r="EA187" s="320">
        <f t="shared" si="229"/>
        <v>0</v>
      </c>
      <c r="EB187" s="342">
        <f t="shared" si="230"/>
        <v>2225.48</v>
      </c>
      <c r="EC187" s="319">
        <v>0</v>
      </c>
      <c r="ED187" s="319">
        <v>0</v>
      </c>
      <c r="EE187" s="319">
        <f t="shared" si="231"/>
        <v>0</v>
      </c>
      <c r="EF187" s="320">
        <f t="shared" si="232"/>
        <v>0</v>
      </c>
      <c r="EG187" s="342">
        <f t="shared" si="272"/>
        <v>0</v>
      </c>
      <c r="EH187" s="324"/>
      <c r="EI187" s="324"/>
      <c r="EJ187" s="324">
        <f t="shared" si="234"/>
        <v>0</v>
      </c>
      <c r="EK187" s="324">
        <f t="shared" si="235"/>
        <v>0</v>
      </c>
      <c r="EL187" s="327">
        <f t="shared" si="236"/>
        <v>0</v>
      </c>
      <c r="EM187" s="330">
        <v>3412.0800000000004</v>
      </c>
      <c r="EN187" s="330">
        <v>2722.41</v>
      </c>
      <c r="EO187" s="331">
        <f t="shared" si="237"/>
        <v>103110.13999999996</v>
      </c>
      <c r="EP187" s="331">
        <f t="shared" si="184"/>
        <v>74487.179999999978</v>
      </c>
      <c r="EQ187" s="332">
        <f t="shared" si="262"/>
        <v>28622.959999999977</v>
      </c>
      <c r="ER187" s="332">
        <f t="shared" si="263"/>
        <v>0</v>
      </c>
      <c r="ES187" s="333">
        <f t="shared" si="238"/>
        <v>28622.959999999977</v>
      </c>
      <c r="ET187" s="343"/>
      <c r="EU187" s="335">
        <f t="shared" si="239"/>
        <v>97018.00999999998</v>
      </c>
      <c r="EV187" s="336">
        <f t="shared" si="240"/>
        <v>31582.440000000013</v>
      </c>
      <c r="EW187" s="337"/>
      <c r="EX187" s="2"/>
      <c r="EY187" s="7"/>
      <c r="EZ187" s="2"/>
      <c r="FA187" s="2"/>
      <c r="FB187" s="2"/>
      <c r="FC187" s="2"/>
      <c r="FD187" s="2"/>
      <c r="FE187" s="2"/>
      <c r="FF187" s="2"/>
      <c r="FG187" s="2"/>
    </row>
    <row r="188" spans="1:163" s="1" customFormat="1" ht="15.75" customHeight="1" x14ac:dyDescent="0.25">
      <c r="A188" s="311">
        <v>181</v>
      </c>
      <c r="B188" s="338" t="s">
        <v>187</v>
      </c>
      <c r="C188" s="339">
        <v>5</v>
      </c>
      <c r="D188" s="340">
        <v>4</v>
      </c>
      <c r="E188" s="315">
        <v>2906.7000000000003</v>
      </c>
      <c r="F188" s="316">
        <f>'[3]березень 2021'!F197</f>
        <v>110316.78</v>
      </c>
      <c r="G188" s="316">
        <f>'[3]березень 2021'!G197</f>
        <v>73876.410000000018</v>
      </c>
      <c r="H188" s="317">
        <v>11477.43</v>
      </c>
      <c r="I188" s="317">
        <v>10853.56</v>
      </c>
      <c r="J188" s="317">
        <f t="shared" si="241"/>
        <v>623.8700000000008</v>
      </c>
      <c r="K188" s="317">
        <f t="shared" si="242"/>
        <v>0</v>
      </c>
      <c r="L188" s="317">
        <f t="shared" si="185"/>
        <v>623.8700000000008</v>
      </c>
      <c r="M188" s="318">
        <v>28568.289999999997</v>
      </c>
      <c r="N188" s="318">
        <v>46682.239999999998</v>
      </c>
      <c r="O188" s="319">
        <f t="shared" si="243"/>
        <v>0</v>
      </c>
      <c r="P188" s="319">
        <f t="shared" si="186"/>
        <v>-18113.95</v>
      </c>
      <c r="Q188" s="319">
        <f t="shared" si="187"/>
        <v>-18113.95</v>
      </c>
      <c r="R188" s="319">
        <v>0</v>
      </c>
      <c r="S188" s="319">
        <v>0</v>
      </c>
      <c r="T188" s="319">
        <f t="shared" si="244"/>
        <v>0</v>
      </c>
      <c r="U188" s="320">
        <f t="shared" si="245"/>
        <v>0</v>
      </c>
      <c r="V188" s="341">
        <f t="shared" si="188"/>
        <v>0</v>
      </c>
      <c r="W188" s="319">
        <v>0</v>
      </c>
      <c r="X188" s="319">
        <v>0</v>
      </c>
      <c r="Y188" s="319">
        <f t="shared" si="189"/>
        <v>0</v>
      </c>
      <c r="Z188" s="320">
        <f t="shared" si="190"/>
        <v>0</v>
      </c>
      <c r="AA188" s="342">
        <f t="shared" si="191"/>
        <v>0</v>
      </c>
      <c r="AB188" s="323">
        <v>4172.88</v>
      </c>
      <c r="AC188" s="323">
        <v>696.22000000000014</v>
      </c>
      <c r="AD188" s="324">
        <f t="shared" si="246"/>
        <v>3476.66</v>
      </c>
      <c r="AE188" s="324">
        <f t="shared" si="247"/>
        <v>0</v>
      </c>
      <c r="AF188" s="325">
        <f t="shared" si="264"/>
        <v>3476.66</v>
      </c>
      <c r="AG188" s="323">
        <v>2006.2300000000002</v>
      </c>
      <c r="AH188" s="323">
        <v>310.36</v>
      </c>
      <c r="AI188" s="324">
        <f t="shared" si="248"/>
        <v>1695.8700000000003</v>
      </c>
      <c r="AJ188" s="324">
        <f t="shared" si="249"/>
        <v>0</v>
      </c>
      <c r="AK188" s="325">
        <f t="shared" si="192"/>
        <v>1695.8700000000003</v>
      </c>
      <c r="AL188" s="323">
        <v>4051.39</v>
      </c>
      <c r="AM188" s="323">
        <v>3116.0099999999998</v>
      </c>
      <c r="AN188" s="324">
        <f t="shared" si="250"/>
        <v>935.38000000000011</v>
      </c>
      <c r="AO188" s="324">
        <f t="shared" si="251"/>
        <v>0</v>
      </c>
      <c r="AP188" s="325">
        <f t="shared" si="193"/>
        <v>935.38000000000011</v>
      </c>
      <c r="AQ188" s="326">
        <v>795.26</v>
      </c>
      <c r="AR188" s="326">
        <v>681.15000000000009</v>
      </c>
      <c r="AS188" s="324">
        <f t="shared" si="252"/>
        <v>114.1099999999999</v>
      </c>
      <c r="AT188" s="324">
        <f t="shared" si="253"/>
        <v>0</v>
      </c>
      <c r="AU188" s="327">
        <f t="shared" si="194"/>
        <v>114.1099999999999</v>
      </c>
      <c r="AV188" s="323">
        <v>263.07</v>
      </c>
      <c r="AW188" s="323">
        <v>0.47000000000000003</v>
      </c>
      <c r="AX188" s="324">
        <f t="shared" si="254"/>
        <v>262.59999999999997</v>
      </c>
      <c r="AY188" s="324">
        <f t="shared" si="255"/>
        <v>0</v>
      </c>
      <c r="AZ188" s="325">
        <f t="shared" si="195"/>
        <v>262.59999999999997</v>
      </c>
      <c r="BA188" s="326">
        <v>4158.9199999999992</v>
      </c>
      <c r="BB188" s="326">
        <v>2468.9900000000002</v>
      </c>
      <c r="BC188" s="324">
        <f t="shared" si="256"/>
        <v>1689.9299999999989</v>
      </c>
      <c r="BD188" s="324">
        <f t="shared" si="257"/>
        <v>0</v>
      </c>
      <c r="BE188" s="327">
        <f t="shared" si="196"/>
        <v>1689.9299999999989</v>
      </c>
      <c r="BF188" s="324">
        <v>995.25999999999976</v>
      </c>
      <c r="BG188" s="324">
        <v>3222.04</v>
      </c>
      <c r="BH188" s="324">
        <f t="shared" si="258"/>
        <v>0</v>
      </c>
      <c r="BI188" s="324">
        <f t="shared" si="259"/>
        <v>-2226.7800000000002</v>
      </c>
      <c r="BJ188" s="327">
        <f t="shared" si="197"/>
        <v>-2226.7800000000002</v>
      </c>
      <c r="BK188" s="324">
        <v>5480.3</v>
      </c>
      <c r="BL188" s="324">
        <v>5179.3500000000004</v>
      </c>
      <c r="BM188" s="324">
        <f t="shared" si="260"/>
        <v>300.94999999999982</v>
      </c>
      <c r="BN188" s="324">
        <f t="shared" si="261"/>
        <v>0</v>
      </c>
      <c r="BO188" s="325">
        <f t="shared" si="198"/>
        <v>300.94999999999982</v>
      </c>
      <c r="BP188" s="320">
        <v>784.24</v>
      </c>
      <c r="BQ188" s="320">
        <v>645.29</v>
      </c>
      <c r="BR188" s="319">
        <f t="shared" si="199"/>
        <v>138.95000000000005</v>
      </c>
      <c r="BS188" s="320">
        <f t="shared" si="200"/>
        <v>0</v>
      </c>
      <c r="BT188" s="341">
        <f t="shared" si="201"/>
        <v>138.95000000000005</v>
      </c>
      <c r="BU188" s="319">
        <v>100.85</v>
      </c>
      <c r="BV188" s="319">
        <v>0</v>
      </c>
      <c r="BW188" s="319">
        <f t="shared" si="202"/>
        <v>100.85</v>
      </c>
      <c r="BX188" s="320">
        <f t="shared" si="203"/>
        <v>0</v>
      </c>
      <c r="BY188" s="342">
        <f t="shared" si="204"/>
        <v>100.85</v>
      </c>
      <c r="BZ188" s="319">
        <v>1673.4099999999999</v>
      </c>
      <c r="CA188" s="319">
        <v>2781.05</v>
      </c>
      <c r="CB188" s="319">
        <f t="shared" si="205"/>
        <v>0</v>
      </c>
      <c r="CC188" s="320">
        <f t="shared" si="206"/>
        <v>-1107.6400000000003</v>
      </c>
      <c r="CD188" s="341">
        <f t="shared" si="207"/>
        <v>-1107.6400000000003</v>
      </c>
      <c r="CE188" s="319">
        <v>16998.429999999997</v>
      </c>
      <c r="CF188" s="319">
        <v>121499.42000000001</v>
      </c>
      <c r="CG188" s="319">
        <f t="shared" si="208"/>
        <v>0</v>
      </c>
      <c r="CH188" s="320">
        <f t="shared" si="209"/>
        <v>-104500.99000000002</v>
      </c>
      <c r="CI188" s="342">
        <f t="shared" si="210"/>
        <v>-104500.99000000002</v>
      </c>
      <c r="CJ188" s="319">
        <v>2444.85</v>
      </c>
      <c r="CK188" s="319">
        <v>1667.38</v>
      </c>
      <c r="CL188" s="324">
        <f t="shared" si="211"/>
        <v>777.4699999999998</v>
      </c>
      <c r="CM188" s="324">
        <f t="shared" si="212"/>
        <v>0</v>
      </c>
      <c r="CN188" s="327">
        <f t="shared" si="265"/>
        <v>777.4699999999998</v>
      </c>
      <c r="CO188" s="324">
        <v>3419.76</v>
      </c>
      <c r="CP188" s="324">
        <v>0</v>
      </c>
      <c r="CQ188" s="324">
        <f t="shared" si="213"/>
        <v>3419.76</v>
      </c>
      <c r="CR188" s="324">
        <f t="shared" si="214"/>
        <v>0</v>
      </c>
      <c r="CS188" s="327">
        <f t="shared" si="266"/>
        <v>3419.76</v>
      </c>
      <c r="CT188" s="324">
        <v>611.86</v>
      </c>
      <c r="CU188" s="324">
        <v>0</v>
      </c>
      <c r="CV188" s="324">
        <f t="shared" si="215"/>
        <v>611.86</v>
      </c>
      <c r="CW188" s="324">
        <f t="shared" si="216"/>
        <v>0</v>
      </c>
      <c r="CX188" s="327">
        <f t="shared" si="267"/>
        <v>611.86</v>
      </c>
      <c r="CY188" s="324">
        <v>1500.1600000000003</v>
      </c>
      <c r="CZ188" s="324">
        <v>591.01</v>
      </c>
      <c r="DA188" s="324">
        <f t="shared" si="217"/>
        <v>909.15000000000032</v>
      </c>
      <c r="DB188" s="324">
        <f t="shared" si="218"/>
        <v>0</v>
      </c>
      <c r="DC188" s="327">
        <f t="shared" si="268"/>
        <v>909.15000000000032</v>
      </c>
      <c r="DD188" s="324">
        <v>971.13000000000022</v>
      </c>
      <c r="DE188" s="324">
        <v>0</v>
      </c>
      <c r="DF188" s="324">
        <f t="shared" si="219"/>
        <v>971.13000000000022</v>
      </c>
      <c r="DG188" s="324">
        <f t="shared" si="220"/>
        <v>0</v>
      </c>
      <c r="DH188" s="325">
        <f t="shared" si="269"/>
        <v>971.13000000000022</v>
      </c>
      <c r="DI188" s="323">
        <v>1392.8799999999999</v>
      </c>
      <c r="DJ188" s="323">
        <v>0</v>
      </c>
      <c r="DK188" s="324">
        <f t="shared" si="221"/>
        <v>1392.8799999999999</v>
      </c>
      <c r="DL188" s="324">
        <f t="shared" si="222"/>
        <v>0</v>
      </c>
      <c r="DM188" s="327">
        <f t="shared" si="270"/>
        <v>1392.8799999999999</v>
      </c>
      <c r="DN188" s="324">
        <v>153.47999999999999</v>
      </c>
      <c r="DO188" s="324">
        <v>0</v>
      </c>
      <c r="DP188" s="324">
        <f t="shared" si="223"/>
        <v>153.47999999999999</v>
      </c>
      <c r="DQ188" s="324">
        <f t="shared" si="224"/>
        <v>0</v>
      </c>
      <c r="DR188" s="325">
        <f t="shared" si="225"/>
        <v>153.47999999999999</v>
      </c>
      <c r="DS188" s="320">
        <v>5012.3399999999992</v>
      </c>
      <c r="DT188" s="320">
        <v>0</v>
      </c>
      <c r="DU188" s="319">
        <f t="shared" si="226"/>
        <v>5012.3399999999992</v>
      </c>
      <c r="DV188" s="320">
        <f t="shared" si="227"/>
        <v>0</v>
      </c>
      <c r="DW188" s="342">
        <f t="shared" si="271"/>
        <v>5012.3399999999992</v>
      </c>
      <c r="DX188" s="329">
        <v>4419.07</v>
      </c>
      <c r="DY188" s="329">
        <v>4327.17</v>
      </c>
      <c r="DZ188" s="320">
        <f t="shared" si="228"/>
        <v>91.899999999999636</v>
      </c>
      <c r="EA188" s="320">
        <f t="shared" si="229"/>
        <v>0</v>
      </c>
      <c r="EB188" s="342">
        <f t="shared" si="230"/>
        <v>91.899999999999636</v>
      </c>
      <c r="EC188" s="319">
        <v>0</v>
      </c>
      <c r="ED188" s="319">
        <v>0</v>
      </c>
      <c r="EE188" s="319">
        <f t="shared" si="231"/>
        <v>0</v>
      </c>
      <c r="EF188" s="320">
        <f t="shared" si="232"/>
        <v>0</v>
      </c>
      <c r="EG188" s="342">
        <f t="shared" si="272"/>
        <v>0</v>
      </c>
      <c r="EH188" s="324"/>
      <c r="EI188" s="324"/>
      <c r="EJ188" s="324">
        <f t="shared" si="234"/>
        <v>0</v>
      </c>
      <c r="EK188" s="324">
        <f t="shared" si="235"/>
        <v>0</v>
      </c>
      <c r="EL188" s="327">
        <f t="shared" si="236"/>
        <v>0</v>
      </c>
      <c r="EM188" s="330">
        <v>3472.86</v>
      </c>
      <c r="EN188" s="330">
        <v>7820.51</v>
      </c>
      <c r="EO188" s="331">
        <f t="shared" si="237"/>
        <v>104924.34999999999</v>
      </c>
      <c r="EP188" s="331">
        <f t="shared" si="184"/>
        <v>212542.22000000003</v>
      </c>
      <c r="EQ188" s="332">
        <f t="shared" si="262"/>
        <v>0</v>
      </c>
      <c r="ER188" s="332">
        <f t="shared" si="263"/>
        <v>-107617.87000000004</v>
      </c>
      <c r="ES188" s="333">
        <f t="shared" si="238"/>
        <v>-107617.87000000004</v>
      </c>
      <c r="ET188" s="343"/>
      <c r="EU188" s="335">
        <f t="shared" si="239"/>
        <v>2698.9099999999598</v>
      </c>
      <c r="EV188" s="336">
        <f t="shared" si="240"/>
        <v>-22388.849999999995</v>
      </c>
      <c r="EW188" s="337"/>
      <c r="EX188" s="2"/>
      <c r="EY188" s="7"/>
      <c r="EZ188" s="2"/>
      <c r="FA188" s="2"/>
      <c r="FB188" s="2"/>
      <c r="FC188" s="2"/>
      <c r="FD188" s="2"/>
      <c r="FE188" s="2"/>
      <c r="FF188" s="2"/>
      <c r="FG188" s="2"/>
    </row>
    <row r="189" spans="1:163" s="1" customFormat="1" ht="15.75" customHeight="1" x14ac:dyDescent="0.25">
      <c r="A189" s="311">
        <v>182</v>
      </c>
      <c r="B189" s="338" t="s">
        <v>188</v>
      </c>
      <c r="C189" s="339">
        <v>5</v>
      </c>
      <c r="D189" s="340">
        <v>4</v>
      </c>
      <c r="E189" s="315">
        <v>2876.1714285714288</v>
      </c>
      <c r="F189" s="316">
        <f>'[3]березень 2021'!F198</f>
        <v>26301.909999999993</v>
      </c>
      <c r="G189" s="316">
        <f>'[3]березень 2021'!G198</f>
        <v>-10572.670000000002</v>
      </c>
      <c r="H189" s="317">
        <v>11366.29</v>
      </c>
      <c r="I189" s="317">
        <v>10378.779999999999</v>
      </c>
      <c r="J189" s="317">
        <f t="shared" si="241"/>
        <v>987.51000000000204</v>
      </c>
      <c r="K189" s="317">
        <f t="shared" si="242"/>
        <v>0</v>
      </c>
      <c r="L189" s="317">
        <f t="shared" si="185"/>
        <v>987.51000000000204</v>
      </c>
      <c r="M189" s="318">
        <v>21073.359999999997</v>
      </c>
      <c r="N189" s="318">
        <v>30104.75</v>
      </c>
      <c r="O189" s="319">
        <f t="shared" si="243"/>
        <v>0</v>
      </c>
      <c r="P189" s="319">
        <f t="shared" si="186"/>
        <v>-9031.3900000000031</v>
      </c>
      <c r="Q189" s="319">
        <f t="shared" si="187"/>
        <v>-9031.3900000000031</v>
      </c>
      <c r="R189" s="319">
        <v>0</v>
      </c>
      <c r="S189" s="319">
        <v>0</v>
      </c>
      <c r="T189" s="319">
        <f t="shared" si="244"/>
        <v>0</v>
      </c>
      <c r="U189" s="320">
        <f t="shared" si="245"/>
        <v>0</v>
      </c>
      <c r="V189" s="341">
        <f t="shared" si="188"/>
        <v>0</v>
      </c>
      <c r="W189" s="319">
        <v>0</v>
      </c>
      <c r="X189" s="319">
        <v>0</v>
      </c>
      <c r="Y189" s="319">
        <f t="shared" si="189"/>
        <v>0</v>
      </c>
      <c r="Z189" s="320">
        <f t="shared" si="190"/>
        <v>0</v>
      </c>
      <c r="AA189" s="342">
        <f t="shared" si="191"/>
        <v>0</v>
      </c>
      <c r="AB189" s="323">
        <v>4064.2799999999997</v>
      </c>
      <c r="AC189" s="323">
        <v>695.43000000000006</v>
      </c>
      <c r="AD189" s="324">
        <f t="shared" si="246"/>
        <v>3368.8499999999995</v>
      </c>
      <c r="AE189" s="324">
        <f t="shared" si="247"/>
        <v>0</v>
      </c>
      <c r="AF189" s="325">
        <f t="shared" si="264"/>
        <v>3368.8499999999995</v>
      </c>
      <c r="AG189" s="323">
        <v>2006.63</v>
      </c>
      <c r="AH189" s="323">
        <v>310.36</v>
      </c>
      <c r="AI189" s="324">
        <f t="shared" si="248"/>
        <v>1696.27</v>
      </c>
      <c r="AJ189" s="324">
        <f t="shared" si="249"/>
        <v>0</v>
      </c>
      <c r="AK189" s="325">
        <f t="shared" si="192"/>
        <v>1696.27</v>
      </c>
      <c r="AL189" s="323">
        <v>3971.01</v>
      </c>
      <c r="AM189" s="323">
        <v>3056.6800000000003</v>
      </c>
      <c r="AN189" s="324">
        <f t="shared" si="250"/>
        <v>914.32999999999993</v>
      </c>
      <c r="AO189" s="324">
        <f t="shared" si="251"/>
        <v>0</v>
      </c>
      <c r="AP189" s="325">
        <f t="shared" si="193"/>
        <v>914.32999999999993</v>
      </c>
      <c r="AQ189" s="326">
        <v>790.92000000000007</v>
      </c>
      <c r="AR189" s="326">
        <v>677.19</v>
      </c>
      <c r="AS189" s="324">
        <f t="shared" si="252"/>
        <v>113.73000000000002</v>
      </c>
      <c r="AT189" s="324">
        <f t="shared" si="253"/>
        <v>0</v>
      </c>
      <c r="AU189" s="327">
        <f t="shared" si="194"/>
        <v>113.73000000000002</v>
      </c>
      <c r="AV189" s="323">
        <v>233.54</v>
      </c>
      <c r="AW189" s="323">
        <v>0.39999999999999997</v>
      </c>
      <c r="AX189" s="324">
        <f t="shared" si="254"/>
        <v>233.14</v>
      </c>
      <c r="AY189" s="324">
        <f t="shared" si="255"/>
        <v>0</v>
      </c>
      <c r="AZ189" s="325">
        <f t="shared" si="195"/>
        <v>233.14</v>
      </c>
      <c r="BA189" s="326">
        <v>4159.45</v>
      </c>
      <c r="BB189" s="326">
        <v>2476.83</v>
      </c>
      <c r="BC189" s="324">
        <f t="shared" si="256"/>
        <v>1682.62</v>
      </c>
      <c r="BD189" s="324">
        <f t="shared" si="257"/>
        <v>0</v>
      </c>
      <c r="BE189" s="327">
        <f t="shared" si="196"/>
        <v>1682.62</v>
      </c>
      <c r="BF189" s="324">
        <v>984.80000000000007</v>
      </c>
      <c r="BG189" s="324">
        <v>3813</v>
      </c>
      <c r="BH189" s="324">
        <f t="shared" si="258"/>
        <v>0</v>
      </c>
      <c r="BI189" s="324">
        <f t="shared" si="259"/>
        <v>-2828.2</v>
      </c>
      <c r="BJ189" s="327">
        <f t="shared" si="197"/>
        <v>-2828.2</v>
      </c>
      <c r="BK189" s="324">
        <v>5421.67</v>
      </c>
      <c r="BL189" s="324">
        <v>3087.73</v>
      </c>
      <c r="BM189" s="324">
        <f t="shared" si="260"/>
        <v>2333.94</v>
      </c>
      <c r="BN189" s="324">
        <f t="shared" si="261"/>
        <v>0</v>
      </c>
      <c r="BO189" s="325">
        <f t="shared" si="198"/>
        <v>2333.94</v>
      </c>
      <c r="BP189" s="320">
        <v>775.99</v>
      </c>
      <c r="BQ189" s="320">
        <v>638.69000000000005</v>
      </c>
      <c r="BR189" s="319">
        <f t="shared" si="199"/>
        <v>137.29999999999995</v>
      </c>
      <c r="BS189" s="320">
        <f t="shared" si="200"/>
        <v>0</v>
      </c>
      <c r="BT189" s="341">
        <f t="shared" si="201"/>
        <v>137.29999999999995</v>
      </c>
      <c r="BU189" s="319">
        <v>99.8</v>
      </c>
      <c r="BV189" s="319">
        <v>0</v>
      </c>
      <c r="BW189" s="319">
        <f t="shared" si="202"/>
        <v>99.8</v>
      </c>
      <c r="BX189" s="320">
        <f t="shared" si="203"/>
        <v>0</v>
      </c>
      <c r="BY189" s="342">
        <f t="shared" si="204"/>
        <v>99.8</v>
      </c>
      <c r="BZ189" s="319">
        <v>1673.5900000000001</v>
      </c>
      <c r="CA189" s="319">
        <v>2781.05</v>
      </c>
      <c r="CB189" s="319">
        <f t="shared" si="205"/>
        <v>0</v>
      </c>
      <c r="CC189" s="320">
        <f t="shared" si="206"/>
        <v>-1107.46</v>
      </c>
      <c r="CD189" s="341">
        <f t="shared" si="207"/>
        <v>-1107.46</v>
      </c>
      <c r="CE189" s="319">
        <v>20826.71</v>
      </c>
      <c r="CF189" s="319">
        <v>42338.41</v>
      </c>
      <c r="CG189" s="319">
        <f t="shared" si="208"/>
        <v>0</v>
      </c>
      <c r="CH189" s="320">
        <f t="shared" si="209"/>
        <v>-21511.700000000004</v>
      </c>
      <c r="CI189" s="342">
        <f t="shared" si="210"/>
        <v>-21511.700000000004</v>
      </c>
      <c r="CJ189" s="319">
        <v>2369.9200000000005</v>
      </c>
      <c r="CK189" s="319">
        <v>0</v>
      </c>
      <c r="CL189" s="324">
        <f t="shared" si="211"/>
        <v>2369.9200000000005</v>
      </c>
      <c r="CM189" s="324">
        <f>IF(CN189&gt;0,0,CN189)</f>
        <v>0</v>
      </c>
      <c r="CN189" s="327">
        <f t="shared" si="265"/>
        <v>2369.9200000000005</v>
      </c>
      <c r="CO189" s="324">
        <v>3420.55</v>
      </c>
      <c r="CP189" s="324">
        <v>0</v>
      </c>
      <c r="CQ189" s="324">
        <f t="shared" si="213"/>
        <v>3420.55</v>
      </c>
      <c r="CR189" s="324">
        <f t="shared" si="214"/>
        <v>0</v>
      </c>
      <c r="CS189" s="327">
        <f t="shared" si="266"/>
        <v>3420.55</v>
      </c>
      <c r="CT189" s="324">
        <v>603.70999999999992</v>
      </c>
      <c r="CU189" s="324">
        <v>0</v>
      </c>
      <c r="CV189" s="324">
        <f t="shared" si="215"/>
        <v>603.70999999999992</v>
      </c>
      <c r="CW189" s="324">
        <f t="shared" si="216"/>
        <v>0</v>
      </c>
      <c r="CX189" s="327">
        <f t="shared" si="267"/>
        <v>603.70999999999992</v>
      </c>
      <c r="CY189" s="324">
        <v>1491.8799999999999</v>
      </c>
      <c r="CZ189" s="324">
        <v>0</v>
      </c>
      <c r="DA189" s="324">
        <f t="shared" si="217"/>
        <v>1491.8799999999999</v>
      </c>
      <c r="DB189" s="324">
        <f t="shared" si="218"/>
        <v>0</v>
      </c>
      <c r="DC189" s="327">
        <f t="shared" si="268"/>
        <v>1491.8799999999999</v>
      </c>
      <c r="DD189" s="324">
        <v>862.84999999999968</v>
      </c>
      <c r="DE189" s="324">
        <v>0</v>
      </c>
      <c r="DF189" s="324">
        <f t="shared" si="219"/>
        <v>862.84999999999968</v>
      </c>
      <c r="DG189" s="324">
        <f t="shared" si="220"/>
        <v>0</v>
      </c>
      <c r="DH189" s="325">
        <f t="shared" si="269"/>
        <v>862.84999999999968</v>
      </c>
      <c r="DI189" s="323">
        <v>1392.9099999999999</v>
      </c>
      <c r="DJ189" s="323">
        <v>274.55</v>
      </c>
      <c r="DK189" s="324">
        <f t="shared" si="221"/>
        <v>1118.3599999999999</v>
      </c>
      <c r="DL189" s="324">
        <f t="shared" si="222"/>
        <v>0</v>
      </c>
      <c r="DM189" s="327">
        <f t="shared" si="270"/>
        <v>1118.3599999999999</v>
      </c>
      <c r="DN189" s="324">
        <v>153.88</v>
      </c>
      <c r="DO189" s="324">
        <v>0</v>
      </c>
      <c r="DP189" s="324">
        <f t="shared" si="223"/>
        <v>153.88</v>
      </c>
      <c r="DQ189" s="324">
        <f t="shared" si="224"/>
        <v>0</v>
      </c>
      <c r="DR189" s="325">
        <f t="shared" si="225"/>
        <v>153.88</v>
      </c>
      <c r="DS189" s="320">
        <v>5238.8</v>
      </c>
      <c r="DT189" s="320">
        <v>0</v>
      </c>
      <c r="DU189" s="319">
        <f t="shared" si="226"/>
        <v>5238.8</v>
      </c>
      <c r="DV189" s="320">
        <f t="shared" si="227"/>
        <v>0</v>
      </c>
      <c r="DW189" s="342">
        <f t="shared" si="271"/>
        <v>5238.8</v>
      </c>
      <c r="DX189" s="329">
        <v>3838.44</v>
      </c>
      <c r="DY189" s="329">
        <v>4120.67</v>
      </c>
      <c r="DZ189" s="320">
        <f t="shared" si="228"/>
        <v>0</v>
      </c>
      <c r="EA189" s="320">
        <f t="shared" si="229"/>
        <v>-282.23</v>
      </c>
      <c r="EB189" s="342">
        <f t="shared" si="230"/>
        <v>-282.23</v>
      </c>
      <c r="EC189" s="319">
        <v>0</v>
      </c>
      <c r="ED189" s="319">
        <v>0</v>
      </c>
      <c r="EE189" s="319">
        <f t="shared" si="231"/>
        <v>0</v>
      </c>
      <c r="EF189" s="320">
        <f t="shared" si="232"/>
        <v>0</v>
      </c>
      <c r="EG189" s="342">
        <f t="shared" si="272"/>
        <v>0</v>
      </c>
      <c r="EH189" s="324"/>
      <c r="EI189" s="324"/>
      <c r="EJ189" s="324">
        <f t="shared" si="234"/>
        <v>0</v>
      </c>
      <c r="EK189" s="324">
        <f t="shared" si="235"/>
        <v>0</v>
      </c>
      <c r="EL189" s="327">
        <f t="shared" si="236"/>
        <v>0</v>
      </c>
      <c r="EM189" s="330">
        <v>3314.4400000000005</v>
      </c>
      <c r="EN189" s="330">
        <v>3373.7799999999997</v>
      </c>
      <c r="EO189" s="331">
        <f t="shared" si="237"/>
        <v>100135.42000000001</v>
      </c>
      <c r="EP189" s="331">
        <f t="shared" si="184"/>
        <v>108128.3</v>
      </c>
      <c r="EQ189" s="332">
        <f t="shared" si="262"/>
        <v>0</v>
      </c>
      <c r="ER189" s="332">
        <f t="shared" si="263"/>
        <v>-7992.8799999999901</v>
      </c>
      <c r="ES189" s="333">
        <f t="shared" si="238"/>
        <v>-7992.8799999999901</v>
      </c>
      <c r="ET189" s="343"/>
      <c r="EU189" s="335">
        <f t="shared" si="239"/>
        <v>18309.030000000002</v>
      </c>
      <c r="EV189" s="336">
        <f t="shared" si="240"/>
        <v>-22063.220000000005</v>
      </c>
      <c r="EW189" s="337"/>
      <c r="EX189" s="2"/>
      <c r="EY189" s="7"/>
      <c r="EZ189" s="2"/>
      <c r="FA189" s="2"/>
      <c r="FB189" s="2"/>
      <c r="FC189" s="2"/>
      <c r="FD189" s="2"/>
      <c r="FE189" s="2"/>
      <c r="FF189" s="2"/>
      <c r="FG189" s="2"/>
    </row>
    <row r="190" spans="1:163" s="1" customFormat="1" ht="15.75" customHeight="1" x14ac:dyDescent="0.25">
      <c r="A190" s="311">
        <v>183</v>
      </c>
      <c r="B190" s="338" t="s">
        <v>189</v>
      </c>
      <c r="C190" s="339">
        <v>5</v>
      </c>
      <c r="D190" s="340">
        <v>4</v>
      </c>
      <c r="E190" s="315">
        <v>2873.7000000000003</v>
      </c>
      <c r="F190" s="316">
        <f>'[3]березень 2021'!F199</f>
        <v>22290.670000000002</v>
      </c>
      <c r="G190" s="316">
        <f>'[3]березень 2021'!G199</f>
        <v>-16393.48</v>
      </c>
      <c r="H190" s="317">
        <v>11362.050000000001</v>
      </c>
      <c r="I190" s="317">
        <v>10369.090000000002</v>
      </c>
      <c r="J190" s="317">
        <f t="shared" si="241"/>
        <v>992.95999999999913</v>
      </c>
      <c r="K190" s="317">
        <f t="shared" si="242"/>
        <v>0</v>
      </c>
      <c r="L190" s="317">
        <f t="shared" si="185"/>
        <v>992.95999999999913</v>
      </c>
      <c r="M190" s="318">
        <v>24062.68</v>
      </c>
      <c r="N190" s="318">
        <v>33952.75</v>
      </c>
      <c r="O190" s="319">
        <f t="shared" si="243"/>
        <v>0</v>
      </c>
      <c r="P190" s="319">
        <f t="shared" si="186"/>
        <v>-9890.07</v>
      </c>
      <c r="Q190" s="319">
        <f t="shared" si="187"/>
        <v>-9890.07</v>
      </c>
      <c r="R190" s="319">
        <v>0</v>
      </c>
      <c r="S190" s="319">
        <v>0</v>
      </c>
      <c r="T190" s="319">
        <f t="shared" si="244"/>
        <v>0</v>
      </c>
      <c r="U190" s="320">
        <f t="shared" si="245"/>
        <v>0</v>
      </c>
      <c r="V190" s="341">
        <f t="shared" si="188"/>
        <v>0</v>
      </c>
      <c r="W190" s="319">
        <v>0</v>
      </c>
      <c r="X190" s="319">
        <v>0</v>
      </c>
      <c r="Y190" s="319">
        <f t="shared" si="189"/>
        <v>0</v>
      </c>
      <c r="Z190" s="320">
        <f t="shared" si="190"/>
        <v>0</v>
      </c>
      <c r="AA190" s="342">
        <f t="shared" si="191"/>
        <v>0</v>
      </c>
      <c r="AB190" s="323">
        <v>4044.1300000000006</v>
      </c>
      <c r="AC190" s="323">
        <v>832.13</v>
      </c>
      <c r="AD190" s="324">
        <f t="shared" si="246"/>
        <v>3212.0000000000005</v>
      </c>
      <c r="AE190" s="324">
        <f t="shared" si="247"/>
        <v>0</v>
      </c>
      <c r="AF190" s="325">
        <f t="shared" si="264"/>
        <v>3212.0000000000005</v>
      </c>
      <c r="AG190" s="323">
        <v>2006.9899999999998</v>
      </c>
      <c r="AH190" s="323">
        <v>435.84000000000003</v>
      </c>
      <c r="AI190" s="324">
        <f t="shared" si="248"/>
        <v>1571.1499999999996</v>
      </c>
      <c r="AJ190" s="324">
        <f t="shared" si="249"/>
        <v>0</v>
      </c>
      <c r="AK190" s="325">
        <f t="shared" si="192"/>
        <v>1571.1499999999996</v>
      </c>
      <c r="AL190" s="323">
        <v>3974.3500000000004</v>
      </c>
      <c r="AM190" s="323">
        <v>3057.2999999999997</v>
      </c>
      <c r="AN190" s="324">
        <f t="shared" si="250"/>
        <v>917.05000000000064</v>
      </c>
      <c r="AO190" s="324">
        <f t="shared" si="251"/>
        <v>0</v>
      </c>
      <c r="AP190" s="325">
        <f t="shared" si="193"/>
        <v>917.05000000000064</v>
      </c>
      <c r="AQ190" s="326">
        <v>788.2299999999999</v>
      </c>
      <c r="AR190" s="326">
        <v>673.95999999999992</v>
      </c>
      <c r="AS190" s="324">
        <f t="shared" si="252"/>
        <v>114.26999999999998</v>
      </c>
      <c r="AT190" s="324">
        <f t="shared" si="253"/>
        <v>0</v>
      </c>
      <c r="AU190" s="327">
        <f t="shared" si="194"/>
        <v>114.26999999999998</v>
      </c>
      <c r="AV190" s="323">
        <v>234.21999999999997</v>
      </c>
      <c r="AW190" s="323">
        <v>0.39999999999999997</v>
      </c>
      <c r="AX190" s="324">
        <f t="shared" si="254"/>
        <v>233.81999999999996</v>
      </c>
      <c r="AY190" s="324">
        <f t="shared" si="255"/>
        <v>0</v>
      </c>
      <c r="AZ190" s="325">
        <f t="shared" si="195"/>
        <v>233.81999999999996</v>
      </c>
      <c r="BA190" s="326">
        <v>4161.4399999999996</v>
      </c>
      <c r="BB190" s="326">
        <v>2595.04</v>
      </c>
      <c r="BC190" s="324">
        <f t="shared" si="256"/>
        <v>1566.3999999999996</v>
      </c>
      <c r="BD190" s="324">
        <f t="shared" si="257"/>
        <v>0</v>
      </c>
      <c r="BE190" s="327">
        <f t="shared" si="196"/>
        <v>1566.3999999999996</v>
      </c>
      <c r="BF190" s="324">
        <v>983.96</v>
      </c>
      <c r="BG190" s="324">
        <v>3813</v>
      </c>
      <c r="BH190" s="324">
        <f t="shared" si="258"/>
        <v>0</v>
      </c>
      <c r="BI190" s="324">
        <f t="shared" si="259"/>
        <v>-2829.04</v>
      </c>
      <c r="BJ190" s="327">
        <f t="shared" si="197"/>
        <v>-2829.04</v>
      </c>
      <c r="BK190" s="324">
        <v>5416.3600000000006</v>
      </c>
      <c r="BL190" s="324">
        <v>7340.47</v>
      </c>
      <c r="BM190" s="324">
        <f t="shared" si="260"/>
        <v>0</v>
      </c>
      <c r="BN190" s="324">
        <f t="shared" si="261"/>
        <v>-1924.1099999999997</v>
      </c>
      <c r="BO190" s="325">
        <f t="shared" si="198"/>
        <v>-1924.1099999999997</v>
      </c>
      <c r="BP190" s="320">
        <v>779.34999999999991</v>
      </c>
      <c r="BQ190" s="320">
        <v>640.70000000000005</v>
      </c>
      <c r="BR190" s="319">
        <f t="shared" si="199"/>
        <v>138.64999999999986</v>
      </c>
      <c r="BS190" s="320">
        <f t="shared" si="200"/>
        <v>0</v>
      </c>
      <c r="BT190" s="341">
        <f t="shared" si="201"/>
        <v>138.64999999999986</v>
      </c>
      <c r="BU190" s="319">
        <v>100.84999999999998</v>
      </c>
      <c r="BV190" s="319">
        <v>0</v>
      </c>
      <c r="BW190" s="319">
        <f t="shared" si="202"/>
        <v>100.84999999999998</v>
      </c>
      <c r="BX190" s="320">
        <f t="shared" si="203"/>
        <v>0</v>
      </c>
      <c r="BY190" s="342">
        <f t="shared" si="204"/>
        <v>100.84999999999998</v>
      </c>
      <c r="BZ190" s="319">
        <v>1674.2399999999998</v>
      </c>
      <c r="CA190" s="319">
        <v>2781.05</v>
      </c>
      <c r="CB190" s="319">
        <f t="shared" si="205"/>
        <v>0</v>
      </c>
      <c r="CC190" s="320">
        <f t="shared" si="206"/>
        <v>-1106.8100000000004</v>
      </c>
      <c r="CD190" s="341">
        <f t="shared" si="207"/>
        <v>-1106.8100000000004</v>
      </c>
      <c r="CE190" s="319">
        <v>20971.420000000002</v>
      </c>
      <c r="CF190" s="319">
        <v>41992.57</v>
      </c>
      <c r="CG190" s="319">
        <f t="shared" si="208"/>
        <v>0</v>
      </c>
      <c r="CH190" s="320">
        <f t="shared" si="209"/>
        <v>-21021.149999999998</v>
      </c>
      <c r="CI190" s="342">
        <f t="shared" si="210"/>
        <v>-21021.149999999998</v>
      </c>
      <c r="CJ190" s="319">
        <v>2353.87</v>
      </c>
      <c r="CK190" s="319">
        <v>0</v>
      </c>
      <c r="CL190" s="324">
        <f t="shared" si="211"/>
        <v>2353.87</v>
      </c>
      <c r="CM190" s="324">
        <f t="shared" si="212"/>
        <v>0</v>
      </c>
      <c r="CN190" s="327">
        <f t="shared" si="265"/>
        <v>2353.87</v>
      </c>
      <c r="CO190" s="324">
        <v>3423.42</v>
      </c>
      <c r="CP190" s="324">
        <v>0</v>
      </c>
      <c r="CQ190" s="324">
        <f t="shared" si="213"/>
        <v>3423.42</v>
      </c>
      <c r="CR190" s="324">
        <f t="shared" si="214"/>
        <v>0</v>
      </c>
      <c r="CS190" s="327">
        <f t="shared" si="266"/>
        <v>3423.42</v>
      </c>
      <c r="CT190" s="324">
        <v>605.17999999999995</v>
      </c>
      <c r="CU190" s="324">
        <v>0</v>
      </c>
      <c r="CV190" s="324">
        <f t="shared" si="215"/>
        <v>605.17999999999995</v>
      </c>
      <c r="CW190" s="324">
        <f t="shared" si="216"/>
        <v>0</v>
      </c>
      <c r="CX190" s="327">
        <f t="shared" si="267"/>
        <v>605.17999999999995</v>
      </c>
      <c r="CY190" s="324">
        <v>1484.27</v>
      </c>
      <c r="CZ190" s="324">
        <v>0</v>
      </c>
      <c r="DA190" s="324">
        <f t="shared" si="217"/>
        <v>1484.27</v>
      </c>
      <c r="DB190" s="324">
        <f t="shared" si="218"/>
        <v>0</v>
      </c>
      <c r="DC190" s="327">
        <f t="shared" si="268"/>
        <v>1484.27</v>
      </c>
      <c r="DD190" s="324">
        <v>863.81999999999994</v>
      </c>
      <c r="DE190" s="324">
        <v>0</v>
      </c>
      <c r="DF190" s="324">
        <f t="shared" si="219"/>
        <v>863.81999999999994</v>
      </c>
      <c r="DG190" s="324">
        <f t="shared" si="220"/>
        <v>0</v>
      </c>
      <c r="DH190" s="325">
        <f t="shared" si="269"/>
        <v>863.81999999999994</v>
      </c>
      <c r="DI190" s="323">
        <v>1394.6100000000001</v>
      </c>
      <c r="DJ190" s="323">
        <v>105.64</v>
      </c>
      <c r="DK190" s="324">
        <f t="shared" si="221"/>
        <v>1288.97</v>
      </c>
      <c r="DL190" s="324">
        <f t="shared" si="222"/>
        <v>0</v>
      </c>
      <c r="DM190" s="327">
        <f t="shared" si="270"/>
        <v>1288.97</v>
      </c>
      <c r="DN190" s="324">
        <v>153.74999999999997</v>
      </c>
      <c r="DO190" s="324">
        <v>0</v>
      </c>
      <c r="DP190" s="324">
        <f t="shared" si="223"/>
        <v>153.74999999999997</v>
      </c>
      <c r="DQ190" s="324">
        <f t="shared" si="224"/>
        <v>0</v>
      </c>
      <c r="DR190" s="325">
        <f t="shared" si="225"/>
        <v>153.74999999999997</v>
      </c>
      <c r="DS190" s="320">
        <v>5410.9000000000005</v>
      </c>
      <c r="DT190" s="320">
        <v>0</v>
      </c>
      <c r="DU190" s="319">
        <f t="shared" si="226"/>
        <v>5410.9000000000005</v>
      </c>
      <c r="DV190" s="320">
        <f t="shared" si="227"/>
        <v>0</v>
      </c>
      <c r="DW190" s="342">
        <f t="shared" si="271"/>
        <v>5410.9000000000005</v>
      </c>
      <c r="DX190" s="329">
        <v>2630.02</v>
      </c>
      <c r="DY190" s="329">
        <v>1763.02</v>
      </c>
      <c r="DZ190" s="320">
        <f t="shared" si="228"/>
        <v>867</v>
      </c>
      <c r="EA190" s="320">
        <f t="shared" si="229"/>
        <v>0</v>
      </c>
      <c r="EB190" s="342">
        <f t="shared" si="230"/>
        <v>867</v>
      </c>
      <c r="EC190" s="319">
        <v>0</v>
      </c>
      <c r="ED190" s="319">
        <v>0</v>
      </c>
      <c r="EE190" s="319">
        <f t="shared" si="231"/>
        <v>0</v>
      </c>
      <c r="EF190" s="320">
        <f t="shared" si="232"/>
        <v>0</v>
      </c>
      <c r="EG190" s="342">
        <f t="shared" si="272"/>
        <v>0</v>
      </c>
      <c r="EH190" s="324"/>
      <c r="EI190" s="324"/>
      <c r="EJ190" s="324">
        <f t="shared" si="234"/>
        <v>0</v>
      </c>
      <c r="EK190" s="324">
        <f t="shared" si="235"/>
        <v>0</v>
      </c>
      <c r="EL190" s="327">
        <f t="shared" si="236"/>
        <v>0</v>
      </c>
      <c r="EM190" s="330">
        <v>3384.6599999999994</v>
      </c>
      <c r="EN190" s="330">
        <v>4243.37</v>
      </c>
      <c r="EO190" s="331">
        <f t="shared" si="237"/>
        <v>102264.77000000002</v>
      </c>
      <c r="EP190" s="331">
        <f t="shared" si="184"/>
        <v>114596.32999999999</v>
      </c>
      <c r="EQ190" s="332">
        <f t="shared" si="262"/>
        <v>0</v>
      </c>
      <c r="ER190" s="332">
        <f t="shared" si="263"/>
        <v>-12331.559999999969</v>
      </c>
      <c r="ES190" s="333">
        <f t="shared" si="238"/>
        <v>-12331.559999999969</v>
      </c>
      <c r="ET190" s="343"/>
      <c r="EU190" s="335">
        <f t="shared" si="239"/>
        <v>9959.1100000000333</v>
      </c>
      <c r="EV190" s="336">
        <f t="shared" si="240"/>
        <v>-27241.349999999995</v>
      </c>
      <c r="EW190" s="337"/>
      <c r="EX190" s="2"/>
      <c r="EY190" s="7"/>
      <c r="EZ190" s="2"/>
      <c r="FA190" s="2"/>
      <c r="FB190" s="2"/>
      <c r="FC190" s="2"/>
      <c r="FD190" s="2"/>
      <c r="FE190" s="2"/>
      <c r="FF190" s="2"/>
      <c r="FG190" s="2"/>
    </row>
    <row r="191" spans="1:163" s="1" customFormat="1" ht="15.75" customHeight="1" x14ac:dyDescent="0.25">
      <c r="A191" s="311">
        <v>184</v>
      </c>
      <c r="B191" s="338" t="s">
        <v>190</v>
      </c>
      <c r="C191" s="339">
        <v>5</v>
      </c>
      <c r="D191" s="340">
        <v>2</v>
      </c>
      <c r="E191" s="315">
        <v>1883.2000000000003</v>
      </c>
      <c r="F191" s="316">
        <f>'[3]березень 2021'!F200</f>
        <v>-14082.45</v>
      </c>
      <c r="G191" s="316">
        <f>'[3]березень 2021'!G200</f>
        <v>33941.629999999997</v>
      </c>
      <c r="H191" s="317">
        <v>5732.46</v>
      </c>
      <c r="I191" s="317">
        <v>5235.66</v>
      </c>
      <c r="J191" s="317">
        <f t="shared" si="241"/>
        <v>496.80000000000018</v>
      </c>
      <c r="K191" s="317">
        <f t="shared" si="242"/>
        <v>0</v>
      </c>
      <c r="L191" s="317">
        <f t="shared" si="185"/>
        <v>496.80000000000018</v>
      </c>
      <c r="M191" s="318">
        <v>13859.61</v>
      </c>
      <c r="N191" s="318">
        <v>20319.32</v>
      </c>
      <c r="O191" s="319">
        <f t="shared" si="243"/>
        <v>0</v>
      </c>
      <c r="P191" s="319">
        <f t="shared" si="186"/>
        <v>-6459.7099999999991</v>
      </c>
      <c r="Q191" s="319">
        <f t="shared" si="187"/>
        <v>-6459.7099999999991</v>
      </c>
      <c r="R191" s="319">
        <v>0</v>
      </c>
      <c r="S191" s="319">
        <v>0</v>
      </c>
      <c r="T191" s="319">
        <f t="shared" si="244"/>
        <v>0</v>
      </c>
      <c r="U191" s="320">
        <f t="shared" si="245"/>
        <v>0</v>
      </c>
      <c r="V191" s="341">
        <f t="shared" si="188"/>
        <v>0</v>
      </c>
      <c r="W191" s="319">
        <v>0</v>
      </c>
      <c r="X191" s="319">
        <v>0</v>
      </c>
      <c r="Y191" s="319">
        <f t="shared" si="189"/>
        <v>0</v>
      </c>
      <c r="Z191" s="320">
        <f t="shared" si="190"/>
        <v>0</v>
      </c>
      <c r="AA191" s="342">
        <f t="shared" si="191"/>
        <v>0</v>
      </c>
      <c r="AB191" s="323">
        <v>2849.1</v>
      </c>
      <c r="AC191" s="323">
        <v>391.23</v>
      </c>
      <c r="AD191" s="324">
        <f t="shared" si="246"/>
        <v>2457.87</v>
      </c>
      <c r="AE191" s="324">
        <f t="shared" si="247"/>
        <v>0</v>
      </c>
      <c r="AF191" s="325">
        <f t="shared" si="264"/>
        <v>2457.87</v>
      </c>
      <c r="AG191" s="323">
        <v>1522.58</v>
      </c>
      <c r="AH191" s="323">
        <v>245.86</v>
      </c>
      <c r="AI191" s="324">
        <f t="shared" si="248"/>
        <v>1276.7199999999998</v>
      </c>
      <c r="AJ191" s="324">
        <f t="shared" si="249"/>
        <v>0</v>
      </c>
      <c r="AK191" s="325">
        <f t="shared" si="192"/>
        <v>1276.7199999999998</v>
      </c>
      <c r="AL191" s="323">
        <v>2599.58</v>
      </c>
      <c r="AM191" s="323">
        <v>1997.89</v>
      </c>
      <c r="AN191" s="324">
        <f t="shared" si="250"/>
        <v>601.68999999999983</v>
      </c>
      <c r="AO191" s="324">
        <f t="shared" si="251"/>
        <v>0</v>
      </c>
      <c r="AP191" s="325">
        <f t="shared" si="193"/>
        <v>601.68999999999983</v>
      </c>
      <c r="AQ191" s="326">
        <v>501.8900000000001</v>
      </c>
      <c r="AR191" s="326">
        <v>429.98</v>
      </c>
      <c r="AS191" s="324">
        <f t="shared" si="252"/>
        <v>71.910000000000082</v>
      </c>
      <c r="AT191" s="324">
        <f t="shared" si="253"/>
        <v>0</v>
      </c>
      <c r="AU191" s="327">
        <f t="shared" si="194"/>
        <v>71.910000000000082</v>
      </c>
      <c r="AV191" s="323">
        <v>132.21</v>
      </c>
      <c r="AW191" s="323">
        <v>0.22</v>
      </c>
      <c r="AX191" s="324">
        <f t="shared" si="254"/>
        <v>131.99</v>
      </c>
      <c r="AY191" s="324">
        <f t="shared" si="255"/>
        <v>0</v>
      </c>
      <c r="AZ191" s="325">
        <f t="shared" si="195"/>
        <v>131.99</v>
      </c>
      <c r="BA191" s="326">
        <v>1750.0700000000002</v>
      </c>
      <c r="BB191" s="326">
        <v>1038.08</v>
      </c>
      <c r="BC191" s="324">
        <f t="shared" si="256"/>
        <v>711.99000000000024</v>
      </c>
      <c r="BD191" s="324">
        <f t="shared" si="257"/>
        <v>0</v>
      </c>
      <c r="BE191" s="327">
        <f t="shared" si="196"/>
        <v>711.99000000000024</v>
      </c>
      <c r="BF191" s="324">
        <v>644.80000000000007</v>
      </c>
      <c r="BG191" s="324">
        <v>2246.08</v>
      </c>
      <c r="BH191" s="324">
        <f t="shared" si="258"/>
        <v>0</v>
      </c>
      <c r="BI191" s="324">
        <f t="shared" si="259"/>
        <v>-1601.2799999999997</v>
      </c>
      <c r="BJ191" s="327">
        <f t="shared" si="197"/>
        <v>-1601.2799999999997</v>
      </c>
      <c r="BK191" s="324">
        <v>3550.0200000000004</v>
      </c>
      <c r="BL191" s="324">
        <v>2787.87</v>
      </c>
      <c r="BM191" s="324">
        <f t="shared" si="260"/>
        <v>762.15000000000055</v>
      </c>
      <c r="BN191" s="324">
        <f t="shared" si="261"/>
        <v>0</v>
      </c>
      <c r="BO191" s="325">
        <f t="shared" si="198"/>
        <v>762.15000000000055</v>
      </c>
      <c r="BP191" s="320">
        <v>477.21999999999997</v>
      </c>
      <c r="BQ191" s="320">
        <v>392.23</v>
      </c>
      <c r="BR191" s="319">
        <f t="shared" si="199"/>
        <v>84.989999999999952</v>
      </c>
      <c r="BS191" s="320">
        <f t="shared" si="200"/>
        <v>0</v>
      </c>
      <c r="BT191" s="341">
        <f t="shared" si="201"/>
        <v>84.989999999999952</v>
      </c>
      <c r="BU191" s="319">
        <v>61.97</v>
      </c>
      <c r="BV191" s="319">
        <v>0</v>
      </c>
      <c r="BW191" s="319">
        <f t="shared" si="202"/>
        <v>61.97</v>
      </c>
      <c r="BX191" s="320">
        <f t="shared" si="203"/>
        <v>0</v>
      </c>
      <c r="BY191" s="342">
        <f t="shared" si="204"/>
        <v>61.97</v>
      </c>
      <c r="BZ191" s="319">
        <v>1115.5900000000001</v>
      </c>
      <c r="CA191" s="319">
        <v>1833.11</v>
      </c>
      <c r="CB191" s="319">
        <f t="shared" si="205"/>
        <v>0</v>
      </c>
      <c r="CC191" s="320">
        <f t="shared" si="206"/>
        <v>-717.51999999999975</v>
      </c>
      <c r="CD191" s="341">
        <f t="shared" si="207"/>
        <v>-717.51999999999975</v>
      </c>
      <c r="CE191" s="319">
        <v>15432.069999999998</v>
      </c>
      <c r="CF191" s="319">
        <v>1909.31</v>
      </c>
      <c r="CG191" s="319">
        <f t="shared" si="208"/>
        <v>13522.759999999998</v>
      </c>
      <c r="CH191" s="320">
        <f t="shared" si="209"/>
        <v>0</v>
      </c>
      <c r="CI191" s="342">
        <f t="shared" si="210"/>
        <v>13522.759999999998</v>
      </c>
      <c r="CJ191" s="319">
        <v>1692.0600000000002</v>
      </c>
      <c r="CK191" s="319">
        <v>0</v>
      </c>
      <c r="CL191" s="324">
        <f t="shared" si="211"/>
        <v>1692.0600000000002</v>
      </c>
      <c r="CM191" s="324">
        <f t="shared" si="212"/>
        <v>0</v>
      </c>
      <c r="CN191" s="327">
        <f t="shared" si="265"/>
        <v>1692.0600000000002</v>
      </c>
      <c r="CO191" s="324">
        <v>2595.9899999999998</v>
      </c>
      <c r="CP191" s="324">
        <v>0</v>
      </c>
      <c r="CQ191" s="324">
        <f t="shared" si="213"/>
        <v>2595.9899999999998</v>
      </c>
      <c r="CR191" s="324">
        <f t="shared" si="214"/>
        <v>0</v>
      </c>
      <c r="CS191" s="327">
        <f t="shared" si="266"/>
        <v>2595.9899999999998</v>
      </c>
      <c r="CT191" s="324">
        <v>402.62</v>
      </c>
      <c r="CU191" s="324">
        <v>0</v>
      </c>
      <c r="CV191" s="324">
        <f t="shared" si="215"/>
        <v>402.62</v>
      </c>
      <c r="CW191" s="324">
        <f t="shared" si="216"/>
        <v>0</v>
      </c>
      <c r="CX191" s="327">
        <f t="shared" si="267"/>
        <v>402.62</v>
      </c>
      <c r="CY191" s="324">
        <v>913.92999999999984</v>
      </c>
      <c r="CZ191" s="324">
        <v>0</v>
      </c>
      <c r="DA191" s="324">
        <f t="shared" si="217"/>
        <v>913.92999999999984</v>
      </c>
      <c r="DB191" s="324">
        <f t="shared" si="218"/>
        <v>0</v>
      </c>
      <c r="DC191" s="327">
        <f t="shared" si="268"/>
        <v>913.92999999999984</v>
      </c>
      <c r="DD191" s="324">
        <v>485.46999999999991</v>
      </c>
      <c r="DE191" s="324">
        <v>0</v>
      </c>
      <c r="DF191" s="324">
        <f t="shared" si="219"/>
        <v>485.46999999999991</v>
      </c>
      <c r="DG191" s="324">
        <f t="shared" si="220"/>
        <v>0</v>
      </c>
      <c r="DH191" s="325">
        <f t="shared" si="269"/>
        <v>485.46999999999991</v>
      </c>
      <c r="DI191" s="323">
        <v>613.55999999999995</v>
      </c>
      <c r="DJ191" s="323">
        <v>256.63</v>
      </c>
      <c r="DK191" s="324">
        <f t="shared" si="221"/>
        <v>356.92999999999995</v>
      </c>
      <c r="DL191" s="324">
        <f t="shared" si="222"/>
        <v>0</v>
      </c>
      <c r="DM191" s="327">
        <f t="shared" si="270"/>
        <v>356.92999999999995</v>
      </c>
      <c r="DN191" s="324">
        <v>99.989999999999981</v>
      </c>
      <c r="DO191" s="324">
        <v>0</v>
      </c>
      <c r="DP191" s="324">
        <f t="shared" si="223"/>
        <v>99.989999999999981</v>
      </c>
      <c r="DQ191" s="324">
        <f t="shared" si="224"/>
        <v>0</v>
      </c>
      <c r="DR191" s="325">
        <f t="shared" si="225"/>
        <v>99.989999999999981</v>
      </c>
      <c r="DS191" s="320">
        <v>3173.0099999999993</v>
      </c>
      <c r="DT191" s="320">
        <v>0</v>
      </c>
      <c r="DU191" s="319">
        <f t="shared" si="226"/>
        <v>3173.0099999999993</v>
      </c>
      <c r="DV191" s="320">
        <f t="shared" si="227"/>
        <v>0</v>
      </c>
      <c r="DW191" s="342">
        <f t="shared" si="271"/>
        <v>3173.0099999999993</v>
      </c>
      <c r="DX191" s="329">
        <v>2479.2200000000003</v>
      </c>
      <c r="DY191" s="329">
        <v>2448.71</v>
      </c>
      <c r="DZ191" s="320">
        <f t="shared" si="228"/>
        <v>30.510000000000218</v>
      </c>
      <c r="EA191" s="320">
        <f t="shared" si="229"/>
        <v>0</v>
      </c>
      <c r="EB191" s="342">
        <f t="shared" si="230"/>
        <v>30.510000000000218</v>
      </c>
      <c r="EC191" s="319">
        <v>0</v>
      </c>
      <c r="ED191" s="319">
        <v>0</v>
      </c>
      <c r="EE191" s="319">
        <f t="shared" si="231"/>
        <v>0</v>
      </c>
      <c r="EF191" s="320">
        <f t="shared" si="232"/>
        <v>0</v>
      </c>
      <c r="EG191" s="342">
        <f t="shared" si="272"/>
        <v>0</v>
      </c>
      <c r="EH191" s="324"/>
      <c r="EI191" s="324"/>
      <c r="EJ191" s="324">
        <f t="shared" si="234"/>
        <v>0</v>
      </c>
      <c r="EK191" s="324">
        <f t="shared" si="235"/>
        <v>0</v>
      </c>
      <c r="EL191" s="327">
        <f t="shared" si="236"/>
        <v>0</v>
      </c>
      <c r="EM191" s="330">
        <v>2145.81</v>
      </c>
      <c r="EN191" s="330">
        <v>1517.88</v>
      </c>
      <c r="EO191" s="331">
        <f t="shared" si="237"/>
        <v>64830.829999999994</v>
      </c>
      <c r="EP191" s="331">
        <f t="shared" si="184"/>
        <v>43050.060000000012</v>
      </c>
      <c r="EQ191" s="332">
        <f t="shared" si="262"/>
        <v>21780.769999999982</v>
      </c>
      <c r="ER191" s="332">
        <f t="shared" si="263"/>
        <v>0</v>
      </c>
      <c r="ES191" s="333">
        <f t="shared" si="238"/>
        <v>21780.769999999982</v>
      </c>
      <c r="ET191" s="343"/>
      <c r="EU191" s="335">
        <f t="shared" si="239"/>
        <v>7698.3199999999815</v>
      </c>
      <c r="EV191" s="336">
        <f t="shared" si="240"/>
        <v>54011.38</v>
      </c>
      <c r="EW191" s="337"/>
      <c r="EX191" s="2"/>
      <c r="EY191" s="7"/>
      <c r="EZ191" s="2"/>
      <c r="FA191" s="2"/>
      <c r="FB191" s="2"/>
      <c r="FC191" s="2"/>
      <c r="FD191" s="2"/>
      <c r="FE191" s="2"/>
      <c r="FF191" s="2"/>
      <c r="FG191" s="2"/>
    </row>
    <row r="192" spans="1:163" s="1" customFormat="1" ht="15.75" customHeight="1" x14ac:dyDescent="0.25">
      <c r="A192" s="311">
        <v>185</v>
      </c>
      <c r="B192" s="338" t="s">
        <v>191</v>
      </c>
      <c r="C192" s="339">
        <v>5</v>
      </c>
      <c r="D192" s="340">
        <v>4</v>
      </c>
      <c r="E192" s="315">
        <v>2747.2000000000003</v>
      </c>
      <c r="F192" s="316">
        <f>'[3]березень 2021'!F201</f>
        <v>31399.990000000009</v>
      </c>
      <c r="G192" s="316">
        <f>'[3]березень 2021'!G201</f>
        <v>40023.170000000013</v>
      </c>
      <c r="H192" s="317">
        <v>11231.94</v>
      </c>
      <c r="I192" s="317">
        <v>9929.76</v>
      </c>
      <c r="J192" s="317">
        <f t="shared" si="241"/>
        <v>1302.1800000000003</v>
      </c>
      <c r="K192" s="317">
        <f t="shared" si="242"/>
        <v>0</v>
      </c>
      <c r="L192" s="317">
        <f t="shared" si="185"/>
        <v>1302.1800000000003</v>
      </c>
      <c r="M192" s="318">
        <v>20159.759999999998</v>
      </c>
      <c r="N192" s="318">
        <v>27236.010000000002</v>
      </c>
      <c r="O192" s="319">
        <f t="shared" si="243"/>
        <v>0</v>
      </c>
      <c r="P192" s="319">
        <f t="shared" si="186"/>
        <v>-7076.2500000000036</v>
      </c>
      <c r="Q192" s="319">
        <f t="shared" si="187"/>
        <v>-7076.2500000000036</v>
      </c>
      <c r="R192" s="319">
        <v>0</v>
      </c>
      <c r="S192" s="319">
        <v>0</v>
      </c>
      <c r="T192" s="319">
        <f t="shared" si="244"/>
        <v>0</v>
      </c>
      <c r="U192" s="320">
        <f t="shared" si="245"/>
        <v>0</v>
      </c>
      <c r="V192" s="341">
        <f t="shared" si="188"/>
        <v>0</v>
      </c>
      <c r="W192" s="319">
        <v>0</v>
      </c>
      <c r="X192" s="319">
        <v>0</v>
      </c>
      <c r="Y192" s="319">
        <f t="shared" si="189"/>
        <v>0</v>
      </c>
      <c r="Z192" s="320">
        <f t="shared" si="190"/>
        <v>0</v>
      </c>
      <c r="AA192" s="342">
        <f t="shared" si="191"/>
        <v>0</v>
      </c>
      <c r="AB192" s="323">
        <v>4040.0500000000006</v>
      </c>
      <c r="AC192" s="323">
        <v>695.2299999999999</v>
      </c>
      <c r="AD192" s="324">
        <f t="shared" si="246"/>
        <v>3344.8200000000006</v>
      </c>
      <c r="AE192" s="324">
        <f t="shared" si="247"/>
        <v>0</v>
      </c>
      <c r="AF192" s="325">
        <f t="shared" si="264"/>
        <v>3344.8200000000006</v>
      </c>
      <c r="AG192" s="323">
        <v>2006.0100000000002</v>
      </c>
      <c r="AH192" s="323">
        <v>310.38000000000005</v>
      </c>
      <c r="AI192" s="324">
        <f t="shared" si="248"/>
        <v>1695.63</v>
      </c>
      <c r="AJ192" s="324">
        <f t="shared" si="249"/>
        <v>0</v>
      </c>
      <c r="AK192" s="325">
        <f t="shared" si="192"/>
        <v>1695.63</v>
      </c>
      <c r="AL192" s="323">
        <v>3784.2599999999993</v>
      </c>
      <c r="AM192" s="323">
        <v>2915.06</v>
      </c>
      <c r="AN192" s="324">
        <f t="shared" si="250"/>
        <v>869.19999999999936</v>
      </c>
      <c r="AO192" s="324">
        <f t="shared" si="251"/>
        <v>0</v>
      </c>
      <c r="AP192" s="325">
        <f t="shared" si="193"/>
        <v>869.19999999999936</v>
      </c>
      <c r="AQ192" s="326">
        <v>755.4799999999999</v>
      </c>
      <c r="AR192" s="326">
        <v>646.83999999999992</v>
      </c>
      <c r="AS192" s="324">
        <f t="shared" si="252"/>
        <v>108.63999999999999</v>
      </c>
      <c r="AT192" s="324">
        <f t="shared" si="253"/>
        <v>0</v>
      </c>
      <c r="AU192" s="327">
        <f t="shared" si="194"/>
        <v>108.63999999999999</v>
      </c>
      <c r="AV192" s="323">
        <v>233.48999999999998</v>
      </c>
      <c r="AW192" s="323">
        <v>0.39999999999999997</v>
      </c>
      <c r="AX192" s="324">
        <f t="shared" si="254"/>
        <v>233.08999999999997</v>
      </c>
      <c r="AY192" s="324">
        <f t="shared" si="255"/>
        <v>0</v>
      </c>
      <c r="AZ192" s="325">
        <f t="shared" si="195"/>
        <v>233.08999999999997</v>
      </c>
      <c r="BA192" s="326">
        <v>4158.71</v>
      </c>
      <c r="BB192" s="326">
        <v>2476.83</v>
      </c>
      <c r="BC192" s="324">
        <f t="shared" si="256"/>
        <v>1681.88</v>
      </c>
      <c r="BD192" s="324">
        <f t="shared" si="257"/>
        <v>0</v>
      </c>
      <c r="BE192" s="327">
        <f t="shared" si="196"/>
        <v>1681.88</v>
      </c>
      <c r="BF192" s="324">
        <v>940.64</v>
      </c>
      <c r="BG192" s="324">
        <v>6592</v>
      </c>
      <c r="BH192" s="324">
        <f t="shared" si="258"/>
        <v>0</v>
      </c>
      <c r="BI192" s="324">
        <f t="shared" si="259"/>
        <v>-5651.36</v>
      </c>
      <c r="BJ192" s="327">
        <f t="shared" si="197"/>
        <v>-5651.36</v>
      </c>
      <c r="BK192" s="324">
        <v>5178.7199999999993</v>
      </c>
      <c r="BL192" s="324">
        <v>9401.01</v>
      </c>
      <c r="BM192" s="324">
        <f t="shared" si="260"/>
        <v>0</v>
      </c>
      <c r="BN192" s="324">
        <f t="shared" si="261"/>
        <v>-4222.2900000000009</v>
      </c>
      <c r="BO192" s="325">
        <f t="shared" si="198"/>
        <v>-4222.2900000000009</v>
      </c>
      <c r="BP192" s="320">
        <v>778.27</v>
      </c>
      <c r="BQ192" s="320">
        <v>640.06000000000006</v>
      </c>
      <c r="BR192" s="319">
        <f t="shared" si="199"/>
        <v>138.20999999999992</v>
      </c>
      <c r="BS192" s="320">
        <f t="shared" si="200"/>
        <v>0</v>
      </c>
      <c r="BT192" s="341">
        <f t="shared" si="201"/>
        <v>138.20999999999992</v>
      </c>
      <c r="BU192" s="319">
        <v>101.09</v>
      </c>
      <c r="BV192" s="319">
        <v>0</v>
      </c>
      <c r="BW192" s="319">
        <f t="shared" si="202"/>
        <v>101.09</v>
      </c>
      <c r="BX192" s="320">
        <f t="shared" si="203"/>
        <v>0</v>
      </c>
      <c r="BY192" s="342">
        <f t="shared" si="204"/>
        <v>101.09</v>
      </c>
      <c r="BZ192" s="319">
        <v>1674.13</v>
      </c>
      <c r="CA192" s="319">
        <v>2749.66</v>
      </c>
      <c r="CB192" s="319">
        <f t="shared" si="205"/>
        <v>0</v>
      </c>
      <c r="CC192" s="320">
        <f t="shared" si="206"/>
        <v>-1075.5299999999997</v>
      </c>
      <c r="CD192" s="341">
        <f t="shared" si="207"/>
        <v>-1075.5299999999997</v>
      </c>
      <c r="CE192" s="319">
        <v>21960.019999999997</v>
      </c>
      <c r="CF192" s="319">
        <v>60979.169999999991</v>
      </c>
      <c r="CG192" s="319">
        <f t="shared" si="208"/>
        <v>0</v>
      </c>
      <c r="CH192" s="320">
        <f t="shared" si="209"/>
        <v>-39019.149999999994</v>
      </c>
      <c r="CI192" s="342">
        <f t="shared" si="210"/>
        <v>-39019.149999999994</v>
      </c>
      <c r="CJ192" s="319">
        <v>2351.3100000000004</v>
      </c>
      <c r="CK192" s="319">
        <v>0</v>
      </c>
      <c r="CL192" s="324">
        <f t="shared" si="211"/>
        <v>2351.3100000000004</v>
      </c>
      <c r="CM192" s="324">
        <f t="shared" si="212"/>
        <v>0</v>
      </c>
      <c r="CN192" s="327">
        <f t="shared" si="265"/>
        <v>2351.3100000000004</v>
      </c>
      <c r="CO192" s="324">
        <v>3419.9799999999996</v>
      </c>
      <c r="CP192" s="324">
        <v>4859.74</v>
      </c>
      <c r="CQ192" s="324">
        <f t="shared" si="213"/>
        <v>0</v>
      </c>
      <c r="CR192" s="324">
        <f t="shared" si="214"/>
        <v>-1439.7600000000002</v>
      </c>
      <c r="CS192" s="327">
        <f t="shared" si="266"/>
        <v>-1439.7600000000002</v>
      </c>
      <c r="CT192" s="324">
        <v>573.05999999999995</v>
      </c>
      <c r="CU192" s="324">
        <v>0</v>
      </c>
      <c r="CV192" s="324">
        <f t="shared" si="215"/>
        <v>573.05999999999995</v>
      </c>
      <c r="CW192" s="324">
        <f t="shared" si="216"/>
        <v>0</v>
      </c>
      <c r="CX192" s="327">
        <f t="shared" si="267"/>
        <v>573.05999999999995</v>
      </c>
      <c r="CY192" s="324">
        <v>1431.28</v>
      </c>
      <c r="CZ192" s="324">
        <v>0</v>
      </c>
      <c r="DA192" s="324">
        <f t="shared" si="217"/>
        <v>1431.28</v>
      </c>
      <c r="DB192" s="324">
        <f t="shared" si="218"/>
        <v>0</v>
      </c>
      <c r="DC192" s="327">
        <f t="shared" si="268"/>
        <v>1431.28</v>
      </c>
      <c r="DD192" s="324">
        <v>863.44999999999993</v>
      </c>
      <c r="DE192" s="324">
        <v>0</v>
      </c>
      <c r="DF192" s="324">
        <f t="shared" si="219"/>
        <v>863.44999999999993</v>
      </c>
      <c r="DG192" s="324">
        <f t="shared" si="220"/>
        <v>0</v>
      </c>
      <c r="DH192" s="325">
        <f t="shared" si="269"/>
        <v>863.44999999999993</v>
      </c>
      <c r="DI192" s="323">
        <v>1393.1000000000004</v>
      </c>
      <c r="DJ192" s="323">
        <v>794.26</v>
      </c>
      <c r="DK192" s="324">
        <f t="shared" si="221"/>
        <v>598.84000000000037</v>
      </c>
      <c r="DL192" s="324">
        <f t="shared" si="222"/>
        <v>0</v>
      </c>
      <c r="DM192" s="327">
        <f t="shared" si="270"/>
        <v>598.84000000000037</v>
      </c>
      <c r="DN192" s="324">
        <v>153.82</v>
      </c>
      <c r="DO192" s="324">
        <v>0</v>
      </c>
      <c r="DP192" s="324">
        <f t="shared" si="223"/>
        <v>153.82</v>
      </c>
      <c r="DQ192" s="324">
        <f t="shared" si="224"/>
        <v>0</v>
      </c>
      <c r="DR192" s="325">
        <f t="shared" si="225"/>
        <v>153.82</v>
      </c>
      <c r="DS192" s="320">
        <v>5454.02</v>
      </c>
      <c r="DT192" s="320">
        <v>0</v>
      </c>
      <c r="DU192" s="319">
        <f t="shared" si="226"/>
        <v>5454.02</v>
      </c>
      <c r="DV192" s="320">
        <f t="shared" si="227"/>
        <v>0</v>
      </c>
      <c r="DW192" s="342">
        <f t="shared" si="271"/>
        <v>5454.02</v>
      </c>
      <c r="DX192" s="329">
        <v>4986.99</v>
      </c>
      <c r="DY192" s="329">
        <v>3906.79</v>
      </c>
      <c r="DZ192" s="320">
        <f t="shared" si="228"/>
        <v>1080.1999999999998</v>
      </c>
      <c r="EA192" s="320">
        <f t="shared" si="229"/>
        <v>0</v>
      </c>
      <c r="EB192" s="342">
        <f t="shared" si="230"/>
        <v>1080.1999999999998</v>
      </c>
      <c r="EC192" s="319">
        <v>0</v>
      </c>
      <c r="ED192" s="319">
        <v>0</v>
      </c>
      <c r="EE192" s="319">
        <f t="shared" si="231"/>
        <v>0</v>
      </c>
      <c r="EF192" s="320">
        <f t="shared" si="232"/>
        <v>0</v>
      </c>
      <c r="EG192" s="342">
        <f t="shared" si="272"/>
        <v>0</v>
      </c>
      <c r="EH192" s="324"/>
      <c r="EI192" s="324"/>
      <c r="EJ192" s="324">
        <f t="shared" si="234"/>
        <v>0</v>
      </c>
      <c r="EK192" s="324">
        <f t="shared" si="235"/>
        <v>0</v>
      </c>
      <c r="EL192" s="327">
        <f t="shared" si="236"/>
        <v>0</v>
      </c>
      <c r="EM192" s="330">
        <v>3341.9799999999996</v>
      </c>
      <c r="EN192" s="330">
        <v>4623.74</v>
      </c>
      <c r="EO192" s="331">
        <f t="shared" si="237"/>
        <v>100971.55999999998</v>
      </c>
      <c r="EP192" s="331">
        <f t="shared" si="184"/>
        <v>138756.94</v>
      </c>
      <c r="EQ192" s="332">
        <f t="shared" si="262"/>
        <v>0</v>
      </c>
      <c r="ER192" s="332">
        <f t="shared" si="263"/>
        <v>-37785.380000000019</v>
      </c>
      <c r="ES192" s="333">
        <f t="shared" si="238"/>
        <v>-37785.380000000019</v>
      </c>
      <c r="ET192" s="343"/>
      <c r="EU192" s="335">
        <f t="shared" si="239"/>
        <v>-6385.3900000000103</v>
      </c>
      <c r="EV192" s="336">
        <f t="shared" si="240"/>
        <v>5536.0200000000186</v>
      </c>
      <c r="EW192" s="337"/>
      <c r="EX192" s="2"/>
      <c r="EY192" s="7"/>
      <c r="EZ192" s="2"/>
      <c r="FA192" s="2"/>
      <c r="FB192" s="2"/>
      <c r="FC192" s="2"/>
      <c r="FD192" s="2"/>
      <c r="FE192" s="2"/>
      <c r="FF192" s="2"/>
      <c r="FG192" s="2"/>
    </row>
    <row r="193" spans="1:163" s="1" customFormat="1" ht="15.75" customHeight="1" x14ac:dyDescent="0.25">
      <c r="A193" s="311">
        <v>186</v>
      </c>
      <c r="B193" s="338" t="s">
        <v>192</v>
      </c>
      <c r="C193" s="339">
        <v>5</v>
      </c>
      <c r="D193" s="340">
        <v>4</v>
      </c>
      <c r="E193" s="315">
        <v>3310</v>
      </c>
      <c r="F193" s="316">
        <f>'[3]березень 2021'!F203</f>
        <v>84209.13</v>
      </c>
      <c r="G193" s="316">
        <f>'[3]березень 2021'!G203</f>
        <v>49502.720000000016</v>
      </c>
      <c r="H193" s="317">
        <v>11019.64</v>
      </c>
      <c r="I193" s="317">
        <v>11366.43</v>
      </c>
      <c r="J193" s="317">
        <f t="shared" si="241"/>
        <v>0</v>
      </c>
      <c r="K193" s="317">
        <f t="shared" si="242"/>
        <v>-346.79000000000087</v>
      </c>
      <c r="L193" s="317">
        <f t="shared" si="185"/>
        <v>-346.79000000000087</v>
      </c>
      <c r="M193" s="318">
        <v>11317.539999999999</v>
      </c>
      <c r="N193" s="318">
        <v>20698.21</v>
      </c>
      <c r="O193" s="319">
        <f t="shared" si="243"/>
        <v>0</v>
      </c>
      <c r="P193" s="319">
        <f t="shared" si="186"/>
        <v>-9380.67</v>
      </c>
      <c r="Q193" s="319">
        <f t="shared" si="187"/>
        <v>-9380.67</v>
      </c>
      <c r="R193" s="319">
        <v>0</v>
      </c>
      <c r="S193" s="319">
        <v>0</v>
      </c>
      <c r="T193" s="319">
        <f t="shared" si="244"/>
        <v>0</v>
      </c>
      <c r="U193" s="320">
        <f t="shared" si="245"/>
        <v>0</v>
      </c>
      <c r="V193" s="341">
        <f t="shared" si="188"/>
        <v>0</v>
      </c>
      <c r="W193" s="319">
        <v>0</v>
      </c>
      <c r="X193" s="319">
        <v>0</v>
      </c>
      <c r="Y193" s="319">
        <f t="shared" si="189"/>
        <v>0</v>
      </c>
      <c r="Z193" s="320">
        <f t="shared" si="190"/>
        <v>0</v>
      </c>
      <c r="AA193" s="342">
        <f t="shared" si="191"/>
        <v>0</v>
      </c>
      <c r="AB193" s="323">
        <v>4019.99</v>
      </c>
      <c r="AC193" s="323">
        <v>1120.6399999999999</v>
      </c>
      <c r="AD193" s="324">
        <f t="shared" si="246"/>
        <v>2899.35</v>
      </c>
      <c r="AE193" s="324">
        <f t="shared" si="247"/>
        <v>0</v>
      </c>
      <c r="AF193" s="325">
        <f t="shared" si="264"/>
        <v>2899.35</v>
      </c>
      <c r="AG193" s="323">
        <v>2405.7000000000003</v>
      </c>
      <c r="AH193" s="323">
        <v>921.31</v>
      </c>
      <c r="AI193" s="324">
        <f t="shared" si="248"/>
        <v>1484.3900000000003</v>
      </c>
      <c r="AJ193" s="324">
        <f t="shared" si="249"/>
        <v>0</v>
      </c>
      <c r="AK193" s="325">
        <f t="shared" si="192"/>
        <v>1484.3900000000003</v>
      </c>
      <c r="AL193" s="323">
        <v>4655.21</v>
      </c>
      <c r="AM193" s="323">
        <v>3576.26</v>
      </c>
      <c r="AN193" s="324">
        <f t="shared" si="250"/>
        <v>1078.9499999999998</v>
      </c>
      <c r="AO193" s="324">
        <f t="shared" si="251"/>
        <v>0</v>
      </c>
      <c r="AP193" s="325">
        <f t="shared" si="193"/>
        <v>1078.9499999999998</v>
      </c>
      <c r="AQ193" s="326">
        <v>898.66000000000008</v>
      </c>
      <c r="AR193" s="326">
        <v>770.08999999999992</v>
      </c>
      <c r="AS193" s="324">
        <f t="shared" si="252"/>
        <v>128.57000000000016</v>
      </c>
      <c r="AT193" s="324">
        <f t="shared" si="253"/>
        <v>0</v>
      </c>
      <c r="AU193" s="327">
        <f t="shared" si="194"/>
        <v>128.57000000000016</v>
      </c>
      <c r="AV193" s="323">
        <v>147.96</v>
      </c>
      <c r="AW193" s="323">
        <v>0.51</v>
      </c>
      <c r="AX193" s="324">
        <f t="shared" si="254"/>
        <v>147.45000000000002</v>
      </c>
      <c r="AY193" s="324">
        <f t="shared" si="255"/>
        <v>0</v>
      </c>
      <c r="AZ193" s="325">
        <f t="shared" si="195"/>
        <v>147.45000000000002</v>
      </c>
      <c r="BA193" s="326">
        <v>4478.4500000000007</v>
      </c>
      <c r="BB193" s="326">
        <v>5566.57</v>
      </c>
      <c r="BC193" s="324">
        <f t="shared" si="256"/>
        <v>0</v>
      </c>
      <c r="BD193" s="324">
        <f t="shared" si="257"/>
        <v>-1088.119999999999</v>
      </c>
      <c r="BE193" s="327">
        <f t="shared" si="196"/>
        <v>-1088.119999999999</v>
      </c>
      <c r="BF193" s="324">
        <v>1133.3400000000001</v>
      </c>
      <c r="BG193" s="324">
        <v>1627.44</v>
      </c>
      <c r="BH193" s="324">
        <f t="shared" si="258"/>
        <v>0</v>
      </c>
      <c r="BI193" s="324">
        <f t="shared" si="259"/>
        <v>-494.09999999999991</v>
      </c>
      <c r="BJ193" s="327">
        <f t="shared" si="197"/>
        <v>-494.09999999999991</v>
      </c>
      <c r="BK193" s="324">
        <v>6239.68</v>
      </c>
      <c r="BL193" s="324">
        <v>10817.080000000002</v>
      </c>
      <c r="BM193" s="324">
        <f t="shared" si="260"/>
        <v>0</v>
      </c>
      <c r="BN193" s="324">
        <f t="shared" si="261"/>
        <v>-4577.4000000000015</v>
      </c>
      <c r="BO193" s="325">
        <f t="shared" si="198"/>
        <v>-4577.4000000000015</v>
      </c>
      <c r="BP193" s="320">
        <v>994.67999999999984</v>
      </c>
      <c r="BQ193" s="320">
        <v>810.30000000000007</v>
      </c>
      <c r="BR193" s="319">
        <f t="shared" si="199"/>
        <v>184.37999999999977</v>
      </c>
      <c r="BS193" s="320">
        <f t="shared" si="200"/>
        <v>0</v>
      </c>
      <c r="BT193" s="341">
        <f t="shared" si="201"/>
        <v>184.37999999999977</v>
      </c>
      <c r="BU193" s="319">
        <v>129.1</v>
      </c>
      <c r="BV193" s="319">
        <v>0</v>
      </c>
      <c r="BW193" s="319">
        <f t="shared" si="202"/>
        <v>129.1</v>
      </c>
      <c r="BX193" s="320">
        <f t="shared" si="203"/>
        <v>0</v>
      </c>
      <c r="BY193" s="342">
        <f t="shared" si="204"/>
        <v>129.1</v>
      </c>
      <c r="BZ193" s="319">
        <v>1524.9199999999998</v>
      </c>
      <c r="CA193" s="319">
        <v>0</v>
      </c>
      <c r="CB193" s="319">
        <f t="shared" si="205"/>
        <v>1524.9199999999998</v>
      </c>
      <c r="CC193" s="320">
        <f t="shared" si="206"/>
        <v>0</v>
      </c>
      <c r="CD193" s="341">
        <f t="shared" si="207"/>
        <v>1524.9199999999998</v>
      </c>
      <c r="CE193" s="319">
        <v>14451.48</v>
      </c>
      <c r="CF193" s="319">
        <v>73119.440000000017</v>
      </c>
      <c r="CG193" s="319">
        <f t="shared" si="208"/>
        <v>0</v>
      </c>
      <c r="CH193" s="320">
        <f t="shared" si="209"/>
        <v>-58667.960000000021</v>
      </c>
      <c r="CI193" s="342">
        <f t="shared" si="210"/>
        <v>-58667.960000000021</v>
      </c>
      <c r="CJ193" s="319">
        <v>2421.91</v>
      </c>
      <c r="CK193" s="319">
        <v>0</v>
      </c>
      <c r="CL193" s="324">
        <f t="shared" si="211"/>
        <v>2421.91</v>
      </c>
      <c r="CM193" s="324">
        <f t="shared" si="212"/>
        <v>0</v>
      </c>
      <c r="CN193" s="327">
        <f t="shared" si="265"/>
        <v>2421.91</v>
      </c>
      <c r="CO193" s="324">
        <v>4100.4400000000005</v>
      </c>
      <c r="CP193" s="324">
        <v>0</v>
      </c>
      <c r="CQ193" s="324">
        <f t="shared" si="213"/>
        <v>4100.4400000000005</v>
      </c>
      <c r="CR193" s="324">
        <f t="shared" si="214"/>
        <v>0</v>
      </c>
      <c r="CS193" s="327">
        <f t="shared" si="266"/>
        <v>4100.4400000000005</v>
      </c>
      <c r="CT193" s="324">
        <v>717.96</v>
      </c>
      <c r="CU193" s="324">
        <v>0</v>
      </c>
      <c r="CV193" s="324">
        <f t="shared" si="215"/>
        <v>717.96</v>
      </c>
      <c r="CW193" s="324">
        <f t="shared" si="216"/>
        <v>0</v>
      </c>
      <c r="CX193" s="327">
        <f t="shared" si="267"/>
        <v>717.96</v>
      </c>
      <c r="CY193" s="324">
        <v>1630.1800000000003</v>
      </c>
      <c r="CZ193" s="324">
        <v>0</v>
      </c>
      <c r="DA193" s="324">
        <f t="shared" si="217"/>
        <v>1630.1800000000003</v>
      </c>
      <c r="DB193" s="324">
        <f t="shared" si="218"/>
        <v>0</v>
      </c>
      <c r="DC193" s="327">
        <f t="shared" si="268"/>
        <v>1630.1800000000003</v>
      </c>
      <c r="DD193" s="324">
        <v>0</v>
      </c>
      <c r="DE193" s="324">
        <v>0</v>
      </c>
      <c r="DF193" s="324">
        <f t="shared" si="219"/>
        <v>0</v>
      </c>
      <c r="DG193" s="324">
        <f t="shared" si="220"/>
        <v>0</v>
      </c>
      <c r="DH193" s="325">
        <f t="shared" si="269"/>
        <v>0</v>
      </c>
      <c r="DI193" s="323">
        <v>1529.23</v>
      </c>
      <c r="DJ193" s="323">
        <v>0</v>
      </c>
      <c r="DK193" s="324">
        <f t="shared" si="221"/>
        <v>1529.23</v>
      </c>
      <c r="DL193" s="324">
        <f t="shared" si="222"/>
        <v>0</v>
      </c>
      <c r="DM193" s="327">
        <f t="shared" si="270"/>
        <v>1529.23</v>
      </c>
      <c r="DN193" s="324">
        <v>177.09</v>
      </c>
      <c r="DO193" s="324">
        <v>0</v>
      </c>
      <c r="DP193" s="324">
        <f t="shared" si="223"/>
        <v>177.09</v>
      </c>
      <c r="DQ193" s="324">
        <f t="shared" si="224"/>
        <v>0</v>
      </c>
      <c r="DR193" s="325">
        <f t="shared" si="225"/>
        <v>177.09</v>
      </c>
      <c r="DS193" s="320">
        <v>3674.7499999999995</v>
      </c>
      <c r="DT193" s="320">
        <v>0</v>
      </c>
      <c r="DU193" s="319">
        <f t="shared" si="226"/>
        <v>3674.7499999999995</v>
      </c>
      <c r="DV193" s="320">
        <f t="shared" si="227"/>
        <v>0</v>
      </c>
      <c r="DW193" s="342">
        <f t="shared" si="271"/>
        <v>3674.7499999999995</v>
      </c>
      <c r="DX193" s="329">
        <v>4268.91</v>
      </c>
      <c r="DY193" s="329">
        <v>2495.5400000000004</v>
      </c>
      <c r="DZ193" s="320">
        <f t="shared" si="228"/>
        <v>1773.3699999999994</v>
      </c>
      <c r="EA193" s="320">
        <f t="shared" si="229"/>
        <v>0</v>
      </c>
      <c r="EB193" s="342">
        <f t="shared" si="230"/>
        <v>1773.3699999999994</v>
      </c>
      <c r="EC193" s="319">
        <v>0</v>
      </c>
      <c r="ED193" s="319">
        <v>0</v>
      </c>
      <c r="EE193" s="319">
        <f t="shared" si="231"/>
        <v>0</v>
      </c>
      <c r="EF193" s="320">
        <f t="shared" si="232"/>
        <v>0</v>
      </c>
      <c r="EG193" s="342">
        <f t="shared" si="272"/>
        <v>0</v>
      </c>
      <c r="EH193" s="324"/>
      <c r="EI193" s="324"/>
      <c r="EJ193" s="324">
        <f t="shared" si="234"/>
        <v>0</v>
      </c>
      <c r="EK193" s="324">
        <f t="shared" si="235"/>
        <v>0</v>
      </c>
      <c r="EL193" s="327">
        <f t="shared" si="236"/>
        <v>0</v>
      </c>
      <c r="EM193" s="330">
        <v>2805.56</v>
      </c>
      <c r="EN193" s="330">
        <v>5767.15</v>
      </c>
      <c r="EO193" s="331">
        <f t="shared" si="237"/>
        <v>84742.38</v>
      </c>
      <c r="EP193" s="331">
        <f t="shared" si="184"/>
        <v>138656.97000000003</v>
      </c>
      <c r="EQ193" s="332">
        <f t="shared" si="262"/>
        <v>0</v>
      </c>
      <c r="ER193" s="332">
        <f t="shared" si="263"/>
        <v>-53914.590000000026</v>
      </c>
      <c r="ES193" s="333">
        <f t="shared" si="238"/>
        <v>-53914.590000000026</v>
      </c>
      <c r="ET193" s="343"/>
      <c r="EU193" s="335">
        <f t="shared" si="239"/>
        <v>30294.539999999979</v>
      </c>
      <c r="EV193" s="336">
        <f t="shared" si="240"/>
        <v>1411.5699999999954</v>
      </c>
      <c r="EW193" s="337"/>
      <c r="EX193" s="2"/>
      <c r="EY193" s="7"/>
      <c r="EZ193" s="2"/>
      <c r="FA193" s="2"/>
      <c r="FB193" s="2"/>
      <c r="FC193" s="2"/>
      <c r="FD193" s="2"/>
      <c r="FE193" s="2"/>
      <c r="FF193" s="2"/>
      <c r="FG193" s="2"/>
    </row>
    <row r="194" spans="1:163" s="1" customFormat="1" ht="15.75" customHeight="1" x14ac:dyDescent="0.25">
      <c r="A194" s="311">
        <v>187</v>
      </c>
      <c r="B194" s="338" t="s">
        <v>193</v>
      </c>
      <c r="C194" s="339">
        <v>3</v>
      </c>
      <c r="D194" s="340">
        <v>4</v>
      </c>
      <c r="E194" s="315">
        <v>1593.6000000000001</v>
      </c>
      <c r="F194" s="316">
        <f>'[3]березень 2021'!F204</f>
        <v>45172.92</v>
      </c>
      <c r="G194" s="316">
        <f>'[3]березень 2021'!G204</f>
        <v>27119.229999999996</v>
      </c>
      <c r="H194" s="317">
        <v>8324.0199999999986</v>
      </c>
      <c r="I194" s="317">
        <v>8772.2999999999993</v>
      </c>
      <c r="J194" s="317">
        <f t="shared" si="241"/>
        <v>0</v>
      </c>
      <c r="K194" s="317">
        <f t="shared" si="242"/>
        <v>-448.28000000000065</v>
      </c>
      <c r="L194" s="317">
        <f t="shared" si="185"/>
        <v>-448.28000000000065</v>
      </c>
      <c r="M194" s="318">
        <v>8024.880000000001</v>
      </c>
      <c r="N194" s="318">
        <v>16353.929999999998</v>
      </c>
      <c r="O194" s="319">
        <f t="shared" si="243"/>
        <v>0</v>
      </c>
      <c r="P194" s="319">
        <f t="shared" si="186"/>
        <v>-8329.0499999999975</v>
      </c>
      <c r="Q194" s="319">
        <f t="shared" si="187"/>
        <v>-8329.0499999999975</v>
      </c>
      <c r="R194" s="319">
        <v>0</v>
      </c>
      <c r="S194" s="319">
        <v>0</v>
      </c>
      <c r="T194" s="319">
        <f t="shared" si="244"/>
        <v>0</v>
      </c>
      <c r="U194" s="320">
        <f t="shared" si="245"/>
        <v>0</v>
      </c>
      <c r="V194" s="341">
        <f t="shared" si="188"/>
        <v>0</v>
      </c>
      <c r="W194" s="319">
        <v>0</v>
      </c>
      <c r="X194" s="319">
        <v>0</v>
      </c>
      <c r="Y194" s="319">
        <f t="shared" si="189"/>
        <v>0</v>
      </c>
      <c r="Z194" s="320">
        <f t="shared" si="190"/>
        <v>0</v>
      </c>
      <c r="AA194" s="342">
        <f t="shared" si="191"/>
        <v>0</v>
      </c>
      <c r="AB194" s="323">
        <v>2413.5100000000002</v>
      </c>
      <c r="AC194" s="323">
        <v>1098.9100000000001</v>
      </c>
      <c r="AD194" s="324">
        <f t="shared" si="246"/>
        <v>1314.6000000000001</v>
      </c>
      <c r="AE194" s="324">
        <f t="shared" si="247"/>
        <v>0</v>
      </c>
      <c r="AF194" s="325">
        <f t="shared" si="264"/>
        <v>1314.6000000000001</v>
      </c>
      <c r="AG194" s="323">
        <v>1828.63</v>
      </c>
      <c r="AH194" s="323">
        <v>919.22</v>
      </c>
      <c r="AI194" s="324">
        <f t="shared" si="248"/>
        <v>909.41000000000008</v>
      </c>
      <c r="AJ194" s="324">
        <f t="shared" si="249"/>
        <v>0</v>
      </c>
      <c r="AK194" s="325">
        <f t="shared" si="192"/>
        <v>909.41000000000008</v>
      </c>
      <c r="AL194" s="323">
        <v>2246.3400000000006</v>
      </c>
      <c r="AM194" s="323">
        <v>1732.01</v>
      </c>
      <c r="AN194" s="324">
        <f t="shared" si="250"/>
        <v>514.33000000000061</v>
      </c>
      <c r="AO194" s="324">
        <f t="shared" si="251"/>
        <v>0</v>
      </c>
      <c r="AP194" s="325">
        <f t="shared" si="193"/>
        <v>514.33000000000061</v>
      </c>
      <c r="AQ194" s="326">
        <v>452.57999999999993</v>
      </c>
      <c r="AR194" s="326">
        <v>386.62</v>
      </c>
      <c r="AS194" s="324">
        <f t="shared" si="252"/>
        <v>65.959999999999923</v>
      </c>
      <c r="AT194" s="324">
        <f t="shared" si="253"/>
        <v>0</v>
      </c>
      <c r="AU194" s="327">
        <f t="shared" si="194"/>
        <v>65.959999999999923</v>
      </c>
      <c r="AV194" s="323">
        <v>0</v>
      </c>
      <c r="AW194" s="323">
        <v>0</v>
      </c>
      <c r="AX194" s="324">
        <f t="shared" si="254"/>
        <v>0</v>
      </c>
      <c r="AY194" s="324">
        <f t="shared" si="255"/>
        <v>0</v>
      </c>
      <c r="AZ194" s="325">
        <f t="shared" si="195"/>
        <v>0</v>
      </c>
      <c r="BA194" s="326">
        <v>3048.23</v>
      </c>
      <c r="BB194" s="326">
        <v>4074.69</v>
      </c>
      <c r="BC194" s="324">
        <f t="shared" si="256"/>
        <v>0</v>
      </c>
      <c r="BD194" s="324">
        <f t="shared" si="257"/>
        <v>-1026.46</v>
      </c>
      <c r="BE194" s="327">
        <f t="shared" si="196"/>
        <v>-1026.46</v>
      </c>
      <c r="BF194" s="324">
        <v>545.64</v>
      </c>
      <c r="BG194" s="324">
        <v>2490.0700000000002</v>
      </c>
      <c r="BH194" s="324">
        <f t="shared" si="258"/>
        <v>0</v>
      </c>
      <c r="BI194" s="324">
        <f t="shared" si="259"/>
        <v>-1944.4300000000003</v>
      </c>
      <c r="BJ194" s="327">
        <f t="shared" si="197"/>
        <v>-1944.4300000000003</v>
      </c>
      <c r="BK194" s="324">
        <v>3003.6300000000006</v>
      </c>
      <c r="BL194" s="324">
        <v>1710.7800000000002</v>
      </c>
      <c r="BM194" s="324">
        <f t="shared" si="260"/>
        <v>1292.8500000000004</v>
      </c>
      <c r="BN194" s="324">
        <f t="shared" si="261"/>
        <v>0</v>
      </c>
      <c r="BO194" s="325">
        <f t="shared" si="198"/>
        <v>1292.8500000000004</v>
      </c>
      <c r="BP194" s="320">
        <v>870.75000000000011</v>
      </c>
      <c r="BQ194" s="320">
        <v>716.51</v>
      </c>
      <c r="BR194" s="319">
        <f t="shared" si="199"/>
        <v>154.24000000000012</v>
      </c>
      <c r="BS194" s="320">
        <f t="shared" si="200"/>
        <v>0</v>
      </c>
      <c r="BT194" s="341">
        <f t="shared" si="201"/>
        <v>154.24000000000012</v>
      </c>
      <c r="BU194" s="319">
        <v>112.81000000000002</v>
      </c>
      <c r="BV194" s="319">
        <v>0</v>
      </c>
      <c r="BW194" s="319">
        <f t="shared" si="202"/>
        <v>112.81000000000002</v>
      </c>
      <c r="BX194" s="320">
        <f t="shared" si="203"/>
        <v>0</v>
      </c>
      <c r="BY194" s="342">
        <f t="shared" si="204"/>
        <v>112.81000000000002</v>
      </c>
      <c r="BZ194" s="319">
        <v>654.81999999999994</v>
      </c>
      <c r="CA194" s="319">
        <v>0</v>
      </c>
      <c r="CB194" s="319">
        <f t="shared" si="205"/>
        <v>654.81999999999994</v>
      </c>
      <c r="CC194" s="320">
        <f t="shared" si="206"/>
        <v>0</v>
      </c>
      <c r="CD194" s="341">
        <f t="shared" si="207"/>
        <v>654.81999999999994</v>
      </c>
      <c r="CE194" s="319">
        <v>9966.35</v>
      </c>
      <c r="CF194" s="319">
        <v>63965.69</v>
      </c>
      <c r="CG194" s="319">
        <f t="shared" si="208"/>
        <v>0</v>
      </c>
      <c r="CH194" s="320">
        <f t="shared" si="209"/>
        <v>-53999.340000000004</v>
      </c>
      <c r="CI194" s="342">
        <f t="shared" si="210"/>
        <v>-53999.340000000004</v>
      </c>
      <c r="CJ194" s="319">
        <v>1547.41</v>
      </c>
      <c r="CK194" s="319">
        <v>0</v>
      </c>
      <c r="CL194" s="324">
        <f t="shared" si="211"/>
        <v>1547.41</v>
      </c>
      <c r="CM194" s="324">
        <f t="shared" si="212"/>
        <v>0</v>
      </c>
      <c r="CN194" s="327">
        <f t="shared" si="265"/>
        <v>1547.41</v>
      </c>
      <c r="CO194" s="324">
        <v>3117.7</v>
      </c>
      <c r="CP194" s="324">
        <v>0</v>
      </c>
      <c r="CQ194" s="324">
        <f t="shared" si="213"/>
        <v>3117.7</v>
      </c>
      <c r="CR194" s="324">
        <f t="shared" si="214"/>
        <v>0</v>
      </c>
      <c r="CS194" s="327">
        <f t="shared" si="266"/>
        <v>3117.7</v>
      </c>
      <c r="CT194" s="324">
        <v>322.56000000000006</v>
      </c>
      <c r="CU194" s="324">
        <v>0</v>
      </c>
      <c r="CV194" s="324">
        <f t="shared" si="215"/>
        <v>322.56000000000006</v>
      </c>
      <c r="CW194" s="324">
        <f t="shared" si="216"/>
        <v>0</v>
      </c>
      <c r="CX194" s="327">
        <f t="shared" si="267"/>
        <v>322.56000000000006</v>
      </c>
      <c r="CY194" s="324">
        <v>805.39999999999986</v>
      </c>
      <c r="CZ194" s="324">
        <v>0</v>
      </c>
      <c r="DA194" s="324">
        <f t="shared" si="217"/>
        <v>805.39999999999986</v>
      </c>
      <c r="DB194" s="324">
        <f t="shared" si="218"/>
        <v>0</v>
      </c>
      <c r="DC194" s="327">
        <f t="shared" si="268"/>
        <v>805.39999999999986</v>
      </c>
      <c r="DD194" s="324">
        <v>0</v>
      </c>
      <c r="DE194" s="324">
        <v>0</v>
      </c>
      <c r="DF194" s="324">
        <f t="shared" si="219"/>
        <v>0</v>
      </c>
      <c r="DG194" s="324">
        <f t="shared" si="220"/>
        <v>0</v>
      </c>
      <c r="DH194" s="325">
        <f t="shared" si="269"/>
        <v>0</v>
      </c>
      <c r="DI194" s="323">
        <v>1118.0600000000002</v>
      </c>
      <c r="DJ194" s="323">
        <v>0</v>
      </c>
      <c r="DK194" s="324">
        <f t="shared" si="221"/>
        <v>1118.0600000000002</v>
      </c>
      <c r="DL194" s="324">
        <f t="shared" si="222"/>
        <v>0</v>
      </c>
      <c r="DM194" s="327">
        <f t="shared" si="270"/>
        <v>1118.0600000000002</v>
      </c>
      <c r="DN194" s="324">
        <v>86.360000000000014</v>
      </c>
      <c r="DO194" s="324">
        <v>0</v>
      </c>
      <c r="DP194" s="324">
        <f t="shared" si="223"/>
        <v>86.360000000000014</v>
      </c>
      <c r="DQ194" s="324">
        <f t="shared" si="224"/>
        <v>0</v>
      </c>
      <c r="DR194" s="325">
        <f t="shared" si="225"/>
        <v>86.360000000000014</v>
      </c>
      <c r="DS194" s="320">
        <v>3335.8599999999997</v>
      </c>
      <c r="DT194" s="320">
        <v>0</v>
      </c>
      <c r="DU194" s="319">
        <f t="shared" si="226"/>
        <v>3335.8599999999997</v>
      </c>
      <c r="DV194" s="320">
        <f t="shared" si="227"/>
        <v>0</v>
      </c>
      <c r="DW194" s="342">
        <f t="shared" si="271"/>
        <v>3335.8599999999997</v>
      </c>
      <c r="DX194" s="329">
        <v>2972.3599999999997</v>
      </c>
      <c r="DY194" s="329">
        <v>2154.3199999999997</v>
      </c>
      <c r="DZ194" s="320">
        <f t="shared" si="228"/>
        <v>818.04</v>
      </c>
      <c r="EA194" s="320">
        <f t="shared" si="229"/>
        <v>0</v>
      </c>
      <c r="EB194" s="342">
        <f t="shared" si="230"/>
        <v>818.04</v>
      </c>
      <c r="EC194" s="319">
        <v>0</v>
      </c>
      <c r="ED194" s="319">
        <v>0</v>
      </c>
      <c r="EE194" s="319">
        <f t="shared" si="231"/>
        <v>0</v>
      </c>
      <c r="EF194" s="320">
        <f t="shared" si="232"/>
        <v>0</v>
      </c>
      <c r="EG194" s="342">
        <f t="shared" si="272"/>
        <v>0</v>
      </c>
      <c r="EH194" s="324"/>
      <c r="EI194" s="324"/>
      <c r="EJ194" s="324">
        <f t="shared" si="234"/>
        <v>0</v>
      </c>
      <c r="EK194" s="324">
        <f t="shared" si="235"/>
        <v>0</v>
      </c>
      <c r="EL194" s="327">
        <f t="shared" si="236"/>
        <v>0</v>
      </c>
      <c r="EM194" s="330">
        <v>1875.89</v>
      </c>
      <c r="EN194" s="330">
        <v>3216.5299999999997</v>
      </c>
      <c r="EO194" s="331">
        <f t="shared" si="237"/>
        <v>56673.79</v>
      </c>
      <c r="EP194" s="331">
        <f t="shared" si="184"/>
        <v>107591.58</v>
      </c>
      <c r="EQ194" s="332">
        <f t="shared" si="262"/>
        <v>0</v>
      </c>
      <c r="ER194" s="332">
        <f t="shared" si="263"/>
        <v>-50917.79</v>
      </c>
      <c r="ES194" s="333">
        <f t="shared" si="238"/>
        <v>-50917.79</v>
      </c>
      <c r="ET194" s="343"/>
      <c r="EU194" s="335">
        <f t="shared" si="239"/>
        <v>-5744.8700000000026</v>
      </c>
      <c r="EV194" s="336">
        <f t="shared" si="240"/>
        <v>-19882.620000000003</v>
      </c>
      <c r="EW194" s="337"/>
      <c r="EX194" s="2"/>
      <c r="EY194" s="7"/>
      <c r="EZ194" s="2"/>
      <c r="FA194" s="2"/>
      <c r="FB194" s="2"/>
      <c r="FC194" s="2"/>
      <c r="FD194" s="2"/>
      <c r="FE194" s="2"/>
      <c r="FF194" s="2"/>
      <c r="FG194" s="2"/>
    </row>
    <row r="195" spans="1:163" s="1" customFormat="1" ht="15.75" customHeight="1" x14ac:dyDescent="0.25">
      <c r="A195" s="311">
        <v>188</v>
      </c>
      <c r="B195" s="338" t="s">
        <v>194</v>
      </c>
      <c r="C195" s="339">
        <v>2</v>
      </c>
      <c r="D195" s="340">
        <v>1</v>
      </c>
      <c r="E195" s="315">
        <v>342.80000000000007</v>
      </c>
      <c r="F195" s="316">
        <f>'[3]березень 2021'!F205</f>
        <v>6391.18</v>
      </c>
      <c r="G195" s="316">
        <f>'[3]березень 2021'!G205</f>
        <v>3711.6000000000004</v>
      </c>
      <c r="H195" s="317">
        <v>1506.5300000000002</v>
      </c>
      <c r="I195" s="317">
        <v>1676.04</v>
      </c>
      <c r="J195" s="317">
        <f t="shared" si="241"/>
        <v>0</v>
      </c>
      <c r="K195" s="317">
        <f t="shared" si="242"/>
        <v>-169.50999999999976</v>
      </c>
      <c r="L195" s="317">
        <f t="shared" si="185"/>
        <v>-169.50999999999976</v>
      </c>
      <c r="M195" s="318">
        <v>3826.6799999999994</v>
      </c>
      <c r="N195" s="318">
        <v>5667.13</v>
      </c>
      <c r="O195" s="319">
        <f t="shared" si="243"/>
        <v>0</v>
      </c>
      <c r="P195" s="319">
        <f t="shared" si="186"/>
        <v>-1840.4500000000007</v>
      </c>
      <c r="Q195" s="319">
        <f t="shared" si="187"/>
        <v>-1840.4500000000007</v>
      </c>
      <c r="R195" s="319">
        <v>0</v>
      </c>
      <c r="S195" s="319">
        <v>0</v>
      </c>
      <c r="T195" s="319">
        <f t="shared" si="244"/>
        <v>0</v>
      </c>
      <c r="U195" s="320">
        <f t="shared" si="245"/>
        <v>0</v>
      </c>
      <c r="V195" s="341">
        <f t="shared" si="188"/>
        <v>0</v>
      </c>
      <c r="W195" s="319">
        <v>0</v>
      </c>
      <c r="X195" s="319">
        <v>0</v>
      </c>
      <c r="Y195" s="319">
        <f t="shared" si="189"/>
        <v>0</v>
      </c>
      <c r="Z195" s="320">
        <f t="shared" si="190"/>
        <v>0</v>
      </c>
      <c r="AA195" s="342">
        <f t="shared" si="191"/>
        <v>0</v>
      </c>
      <c r="AB195" s="323">
        <v>281.27000000000004</v>
      </c>
      <c r="AC195" s="323">
        <v>539.36</v>
      </c>
      <c r="AD195" s="324">
        <f t="shared" si="246"/>
        <v>0</v>
      </c>
      <c r="AE195" s="324">
        <f t="shared" si="247"/>
        <v>-258.08999999999997</v>
      </c>
      <c r="AF195" s="325">
        <f t="shared" si="264"/>
        <v>-258.08999999999997</v>
      </c>
      <c r="AG195" s="323">
        <v>153.41</v>
      </c>
      <c r="AH195" s="323">
        <v>361.49</v>
      </c>
      <c r="AI195" s="324">
        <f t="shared" si="248"/>
        <v>0</v>
      </c>
      <c r="AJ195" s="324">
        <f t="shared" si="249"/>
        <v>-208.08</v>
      </c>
      <c r="AK195" s="325">
        <f t="shared" si="192"/>
        <v>-208.08</v>
      </c>
      <c r="AL195" s="323">
        <v>0</v>
      </c>
      <c r="AM195" s="323">
        <v>0</v>
      </c>
      <c r="AN195" s="324">
        <f t="shared" si="250"/>
        <v>0</v>
      </c>
      <c r="AO195" s="324">
        <f t="shared" si="251"/>
        <v>0</v>
      </c>
      <c r="AP195" s="325">
        <f t="shared" si="193"/>
        <v>0</v>
      </c>
      <c r="AQ195" s="326">
        <v>0</v>
      </c>
      <c r="AR195" s="326">
        <v>0</v>
      </c>
      <c r="AS195" s="324">
        <f t="shared" si="252"/>
        <v>0</v>
      </c>
      <c r="AT195" s="324">
        <f t="shared" si="253"/>
        <v>0</v>
      </c>
      <c r="AU195" s="327">
        <f t="shared" si="194"/>
        <v>0</v>
      </c>
      <c r="AV195" s="323">
        <v>0</v>
      </c>
      <c r="AW195" s="323">
        <v>0</v>
      </c>
      <c r="AX195" s="324">
        <f t="shared" si="254"/>
        <v>0</v>
      </c>
      <c r="AY195" s="324">
        <f t="shared" si="255"/>
        <v>0</v>
      </c>
      <c r="AZ195" s="325">
        <f t="shared" si="195"/>
        <v>0</v>
      </c>
      <c r="BA195" s="326">
        <v>372.14</v>
      </c>
      <c r="BB195" s="326">
        <v>214.97000000000003</v>
      </c>
      <c r="BC195" s="324">
        <f t="shared" si="256"/>
        <v>157.16999999999996</v>
      </c>
      <c r="BD195" s="324">
        <f t="shared" si="257"/>
        <v>0</v>
      </c>
      <c r="BE195" s="327">
        <f t="shared" si="196"/>
        <v>157.16999999999996</v>
      </c>
      <c r="BF195" s="324">
        <v>117.37999999999998</v>
      </c>
      <c r="BG195" s="324">
        <v>0</v>
      </c>
      <c r="BH195" s="324">
        <f t="shared" si="258"/>
        <v>117.37999999999998</v>
      </c>
      <c r="BI195" s="324">
        <f t="shared" si="259"/>
        <v>0</v>
      </c>
      <c r="BJ195" s="327">
        <f t="shared" si="197"/>
        <v>117.37999999999998</v>
      </c>
      <c r="BK195" s="324">
        <v>548.37</v>
      </c>
      <c r="BL195" s="324">
        <v>368</v>
      </c>
      <c r="BM195" s="324">
        <f t="shared" si="260"/>
        <v>180.37</v>
      </c>
      <c r="BN195" s="324">
        <f t="shared" si="261"/>
        <v>0</v>
      </c>
      <c r="BO195" s="325">
        <f t="shared" si="198"/>
        <v>180.37</v>
      </c>
      <c r="BP195" s="320">
        <v>172.03</v>
      </c>
      <c r="BQ195" s="320">
        <v>141.54000000000002</v>
      </c>
      <c r="BR195" s="319">
        <f t="shared" si="199"/>
        <v>30.489999999999981</v>
      </c>
      <c r="BS195" s="320">
        <f t="shared" si="200"/>
        <v>0</v>
      </c>
      <c r="BT195" s="341">
        <f t="shared" si="201"/>
        <v>30.489999999999981</v>
      </c>
      <c r="BU195" s="319">
        <v>22.279999999999998</v>
      </c>
      <c r="BV195" s="319">
        <v>0</v>
      </c>
      <c r="BW195" s="319">
        <f t="shared" si="202"/>
        <v>22.279999999999998</v>
      </c>
      <c r="BX195" s="320">
        <f t="shared" si="203"/>
        <v>0</v>
      </c>
      <c r="BY195" s="342">
        <f t="shared" si="204"/>
        <v>22.279999999999998</v>
      </c>
      <c r="BZ195" s="319">
        <v>142.11000000000001</v>
      </c>
      <c r="CA195" s="319">
        <v>0</v>
      </c>
      <c r="CB195" s="319">
        <f t="shared" si="205"/>
        <v>142.11000000000001</v>
      </c>
      <c r="CC195" s="320">
        <f t="shared" si="206"/>
        <v>0</v>
      </c>
      <c r="CD195" s="341">
        <f t="shared" si="207"/>
        <v>142.11000000000001</v>
      </c>
      <c r="CE195" s="319">
        <v>2129.6</v>
      </c>
      <c r="CF195" s="319">
        <v>30444.78</v>
      </c>
      <c r="CG195" s="319">
        <f t="shared" si="208"/>
        <v>0</v>
      </c>
      <c r="CH195" s="320">
        <f t="shared" si="209"/>
        <v>-28315.18</v>
      </c>
      <c r="CI195" s="342">
        <f t="shared" si="210"/>
        <v>-28315.18</v>
      </c>
      <c r="CJ195" s="319">
        <v>183.01</v>
      </c>
      <c r="CK195" s="319">
        <v>0</v>
      </c>
      <c r="CL195" s="324">
        <f t="shared" si="211"/>
        <v>183.01</v>
      </c>
      <c r="CM195" s="324">
        <f t="shared" si="212"/>
        <v>0</v>
      </c>
      <c r="CN195" s="327">
        <f t="shared" si="265"/>
        <v>183.01</v>
      </c>
      <c r="CO195" s="324">
        <v>188.70999999999998</v>
      </c>
      <c r="CP195" s="324">
        <v>0</v>
      </c>
      <c r="CQ195" s="324">
        <f t="shared" si="213"/>
        <v>188.70999999999998</v>
      </c>
      <c r="CR195" s="324">
        <f t="shared" si="214"/>
        <v>0</v>
      </c>
      <c r="CS195" s="327">
        <f t="shared" si="266"/>
        <v>188.70999999999998</v>
      </c>
      <c r="CT195" s="324">
        <v>0</v>
      </c>
      <c r="CU195" s="324">
        <v>0</v>
      </c>
      <c r="CV195" s="324">
        <f t="shared" si="215"/>
        <v>0</v>
      </c>
      <c r="CW195" s="324">
        <f t="shared" si="216"/>
        <v>0</v>
      </c>
      <c r="CX195" s="327">
        <f t="shared" si="267"/>
        <v>0</v>
      </c>
      <c r="CY195" s="324">
        <v>0</v>
      </c>
      <c r="CZ195" s="324">
        <v>0</v>
      </c>
      <c r="DA195" s="324">
        <f t="shared" si="217"/>
        <v>0</v>
      </c>
      <c r="DB195" s="324">
        <f t="shared" si="218"/>
        <v>0</v>
      </c>
      <c r="DC195" s="327">
        <f t="shared" si="268"/>
        <v>0</v>
      </c>
      <c r="DD195" s="324">
        <v>0</v>
      </c>
      <c r="DE195" s="324">
        <v>0</v>
      </c>
      <c r="DF195" s="324">
        <f t="shared" si="219"/>
        <v>0</v>
      </c>
      <c r="DG195" s="324">
        <f t="shared" si="220"/>
        <v>0</v>
      </c>
      <c r="DH195" s="325">
        <f t="shared" si="269"/>
        <v>0</v>
      </c>
      <c r="DI195" s="323">
        <v>56.500000000000007</v>
      </c>
      <c r="DJ195" s="323">
        <v>0</v>
      </c>
      <c r="DK195" s="324">
        <f t="shared" si="221"/>
        <v>56.500000000000007</v>
      </c>
      <c r="DL195" s="324">
        <f t="shared" si="222"/>
        <v>0</v>
      </c>
      <c r="DM195" s="327">
        <f t="shared" si="270"/>
        <v>56.500000000000007</v>
      </c>
      <c r="DN195" s="324">
        <v>26.340000000000003</v>
      </c>
      <c r="DO195" s="324">
        <v>2177.9499999999998</v>
      </c>
      <c r="DP195" s="324">
        <f t="shared" si="223"/>
        <v>0</v>
      </c>
      <c r="DQ195" s="324">
        <f t="shared" si="224"/>
        <v>-2151.6099999999997</v>
      </c>
      <c r="DR195" s="325">
        <f t="shared" si="225"/>
        <v>-2151.6099999999997</v>
      </c>
      <c r="DS195" s="320">
        <v>1482.72</v>
      </c>
      <c r="DT195" s="320">
        <v>0</v>
      </c>
      <c r="DU195" s="319">
        <f t="shared" si="226"/>
        <v>1482.72</v>
      </c>
      <c r="DV195" s="320">
        <f t="shared" si="227"/>
        <v>0</v>
      </c>
      <c r="DW195" s="342">
        <f t="shared" si="271"/>
        <v>1482.72</v>
      </c>
      <c r="DX195" s="329">
        <v>582.55000000000007</v>
      </c>
      <c r="DY195" s="329">
        <v>113.03</v>
      </c>
      <c r="DZ195" s="320">
        <f t="shared" si="228"/>
        <v>469.5200000000001</v>
      </c>
      <c r="EA195" s="320">
        <f t="shared" si="229"/>
        <v>0</v>
      </c>
      <c r="EB195" s="342">
        <f t="shared" si="230"/>
        <v>469.5200000000001</v>
      </c>
      <c r="EC195" s="319">
        <v>0</v>
      </c>
      <c r="ED195" s="319">
        <v>0</v>
      </c>
      <c r="EE195" s="319">
        <f t="shared" si="231"/>
        <v>0</v>
      </c>
      <c r="EF195" s="320">
        <f t="shared" si="232"/>
        <v>0</v>
      </c>
      <c r="EG195" s="342">
        <f t="shared" si="272"/>
        <v>0</v>
      </c>
      <c r="EH195" s="324"/>
      <c r="EI195" s="324"/>
      <c r="EJ195" s="324">
        <f t="shared" si="234"/>
        <v>0</v>
      </c>
      <c r="EK195" s="324">
        <f t="shared" si="235"/>
        <v>0</v>
      </c>
      <c r="EL195" s="327">
        <f t="shared" si="236"/>
        <v>0</v>
      </c>
      <c r="EM195" s="330">
        <v>403.75</v>
      </c>
      <c r="EN195" s="330">
        <v>1128.3000000000002</v>
      </c>
      <c r="EO195" s="331">
        <f t="shared" si="237"/>
        <v>12195.379999999997</v>
      </c>
      <c r="EP195" s="331">
        <f t="shared" si="184"/>
        <v>42832.59</v>
      </c>
      <c r="EQ195" s="332">
        <f t="shared" si="262"/>
        <v>0</v>
      </c>
      <c r="ER195" s="332">
        <f t="shared" si="263"/>
        <v>-30637.21</v>
      </c>
      <c r="ES195" s="333">
        <f t="shared" si="238"/>
        <v>-30637.21</v>
      </c>
      <c r="ET195" s="343"/>
      <c r="EU195" s="335">
        <f t="shared" si="239"/>
        <v>-24246.03</v>
      </c>
      <c r="EV195" s="336">
        <f t="shared" si="240"/>
        <v>-26326.970000000005</v>
      </c>
      <c r="EW195" s="337"/>
      <c r="EX195" s="2"/>
      <c r="EY195" s="7"/>
      <c r="EZ195" s="2"/>
      <c r="FA195" s="2"/>
      <c r="FB195" s="2"/>
      <c r="FC195" s="2"/>
      <c r="FD195" s="2"/>
      <c r="FE195" s="2"/>
      <c r="FF195" s="2"/>
      <c r="FG195" s="2"/>
    </row>
    <row r="196" spans="1:163" s="1" customFormat="1" ht="15.75" customHeight="1" x14ac:dyDescent="0.25">
      <c r="A196" s="311">
        <v>189</v>
      </c>
      <c r="B196" s="338" t="s">
        <v>195</v>
      </c>
      <c r="C196" s="339">
        <v>5</v>
      </c>
      <c r="D196" s="340">
        <v>3</v>
      </c>
      <c r="E196" s="315">
        <v>2477.5714285714284</v>
      </c>
      <c r="F196" s="316">
        <f>'[3]березень 2021'!F206</f>
        <v>9417.1300000000047</v>
      </c>
      <c r="G196" s="316">
        <f>'[3]березень 2021'!G206</f>
        <v>-39359.729999999989</v>
      </c>
      <c r="H196" s="317">
        <v>9511.24</v>
      </c>
      <c r="I196" s="317">
        <v>9004.6600000000017</v>
      </c>
      <c r="J196" s="317">
        <f t="shared" si="241"/>
        <v>506.57999999999811</v>
      </c>
      <c r="K196" s="317">
        <f t="shared" si="242"/>
        <v>0</v>
      </c>
      <c r="L196" s="317">
        <f t="shared" si="185"/>
        <v>506.57999999999811</v>
      </c>
      <c r="M196" s="318">
        <v>21346.690000000002</v>
      </c>
      <c r="N196" s="318">
        <v>25374.270000000004</v>
      </c>
      <c r="O196" s="319">
        <f t="shared" si="243"/>
        <v>0</v>
      </c>
      <c r="P196" s="319">
        <f t="shared" si="186"/>
        <v>-4027.5800000000017</v>
      </c>
      <c r="Q196" s="319">
        <f t="shared" si="187"/>
        <v>-4027.5800000000017</v>
      </c>
      <c r="R196" s="319">
        <v>0</v>
      </c>
      <c r="S196" s="319">
        <v>0</v>
      </c>
      <c r="T196" s="319">
        <f t="shared" si="244"/>
        <v>0</v>
      </c>
      <c r="U196" s="320">
        <f t="shared" si="245"/>
        <v>0</v>
      </c>
      <c r="V196" s="341">
        <f t="shared" si="188"/>
        <v>0</v>
      </c>
      <c r="W196" s="319">
        <v>0</v>
      </c>
      <c r="X196" s="319">
        <v>0</v>
      </c>
      <c r="Y196" s="319">
        <f t="shared" si="189"/>
        <v>0</v>
      </c>
      <c r="Z196" s="320">
        <f t="shared" si="190"/>
        <v>0</v>
      </c>
      <c r="AA196" s="342">
        <f t="shared" si="191"/>
        <v>0</v>
      </c>
      <c r="AB196" s="323">
        <v>3224.38</v>
      </c>
      <c r="AC196" s="323">
        <v>707.11000000000013</v>
      </c>
      <c r="AD196" s="324">
        <f t="shared" si="246"/>
        <v>2517.27</v>
      </c>
      <c r="AE196" s="324">
        <f t="shared" si="247"/>
        <v>0</v>
      </c>
      <c r="AF196" s="325">
        <f t="shared" si="264"/>
        <v>2517.27</v>
      </c>
      <c r="AG196" s="323">
        <v>1518.81</v>
      </c>
      <c r="AH196" s="323">
        <v>490.94999999999993</v>
      </c>
      <c r="AI196" s="324">
        <f t="shared" si="248"/>
        <v>1027.8600000000001</v>
      </c>
      <c r="AJ196" s="324">
        <f t="shared" si="249"/>
        <v>0</v>
      </c>
      <c r="AK196" s="325">
        <f t="shared" si="192"/>
        <v>1027.8600000000001</v>
      </c>
      <c r="AL196" s="323">
        <v>3339.56</v>
      </c>
      <c r="AM196" s="323">
        <v>2577.1999999999998</v>
      </c>
      <c r="AN196" s="324">
        <f t="shared" si="250"/>
        <v>762.36000000000013</v>
      </c>
      <c r="AO196" s="324">
        <f t="shared" si="251"/>
        <v>0</v>
      </c>
      <c r="AP196" s="325">
        <f t="shared" si="193"/>
        <v>762.36000000000013</v>
      </c>
      <c r="AQ196" s="326">
        <v>0</v>
      </c>
      <c r="AR196" s="326">
        <v>0</v>
      </c>
      <c r="AS196" s="324">
        <f t="shared" si="252"/>
        <v>0</v>
      </c>
      <c r="AT196" s="324">
        <f t="shared" si="253"/>
        <v>0</v>
      </c>
      <c r="AU196" s="327">
        <f t="shared" si="194"/>
        <v>0</v>
      </c>
      <c r="AV196" s="323">
        <v>293.07</v>
      </c>
      <c r="AW196" s="323">
        <v>281.58999999999997</v>
      </c>
      <c r="AX196" s="324">
        <f t="shared" si="254"/>
        <v>11.480000000000018</v>
      </c>
      <c r="AY196" s="324">
        <f t="shared" si="255"/>
        <v>0</v>
      </c>
      <c r="AZ196" s="325">
        <f t="shared" si="195"/>
        <v>11.480000000000018</v>
      </c>
      <c r="BA196" s="326">
        <v>2953.44</v>
      </c>
      <c r="BB196" s="326">
        <v>2071.39</v>
      </c>
      <c r="BC196" s="324">
        <f t="shared" si="256"/>
        <v>882.05000000000018</v>
      </c>
      <c r="BD196" s="324">
        <f t="shared" si="257"/>
        <v>0</v>
      </c>
      <c r="BE196" s="327">
        <f t="shared" si="196"/>
        <v>882.05000000000018</v>
      </c>
      <c r="BF196" s="324">
        <v>842.56000000000006</v>
      </c>
      <c r="BG196" s="324">
        <v>0</v>
      </c>
      <c r="BH196" s="324">
        <f t="shared" si="258"/>
        <v>842.56000000000006</v>
      </c>
      <c r="BI196" s="324">
        <f t="shared" si="259"/>
        <v>0</v>
      </c>
      <c r="BJ196" s="327">
        <f t="shared" si="197"/>
        <v>842.56000000000006</v>
      </c>
      <c r="BK196" s="324">
        <v>4485.57</v>
      </c>
      <c r="BL196" s="324">
        <v>3309.97</v>
      </c>
      <c r="BM196" s="324">
        <f t="shared" si="260"/>
        <v>1175.5999999999999</v>
      </c>
      <c r="BN196" s="324">
        <f t="shared" si="261"/>
        <v>0</v>
      </c>
      <c r="BO196" s="325">
        <f t="shared" si="198"/>
        <v>1175.5999999999999</v>
      </c>
      <c r="BP196" s="320">
        <v>665.62999999999988</v>
      </c>
      <c r="BQ196" s="320">
        <v>547.28</v>
      </c>
      <c r="BR196" s="319">
        <f t="shared" si="199"/>
        <v>118.34999999999991</v>
      </c>
      <c r="BS196" s="320">
        <f t="shared" si="200"/>
        <v>0</v>
      </c>
      <c r="BT196" s="341">
        <f t="shared" si="201"/>
        <v>118.34999999999991</v>
      </c>
      <c r="BU196" s="319">
        <v>85.379999999999981</v>
      </c>
      <c r="BV196" s="319">
        <v>0</v>
      </c>
      <c r="BW196" s="319">
        <f t="shared" si="202"/>
        <v>85.379999999999981</v>
      </c>
      <c r="BX196" s="320">
        <f t="shared" si="203"/>
        <v>0</v>
      </c>
      <c r="BY196" s="342">
        <f t="shared" si="204"/>
        <v>85.379999999999981</v>
      </c>
      <c r="BZ196" s="319">
        <v>3161.88</v>
      </c>
      <c r="CA196" s="319">
        <v>3128.6800000000003</v>
      </c>
      <c r="CB196" s="319">
        <f t="shared" si="205"/>
        <v>33.199999999999818</v>
      </c>
      <c r="CC196" s="320">
        <f t="shared" si="206"/>
        <v>0</v>
      </c>
      <c r="CD196" s="341">
        <f t="shared" si="207"/>
        <v>33.199999999999818</v>
      </c>
      <c r="CE196" s="319">
        <v>15600.259999999998</v>
      </c>
      <c r="CF196" s="319">
        <v>0</v>
      </c>
      <c r="CG196" s="319">
        <f t="shared" si="208"/>
        <v>15600.259999999998</v>
      </c>
      <c r="CH196" s="320">
        <f t="shared" si="209"/>
        <v>0</v>
      </c>
      <c r="CI196" s="342">
        <f t="shared" si="210"/>
        <v>15600.259999999998</v>
      </c>
      <c r="CJ196" s="319">
        <v>1901.69</v>
      </c>
      <c r="CK196" s="319">
        <v>0</v>
      </c>
      <c r="CL196" s="324">
        <f t="shared" si="211"/>
        <v>1901.69</v>
      </c>
      <c r="CM196" s="324">
        <f t="shared" si="212"/>
        <v>0</v>
      </c>
      <c r="CN196" s="327">
        <f t="shared" si="265"/>
        <v>1901.69</v>
      </c>
      <c r="CO196" s="324">
        <v>2589.9900000000002</v>
      </c>
      <c r="CP196" s="324">
        <v>0</v>
      </c>
      <c r="CQ196" s="324">
        <f t="shared" si="213"/>
        <v>2589.9900000000002</v>
      </c>
      <c r="CR196" s="324">
        <f t="shared" si="214"/>
        <v>0</v>
      </c>
      <c r="CS196" s="327">
        <f t="shared" si="266"/>
        <v>2589.9900000000002</v>
      </c>
      <c r="CT196" s="324">
        <v>497.58</v>
      </c>
      <c r="CU196" s="324">
        <v>0</v>
      </c>
      <c r="CV196" s="324">
        <f t="shared" si="215"/>
        <v>497.58</v>
      </c>
      <c r="CW196" s="324">
        <f t="shared" si="216"/>
        <v>0</v>
      </c>
      <c r="CX196" s="327">
        <f t="shared" si="267"/>
        <v>497.58</v>
      </c>
      <c r="CY196" s="324">
        <v>0</v>
      </c>
      <c r="CZ196" s="324">
        <v>0</v>
      </c>
      <c r="DA196" s="324">
        <f t="shared" si="217"/>
        <v>0</v>
      </c>
      <c r="DB196" s="324">
        <f t="shared" si="218"/>
        <v>0</v>
      </c>
      <c r="DC196" s="327">
        <f t="shared" si="268"/>
        <v>0</v>
      </c>
      <c r="DD196" s="324">
        <v>1078.5400000000002</v>
      </c>
      <c r="DE196" s="324">
        <v>0</v>
      </c>
      <c r="DF196" s="324">
        <f t="shared" si="219"/>
        <v>1078.5400000000002</v>
      </c>
      <c r="DG196" s="324">
        <f t="shared" si="220"/>
        <v>0</v>
      </c>
      <c r="DH196" s="325">
        <f t="shared" si="269"/>
        <v>1078.5400000000002</v>
      </c>
      <c r="DI196" s="323">
        <v>990.99</v>
      </c>
      <c r="DJ196" s="323">
        <v>0</v>
      </c>
      <c r="DK196" s="324">
        <f t="shared" si="221"/>
        <v>990.99</v>
      </c>
      <c r="DL196" s="324">
        <f t="shared" si="222"/>
        <v>0</v>
      </c>
      <c r="DM196" s="327">
        <f t="shared" si="270"/>
        <v>990.99</v>
      </c>
      <c r="DN196" s="324">
        <v>147.63</v>
      </c>
      <c r="DO196" s="324">
        <v>0</v>
      </c>
      <c r="DP196" s="324">
        <f t="shared" si="223"/>
        <v>147.63</v>
      </c>
      <c r="DQ196" s="324">
        <f t="shared" si="224"/>
        <v>0</v>
      </c>
      <c r="DR196" s="325">
        <f t="shared" si="225"/>
        <v>147.63</v>
      </c>
      <c r="DS196" s="320">
        <v>8421.36</v>
      </c>
      <c r="DT196" s="320">
        <v>0</v>
      </c>
      <c r="DU196" s="319">
        <f t="shared" si="226"/>
        <v>8421.36</v>
      </c>
      <c r="DV196" s="320">
        <f t="shared" si="227"/>
        <v>0</v>
      </c>
      <c r="DW196" s="342">
        <f t="shared" si="271"/>
        <v>8421.36</v>
      </c>
      <c r="DX196" s="329">
        <v>6066.6200000000008</v>
      </c>
      <c r="DY196" s="329">
        <v>4174.41</v>
      </c>
      <c r="DZ196" s="320">
        <f t="shared" si="228"/>
        <v>1892.2100000000009</v>
      </c>
      <c r="EA196" s="320">
        <f t="shared" si="229"/>
        <v>0</v>
      </c>
      <c r="EB196" s="342">
        <f t="shared" si="230"/>
        <v>1892.2100000000009</v>
      </c>
      <c r="EC196" s="319">
        <v>0</v>
      </c>
      <c r="ED196" s="319">
        <v>0</v>
      </c>
      <c r="EE196" s="319">
        <f t="shared" si="231"/>
        <v>0</v>
      </c>
      <c r="EF196" s="320">
        <f t="shared" si="232"/>
        <v>0</v>
      </c>
      <c r="EG196" s="342">
        <f t="shared" si="272"/>
        <v>0</v>
      </c>
      <c r="EH196" s="324"/>
      <c r="EI196" s="324"/>
      <c r="EJ196" s="324">
        <f t="shared" si="234"/>
        <v>0</v>
      </c>
      <c r="EK196" s="324">
        <f t="shared" si="235"/>
        <v>0</v>
      </c>
      <c r="EL196" s="327">
        <f t="shared" si="236"/>
        <v>0</v>
      </c>
      <c r="EM196" s="330">
        <v>3036.8999999999996</v>
      </c>
      <c r="EN196" s="330">
        <v>1839.35</v>
      </c>
      <c r="EO196" s="331">
        <f t="shared" si="237"/>
        <v>91759.770000000019</v>
      </c>
      <c r="EP196" s="331">
        <f t="shared" ref="EP196:EP239" si="273">ED196+DY196+DT196+CF196+CA196+BV196+BQ196+X196+N196+S196+EN196+CK196+I196+EI196+DO196+DJ196+DE196+CZ196+CU196+CP196+BL196+BG196+BB196+AW196+AR196+AM196+AH196+AC196</f>
        <v>53506.86</v>
      </c>
      <c r="EQ196" s="332">
        <f t="shared" si="262"/>
        <v>38252.910000000018</v>
      </c>
      <c r="ER196" s="332">
        <f t="shared" si="263"/>
        <v>0</v>
      </c>
      <c r="ES196" s="333">
        <f t="shared" si="238"/>
        <v>38252.910000000018</v>
      </c>
      <c r="ET196" s="343"/>
      <c r="EU196" s="335">
        <f t="shared" si="239"/>
        <v>47670.040000000023</v>
      </c>
      <c r="EV196" s="336">
        <f t="shared" si="240"/>
        <v>-16553.049999999985</v>
      </c>
      <c r="EW196" s="337"/>
      <c r="EX196" s="2"/>
      <c r="EY196" s="7"/>
      <c r="EZ196" s="2"/>
      <c r="FA196" s="2"/>
      <c r="FB196" s="2"/>
      <c r="FC196" s="2"/>
      <c r="FD196" s="2"/>
      <c r="FE196" s="2"/>
      <c r="FF196" s="2"/>
      <c r="FG196" s="2"/>
    </row>
    <row r="197" spans="1:163" s="1" customFormat="1" ht="15.75" customHeight="1" x14ac:dyDescent="0.25">
      <c r="A197" s="311">
        <v>190</v>
      </c>
      <c r="B197" s="338" t="s">
        <v>196</v>
      </c>
      <c r="C197" s="339">
        <v>5</v>
      </c>
      <c r="D197" s="340">
        <v>2</v>
      </c>
      <c r="E197" s="315">
        <v>1504.2999999999997</v>
      </c>
      <c r="F197" s="316">
        <f>'[3]березень 2021'!F207</f>
        <v>32776.94</v>
      </c>
      <c r="G197" s="316">
        <f>'[3]березень 2021'!G207</f>
        <v>-1282.9699999999982</v>
      </c>
      <c r="H197" s="317">
        <v>6061.43</v>
      </c>
      <c r="I197" s="317">
        <v>5837.03</v>
      </c>
      <c r="J197" s="317">
        <f t="shared" si="241"/>
        <v>224.40000000000055</v>
      </c>
      <c r="K197" s="317">
        <f t="shared" si="242"/>
        <v>0</v>
      </c>
      <c r="L197" s="317">
        <f t="shared" si="185"/>
        <v>224.40000000000055</v>
      </c>
      <c r="M197" s="318">
        <v>16517.509999999998</v>
      </c>
      <c r="N197" s="318">
        <v>21130.35</v>
      </c>
      <c r="O197" s="319">
        <f t="shared" si="243"/>
        <v>0</v>
      </c>
      <c r="P197" s="319">
        <f t="shared" si="186"/>
        <v>-4612.84</v>
      </c>
      <c r="Q197" s="319">
        <f t="shared" si="187"/>
        <v>-4612.84</v>
      </c>
      <c r="R197" s="319">
        <v>0</v>
      </c>
      <c r="S197" s="319">
        <v>0</v>
      </c>
      <c r="T197" s="319">
        <f t="shared" si="244"/>
        <v>0</v>
      </c>
      <c r="U197" s="320">
        <f t="shared" si="245"/>
        <v>0</v>
      </c>
      <c r="V197" s="341">
        <f t="shared" si="188"/>
        <v>0</v>
      </c>
      <c r="W197" s="319">
        <v>0</v>
      </c>
      <c r="X197" s="319">
        <v>0</v>
      </c>
      <c r="Y197" s="319">
        <f t="shared" si="189"/>
        <v>0</v>
      </c>
      <c r="Z197" s="320">
        <f t="shared" si="190"/>
        <v>0</v>
      </c>
      <c r="AA197" s="342">
        <f t="shared" si="191"/>
        <v>0</v>
      </c>
      <c r="AB197" s="323">
        <v>2173.85</v>
      </c>
      <c r="AC197" s="323">
        <v>350.32</v>
      </c>
      <c r="AD197" s="324">
        <f t="shared" si="246"/>
        <v>1823.53</v>
      </c>
      <c r="AE197" s="324">
        <f t="shared" si="247"/>
        <v>0</v>
      </c>
      <c r="AF197" s="325">
        <f t="shared" si="264"/>
        <v>1823.53</v>
      </c>
      <c r="AG197" s="323">
        <v>1032.55</v>
      </c>
      <c r="AH197" s="323">
        <v>489.17</v>
      </c>
      <c r="AI197" s="324">
        <f t="shared" si="248"/>
        <v>543.37999999999988</v>
      </c>
      <c r="AJ197" s="324">
        <f t="shared" si="249"/>
        <v>0</v>
      </c>
      <c r="AK197" s="325">
        <f t="shared" si="192"/>
        <v>543.37999999999988</v>
      </c>
      <c r="AL197" s="323">
        <v>2008.1000000000001</v>
      </c>
      <c r="AM197" s="323">
        <v>1548.4699999999998</v>
      </c>
      <c r="AN197" s="324">
        <f t="shared" si="250"/>
        <v>459.63000000000034</v>
      </c>
      <c r="AO197" s="324">
        <f t="shared" si="251"/>
        <v>0</v>
      </c>
      <c r="AP197" s="325">
        <f t="shared" si="193"/>
        <v>459.63000000000034</v>
      </c>
      <c r="AQ197" s="326">
        <v>0</v>
      </c>
      <c r="AR197" s="326">
        <v>0</v>
      </c>
      <c r="AS197" s="324">
        <f t="shared" si="252"/>
        <v>0</v>
      </c>
      <c r="AT197" s="324">
        <f t="shared" si="253"/>
        <v>0</v>
      </c>
      <c r="AU197" s="327">
        <f t="shared" si="194"/>
        <v>0</v>
      </c>
      <c r="AV197" s="323">
        <v>125.78</v>
      </c>
      <c r="AW197" s="323">
        <v>281.3</v>
      </c>
      <c r="AX197" s="324">
        <f t="shared" si="254"/>
        <v>0</v>
      </c>
      <c r="AY197" s="324">
        <f t="shared" si="255"/>
        <v>-155.52000000000001</v>
      </c>
      <c r="AZ197" s="325">
        <f t="shared" si="195"/>
        <v>-155.52000000000001</v>
      </c>
      <c r="BA197" s="326">
        <v>1445.1699999999998</v>
      </c>
      <c r="BB197" s="326">
        <v>1125.0999999999999</v>
      </c>
      <c r="BC197" s="324">
        <f t="shared" si="256"/>
        <v>320.06999999999994</v>
      </c>
      <c r="BD197" s="324">
        <f t="shared" si="257"/>
        <v>0</v>
      </c>
      <c r="BE197" s="327">
        <f t="shared" si="196"/>
        <v>320.06999999999994</v>
      </c>
      <c r="BF197" s="324">
        <v>515.07000000000005</v>
      </c>
      <c r="BG197" s="324">
        <v>0</v>
      </c>
      <c r="BH197" s="324">
        <f t="shared" si="258"/>
        <v>515.07000000000005</v>
      </c>
      <c r="BI197" s="324">
        <f t="shared" si="259"/>
        <v>0</v>
      </c>
      <c r="BJ197" s="327">
        <f t="shared" si="197"/>
        <v>515.07000000000005</v>
      </c>
      <c r="BK197" s="324">
        <v>2742.05</v>
      </c>
      <c r="BL197" s="324">
        <v>1614.94</v>
      </c>
      <c r="BM197" s="324">
        <f t="shared" si="260"/>
        <v>1127.1100000000001</v>
      </c>
      <c r="BN197" s="324">
        <f t="shared" si="261"/>
        <v>0</v>
      </c>
      <c r="BO197" s="325">
        <f t="shared" si="198"/>
        <v>1127.1100000000001</v>
      </c>
      <c r="BP197" s="320">
        <v>424.51</v>
      </c>
      <c r="BQ197" s="320">
        <v>349.14</v>
      </c>
      <c r="BR197" s="319">
        <f t="shared" si="199"/>
        <v>75.37</v>
      </c>
      <c r="BS197" s="320">
        <f t="shared" si="200"/>
        <v>0</v>
      </c>
      <c r="BT197" s="341">
        <f t="shared" si="201"/>
        <v>75.37</v>
      </c>
      <c r="BU197" s="319">
        <v>55.379999999999995</v>
      </c>
      <c r="BV197" s="319">
        <v>0</v>
      </c>
      <c r="BW197" s="319">
        <f t="shared" si="202"/>
        <v>55.379999999999995</v>
      </c>
      <c r="BX197" s="320">
        <f t="shared" si="203"/>
        <v>0</v>
      </c>
      <c r="BY197" s="342">
        <f t="shared" si="204"/>
        <v>55.379999999999995</v>
      </c>
      <c r="BZ197" s="319">
        <v>2108.7399999999998</v>
      </c>
      <c r="CA197" s="319">
        <v>2085.79</v>
      </c>
      <c r="CB197" s="319">
        <f t="shared" si="205"/>
        <v>22.949999999999818</v>
      </c>
      <c r="CC197" s="320">
        <f t="shared" si="206"/>
        <v>0</v>
      </c>
      <c r="CD197" s="341">
        <f t="shared" si="207"/>
        <v>22.949999999999818</v>
      </c>
      <c r="CE197" s="319">
        <v>9269.49</v>
      </c>
      <c r="CF197" s="319">
        <v>0</v>
      </c>
      <c r="CG197" s="319">
        <f t="shared" si="208"/>
        <v>9269.49</v>
      </c>
      <c r="CH197" s="320">
        <f t="shared" si="209"/>
        <v>0</v>
      </c>
      <c r="CI197" s="342">
        <f t="shared" si="210"/>
        <v>9269.49</v>
      </c>
      <c r="CJ197" s="319">
        <v>1290.4099999999999</v>
      </c>
      <c r="CK197" s="319">
        <v>0</v>
      </c>
      <c r="CL197" s="324">
        <f t="shared" si="211"/>
        <v>1290.4099999999999</v>
      </c>
      <c r="CM197" s="324">
        <f t="shared" si="212"/>
        <v>0</v>
      </c>
      <c r="CN197" s="327">
        <f t="shared" si="265"/>
        <v>1290.4099999999999</v>
      </c>
      <c r="CO197" s="324">
        <v>1759.6100000000001</v>
      </c>
      <c r="CP197" s="324">
        <v>0</v>
      </c>
      <c r="CQ197" s="324">
        <f t="shared" si="213"/>
        <v>1759.6100000000001</v>
      </c>
      <c r="CR197" s="324">
        <f t="shared" si="214"/>
        <v>0</v>
      </c>
      <c r="CS197" s="327">
        <f t="shared" si="266"/>
        <v>1759.6100000000001</v>
      </c>
      <c r="CT197" s="324">
        <v>304.48</v>
      </c>
      <c r="CU197" s="324">
        <v>0</v>
      </c>
      <c r="CV197" s="324">
        <f t="shared" si="215"/>
        <v>304.48</v>
      </c>
      <c r="CW197" s="324">
        <f t="shared" si="216"/>
        <v>0</v>
      </c>
      <c r="CX197" s="327">
        <f t="shared" si="267"/>
        <v>304.48</v>
      </c>
      <c r="CY197" s="324">
        <v>0</v>
      </c>
      <c r="CZ197" s="324">
        <v>0</v>
      </c>
      <c r="DA197" s="324">
        <f t="shared" si="217"/>
        <v>0</v>
      </c>
      <c r="DB197" s="324">
        <f t="shared" si="218"/>
        <v>0</v>
      </c>
      <c r="DC197" s="327">
        <f t="shared" si="268"/>
        <v>0</v>
      </c>
      <c r="DD197" s="324">
        <v>463.47999999999996</v>
      </c>
      <c r="DE197" s="324">
        <v>3826.46</v>
      </c>
      <c r="DF197" s="324">
        <f t="shared" si="219"/>
        <v>0</v>
      </c>
      <c r="DG197" s="324">
        <f t="shared" si="220"/>
        <v>-3362.98</v>
      </c>
      <c r="DH197" s="325">
        <f t="shared" si="269"/>
        <v>-3362.98</v>
      </c>
      <c r="DI197" s="323">
        <v>300.7</v>
      </c>
      <c r="DJ197" s="323">
        <v>0</v>
      </c>
      <c r="DK197" s="324">
        <f t="shared" si="221"/>
        <v>300.7</v>
      </c>
      <c r="DL197" s="324">
        <f t="shared" si="222"/>
        <v>0</v>
      </c>
      <c r="DM197" s="327">
        <f t="shared" si="270"/>
        <v>300.7</v>
      </c>
      <c r="DN197" s="324">
        <v>95.05</v>
      </c>
      <c r="DO197" s="324">
        <v>0</v>
      </c>
      <c r="DP197" s="324">
        <f t="shared" si="223"/>
        <v>95.05</v>
      </c>
      <c r="DQ197" s="324">
        <f t="shared" si="224"/>
        <v>0</v>
      </c>
      <c r="DR197" s="325">
        <f t="shared" si="225"/>
        <v>95.05</v>
      </c>
      <c r="DS197" s="320">
        <v>6617.2499999999991</v>
      </c>
      <c r="DT197" s="320">
        <v>0</v>
      </c>
      <c r="DU197" s="319">
        <f t="shared" si="226"/>
        <v>6617.2499999999991</v>
      </c>
      <c r="DV197" s="320">
        <f t="shared" si="227"/>
        <v>0</v>
      </c>
      <c r="DW197" s="342">
        <f t="shared" si="271"/>
        <v>6617.2499999999991</v>
      </c>
      <c r="DX197" s="329">
        <v>1897.5499999999997</v>
      </c>
      <c r="DY197" s="329">
        <v>942.18000000000006</v>
      </c>
      <c r="DZ197" s="320">
        <f t="shared" si="228"/>
        <v>955.36999999999966</v>
      </c>
      <c r="EA197" s="320">
        <f t="shared" si="229"/>
        <v>0</v>
      </c>
      <c r="EB197" s="342">
        <f t="shared" si="230"/>
        <v>955.36999999999966</v>
      </c>
      <c r="EC197" s="319">
        <v>0</v>
      </c>
      <c r="ED197" s="319">
        <v>0</v>
      </c>
      <c r="EE197" s="319">
        <f t="shared" si="231"/>
        <v>0</v>
      </c>
      <c r="EF197" s="320">
        <f t="shared" si="232"/>
        <v>0</v>
      </c>
      <c r="EG197" s="342">
        <f t="shared" si="272"/>
        <v>0</v>
      </c>
      <c r="EH197" s="324"/>
      <c r="EI197" s="324"/>
      <c r="EJ197" s="324">
        <f t="shared" si="234"/>
        <v>0</v>
      </c>
      <c r="EK197" s="324">
        <f t="shared" si="235"/>
        <v>0</v>
      </c>
      <c r="EL197" s="327">
        <f t="shared" si="236"/>
        <v>0</v>
      </c>
      <c r="EM197" s="330">
        <v>1958.35</v>
      </c>
      <c r="EN197" s="330">
        <v>1465.75</v>
      </c>
      <c r="EO197" s="331">
        <f t="shared" si="237"/>
        <v>59166.509999999995</v>
      </c>
      <c r="EP197" s="331">
        <f t="shared" si="273"/>
        <v>41046</v>
      </c>
      <c r="EQ197" s="332">
        <f t="shared" si="262"/>
        <v>18120.509999999995</v>
      </c>
      <c r="ER197" s="332">
        <f t="shared" si="263"/>
        <v>0</v>
      </c>
      <c r="ES197" s="333">
        <f t="shared" si="238"/>
        <v>18120.509999999995</v>
      </c>
      <c r="ET197" s="343"/>
      <c r="EU197" s="335">
        <f t="shared" si="239"/>
        <v>50897.45</v>
      </c>
      <c r="EV197" s="336">
        <f t="shared" si="240"/>
        <v>8373.7900000000009</v>
      </c>
      <c r="EW197" s="337"/>
      <c r="EX197" s="2"/>
      <c r="EY197" s="7"/>
      <c r="EZ197" s="2"/>
      <c r="FA197" s="2"/>
      <c r="FB197" s="2"/>
      <c r="FC197" s="2"/>
      <c r="FD197" s="2"/>
      <c r="FE197" s="2"/>
      <c r="FF197" s="2"/>
      <c r="FG197" s="2"/>
    </row>
    <row r="198" spans="1:163" s="1" customFormat="1" ht="15.75" customHeight="1" x14ac:dyDescent="0.25">
      <c r="A198" s="311">
        <v>191</v>
      </c>
      <c r="B198" s="338" t="s">
        <v>197</v>
      </c>
      <c r="C198" s="339">
        <v>2</v>
      </c>
      <c r="D198" s="340">
        <v>2</v>
      </c>
      <c r="E198" s="315">
        <v>620.9</v>
      </c>
      <c r="F198" s="316">
        <f>'[3]березень 2021'!F208</f>
        <v>33630.21</v>
      </c>
      <c r="G198" s="316">
        <f>'[3]березень 2021'!G208</f>
        <v>34490.889999999992</v>
      </c>
      <c r="H198" s="317">
        <v>1128.9700000000003</v>
      </c>
      <c r="I198" s="317">
        <v>2086.96</v>
      </c>
      <c r="J198" s="317">
        <f t="shared" si="241"/>
        <v>0</v>
      </c>
      <c r="K198" s="317">
        <f t="shared" si="242"/>
        <v>-957.98999999999978</v>
      </c>
      <c r="L198" s="317">
        <f t="shared" ref="L198:L239" si="274">H198-I198</f>
        <v>-957.98999999999978</v>
      </c>
      <c r="M198" s="318">
        <v>5972.0999999999995</v>
      </c>
      <c r="N198" s="318">
        <v>9439.5300000000007</v>
      </c>
      <c r="O198" s="319">
        <f t="shared" si="243"/>
        <v>0</v>
      </c>
      <c r="P198" s="319">
        <f t="shared" ref="P198:P239" si="275">IF(Q198&gt;0,0,Q198)</f>
        <v>-3467.4300000000012</v>
      </c>
      <c r="Q198" s="319">
        <f t="shared" ref="Q198:Q239" si="276">M198-N198</f>
        <v>-3467.4300000000012</v>
      </c>
      <c r="R198" s="319">
        <v>0</v>
      </c>
      <c r="S198" s="319">
        <v>0</v>
      </c>
      <c r="T198" s="319">
        <f t="shared" si="244"/>
        <v>0</v>
      </c>
      <c r="U198" s="320">
        <f t="shared" si="245"/>
        <v>0</v>
      </c>
      <c r="V198" s="341">
        <f t="shared" ref="V198:V239" si="277">R198-S198</f>
        <v>0</v>
      </c>
      <c r="W198" s="319">
        <v>0</v>
      </c>
      <c r="X198" s="319">
        <v>0</v>
      </c>
      <c r="Y198" s="319">
        <f t="shared" ref="Y198:Y239" si="278">IF(AA198&gt;0,AA198,0)</f>
        <v>0</v>
      </c>
      <c r="Z198" s="320">
        <f t="shared" ref="Z198:Z239" si="279">IF(AA198&gt;0,0,AA198)</f>
        <v>0</v>
      </c>
      <c r="AA198" s="342">
        <f t="shared" ref="AA198:AA239" si="280">W198-X198</f>
        <v>0</v>
      </c>
      <c r="AB198" s="323">
        <v>1282.8300000000002</v>
      </c>
      <c r="AC198" s="323">
        <v>162.12000000000003</v>
      </c>
      <c r="AD198" s="324">
        <f t="shared" si="246"/>
        <v>1120.71</v>
      </c>
      <c r="AE198" s="324">
        <f t="shared" si="247"/>
        <v>0</v>
      </c>
      <c r="AF198" s="325">
        <f t="shared" si="264"/>
        <v>1120.71</v>
      </c>
      <c r="AG198" s="323">
        <v>516.01</v>
      </c>
      <c r="AH198" s="323">
        <v>395.00000000000006</v>
      </c>
      <c r="AI198" s="324">
        <f t="shared" si="248"/>
        <v>121.00999999999993</v>
      </c>
      <c r="AJ198" s="324">
        <f t="shared" si="249"/>
        <v>0</v>
      </c>
      <c r="AK198" s="325">
        <f t="shared" ref="AK198:AK239" si="281">AG198-AH198</f>
        <v>121.00999999999993</v>
      </c>
      <c r="AL198" s="323">
        <v>0</v>
      </c>
      <c r="AM198" s="323">
        <v>0</v>
      </c>
      <c r="AN198" s="324">
        <f t="shared" si="250"/>
        <v>0</v>
      </c>
      <c r="AO198" s="324">
        <f t="shared" si="251"/>
        <v>0</v>
      </c>
      <c r="AP198" s="325">
        <f t="shared" ref="AP198:AP239" si="282">AL198-AM198</f>
        <v>0</v>
      </c>
      <c r="AQ198" s="326">
        <v>0</v>
      </c>
      <c r="AR198" s="326">
        <v>0</v>
      </c>
      <c r="AS198" s="324">
        <f t="shared" si="252"/>
        <v>0</v>
      </c>
      <c r="AT198" s="324">
        <f t="shared" si="253"/>
        <v>0</v>
      </c>
      <c r="AU198" s="327">
        <f t="shared" ref="AU198:AU239" si="283">AQ198-AR198</f>
        <v>0</v>
      </c>
      <c r="AV198" s="323">
        <v>0</v>
      </c>
      <c r="AW198" s="323">
        <v>0</v>
      </c>
      <c r="AX198" s="324">
        <f t="shared" si="254"/>
        <v>0</v>
      </c>
      <c r="AY198" s="324">
        <f t="shared" si="255"/>
        <v>0</v>
      </c>
      <c r="AZ198" s="325">
        <f t="shared" ref="AZ198:AZ239" si="284">AV198-AW198</f>
        <v>0</v>
      </c>
      <c r="BA198" s="326">
        <v>837.1</v>
      </c>
      <c r="BB198" s="326">
        <v>549.34</v>
      </c>
      <c r="BC198" s="324">
        <f t="shared" si="256"/>
        <v>287.76</v>
      </c>
      <c r="BD198" s="324">
        <f t="shared" si="257"/>
        <v>0</v>
      </c>
      <c r="BE198" s="327">
        <f t="shared" ref="BE198:BE239" si="285">BA198-BB198</f>
        <v>287.76</v>
      </c>
      <c r="BF198" s="324">
        <v>212.63000000000002</v>
      </c>
      <c r="BG198" s="324">
        <v>2581.9</v>
      </c>
      <c r="BH198" s="324">
        <f t="shared" si="258"/>
        <v>0</v>
      </c>
      <c r="BI198" s="324">
        <f t="shared" si="259"/>
        <v>-2369.27</v>
      </c>
      <c r="BJ198" s="327">
        <f t="shared" ref="BJ198:BJ239" si="286">BF198-BG198</f>
        <v>-2369.27</v>
      </c>
      <c r="BK198" s="324">
        <v>993.25</v>
      </c>
      <c r="BL198" s="324">
        <v>666.53</v>
      </c>
      <c r="BM198" s="324">
        <f t="shared" si="260"/>
        <v>326.72000000000003</v>
      </c>
      <c r="BN198" s="324">
        <f t="shared" si="261"/>
        <v>0</v>
      </c>
      <c r="BO198" s="325">
        <f t="shared" ref="BO198:BO239" si="287">BK198-BL198</f>
        <v>326.72000000000003</v>
      </c>
      <c r="BP198" s="320">
        <v>0</v>
      </c>
      <c r="BQ198" s="320">
        <v>0</v>
      </c>
      <c r="BR198" s="319">
        <f t="shared" ref="BR198:BR239" si="288">IF(BT198&gt;0,BT198,0)</f>
        <v>0</v>
      </c>
      <c r="BS198" s="320">
        <f t="shared" ref="BS198:BS239" si="289">IF(BT198&gt;0,0,BT198)</f>
        <v>0</v>
      </c>
      <c r="BT198" s="341">
        <f t="shared" ref="BT198:BT239" si="290">BP198-BQ198</f>
        <v>0</v>
      </c>
      <c r="BU198" s="319">
        <v>0</v>
      </c>
      <c r="BV198" s="319">
        <v>0</v>
      </c>
      <c r="BW198" s="319">
        <f t="shared" ref="BW198:BW239" si="291">IF(BY198&gt;0,BY198,0)</f>
        <v>0</v>
      </c>
      <c r="BX198" s="320">
        <f t="shared" ref="BX198:BX239" si="292">IF(BY198&gt;0,0,BY198)</f>
        <v>0</v>
      </c>
      <c r="BY198" s="342">
        <f t="shared" ref="BY198:BY239" si="293">BU198-BV198</f>
        <v>0</v>
      </c>
      <c r="BZ198" s="319">
        <v>644.87</v>
      </c>
      <c r="CA198" s="319">
        <v>1084.27</v>
      </c>
      <c r="CB198" s="319">
        <f t="shared" ref="CB198:CB239" si="294">IF(CD198&gt;0,CD198,0)</f>
        <v>0</v>
      </c>
      <c r="CC198" s="320">
        <f t="shared" ref="CC198:CC239" si="295">IF(CD198&gt;0,0,CD198)</f>
        <v>-439.4</v>
      </c>
      <c r="CD198" s="341">
        <f t="shared" ref="CD198:CD239" si="296">BZ198-CA198</f>
        <v>-439.4</v>
      </c>
      <c r="CE198" s="319">
        <v>5160.6400000000003</v>
      </c>
      <c r="CF198" s="319">
        <v>0</v>
      </c>
      <c r="CG198" s="319">
        <f t="shared" ref="CG198:CG239" si="297">IF(CI198&gt;0,CI198,0)</f>
        <v>5160.6400000000003</v>
      </c>
      <c r="CH198" s="320">
        <f t="shared" ref="CH198:CH239" si="298">IF(CI198&gt;0,0,CI198)</f>
        <v>0</v>
      </c>
      <c r="CI198" s="342">
        <f t="shared" ref="CI198:CI239" si="299">CE198-CF198</f>
        <v>5160.6400000000003</v>
      </c>
      <c r="CJ198" s="319">
        <v>775.49999999999989</v>
      </c>
      <c r="CK198" s="319">
        <v>0</v>
      </c>
      <c r="CL198" s="324">
        <f t="shared" ref="CL198:CL239" si="300">IF(CN198&gt;0,CN198,0)</f>
        <v>775.49999999999989</v>
      </c>
      <c r="CM198" s="324">
        <f t="shared" ref="CM198:CM239" si="301">IF(CN198&gt;0,0,CN198)</f>
        <v>0</v>
      </c>
      <c r="CN198" s="327">
        <f t="shared" si="265"/>
        <v>775.49999999999989</v>
      </c>
      <c r="CO198" s="324">
        <v>880.56</v>
      </c>
      <c r="CP198" s="324">
        <v>2855.23</v>
      </c>
      <c r="CQ198" s="324">
        <f t="shared" ref="CQ198:CQ239" si="302">IF(CS198&gt;0,CS198,0)</f>
        <v>0</v>
      </c>
      <c r="CR198" s="324">
        <f t="shared" ref="CR198:CR239" si="303">IF(CS198&gt;0,0,CS198)</f>
        <v>-1974.67</v>
      </c>
      <c r="CS198" s="327">
        <f t="shared" si="266"/>
        <v>-1974.67</v>
      </c>
      <c r="CT198" s="324">
        <v>0</v>
      </c>
      <c r="CU198" s="324">
        <v>0</v>
      </c>
      <c r="CV198" s="324">
        <f t="shared" ref="CV198:CV239" si="304">IF(CX198&gt;0,CX198,0)</f>
        <v>0</v>
      </c>
      <c r="CW198" s="324">
        <f t="shared" ref="CW198:CW239" si="305">IF(CX198&gt;0,0,CX198)</f>
        <v>0</v>
      </c>
      <c r="CX198" s="327">
        <f t="shared" si="267"/>
        <v>0</v>
      </c>
      <c r="CY198" s="324">
        <v>0</v>
      </c>
      <c r="CZ198" s="324">
        <v>0</v>
      </c>
      <c r="DA198" s="324">
        <f t="shared" ref="DA198:DA239" si="306">IF(DC198&gt;0,DC198,0)</f>
        <v>0</v>
      </c>
      <c r="DB198" s="324">
        <f t="shared" ref="DB198:DB239" si="307">IF(DC198&gt;0,0,DC198)</f>
        <v>0</v>
      </c>
      <c r="DC198" s="327">
        <f t="shared" si="268"/>
        <v>0</v>
      </c>
      <c r="DD198" s="324">
        <v>0</v>
      </c>
      <c r="DE198" s="324">
        <v>0</v>
      </c>
      <c r="DF198" s="324">
        <f t="shared" ref="DF198:DF239" si="308">IF(DH198&gt;0,DH198,0)</f>
        <v>0</v>
      </c>
      <c r="DG198" s="324">
        <f t="shared" ref="DG198:DG239" si="309">IF(DH198&gt;0,0,DH198)</f>
        <v>0</v>
      </c>
      <c r="DH198" s="325">
        <f t="shared" si="269"/>
        <v>0</v>
      </c>
      <c r="DI198" s="323">
        <v>174.22000000000003</v>
      </c>
      <c r="DJ198" s="323">
        <v>0</v>
      </c>
      <c r="DK198" s="324">
        <f t="shared" ref="DK198:DK239" si="310">IF(DM198&gt;0,DM198,0)</f>
        <v>174.22000000000003</v>
      </c>
      <c r="DL198" s="324">
        <f t="shared" ref="DL198:DL239" si="311">IF(DM198&gt;0,0,DM198)</f>
        <v>0</v>
      </c>
      <c r="DM198" s="327">
        <f t="shared" si="270"/>
        <v>174.22000000000003</v>
      </c>
      <c r="DN198" s="324">
        <v>48.629999999999995</v>
      </c>
      <c r="DO198" s="324">
        <v>0</v>
      </c>
      <c r="DP198" s="324">
        <f t="shared" ref="DP198:DP239" si="312">IF(DR198&gt;0,DR198,0)</f>
        <v>48.629999999999995</v>
      </c>
      <c r="DQ198" s="324">
        <f t="shared" ref="DQ198:DQ239" si="313">IF(DR198&gt;0,0,DR198)</f>
        <v>0</v>
      </c>
      <c r="DR198" s="325">
        <f t="shared" ref="DR198:DR239" si="314">DN198-DO198</f>
        <v>48.629999999999995</v>
      </c>
      <c r="DS198" s="320">
        <v>1830.5500000000002</v>
      </c>
      <c r="DT198" s="320">
        <v>0</v>
      </c>
      <c r="DU198" s="319">
        <f t="shared" ref="DU198:DU239" si="315">IF(DW198&gt;0,DW198,0)</f>
        <v>1830.5500000000002</v>
      </c>
      <c r="DV198" s="320">
        <f t="shared" ref="DV198:DV239" si="316">IF(DW198&gt;0,0,DW198)</f>
        <v>0</v>
      </c>
      <c r="DW198" s="342">
        <f t="shared" si="271"/>
        <v>1830.5500000000002</v>
      </c>
      <c r="DX198" s="329">
        <v>775.17999999999984</v>
      </c>
      <c r="DY198" s="329">
        <v>569.20000000000005</v>
      </c>
      <c r="DZ198" s="320">
        <f t="shared" ref="DZ198:DZ239" si="317">IF(EB198&gt;0,EB198,0)</f>
        <v>205.97999999999979</v>
      </c>
      <c r="EA198" s="320">
        <f t="shared" ref="EA198:EA239" si="318">IF(EB198&gt;0,0,EB198)</f>
        <v>0</v>
      </c>
      <c r="EB198" s="342">
        <f t="shared" ref="EB198:EB239" si="319">DX198-DY198</f>
        <v>205.97999999999979</v>
      </c>
      <c r="EC198" s="319">
        <v>0</v>
      </c>
      <c r="ED198" s="319">
        <v>0</v>
      </c>
      <c r="EE198" s="319">
        <f t="shared" ref="EE198:EE239" si="320">IF(EG198&gt;0,EG198,0)</f>
        <v>0</v>
      </c>
      <c r="EF198" s="320">
        <f t="shared" ref="EF198:EF239" si="321">IF(EG198&gt;0,0,EG198)</f>
        <v>0</v>
      </c>
      <c r="EG198" s="342">
        <f t="shared" si="272"/>
        <v>0</v>
      </c>
      <c r="EH198" s="324"/>
      <c r="EI198" s="324"/>
      <c r="EJ198" s="324">
        <f t="shared" ref="EJ198:EJ239" si="322">IF(EL198&gt;0,EL198,0)</f>
        <v>0</v>
      </c>
      <c r="EK198" s="324">
        <f t="shared" ref="EK198:EK239" si="323">IF(EL198&gt;0,0,EL198)</f>
        <v>0</v>
      </c>
      <c r="EL198" s="327">
        <f t="shared" ref="EL198:EL239" si="324">EH198-EI198</f>
        <v>0</v>
      </c>
      <c r="EM198" s="330">
        <v>726.90000000000009</v>
      </c>
      <c r="EN198" s="330">
        <v>628.58999999999992</v>
      </c>
      <c r="EO198" s="331">
        <f t="shared" ref="EO198:EO239" si="325">EC198+DX198+DS198+CE198+BZ198+BU198+BP198+W198+M198+R198+EM198+CJ198+H198+EH198+DN198+DI198+DD198+CY198+CT198+CO198+BK198+BF198+BA198+AV198+AQ198+AL198+AG198+AB198</f>
        <v>21959.940000000002</v>
      </c>
      <c r="EP198" s="331">
        <f t="shared" si="273"/>
        <v>21018.67</v>
      </c>
      <c r="EQ198" s="332">
        <f t="shared" si="262"/>
        <v>941.27000000000407</v>
      </c>
      <c r="ER198" s="332">
        <f t="shared" si="263"/>
        <v>0</v>
      </c>
      <c r="ES198" s="333">
        <f t="shared" ref="ES198:ES239" si="326">EO198-EP198</f>
        <v>941.27000000000407</v>
      </c>
      <c r="ET198" s="343"/>
      <c r="EU198" s="335">
        <f t="shared" ref="EU198:EU239" si="327">ES198+F198</f>
        <v>34571.480000000003</v>
      </c>
      <c r="EV198" s="336">
        <f t="shared" ref="EV198:EV239" si="328">G198+CI198+CN198+CS198+CX198+DC198+DH198+DM198+DR198</f>
        <v>38675.209999999992</v>
      </c>
      <c r="EW198" s="337"/>
      <c r="EX198" s="2"/>
      <c r="EY198" s="7"/>
      <c r="EZ198" s="2"/>
      <c r="FA198" s="2"/>
      <c r="FB198" s="2"/>
      <c r="FC198" s="2"/>
      <c r="FD198" s="2"/>
      <c r="FE198" s="2"/>
      <c r="FF198" s="2"/>
      <c r="FG198" s="2"/>
    </row>
    <row r="199" spans="1:163" s="1" customFormat="1" ht="15.75" customHeight="1" x14ac:dyDescent="0.25">
      <c r="A199" s="311">
        <v>192</v>
      </c>
      <c r="B199" s="338" t="s">
        <v>198</v>
      </c>
      <c r="C199" s="339">
        <v>2</v>
      </c>
      <c r="D199" s="340">
        <v>1</v>
      </c>
      <c r="E199" s="315">
        <v>263.09999999999997</v>
      </c>
      <c r="F199" s="316">
        <f>'[3]березень 2021'!F209</f>
        <v>15388.68</v>
      </c>
      <c r="G199" s="316">
        <f>'[3]березень 2021'!G209</f>
        <v>14439.62</v>
      </c>
      <c r="H199" s="317">
        <v>1143.3600000000001</v>
      </c>
      <c r="I199" s="317">
        <v>1298.99</v>
      </c>
      <c r="J199" s="317">
        <f t="shared" ref="J199:J239" si="329">IF(L199&gt;0,L199,0)</f>
        <v>0</v>
      </c>
      <c r="K199" s="317">
        <f t="shared" ref="K199:K239" si="330">IF(L199&gt;0,0,L199)</f>
        <v>-155.62999999999988</v>
      </c>
      <c r="L199" s="317">
        <f t="shared" si="274"/>
        <v>-155.62999999999988</v>
      </c>
      <c r="M199" s="318">
        <v>2338.0700000000002</v>
      </c>
      <c r="N199" s="318">
        <v>4264.74</v>
      </c>
      <c r="O199" s="319">
        <f t="shared" ref="O199:O239" si="331">IF(Q199&gt;0,Q199,0)</f>
        <v>0</v>
      </c>
      <c r="P199" s="319">
        <f t="shared" si="275"/>
        <v>-1926.6699999999996</v>
      </c>
      <c r="Q199" s="319">
        <f t="shared" si="276"/>
        <v>-1926.6699999999996</v>
      </c>
      <c r="R199" s="319">
        <v>0</v>
      </c>
      <c r="S199" s="319">
        <v>0</v>
      </c>
      <c r="T199" s="319">
        <f t="shared" ref="T199:T239" si="332">IF(V199&gt;0,V199,0)</f>
        <v>0</v>
      </c>
      <c r="U199" s="320">
        <f t="shared" ref="U199:U239" si="333">IF(V199&gt;0,0,V199)</f>
        <v>0</v>
      </c>
      <c r="V199" s="341">
        <f t="shared" si="277"/>
        <v>0</v>
      </c>
      <c r="W199" s="319">
        <v>0</v>
      </c>
      <c r="X199" s="319">
        <v>0</v>
      </c>
      <c r="Y199" s="319">
        <f t="shared" si="278"/>
        <v>0</v>
      </c>
      <c r="Z199" s="320">
        <f t="shared" si="279"/>
        <v>0</v>
      </c>
      <c r="AA199" s="342">
        <f t="shared" si="280"/>
        <v>0</v>
      </c>
      <c r="AB199" s="323">
        <v>391.91999999999996</v>
      </c>
      <c r="AC199" s="323">
        <v>272.89000000000004</v>
      </c>
      <c r="AD199" s="324">
        <f t="shared" ref="AD199:AD239" si="334">IF(AF199&gt;0,AF199,0)</f>
        <v>119.02999999999992</v>
      </c>
      <c r="AE199" s="324">
        <f t="shared" ref="AE199:AE239" si="335">IF(AF199&gt;0,0,AF199)</f>
        <v>0</v>
      </c>
      <c r="AF199" s="325">
        <f t="shared" si="264"/>
        <v>119.02999999999992</v>
      </c>
      <c r="AG199" s="323">
        <v>182.78000000000003</v>
      </c>
      <c r="AH199" s="323">
        <v>226.57</v>
      </c>
      <c r="AI199" s="324">
        <f t="shared" ref="AI199:AI239" si="336">IF(AK199&gt;0,AK199,0)</f>
        <v>0</v>
      </c>
      <c r="AJ199" s="324">
        <f t="shared" ref="AJ199:AJ239" si="337">IF(AK199&gt;0,0,AK199)</f>
        <v>-43.789999999999964</v>
      </c>
      <c r="AK199" s="325">
        <f t="shared" si="281"/>
        <v>-43.789999999999964</v>
      </c>
      <c r="AL199" s="323">
        <v>0</v>
      </c>
      <c r="AM199" s="323">
        <v>0</v>
      </c>
      <c r="AN199" s="324">
        <f t="shared" ref="AN199:AN239" si="338">IF(AP199&gt;0,AP199,0)</f>
        <v>0</v>
      </c>
      <c r="AO199" s="324">
        <f t="shared" ref="AO199:AO239" si="339">IF(AP199&gt;0,0,AP199)</f>
        <v>0</v>
      </c>
      <c r="AP199" s="325">
        <f t="shared" si="282"/>
        <v>0</v>
      </c>
      <c r="AQ199" s="326">
        <v>0</v>
      </c>
      <c r="AR199" s="326">
        <v>0</v>
      </c>
      <c r="AS199" s="324">
        <f t="shared" ref="AS199:AS239" si="340">IF(AU199&gt;0,AU199,0)</f>
        <v>0</v>
      </c>
      <c r="AT199" s="324">
        <f t="shared" ref="AT199:AT239" si="341">IF(AU199&gt;0,0,AU199)</f>
        <v>0</v>
      </c>
      <c r="AU199" s="327">
        <f t="shared" si="283"/>
        <v>0</v>
      </c>
      <c r="AV199" s="323">
        <v>0</v>
      </c>
      <c r="AW199" s="323">
        <v>0</v>
      </c>
      <c r="AX199" s="324">
        <f t="shared" ref="AX199:AX239" si="342">IF(AZ199&gt;0,AZ199,0)</f>
        <v>0</v>
      </c>
      <c r="AY199" s="324">
        <f t="shared" ref="AY199:AY239" si="343">IF(AZ199&gt;0,0,AZ199)</f>
        <v>0</v>
      </c>
      <c r="AZ199" s="325">
        <f t="shared" si="284"/>
        <v>0</v>
      </c>
      <c r="BA199" s="326">
        <v>338.17</v>
      </c>
      <c r="BB199" s="326">
        <v>132.79</v>
      </c>
      <c r="BC199" s="324">
        <f t="shared" ref="BC199:BC239" si="344">IF(BE199&gt;0,BE199,0)</f>
        <v>205.38000000000002</v>
      </c>
      <c r="BD199" s="324">
        <f t="shared" ref="BD199:BD239" si="345">IF(BE199&gt;0,0,BE199)</f>
        <v>0</v>
      </c>
      <c r="BE199" s="327">
        <f t="shared" si="285"/>
        <v>205.38000000000002</v>
      </c>
      <c r="BF199" s="324">
        <v>90.089999999999989</v>
      </c>
      <c r="BG199" s="324">
        <v>1301.4000000000001</v>
      </c>
      <c r="BH199" s="324">
        <f t="shared" ref="BH199:BH239" si="346">IF(BJ199&gt;0,BJ199,0)</f>
        <v>0</v>
      </c>
      <c r="BI199" s="324">
        <f t="shared" ref="BI199:BI239" si="347">IF(BJ199&gt;0,0,BJ199)</f>
        <v>-1211.3100000000002</v>
      </c>
      <c r="BJ199" s="327">
        <f t="shared" si="286"/>
        <v>-1211.3100000000002</v>
      </c>
      <c r="BK199" s="324">
        <v>420.83000000000004</v>
      </c>
      <c r="BL199" s="324">
        <v>282.48</v>
      </c>
      <c r="BM199" s="324">
        <f t="shared" ref="BM199:BM239" si="348">IF(BO199&gt;0,BO199,0)</f>
        <v>138.35000000000002</v>
      </c>
      <c r="BN199" s="324">
        <f t="shared" ref="BN199:BN239" si="349">IF(BO199&gt;0,0,BO199)</f>
        <v>0</v>
      </c>
      <c r="BO199" s="325">
        <f t="shared" si="287"/>
        <v>138.35000000000002</v>
      </c>
      <c r="BP199" s="320">
        <v>0</v>
      </c>
      <c r="BQ199" s="320">
        <v>0</v>
      </c>
      <c r="BR199" s="319">
        <f t="shared" si="288"/>
        <v>0</v>
      </c>
      <c r="BS199" s="320">
        <f t="shared" si="289"/>
        <v>0</v>
      </c>
      <c r="BT199" s="341">
        <f t="shared" si="290"/>
        <v>0</v>
      </c>
      <c r="BU199" s="319">
        <v>0</v>
      </c>
      <c r="BV199" s="319">
        <v>0</v>
      </c>
      <c r="BW199" s="319">
        <f t="shared" si="291"/>
        <v>0</v>
      </c>
      <c r="BX199" s="320">
        <f t="shared" si="292"/>
        <v>0</v>
      </c>
      <c r="BY199" s="342">
        <f t="shared" si="293"/>
        <v>0</v>
      </c>
      <c r="BZ199" s="319">
        <v>122.49000000000002</v>
      </c>
      <c r="CA199" s="319">
        <v>180.71</v>
      </c>
      <c r="CB199" s="319">
        <f t="shared" si="294"/>
        <v>0</v>
      </c>
      <c r="CC199" s="320">
        <f t="shared" si="295"/>
        <v>-58.219999999999985</v>
      </c>
      <c r="CD199" s="341">
        <f t="shared" si="296"/>
        <v>-58.219999999999985</v>
      </c>
      <c r="CE199" s="319">
        <v>2112.9200000000005</v>
      </c>
      <c r="CF199" s="319">
        <v>0</v>
      </c>
      <c r="CG199" s="319">
        <f t="shared" si="297"/>
        <v>2112.9200000000005</v>
      </c>
      <c r="CH199" s="320">
        <f t="shared" si="298"/>
        <v>0</v>
      </c>
      <c r="CI199" s="342">
        <f t="shared" si="299"/>
        <v>2112.9200000000005</v>
      </c>
      <c r="CJ199" s="319">
        <v>213.79</v>
      </c>
      <c r="CK199" s="319">
        <v>0</v>
      </c>
      <c r="CL199" s="324">
        <f t="shared" si="300"/>
        <v>213.79</v>
      </c>
      <c r="CM199" s="324">
        <f t="shared" si="301"/>
        <v>0</v>
      </c>
      <c r="CN199" s="327">
        <f t="shared" si="265"/>
        <v>213.79</v>
      </c>
      <c r="CO199" s="324">
        <v>311.69</v>
      </c>
      <c r="CP199" s="324">
        <v>0</v>
      </c>
      <c r="CQ199" s="324">
        <f t="shared" si="302"/>
        <v>311.69</v>
      </c>
      <c r="CR199" s="324">
        <f t="shared" si="303"/>
        <v>0</v>
      </c>
      <c r="CS199" s="327">
        <f t="shared" si="266"/>
        <v>311.69</v>
      </c>
      <c r="CT199" s="324">
        <v>0</v>
      </c>
      <c r="CU199" s="324">
        <v>0</v>
      </c>
      <c r="CV199" s="324">
        <f t="shared" si="304"/>
        <v>0</v>
      </c>
      <c r="CW199" s="324">
        <f t="shared" si="305"/>
        <v>0</v>
      </c>
      <c r="CX199" s="327">
        <f t="shared" si="267"/>
        <v>0</v>
      </c>
      <c r="CY199" s="324">
        <v>0</v>
      </c>
      <c r="CZ199" s="324">
        <v>0</v>
      </c>
      <c r="DA199" s="324">
        <f t="shared" si="306"/>
        <v>0</v>
      </c>
      <c r="DB199" s="324">
        <f t="shared" si="307"/>
        <v>0</v>
      </c>
      <c r="DC199" s="327">
        <f t="shared" si="268"/>
        <v>0</v>
      </c>
      <c r="DD199" s="324">
        <v>0</v>
      </c>
      <c r="DE199" s="324">
        <v>0</v>
      </c>
      <c r="DF199" s="324">
        <f t="shared" si="308"/>
        <v>0</v>
      </c>
      <c r="DG199" s="324">
        <f t="shared" si="309"/>
        <v>0</v>
      </c>
      <c r="DH199" s="325">
        <f t="shared" si="269"/>
        <v>0</v>
      </c>
      <c r="DI199" s="323">
        <v>57.039999999999992</v>
      </c>
      <c r="DJ199" s="323">
        <v>0</v>
      </c>
      <c r="DK199" s="324">
        <f t="shared" si="310"/>
        <v>57.039999999999992</v>
      </c>
      <c r="DL199" s="324">
        <f t="shared" si="311"/>
        <v>0</v>
      </c>
      <c r="DM199" s="327">
        <f t="shared" si="270"/>
        <v>57.039999999999992</v>
      </c>
      <c r="DN199" s="324">
        <v>23.540000000000003</v>
      </c>
      <c r="DO199" s="324">
        <v>0</v>
      </c>
      <c r="DP199" s="324">
        <f t="shared" si="312"/>
        <v>23.540000000000003</v>
      </c>
      <c r="DQ199" s="324">
        <f t="shared" si="313"/>
        <v>0</v>
      </c>
      <c r="DR199" s="325">
        <f t="shared" si="314"/>
        <v>23.540000000000003</v>
      </c>
      <c r="DS199" s="320">
        <v>1117.4099999999999</v>
      </c>
      <c r="DT199" s="320">
        <v>0</v>
      </c>
      <c r="DU199" s="319">
        <f t="shared" si="315"/>
        <v>1117.4099999999999</v>
      </c>
      <c r="DV199" s="320">
        <f t="shared" si="316"/>
        <v>0</v>
      </c>
      <c r="DW199" s="342">
        <f t="shared" si="271"/>
        <v>1117.4099999999999</v>
      </c>
      <c r="DX199" s="329">
        <v>117.06000000000002</v>
      </c>
      <c r="DY199" s="329">
        <v>33.93</v>
      </c>
      <c r="DZ199" s="320">
        <f t="shared" si="317"/>
        <v>83.130000000000024</v>
      </c>
      <c r="EA199" s="320">
        <f t="shared" si="318"/>
        <v>0</v>
      </c>
      <c r="EB199" s="342">
        <f t="shared" si="319"/>
        <v>83.130000000000024</v>
      </c>
      <c r="EC199" s="319">
        <v>0</v>
      </c>
      <c r="ED199" s="319">
        <v>0</v>
      </c>
      <c r="EE199" s="319">
        <f t="shared" si="320"/>
        <v>0</v>
      </c>
      <c r="EF199" s="320">
        <f t="shared" si="321"/>
        <v>0</v>
      </c>
      <c r="EG199" s="342">
        <f t="shared" si="272"/>
        <v>0</v>
      </c>
      <c r="EH199" s="324"/>
      <c r="EI199" s="324"/>
      <c r="EJ199" s="324">
        <f t="shared" si="322"/>
        <v>0</v>
      </c>
      <c r="EK199" s="324">
        <f t="shared" si="323"/>
        <v>0</v>
      </c>
      <c r="EL199" s="327">
        <f t="shared" si="324"/>
        <v>0</v>
      </c>
      <c r="EM199" s="330">
        <v>307.41999999999996</v>
      </c>
      <c r="EN199" s="330">
        <v>252.17</v>
      </c>
      <c r="EO199" s="331">
        <f t="shared" si="325"/>
        <v>9288.5800000000017</v>
      </c>
      <c r="EP199" s="331">
        <f t="shared" si="273"/>
        <v>8246.67</v>
      </c>
      <c r="EQ199" s="332">
        <f t="shared" ref="EQ199:EQ239" si="350">IF(ES199&gt;0,ES199,0)</f>
        <v>1041.9100000000017</v>
      </c>
      <c r="ER199" s="332">
        <f t="shared" ref="ER199:ER239" si="351">IF(ES199&gt;0,0,ES199)</f>
        <v>0</v>
      </c>
      <c r="ES199" s="333">
        <f t="shared" si="326"/>
        <v>1041.9100000000017</v>
      </c>
      <c r="ET199" s="343"/>
      <c r="EU199" s="335">
        <f t="shared" si="327"/>
        <v>16430.590000000004</v>
      </c>
      <c r="EV199" s="336">
        <f t="shared" si="328"/>
        <v>17158.600000000002</v>
      </c>
      <c r="EW199" s="337"/>
      <c r="EX199" s="2"/>
      <c r="EY199" s="7"/>
      <c r="EZ199" s="2"/>
      <c r="FA199" s="2"/>
      <c r="FB199" s="2"/>
      <c r="FC199" s="2"/>
      <c r="FD199" s="2"/>
      <c r="FE199" s="2"/>
      <c r="FF199" s="2"/>
      <c r="FG199" s="2"/>
    </row>
    <row r="200" spans="1:163" s="1" customFormat="1" ht="15.75" customHeight="1" x14ac:dyDescent="0.25">
      <c r="A200" s="311">
        <v>193</v>
      </c>
      <c r="B200" s="338" t="s">
        <v>199</v>
      </c>
      <c r="C200" s="339">
        <v>2</v>
      </c>
      <c r="D200" s="340">
        <v>3</v>
      </c>
      <c r="E200" s="315">
        <v>928.5</v>
      </c>
      <c r="F200" s="316">
        <f>'[3]березень 2021'!F210</f>
        <v>-8351</v>
      </c>
      <c r="G200" s="316">
        <f>'[3]березень 2021'!G210</f>
        <v>-4617.6500000000005</v>
      </c>
      <c r="H200" s="317">
        <v>4207.3999999999996</v>
      </c>
      <c r="I200" s="317">
        <v>4415.2299999999996</v>
      </c>
      <c r="J200" s="317">
        <f t="shared" si="329"/>
        <v>0</v>
      </c>
      <c r="K200" s="317">
        <f t="shared" si="330"/>
        <v>-207.82999999999993</v>
      </c>
      <c r="L200" s="317">
        <f t="shared" si="274"/>
        <v>-207.82999999999993</v>
      </c>
      <c r="M200" s="318">
        <v>8850.16</v>
      </c>
      <c r="N200" s="318">
        <v>15539.999999999998</v>
      </c>
      <c r="O200" s="319">
        <f t="shared" si="331"/>
        <v>0</v>
      </c>
      <c r="P200" s="319">
        <f t="shared" si="275"/>
        <v>-6689.8399999999983</v>
      </c>
      <c r="Q200" s="319">
        <f t="shared" si="276"/>
        <v>-6689.8399999999983</v>
      </c>
      <c r="R200" s="319">
        <v>0</v>
      </c>
      <c r="S200" s="319">
        <v>0</v>
      </c>
      <c r="T200" s="319">
        <f t="shared" si="332"/>
        <v>0</v>
      </c>
      <c r="U200" s="320">
        <f t="shared" si="333"/>
        <v>0</v>
      </c>
      <c r="V200" s="341">
        <f t="shared" si="277"/>
        <v>0</v>
      </c>
      <c r="W200" s="319">
        <v>0</v>
      </c>
      <c r="X200" s="319">
        <v>0</v>
      </c>
      <c r="Y200" s="319">
        <f t="shared" si="278"/>
        <v>0</v>
      </c>
      <c r="Z200" s="320">
        <f t="shared" si="279"/>
        <v>0</v>
      </c>
      <c r="AA200" s="342">
        <f t="shared" si="280"/>
        <v>0</v>
      </c>
      <c r="AB200" s="323">
        <v>1514.1800000000003</v>
      </c>
      <c r="AC200" s="323">
        <v>964.34999999999991</v>
      </c>
      <c r="AD200" s="324">
        <f t="shared" si="334"/>
        <v>549.83000000000038</v>
      </c>
      <c r="AE200" s="324">
        <f t="shared" si="335"/>
        <v>0</v>
      </c>
      <c r="AF200" s="325">
        <f t="shared" si="264"/>
        <v>549.83000000000038</v>
      </c>
      <c r="AG200" s="323">
        <v>687.44999999999993</v>
      </c>
      <c r="AH200" s="323">
        <v>808.52</v>
      </c>
      <c r="AI200" s="324">
        <f t="shared" si="336"/>
        <v>0</v>
      </c>
      <c r="AJ200" s="324">
        <f t="shared" si="337"/>
        <v>-121.07000000000005</v>
      </c>
      <c r="AK200" s="325">
        <f t="shared" si="281"/>
        <v>-121.07000000000005</v>
      </c>
      <c r="AL200" s="323">
        <v>0</v>
      </c>
      <c r="AM200" s="323">
        <v>0</v>
      </c>
      <c r="AN200" s="324">
        <f t="shared" si="338"/>
        <v>0</v>
      </c>
      <c r="AO200" s="324">
        <f t="shared" si="339"/>
        <v>0</v>
      </c>
      <c r="AP200" s="325">
        <f t="shared" si="282"/>
        <v>0</v>
      </c>
      <c r="AQ200" s="326">
        <v>0</v>
      </c>
      <c r="AR200" s="326">
        <v>0</v>
      </c>
      <c r="AS200" s="324">
        <f t="shared" si="340"/>
        <v>0</v>
      </c>
      <c r="AT200" s="324">
        <f t="shared" si="341"/>
        <v>0</v>
      </c>
      <c r="AU200" s="327">
        <f t="shared" si="283"/>
        <v>0</v>
      </c>
      <c r="AV200" s="323">
        <v>0</v>
      </c>
      <c r="AW200" s="323">
        <v>0</v>
      </c>
      <c r="AX200" s="324">
        <f t="shared" si="342"/>
        <v>0</v>
      </c>
      <c r="AY200" s="324">
        <f t="shared" si="343"/>
        <v>0</v>
      </c>
      <c r="AZ200" s="325">
        <f t="shared" si="284"/>
        <v>0</v>
      </c>
      <c r="BA200" s="326">
        <v>1671.64</v>
      </c>
      <c r="BB200" s="326">
        <v>2482.5299999999997</v>
      </c>
      <c r="BC200" s="324">
        <f t="shared" si="344"/>
        <v>0</v>
      </c>
      <c r="BD200" s="324">
        <f t="shared" si="345"/>
        <v>-810.88999999999965</v>
      </c>
      <c r="BE200" s="327">
        <f t="shared" si="285"/>
        <v>-810.88999999999965</v>
      </c>
      <c r="BF200" s="324">
        <v>317.89999999999998</v>
      </c>
      <c r="BG200" s="324">
        <v>0</v>
      </c>
      <c r="BH200" s="324">
        <f t="shared" si="346"/>
        <v>317.89999999999998</v>
      </c>
      <c r="BI200" s="324">
        <f t="shared" si="347"/>
        <v>0</v>
      </c>
      <c r="BJ200" s="327">
        <f t="shared" si="286"/>
        <v>317.89999999999998</v>
      </c>
      <c r="BK200" s="324">
        <v>1485.3299999999997</v>
      </c>
      <c r="BL200" s="324">
        <v>996.78</v>
      </c>
      <c r="BM200" s="324">
        <f t="shared" si="348"/>
        <v>488.54999999999973</v>
      </c>
      <c r="BN200" s="324">
        <f t="shared" si="349"/>
        <v>0</v>
      </c>
      <c r="BO200" s="325">
        <f t="shared" si="287"/>
        <v>488.54999999999973</v>
      </c>
      <c r="BP200" s="320">
        <v>753.21</v>
      </c>
      <c r="BQ200" s="320">
        <v>619.64</v>
      </c>
      <c r="BR200" s="319">
        <f t="shared" si="288"/>
        <v>133.57000000000005</v>
      </c>
      <c r="BS200" s="320">
        <f t="shared" si="289"/>
        <v>0</v>
      </c>
      <c r="BT200" s="341">
        <f t="shared" si="290"/>
        <v>133.57000000000005</v>
      </c>
      <c r="BU200" s="319">
        <v>97.59</v>
      </c>
      <c r="BV200" s="319">
        <v>0</v>
      </c>
      <c r="BW200" s="319">
        <f t="shared" si="291"/>
        <v>97.59</v>
      </c>
      <c r="BX200" s="320">
        <f t="shared" si="292"/>
        <v>0</v>
      </c>
      <c r="BY200" s="342">
        <f t="shared" si="293"/>
        <v>97.59</v>
      </c>
      <c r="BZ200" s="319">
        <v>1127.6500000000001</v>
      </c>
      <c r="CA200" s="319">
        <v>2188.33</v>
      </c>
      <c r="CB200" s="319">
        <f t="shared" si="294"/>
        <v>0</v>
      </c>
      <c r="CC200" s="320">
        <f t="shared" si="295"/>
        <v>-1060.6799999999998</v>
      </c>
      <c r="CD200" s="341">
        <f t="shared" si="296"/>
        <v>-1060.6799999999998</v>
      </c>
      <c r="CE200" s="319">
        <v>6279.3</v>
      </c>
      <c r="CF200" s="319">
        <v>0</v>
      </c>
      <c r="CG200" s="319">
        <f t="shared" si="297"/>
        <v>6279.3</v>
      </c>
      <c r="CH200" s="320">
        <f t="shared" si="298"/>
        <v>0</v>
      </c>
      <c r="CI200" s="342">
        <f t="shared" si="299"/>
        <v>6279.3</v>
      </c>
      <c r="CJ200" s="319">
        <v>997.30000000000018</v>
      </c>
      <c r="CK200" s="319">
        <v>0</v>
      </c>
      <c r="CL200" s="324">
        <f t="shared" si="300"/>
        <v>997.30000000000018</v>
      </c>
      <c r="CM200" s="324">
        <f t="shared" si="301"/>
        <v>0</v>
      </c>
      <c r="CN200" s="327">
        <f t="shared" si="265"/>
        <v>997.30000000000018</v>
      </c>
      <c r="CO200" s="324">
        <v>1171.75</v>
      </c>
      <c r="CP200" s="324">
        <v>0</v>
      </c>
      <c r="CQ200" s="324">
        <f t="shared" si="302"/>
        <v>1171.75</v>
      </c>
      <c r="CR200" s="324">
        <f t="shared" si="303"/>
        <v>0</v>
      </c>
      <c r="CS200" s="327">
        <f t="shared" si="266"/>
        <v>1171.75</v>
      </c>
      <c r="CT200" s="324">
        <v>0</v>
      </c>
      <c r="CU200" s="324">
        <v>0</v>
      </c>
      <c r="CV200" s="324">
        <f t="shared" si="304"/>
        <v>0</v>
      </c>
      <c r="CW200" s="324">
        <f t="shared" si="305"/>
        <v>0</v>
      </c>
      <c r="CX200" s="327">
        <f t="shared" si="267"/>
        <v>0</v>
      </c>
      <c r="CY200" s="324">
        <v>0</v>
      </c>
      <c r="CZ200" s="324">
        <v>0</v>
      </c>
      <c r="DA200" s="324">
        <f t="shared" si="306"/>
        <v>0</v>
      </c>
      <c r="DB200" s="324">
        <f t="shared" si="307"/>
        <v>0</v>
      </c>
      <c r="DC200" s="327">
        <f t="shared" si="268"/>
        <v>0</v>
      </c>
      <c r="DD200" s="324">
        <v>0</v>
      </c>
      <c r="DE200" s="324">
        <v>0</v>
      </c>
      <c r="DF200" s="324">
        <f t="shared" si="308"/>
        <v>0</v>
      </c>
      <c r="DG200" s="324">
        <f t="shared" si="309"/>
        <v>0</v>
      </c>
      <c r="DH200" s="325">
        <f t="shared" si="269"/>
        <v>0</v>
      </c>
      <c r="DI200" s="323">
        <v>397.9500000000001</v>
      </c>
      <c r="DJ200" s="323">
        <v>105.23</v>
      </c>
      <c r="DK200" s="324">
        <f t="shared" si="310"/>
        <v>292.72000000000008</v>
      </c>
      <c r="DL200" s="324">
        <f t="shared" si="311"/>
        <v>0</v>
      </c>
      <c r="DM200" s="327">
        <f t="shared" si="270"/>
        <v>292.72000000000008</v>
      </c>
      <c r="DN200" s="324">
        <v>80.42</v>
      </c>
      <c r="DO200" s="324">
        <v>0</v>
      </c>
      <c r="DP200" s="324">
        <f t="shared" si="312"/>
        <v>80.42</v>
      </c>
      <c r="DQ200" s="324">
        <f t="shared" si="313"/>
        <v>0</v>
      </c>
      <c r="DR200" s="325">
        <f t="shared" si="314"/>
        <v>80.42</v>
      </c>
      <c r="DS200" s="320">
        <v>2602.5700000000002</v>
      </c>
      <c r="DT200" s="320">
        <v>0</v>
      </c>
      <c r="DU200" s="319">
        <f t="shared" si="315"/>
        <v>2602.5700000000002</v>
      </c>
      <c r="DV200" s="320">
        <f t="shared" si="316"/>
        <v>0</v>
      </c>
      <c r="DW200" s="342">
        <f t="shared" si="271"/>
        <v>2602.5700000000002</v>
      </c>
      <c r="DX200" s="329">
        <v>2932.0199999999995</v>
      </c>
      <c r="DY200" s="329">
        <v>2105.48</v>
      </c>
      <c r="DZ200" s="320">
        <f t="shared" si="317"/>
        <v>826.53999999999951</v>
      </c>
      <c r="EA200" s="320">
        <f t="shared" si="318"/>
        <v>0</v>
      </c>
      <c r="EB200" s="342">
        <f t="shared" si="319"/>
        <v>826.53999999999951</v>
      </c>
      <c r="EC200" s="319">
        <v>0</v>
      </c>
      <c r="ED200" s="319">
        <v>0</v>
      </c>
      <c r="EE200" s="319">
        <f t="shared" si="320"/>
        <v>0</v>
      </c>
      <c r="EF200" s="320">
        <f t="shared" si="321"/>
        <v>0</v>
      </c>
      <c r="EG200" s="342">
        <f t="shared" si="272"/>
        <v>0</v>
      </c>
      <c r="EH200" s="324"/>
      <c r="EI200" s="324"/>
      <c r="EJ200" s="324">
        <f t="shared" si="322"/>
        <v>0</v>
      </c>
      <c r="EK200" s="324">
        <f t="shared" si="323"/>
        <v>0</v>
      </c>
      <c r="EL200" s="327">
        <f t="shared" si="324"/>
        <v>0</v>
      </c>
      <c r="EM200" s="330">
        <v>1204.0999999999999</v>
      </c>
      <c r="EN200" s="330">
        <v>1116.01</v>
      </c>
      <c r="EO200" s="331">
        <f t="shared" si="325"/>
        <v>36377.919999999991</v>
      </c>
      <c r="EP200" s="331">
        <f t="shared" si="273"/>
        <v>31342.099999999991</v>
      </c>
      <c r="EQ200" s="332">
        <f t="shared" si="350"/>
        <v>5035.82</v>
      </c>
      <c r="ER200" s="332">
        <f t="shared" si="351"/>
        <v>0</v>
      </c>
      <c r="ES200" s="333">
        <f t="shared" si="326"/>
        <v>5035.82</v>
      </c>
      <c r="ET200" s="343"/>
      <c r="EU200" s="335">
        <f t="shared" si="327"/>
        <v>-3315.1800000000003</v>
      </c>
      <c r="EV200" s="336">
        <f t="shared" si="328"/>
        <v>4203.84</v>
      </c>
      <c r="EW200" s="337"/>
      <c r="EX200" s="2"/>
      <c r="EY200" s="7"/>
      <c r="EZ200" s="2"/>
      <c r="FA200" s="2"/>
      <c r="FB200" s="2"/>
      <c r="FC200" s="2"/>
      <c r="FD200" s="2"/>
      <c r="FE200" s="2"/>
      <c r="FF200" s="2"/>
      <c r="FG200" s="2"/>
    </row>
    <row r="201" spans="1:163" s="1" customFormat="1" ht="15.75" customHeight="1" x14ac:dyDescent="0.25">
      <c r="A201" s="311">
        <v>194</v>
      </c>
      <c r="B201" s="338" t="s">
        <v>200</v>
      </c>
      <c r="C201" s="339">
        <v>2</v>
      </c>
      <c r="D201" s="340">
        <v>3</v>
      </c>
      <c r="E201" s="315">
        <v>929.22857142857151</v>
      </c>
      <c r="F201" s="316">
        <f>'[3]березень 2021'!F211</f>
        <v>-31923.440000000002</v>
      </c>
      <c r="G201" s="316">
        <f>'[3]березень 2021'!G211</f>
        <v>-22015.530000000006</v>
      </c>
      <c r="H201" s="317">
        <v>3833.9900000000002</v>
      </c>
      <c r="I201" s="317">
        <v>3980.93</v>
      </c>
      <c r="J201" s="317">
        <f t="shared" si="329"/>
        <v>0</v>
      </c>
      <c r="K201" s="317">
        <f t="shared" si="330"/>
        <v>-146.9399999999996</v>
      </c>
      <c r="L201" s="317">
        <f t="shared" si="274"/>
        <v>-146.9399999999996</v>
      </c>
      <c r="M201" s="318">
        <v>9419.9499999999989</v>
      </c>
      <c r="N201" s="318">
        <v>17203.719999999998</v>
      </c>
      <c r="O201" s="319">
        <f t="shared" si="331"/>
        <v>0</v>
      </c>
      <c r="P201" s="319">
        <f t="shared" si="275"/>
        <v>-7783.7699999999986</v>
      </c>
      <c r="Q201" s="319">
        <f t="shared" si="276"/>
        <v>-7783.7699999999986</v>
      </c>
      <c r="R201" s="319">
        <v>0</v>
      </c>
      <c r="S201" s="319">
        <v>0</v>
      </c>
      <c r="T201" s="319">
        <f t="shared" si="332"/>
        <v>0</v>
      </c>
      <c r="U201" s="320">
        <f t="shared" si="333"/>
        <v>0</v>
      </c>
      <c r="V201" s="341">
        <f t="shared" si="277"/>
        <v>0</v>
      </c>
      <c r="W201" s="319">
        <v>0</v>
      </c>
      <c r="X201" s="319">
        <v>0</v>
      </c>
      <c r="Y201" s="319">
        <f t="shared" si="278"/>
        <v>0</v>
      </c>
      <c r="Z201" s="320">
        <f t="shared" si="279"/>
        <v>0</v>
      </c>
      <c r="AA201" s="342">
        <f t="shared" si="280"/>
        <v>0</v>
      </c>
      <c r="AB201" s="323">
        <v>1034.1099999999999</v>
      </c>
      <c r="AC201" s="323">
        <v>960.6099999999999</v>
      </c>
      <c r="AD201" s="324">
        <f t="shared" si="334"/>
        <v>73.5</v>
      </c>
      <c r="AE201" s="324">
        <f t="shared" si="335"/>
        <v>0</v>
      </c>
      <c r="AF201" s="325">
        <f t="shared" si="264"/>
        <v>73.5</v>
      </c>
      <c r="AG201" s="323">
        <v>688.04</v>
      </c>
      <c r="AH201" s="323">
        <v>808.49</v>
      </c>
      <c r="AI201" s="324">
        <f t="shared" si="336"/>
        <v>0</v>
      </c>
      <c r="AJ201" s="324">
        <f t="shared" si="337"/>
        <v>-120.45000000000005</v>
      </c>
      <c r="AK201" s="325">
        <f t="shared" si="281"/>
        <v>-120.45000000000005</v>
      </c>
      <c r="AL201" s="323">
        <v>1347.5900000000001</v>
      </c>
      <c r="AM201" s="323">
        <v>1043.29</v>
      </c>
      <c r="AN201" s="324">
        <f t="shared" si="338"/>
        <v>304.30000000000018</v>
      </c>
      <c r="AO201" s="324">
        <f t="shared" si="339"/>
        <v>0</v>
      </c>
      <c r="AP201" s="325">
        <f t="shared" si="282"/>
        <v>304.30000000000018</v>
      </c>
      <c r="AQ201" s="326">
        <v>253.42000000000002</v>
      </c>
      <c r="AR201" s="326">
        <v>216.10999999999999</v>
      </c>
      <c r="AS201" s="324">
        <f t="shared" si="340"/>
        <v>37.310000000000031</v>
      </c>
      <c r="AT201" s="324">
        <f t="shared" si="341"/>
        <v>0</v>
      </c>
      <c r="AU201" s="327">
        <f t="shared" si="283"/>
        <v>37.310000000000031</v>
      </c>
      <c r="AV201" s="323">
        <v>0</v>
      </c>
      <c r="AW201" s="323">
        <v>0</v>
      </c>
      <c r="AX201" s="324">
        <f t="shared" si="342"/>
        <v>0</v>
      </c>
      <c r="AY201" s="324">
        <f t="shared" si="343"/>
        <v>0</v>
      </c>
      <c r="AZ201" s="325">
        <f t="shared" si="284"/>
        <v>0</v>
      </c>
      <c r="BA201" s="326">
        <v>1672.9900000000002</v>
      </c>
      <c r="BB201" s="326">
        <v>2482.5299999999997</v>
      </c>
      <c r="BC201" s="324">
        <f t="shared" si="344"/>
        <v>0</v>
      </c>
      <c r="BD201" s="324">
        <f t="shared" si="345"/>
        <v>-809.53999999999951</v>
      </c>
      <c r="BE201" s="327">
        <f t="shared" si="285"/>
        <v>-809.53999999999951</v>
      </c>
      <c r="BF201" s="324">
        <v>318.15000000000003</v>
      </c>
      <c r="BG201" s="324">
        <v>0</v>
      </c>
      <c r="BH201" s="324">
        <f t="shared" si="346"/>
        <v>318.15000000000003</v>
      </c>
      <c r="BI201" s="324">
        <f t="shared" si="347"/>
        <v>0</v>
      </c>
      <c r="BJ201" s="327">
        <f t="shared" si="286"/>
        <v>318.15000000000003</v>
      </c>
      <c r="BK201" s="324">
        <v>1751.1799999999998</v>
      </c>
      <c r="BL201" s="324">
        <v>997.49</v>
      </c>
      <c r="BM201" s="324">
        <f t="shared" si="348"/>
        <v>753.68999999999983</v>
      </c>
      <c r="BN201" s="324">
        <f t="shared" si="349"/>
        <v>0</v>
      </c>
      <c r="BO201" s="325">
        <f t="shared" si="287"/>
        <v>753.68999999999983</v>
      </c>
      <c r="BP201" s="320">
        <v>779.63</v>
      </c>
      <c r="BQ201" s="320">
        <v>641.02</v>
      </c>
      <c r="BR201" s="319">
        <f t="shared" si="288"/>
        <v>138.61000000000001</v>
      </c>
      <c r="BS201" s="320">
        <f t="shared" si="289"/>
        <v>0</v>
      </c>
      <c r="BT201" s="341">
        <f t="shared" si="290"/>
        <v>138.61000000000001</v>
      </c>
      <c r="BU201" s="319">
        <v>100.74999999999999</v>
      </c>
      <c r="BV201" s="319">
        <v>0</v>
      </c>
      <c r="BW201" s="319">
        <f t="shared" si="291"/>
        <v>100.74999999999999</v>
      </c>
      <c r="BX201" s="320">
        <f t="shared" si="292"/>
        <v>0</v>
      </c>
      <c r="BY201" s="342">
        <f t="shared" si="293"/>
        <v>100.74999999999999</v>
      </c>
      <c r="BZ201" s="319">
        <v>455.33999999999992</v>
      </c>
      <c r="CA201" s="319">
        <v>722.86</v>
      </c>
      <c r="CB201" s="319">
        <f t="shared" si="294"/>
        <v>0</v>
      </c>
      <c r="CC201" s="320">
        <f t="shared" si="295"/>
        <v>-267.5200000000001</v>
      </c>
      <c r="CD201" s="341">
        <f t="shared" si="296"/>
        <v>-267.5200000000001</v>
      </c>
      <c r="CE201" s="319">
        <v>4376.6099999999997</v>
      </c>
      <c r="CF201" s="319">
        <v>3583.67</v>
      </c>
      <c r="CG201" s="319">
        <f t="shared" si="297"/>
        <v>792.9399999999996</v>
      </c>
      <c r="CH201" s="320">
        <f t="shared" si="298"/>
        <v>0</v>
      </c>
      <c r="CI201" s="342">
        <f t="shared" si="299"/>
        <v>792.9399999999996</v>
      </c>
      <c r="CJ201" s="319">
        <v>665.11</v>
      </c>
      <c r="CK201" s="319">
        <v>0</v>
      </c>
      <c r="CL201" s="324">
        <f t="shared" si="300"/>
        <v>665.11</v>
      </c>
      <c r="CM201" s="324">
        <f t="shared" si="301"/>
        <v>0</v>
      </c>
      <c r="CN201" s="327">
        <f t="shared" si="265"/>
        <v>665.11</v>
      </c>
      <c r="CO201" s="324">
        <v>1172.68</v>
      </c>
      <c r="CP201" s="324">
        <v>9049.7800000000007</v>
      </c>
      <c r="CQ201" s="324">
        <f t="shared" si="302"/>
        <v>0</v>
      </c>
      <c r="CR201" s="324">
        <f t="shared" si="303"/>
        <v>-7877.1</v>
      </c>
      <c r="CS201" s="327">
        <f t="shared" si="266"/>
        <v>-7877.1</v>
      </c>
      <c r="CT201" s="324">
        <v>180.07999999999998</v>
      </c>
      <c r="CU201" s="324">
        <v>0</v>
      </c>
      <c r="CV201" s="324">
        <f t="shared" si="304"/>
        <v>180.07999999999998</v>
      </c>
      <c r="CW201" s="324">
        <f t="shared" si="305"/>
        <v>0</v>
      </c>
      <c r="CX201" s="327">
        <f t="shared" si="267"/>
        <v>180.07999999999998</v>
      </c>
      <c r="CY201" s="324">
        <v>556.96999999999991</v>
      </c>
      <c r="CZ201" s="324">
        <v>0</v>
      </c>
      <c r="DA201" s="324">
        <f t="shared" si="306"/>
        <v>556.96999999999991</v>
      </c>
      <c r="DB201" s="324">
        <f t="shared" si="307"/>
        <v>0</v>
      </c>
      <c r="DC201" s="327">
        <f t="shared" si="268"/>
        <v>556.96999999999991</v>
      </c>
      <c r="DD201" s="324">
        <v>0</v>
      </c>
      <c r="DE201" s="324">
        <v>0</v>
      </c>
      <c r="DF201" s="324">
        <f t="shared" si="308"/>
        <v>0</v>
      </c>
      <c r="DG201" s="324">
        <f t="shared" si="309"/>
        <v>0</v>
      </c>
      <c r="DH201" s="325">
        <f t="shared" si="269"/>
        <v>0</v>
      </c>
      <c r="DI201" s="323">
        <v>397.88</v>
      </c>
      <c r="DJ201" s="323">
        <v>0</v>
      </c>
      <c r="DK201" s="324">
        <f t="shared" si="310"/>
        <v>397.88</v>
      </c>
      <c r="DL201" s="324">
        <f t="shared" si="311"/>
        <v>0</v>
      </c>
      <c r="DM201" s="327">
        <f t="shared" si="270"/>
        <v>397.88</v>
      </c>
      <c r="DN201" s="324">
        <v>80.2</v>
      </c>
      <c r="DO201" s="324">
        <v>0</v>
      </c>
      <c r="DP201" s="324">
        <f t="shared" si="312"/>
        <v>80.2</v>
      </c>
      <c r="DQ201" s="324">
        <f t="shared" si="313"/>
        <v>0</v>
      </c>
      <c r="DR201" s="325">
        <f t="shared" si="314"/>
        <v>80.2</v>
      </c>
      <c r="DS201" s="320">
        <v>2511.7399999999998</v>
      </c>
      <c r="DT201" s="320">
        <v>0</v>
      </c>
      <c r="DU201" s="319">
        <f t="shared" si="315"/>
        <v>2511.7399999999998</v>
      </c>
      <c r="DV201" s="320">
        <f t="shared" si="316"/>
        <v>0</v>
      </c>
      <c r="DW201" s="342">
        <f t="shared" si="271"/>
        <v>2511.7399999999998</v>
      </c>
      <c r="DX201" s="329">
        <v>1436.84</v>
      </c>
      <c r="DY201" s="329">
        <v>1002.92</v>
      </c>
      <c r="DZ201" s="320">
        <f t="shared" si="317"/>
        <v>433.91999999999996</v>
      </c>
      <c r="EA201" s="320">
        <f t="shared" si="318"/>
        <v>0</v>
      </c>
      <c r="EB201" s="342">
        <f t="shared" si="319"/>
        <v>433.91999999999996</v>
      </c>
      <c r="EC201" s="319">
        <v>0</v>
      </c>
      <c r="ED201" s="319">
        <v>0</v>
      </c>
      <c r="EE201" s="319">
        <f t="shared" si="320"/>
        <v>0</v>
      </c>
      <c r="EF201" s="320">
        <f t="shared" si="321"/>
        <v>0</v>
      </c>
      <c r="EG201" s="342">
        <f t="shared" si="272"/>
        <v>0</v>
      </c>
      <c r="EH201" s="324"/>
      <c r="EI201" s="324"/>
      <c r="EJ201" s="324">
        <f t="shared" si="322"/>
        <v>0</v>
      </c>
      <c r="EK201" s="324">
        <f t="shared" si="323"/>
        <v>0</v>
      </c>
      <c r="EL201" s="327">
        <f t="shared" si="324"/>
        <v>0</v>
      </c>
      <c r="EM201" s="330">
        <v>1130.7</v>
      </c>
      <c r="EN201" s="330">
        <v>1568.9299999999998</v>
      </c>
      <c r="EO201" s="331">
        <f t="shared" si="325"/>
        <v>34163.950000000004</v>
      </c>
      <c r="EP201" s="331">
        <f t="shared" si="273"/>
        <v>44262.349999999991</v>
      </c>
      <c r="EQ201" s="332">
        <f t="shared" si="350"/>
        <v>0</v>
      </c>
      <c r="ER201" s="332">
        <f t="shared" si="351"/>
        <v>-10098.399999999987</v>
      </c>
      <c r="ES201" s="333">
        <f t="shared" si="326"/>
        <v>-10098.399999999987</v>
      </c>
      <c r="ET201" s="343"/>
      <c r="EU201" s="335">
        <f t="shared" si="327"/>
        <v>-42021.839999999989</v>
      </c>
      <c r="EV201" s="336">
        <f t="shared" si="328"/>
        <v>-27219.450000000004</v>
      </c>
      <c r="EW201" s="337"/>
      <c r="EX201" s="2"/>
      <c r="EY201" s="7"/>
      <c r="EZ201" s="2"/>
      <c r="FA201" s="2"/>
      <c r="FB201" s="2"/>
      <c r="FC201" s="2"/>
      <c r="FD201" s="2"/>
      <c r="FE201" s="2"/>
      <c r="FF201" s="2"/>
      <c r="FG201" s="2"/>
    </row>
    <row r="202" spans="1:163" s="1" customFormat="1" ht="15.75" customHeight="1" x14ac:dyDescent="0.25">
      <c r="A202" s="311">
        <v>195</v>
      </c>
      <c r="B202" s="338" t="s">
        <v>201</v>
      </c>
      <c r="C202" s="339">
        <v>1</v>
      </c>
      <c r="D202" s="340">
        <v>0</v>
      </c>
      <c r="E202" s="315">
        <v>171.09999999999997</v>
      </c>
      <c r="F202" s="316">
        <f>'[3]березень 2021'!F213</f>
        <v>-706.34</v>
      </c>
      <c r="G202" s="316">
        <f>'[3]березень 2021'!G213</f>
        <v>-1139.0400000000002</v>
      </c>
      <c r="H202" s="317">
        <v>0</v>
      </c>
      <c r="I202" s="317">
        <v>0</v>
      </c>
      <c r="J202" s="317">
        <f t="shared" si="329"/>
        <v>0</v>
      </c>
      <c r="K202" s="317">
        <f t="shared" si="330"/>
        <v>0</v>
      </c>
      <c r="L202" s="317">
        <f t="shared" si="274"/>
        <v>0</v>
      </c>
      <c r="M202" s="318">
        <v>0</v>
      </c>
      <c r="N202" s="318">
        <v>0</v>
      </c>
      <c r="O202" s="319">
        <f t="shared" si="331"/>
        <v>0</v>
      </c>
      <c r="P202" s="319">
        <f t="shared" si="275"/>
        <v>0</v>
      </c>
      <c r="Q202" s="319">
        <f t="shared" si="276"/>
        <v>0</v>
      </c>
      <c r="R202" s="319">
        <v>0</v>
      </c>
      <c r="S202" s="319">
        <v>0</v>
      </c>
      <c r="T202" s="319">
        <f t="shared" si="332"/>
        <v>0</v>
      </c>
      <c r="U202" s="320">
        <f t="shared" si="333"/>
        <v>0</v>
      </c>
      <c r="V202" s="341">
        <f t="shared" si="277"/>
        <v>0</v>
      </c>
      <c r="W202" s="319">
        <v>0</v>
      </c>
      <c r="X202" s="319">
        <v>0</v>
      </c>
      <c r="Y202" s="319">
        <f t="shared" si="278"/>
        <v>0</v>
      </c>
      <c r="Z202" s="320">
        <f t="shared" si="279"/>
        <v>0</v>
      </c>
      <c r="AA202" s="342">
        <f t="shared" si="280"/>
        <v>0</v>
      </c>
      <c r="AB202" s="323">
        <v>0</v>
      </c>
      <c r="AC202" s="323">
        <v>0</v>
      </c>
      <c r="AD202" s="324">
        <f t="shared" si="334"/>
        <v>0</v>
      </c>
      <c r="AE202" s="324">
        <f t="shared" si="335"/>
        <v>0</v>
      </c>
      <c r="AF202" s="325">
        <f t="shared" si="264"/>
        <v>0</v>
      </c>
      <c r="AG202" s="323">
        <v>0</v>
      </c>
      <c r="AH202" s="323">
        <v>0</v>
      </c>
      <c r="AI202" s="324">
        <f t="shared" si="336"/>
        <v>0</v>
      </c>
      <c r="AJ202" s="324">
        <f t="shared" si="337"/>
        <v>0</v>
      </c>
      <c r="AK202" s="325">
        <f t="shared" si="281"/>
        <v>0</v>
      </c>
      <c r="AL202" s="323">
        <v>0</v>
      </c>
      <c r="AM202" s="323">
        <v>0</v>
      </c>
      <c r="AN202" s="324">
        <f t="shared" si="338"/>
        <v>0</v>
      </c>
      <c r="AO202" s="324">
        <f t="shared" si="339"/>
        <v>0</v>
      </c>
      <c r="AP202" s="325">
        <f t="shared" si="282"/>
        <v>0</v>
      </c>
      <c r="AQ202" s="326">
        <v>0</v>
      </c>
      <c r="AR202" s="326">
        <v>0</v>
      </c>
      <c r="AS202" s="324">
        <f t="shared" si="340"/>
        <v>0</v>
      </c>
      <c r="AT202" s="324">
        <f t="shared" si="341"/>
        <v>0</v>
      </c>
      <c r="AU202" s="327">
        <f t="shared" si="283"/>
        <v>0</v>
      </c>
      <c r="AV202" s="323">
        <v>0</v>
      </c>
      <c r="AW202" s="323">
        <v>0</v>
      </c>
      <c r="AX202" s="324">
        <f t="shared" si="342"/>
        <v>0</v>
      </c>
      <c r="AY202" s="324">
        <f t="shared" si="343"/>
        <v>0</v>
      </c>
      <c r="AZ202" s="325">
        <f t="shared" si="284"/>
        <v>0</v>
      </c>
      <c r="BA202" s="326">
        <v>0</v>
      </c>
      <c r="BB202" s="326">
        <v>0</v>
      </c>
      <c r="BC202" s="324">
        <f t="shared" si="344"/>
        <v>0</v>
      </c>
      <c r="BD202" s="324">
        <f t="shared" si="345"/>
        <v>0</v>
      </c>
      <c r="BE202" s="327">
        <f t="shared" si="285"/>
        <v>0</v>
      </c>
      <c r="BF202" s="324">
        <v>58.570000000000007</v>
      </c>
      <c r="BG202" s="324">
        <v>344.15</v>
      </c>
      <c r="BH202" s="324">
        <f t="shared" si="346"/>
        <v>0</v>
      </c>
      <c r="BI202" s="324">
        <f t="shared" si="347"/>
        <v>-285.58</v>
      </c>
      <c r="BJ202" s="327">
        <f t="shared" si="286"/>
        <v>-285.58</v>
      </c>
      <c r="BK202" s="324">
        <v>0</v>
      </c>
      <c r="BL202" s="324">
        <v>0</v>
      </c>
      <c r="BM202" s="324">
        <f t="shared" si="348"/>
        <v>0</v>
      </c>
      <c r="BN202" s="324">
        <f t="shared" si="349"/>
        <v>0</v>
      </c>
      <c r="BO202" s="325">
        <f t="shared" si="287"/>
        <v>0</v>
      </c>
      <c r="BP202" s="320">
        <v>0</v>
      </c>
      <c r="BQ202" s="320">
        <v>0</v>
      </c>
      <c r="BR202" s="319">
        <f t="shared" si="288"/>
        <v>0</v>
      </c>
      <c r="BS202" s="320">
        <f t="shared" si="289"/>
        <v>0</v>
      </c>
      <c r="BT202" s="341">
        <f t="shared" si="290"/>
        <v>0</v>
      </c>
      <c r="BU202" s="319">
        <v>0</v>
      </c>
      <c r="BV202" s="319">
        <v>0</v>
      </c>
      <c r="BW202" s="319">
        <f t="shared" si="291"/>
        <v>0</v>
      </c>
      <c r="BX202" s="320">
        <f t="shared" si="292"/>
        <v>0</v>
      </c>
      <c r="BY202" s="342">
        <f t="shared" si="293"/>
        <v>0</v>
      </c>
      <c r="BZ202" s="319">
        <v>188.8</v>
      </c>
      <c r="CA202" s="319">
        <v>185.4</v>
      </c>
      <c r="CB202" s="319">
        <f t="shared" si="294"/>
        <v>3.4000000000000057</v>
      </c>
      <c r="CC202" s="320">
        <f t="shared" si="295"/>
        <v>0</v>
      </c>
      <c r="CD202" s="341">
        <f t="shared" si="296"/>
        <v>3.4000000000000057</v>
      </c>
      <c r="CE202" s="319">
        <v>1114.52</v>
      </c>
      <c r="CF202" s="319">
        <v>0</v>
      </c>
      <c r="CG202" s="319">
        <f t="shared" si="297"/>
        <v>1114.52</v>
      </c>
      <c r="CH202" s="320">
        <f t="shared" si="298"/>
        <v>0</v>
      </c>
      <c r="CI202" s="342">
        <f t="shared" si="299"/>
        <v>1114.52</v>
      </c>
      <c r="CJ202" s="319">
        <v>0</v>
      </c>
      <c r="CK202" s="319">
        <v>0</v>
      </c>
      <c r="CL202" s="324">
        <f t="shared" si="300"/>
        <v>0</v>
      </c>
      <c r="CM202" s="324">
        <f t="shared" si="301"/>
        <v>0</v>
      </c>
      <c r="CN202" s="327">
        <f t="shared" si="265"/>
        <v>0</v>
      </c>
      <c r="CO202" s="324">
        <v>0</v>
      </c>
      <c r="CP202" s="324">
        <v>0</v>
      </c>
      <c r="CQ202" s="324">
        <f t="shared" si="302"/>
        <v>0</v>
      </c>
      <c r="CR202" s="324">
        <f t="shared" si="303"/>
        <v>0</v>
      </c>
      <c r="CS202" s="327">
        <f t="shared" si="266"/>
        <v>0</v>
      </c>
      <c r="CT202" s="324">
        <v>0</v>
      </c>
      <c r="CU202" s="324">
        <v>0</v>
      </c>
      <c r="CV202" s="324">
        <f t="shared" si="304"/>
        <v>0</v>
      </c>
      <c r="CW202" s="324">
        <f t="shared" si="305"/>
        <v>0</v>
      </c>
      <c r="CX202" s="327">
        <f t="shared" si="267"/>
        <v>0</v>
      </c>
      <c r="CY202" s="324">
        <v>0</v>
      </c>
      <c r="CZ202" s="324">
        <v>0</v>
      </c>
      <c r="DA202" s="324">
        <f t="shared" si="306"/>
        <v>0</v>
      </c>
      <c r="DB202" s="324">
        <f t="shared" si="307"/>
        <v>0</v>
      </c>
      <c r="DC202" s="327">
        <f t="shared" si="268"/>
        <v>0</v>
      </c>
      <c r="DD202" s="324">
        <v>0</v>
      </c>
      <c r="DE202" s="324">
        <v>0</v>
      </c>
      <c r="DF202" s="324">
        <f t="shared" si="308"/>
        <v>0</v>
      </c>
      <c r="DG202" s="324">
        <f t="shared" si="309"/>
        <v>0</v>
      </c>
      <c r="DH202" s="325">
        <f t="shared" si="269"/>
        <v>0</v>
      </c>
      <c r="DI202" s="323">
        <v>0</v>
      </c>
      <c r="DJ202" s="323">
        <v>0</v>
      </c>
      <c r="DK202" s="324">
        <f t="shared" si="310"/>
        <v>0</v>
      </c>
      <c r="DL202" s="324">
        <f t="shared" si="311"/>
        <v>0</v>
      </c>
      <c r="DM202" s="327">
        <f t="shared" si="270"/>
        <v>0</v>
      </c>
      <c r="DN202" s="324">
        <v>0</v>
      </c>
      <c r="DO202" s="324">
        <v>0</v>
      </c>
      <c r="DP202" s="324">
        <f t="shared" si="312"/>
        <v>0</v>
      </c>
      <c r="DQ202" s="324">
        <f t="shared" si="313"/>
        <v>0</v>
      </c>
      <c r="DR202" s="325">
        <f t="shared" si="314"/>
        <v>0</v>
      </c>
      <c r="DS202" s="320">
        <v>0</v>
      </c>
      <c r="DT202" s="320">
        <v>0</v>
      </c>
      <c r="DU202" s="319">
        <f t="shared" si="315"/>
        <v>0</v>
      </c>
      <c r="DV202" s="320">
        <f t="shared" si="316"/>
        <v>0</v>
      </c>
      <c r="DW202" s="342">
        <f t="shared" si="271"/>
        <v>0</v>
      </c>
      <c r="DX202" s="329">
        <v>0</v>
      </c>
      <c r="DY202" s="329">
        <v>0</v>
      </c>
      <c r="DZ202" s="320">
        <f t="shared" si="317"/>
        <v>0</v>
      </c>
      <c r="EA202" s="320">
        <f t="shared" si="318"/>
        <v>0</v>
      </c>
      <c r="EB202" s="342">
        <f t="shared" si="319"/>
        <v>0</v>
      </c>
      <c r="EC202" s="319">
        <v>0</v>
      </c>
      <c r="ED202" s="319">
        <v>0</v>
      </c>
      <c r="EE202" s="319">
        <f t="shared" si="320"/>
        <v>0</v>
      </c>
      <c r="EF202" s="320">
        <f t="shared" si="321"/>
        <v>0</v>
      </c>
      <c r="EG202" s="342">
        <f t="shared" si="272"/>
        <v>0</v>
      </c>
      <c r="EH202" s="324"/>
      <c r="EI202" s="324"/>
      <c r="EJ202" s="324">
        <f t="shared" si="322"/>
        <v>0</v>
      </c>
      <c r="EK202" s="324">
        <f t="shared" si="323"/>
        <v>0</v>
      </c>
      <c r="EL202" s="327">
        <f t="shared" si="324"/>
        <v>0</v>
      </c>
      <c r="EM202" s="330">
        <v>46.65</v>
      </c>
      <c r="EN202" s="330">
        <v>17.869999999999997</v>
      </c>
      <c r="EO202" s="331">
        <f t="shared" si="325"/>
        <v>1408.54</v>
      </c>
      <c r="EP202" s="331">
        <f t="shared" si="273"/>
        <v>547.41999999999996</v>
      </c>
      <c r="EQ202" s="332">
        <f t="shared" si="350"/>
        <v>861.12</v>
      </c>
      <c r="ER202" s="332">
        <f t="shared" si="351"/>
        <v>0</v>
      </c>
      <c r="ES202" s="333">
        <f t="shared" si="326"/>
        <v>861.12</v>
      </c>
      <c r="ET202" s="343"/>
      <c r="EU202" s="335">
        <f t="shared" si="327"/>
        <v>154.77999999999997</v>
      </c>
      <c r="EV202" s="336">
        <f t="shared" si="328"/>
        <v>-24.520000000000209</v>
      </c>
      <c r="EW202" s="337"/>
      <c r="EX202" s="2"/>
      <c r="EY202" s="7"/>
      <c r="EZ202" s="2"/>
      <c r="FA202" s="2"/>
      <c r="FB202" s="2"/>
      <c r="FC202" s="2"/>
      <c r="FD202" s="2"/>
      <c r="FE202" s="2"/>
      <c r="FF202" s="2"/>
      <c r="FG202" s="2"/>
    </row>
    <row r="203" spans="1:163" s="1" customFormat="1" ht="15.75" customHeight="1" x14ac:dyDescent="0.25">
      <c r="A203" s="311">
        <v>196</v>
      </c>
      <c r="B203" s="338" t="s">
        <v>202</v>
      </c>
      <c r="C203" s="339">
        <v>9</v>
      </c>
      <c r="D203" s="340">
        <v>3</v>
      </c>
      <c r="E203" s="315">
        <v>6620.3000000000011</v>
      </c>
      <c r="F203" s="316">
        <f>'[3]березень 2021'!F214</f>
        <v>52082.899999999994</v>
      </c>
      <c r="G203" s="316">
        <f>'[3]березень 2021'!G214</f>
        <v>11816.519999999995</v>
      </c>
      <c r="H203" s="317">
        <v>32135.460000000006</v>
      </c>
      <c r="I203" s="317">
        <v>32387.030000000002</v>
      </c>
      <c r="J203" s="317">
        <f t="shared" si="329"/>
        <v>0</v>
      </c>
      <c r="K203" s="317">
        <f t="shared" si="330"/>
        <v>-251.56999999999607</v>
      </c>
      <c r="L203" s="317">
        <f t="shared" si="274"/>
        <v>-251.56999999999607</v>
      </c>
      <c r="M203" s="318">
        <v>23444.000000000004</v>
      </c>
      <c r="N203" s="318">
        <v>29619.18</v>
      </c>
      <c r="O203" s="319">
        <f t="shared" si="331"/>
        <v>0</v>
      </c>
      <c r="P203" s="319">
        <f t="shared" si="275"/>
        <v>-6175.1799999999967</v>
      </c>
      <c r="Q203" s="319">
        <f t="shared" si="276"/>
        <v>-6175.1799999999967</v>
      </c>
      <c r="R203" s="319">
        <v>37006.78</v>
      </c>
      <c r="S203" s="319">
        <v>37820.22</v>
      </c>
      <c r="T203" s="319">
        <f t="shared" si="332"/>
        <v>0</v>
      </c>
      <c r="U203" s="320">
        <f t="shared" si="333"/>
        <v>-813.44000000000233</v>
      </c>
      <c r="V203" s="341">
        <f t="shared" si="277"/>
        <v>-813.44000000000233</v>
      </c>
      <c r="W203" s="319">
        <v>3197.0599999999995</v>
      </c>
      <c r="X203" s="319">
        <v>3046.8799999999997</v>
      </c>
      <c r="Y203" s="319">
        <f t="shared" si="278"/>
        <v>150.17999999999984</v>
      </c>
      <c r="Z203" s="320">
        <f t="shared" si="279"/>
        <v>0</v>
      </c>
      <c r="AA203" s="342">
        <f t="shared" si="280"/>
        <v>150.17999999999984</v>
      </c>
      <c r="AB203" s="323">
        <v>10210.48</v>
      </c>
      <c r="AC203" s="323">
        <v>850.54</v>
      </c>
      <c r="AD203" s="324">
        <f t="shared" si="334"/>
        <v>9359.9399999999987</v>
      </c>
      <c r="AE203" s="324">
        <f t="shared" si="335"/>
        <v>0</v>
      </c>
      <c r="AF203" s="325">
        <f t="shared" si="264"/>
        <v>9359.9399999999987</v>
      </c>
      <c r="AG203" s="323">
        <v>5701.420000000001</v>
      </c>
      <c r="AH203" s="323">
        <v>575.74</v>
      </c>
      <c r="AI203" s="324">
        <f t="shared" si="336"/>
        <v>5125.6800000000012</v>
      </c>
      <c r="AJ203" s="324">
        <f t="shared" si="337"/>
        <v>0</v>
      </c>
      <c r="AK203" s="325">
        <f t="shared" si="281"/>
        <v>5125.6800000000012</v>
      </c>
      <c r="AL203" s="323">
        <v>8157.5300000000007</v>
      </c>
      <c r="AM203" s="323">
        <v>6267.37</v>
      </c>
      <c r="AN203" s="324">
        <f t="shared" si="338"/>
        <v>1890.1600000000008</v>
      </c>
      <c r="AO203" s="324">
        <f t="shared" si="339"/>
        <v>0</v>
      </c>
      <c r="AP203" s="325">
        <f t="shared" si="282"/>
        <v>1890.1600000000008</v>
      </c>
      <c r="AQ203" s="326">
        <v>1905.7199999999998</v>
      </c>
      <c r="AR203" s="326">
        <v>1685.0900000000001</v>
      </c>
      <c r="AS203" s="324">
        <f t="shared" si="340"/>
        <v>220.62999999999965</v>
      </c>
      <c r="AT203" s="324">
        <f t="shared" si="341"/>
        <v>0</v>
      </c>
      <c r="AU203" s="327">
        <f t="shared" si="283"/>
        <v>220.62999999999965</v>
      </c>
      <c r="AV203" s="323">
        <v>791.11999999999989</v>
      </c>
      <c r="AW203" s="323">
        <v>282.36</v>
      </c>
      <c r="AX203" s="324">
        <f t="shared" si="342"/>
        <v>508.75999999999988</v>
      </c>
      <c r="AY203" s="324">
        <f t="shared" si="343"/>
        <v>0</v>
      </c>
      <c r="AZ203" s="325">
        <f t="shared" si="284"/>
        <v>508.75999999999988</v>
      </c>
      <c r="BA203" s="326">
        <v>4819.5200000000004</v>
      </c>
      <c r="BB203" s="326">
        <v>3412.0699999999997</v>
      </c>
      <c r="BC203" s="324">
        <f t="shared" si="344"/>
        <v>1407.4500000000007</v>
      </c>
      <c r="BD203" s="324">
        <f t="shared" si="345"/>
        <v>0</v>
      </c>
      <c r="BE203" s="327">
        <f t="shared" si="285"/>
        <v>1407.4500000000007</v>
      </c>
      <c r="BF203" s="324">
        <v>2266.79</v>
      </c>
      <c r="BG203" s="324">
        <v>0</v>
      </c>
      <c r="BH203" s="324">
        <f t="shared" si="346"/>
        <v>2266.79</v>
      </c>
      <c r="BI203" s="324">
        <f t="shared" si="347"/>
        <v>0</v>
      </c>
      <c r="BJ203" s="327">
        <f t="shared" si="286"/>
        <v>2266.79</v>
      </c>
      <c r="BK203" s="324">
        <v>11884.11</v>
      </c>
      <c r="BL203" s="324">
        <v>13278.419999999998</v>
      </c>
      <c r="BM203" s="324">
        <f t="shared" si="348"/>
        <v>0</v>
      </c>
      <c r="BN203" s="324">
        <f t="shared" si="349"/>
        <v>-1394.3099999999977</v>
      </c>
      <c r="BO203" s="325">
        <f t="shared" si="287"/>
        <v>-1394.3099999999977</v>
      </c>
      <c r="BP203" s="320">
        <v>413.52</v>
      </c>
      <c r="BQ203" s="320">
        <v>322.57</v>
      </c>
      <c r="BR203" s="319">
        <f t="shared" si="288"/>
        <v>90.949999999999989</v>
      </c>
      <c r="BS203" s="320">
        <f t="shared" si="289"/>
        <v>0</v>
      </c>
      <c r="BT203" s="341">
        <f t="shared" si="290"/>
        <v>90.949999999999989</v>
      </c>
      <c r="BU203" s="319">
        <v>51.509999999999991</v>
      </c>
      <c r="BV203" s="319">
        <v>0</v>
      </c>
      <c r="BW203" s="319">
        <f t="shared" si="291"/>
        <v>51.509999999999991</v>
      </c>
      <c r="BX203" s="320">
        <f t="shared" si="292"/>
        <v>0</v>
      </c>
      <c r="BY203" s="342">
        <f t="shared" si="293"/>
        <v>51.509999999999991</v>
      </c>
      <c r="BZ203" s="319">
        <v>3006.95</v>
      </c>
      <c r="CA203" s="319">
        <v>0</v>
      </c>
      <c r="CB203" s="319">
        <f t="shared" si="294"/>
        <v>3006.95</v>
      </c>
      <c r="CC203" s="320">
        <f t="shared" si="295"/>
        <v>0</v>
      </c>
      <c r="CD203" s="341">
        <f t="shared" si="296"/>
        <v>3006.95</v>
      </c>
      <c r="CE203" s="319">
        <v>39608.590000000004</v>
      </c>
      <c r="CF203" s="319">
        <v>11831.970000000001</v>
      </c>
      <c r="CG203" s="319">
        <f t="shared" si="297"/>
        <v>27776.620000000003</v>
      </c>
      <c r="CH203" s="320">
        <f t="shared" si="298"/>
        <v>0</v>
      </c>
      <c r="CI203" s="342">
        <f t="shared" si="299"/>
        <v>27776.620000000003</v>
      </c>
      <c r="CJ203" s="319">
        <v>6405.82</v>
      </c>
      <c r="CK203" s="319">
        <v>2490.5700000000002</v>
      </c>
      <c r="CL203" s="324">
        <f t="shared" si="300"/>
        <v>3915.2499999999995</v>
      </c>
      <c r="CM203" s="324">
        <f t="shared" si="301"/>
        <v>0</v>
      </c>
      <c r="CN203" s="327">
        <f t="shared" si="265"/>
        <v>3915.2499999999995</v>
      </c>
      <c r="CO203" s="324">
        <v>9599.91</v>
      </c>
      <c r="CP203" s="324">
        <v>0</v>
      </c>
      <c r="CQ203" s="324">
        <f t="shared" si="302"/>
        <v>9599.91</v>
      </c>
      <c r="CR203" s="324">
        <f t="shared" si="303"/>
        <v>0</v>
      </c>
      <c r="CS203" s="327">
        <f t="shared" si="266"/>
        <v>9599.91</v>
      </c>
      <c r="CT203" s="324">
        <v>1905.3300000000002</v>
      </c>
      <c r="CU203" s="324">
        <v>1734.24</v>
      </c>
      <c r="CV203" s="324">
        <f t="shared" si="304"/>
        <v>171.09000000000015</v>
      </c>
      <c r="CW203" s="324">
        <f t="shared" si="305"/>
        <v>0</v>
      </c>
      <c r="CX203" s="327">
        <f t="shared" si="267"/>
        <v>171.09000000000015</v>
      </c>
      <c r="CY203" s="324">
        <v>3994.3500000000004</v>
      </c>
      <c r="CZ203" s="324">
        <v>905</v>
      </c>
      <c r="DA203" s="324">
        <f t="shared" si="306"/>
        <v>3089.3500000000004</v>
      </c>
      <c r="DB203" s="324">
        <f t="shared" si="307"/>
        <v>0</v>
      </c>
      <c r="DC203" s="327">
        <f t="shared" si="268"/>
        <v>3089.3500000000004</v>
      </c>
      <c r="DD203" s="324">
        <v>2857.31</v>
      </c>
      <c r="DE203" s="324">
        <v>0</v>
      </c>
      <c r="DF203" s="324">
        <f t="shared" si="308"/>
        <v>2857.31</v>
      </c>
      <c r="DG203" s="324">
        <f t="shared" si="309"/>
        <v>0</v>
      </c>
      <c r="DH203" s="325">
        <f t="shared" si="269"/>
        <v>2857.31</v>
      </c>
      <c r="DI203" s="323">
        <v>1799.9100000000003</v>
      </c>
      <c r="DJ203" s="323">
        <v>1157.4199999999998</v>
      </c>
      <c r="DK203" s="324">
        <f t="shared" si="310"/>
        <v>642.49000000000046</v>
      </c>
      <c r="DL203" s="324">
        <f t="shared" si="311"/>
        <v>0</v>
      </c>
      <c r="DM203" s="327">
        <f t="shared" si="270"/>
        <v>642.49000000000046</v>
      </c>
      <c r="DN203" s="324">
        <v>211.42999999999998</v>
      </c>
      <c r="DO203" s="324">
        <v>0</v>
      </c>
      <c r="DP203" s="324">
        <f t="shared" si="312"/>
        <v>211.42999999999998</v>
      </c>
      <c r="DQ203" s="324">
        <f t="shared" si="313"/>
        <v>0</v>
      </c>
      <c r="DR203" s="325">
        <f t="shared" si="314"/>
        <v>211.42999999999998</v>
      </c>
      <c r="DS203" s="320">
        <v>3605.3700000000003</v>
      </c>
      <c r="DT203" s="320">
        <v>0</v>
      </c>
      <c r="DU203" s="319">
        <f t="shared" si="315"/>
        <v>3605.3700000000003</v>
      </c>
      <c r="DV203" s="320">
        <f t="shared" si="316"/>
        <v>0</v>
      </c>
      <c r="DW203" s="342">
        <f t="shared" si="271"/>
        <v>3605.3700000000003</v>
      </c>
      <c r="DX203" s="329">
        <v>10759.12</v>
      </c>
      <c r="DY203" s="329">
        <v>8617.99</v>
      </c>
      <c r="DZ203" s="320">
        <f t="shared" si="317"/>
        <v>2141.130000000001</v>
      </c>
      <c r="EA203" s="320">
        <f t="shared" si="318"/>
        <v>0</v>
      </c>
      <c r="EB203" s="342">
        <f t="shared" si="319"/>
        <v>2141.130000000001</v>
      </c>
      <c r="EC203" s="319">
        <v>5160.2300000000005</v>
      </c>
      <c r="ED203" s="319">
        <v>4176.3500000000004</v>
      </c>
      <c r="EE203" s="319">
        <f t="shared" si="320"/>
        <v>983.88000000000011</v>
      </c>
      <c r="EF203" s="320">
        <f t="shared" si="321"/>
        <v>0</v>
      </c>
      <c r="EG203" s="342">
        <f t="shared" si="272"/>
        <v>983.88000000000011</v>
      </c>
      <c r="EH203" s="324"/>
      <c r="EI203" s="324"/>
      <c r="EJ203" s="324">
        <f t="shared" si="322"/>
        <v>0</v>
      </c>
      <c r="EK203" s="324">
        <f t="shared" si="323"/>
        <v>0</v>
      </c>
      <c r="EL203" s="327">
        <f t="shared" si="324"/>
        <v>0</v>
      </c>
      <c r="EM203" s="330">
        <v>7941.38</v>
      </c>
      <c r="EN203" s="330">
        <v>5726.2499999999991</v>
      </c>
      <c r="EO203" s="331">
        <f t="shared" si="325"/>
        <v>238840.72000000003</v>
      </c>
      <c r="EP203" s="331">
        <f t="shared" si="273"/>
        <v>166187.26</v>
      </c>
      <c r="EQ203" s="332">
        <f t="shared" si="350"/>
        <v>72653.460000000021</v>
      </c>
      <c r="ER203" s="332">
        <f t="shared" si="351"/>
        <v>0</v>
      </c>
      <c r="ES203" s="333">
        <f t="shared" si="326"/>
        <v>72653.460000000021</v>
      </c>
      <c r="ET203" s="343"/>
      <c r="EU203" s="335">
        <f t="shared" si="327"/>
        <v>124736.36000000002</v>
      </c>
      <c r="EV203" s="336">
        <f t="shared" si="328"/>
        <v>60079.969999999994</v>
      </c>
      <c r="EW203" s="337"/>
      <c r="EX203" s="2"/>
      <c r="EY203" s="7"/>
      <c r="EZ203" s="2"/>
      <c r="FA203" s="2"/>
      <c r="FB203" s="2"/>
      <c r="FC203" s="2"/>
      <c r="FD203" s="2"/>
      <c r="FE203" s="2"/>
      <c r="FF203" s="2"/>
      <c r="FG203" s="2"/>
    </row>
    <row r="204" spans="1:163" s="1" customFormat="1" ht="15.75" customHeight="1" x14ac:dyDescent="0.25">
      <c r="A204" s="311">
        <v>197</v>
      </c>
      <c r="B204" s="338" t="s">
        <v>203</v>
      </c>
      <c r="C204" s="339">
        <v>5</v>
      </c>
      <c r="D204" s="340">
        <v>2</v>
      </c>
      <c r="E204" s="315">
        <v>1714.1142857142856</v>
      </c>
      <c r="F204" s="316">
        <f>'[3]березень 2021'!F215</f>
        <v>4442.809999999994</v>
      </c>
      <c r="G204" s="316">
        <f>'[3]березень 2021'!G215</f>
        <v>19409.670000000006</v>
      </c>
      <c r="H204" s="317">
        <v>5772.7300000000005</v>
      </c>
      <c r="I204" s="317">
        <v>5450.97</v>
      </c>
      <c r="J204" s="317">
        <f t="shared" si="329"/>
        <v>321.76000000000022</v>
      </c>
      <c r="K204" s="317">
        <f t="shared" si="330"/>
        <v>0</v>
      </c>
      <c r="L204" s="317">
        <f t="shared" si="274"/>
        <v>321.76000000000022</v>
      </c>
      <c r="M204" s="318">
        <v>14472.270000000002</v>
      </c>
      <c r="N204" s="318">
        <v>18983.379999999997</v>
      </c>
      <c r="O204" s="319">
        <f t="shared" si="331"/>
        <v>0</v>
      </c>
      <c r="P204" s="319">
        <f t="shared" si="275"/>
        <v>-4511.1099999999951</v>
      </c>
      <c r="Q204" s="319">
        <f t="shared" si="276"/>
        <v>-4511.1099999999951</v>
      </c>
      <c r="R204" s="319">
        <v>0</v>
      </c>
      <c r="S204" s="319">
        <v>0</v>
      </c>
      <c r="T204" s="319">
        <f t="shared" si="332"/>
        <v>0</v>
      </c>
      <c r="U204" s="320">
        <f t="shared" si="333"/>
        <v>0</v>
      </c>
      <c r="V204" s="341">
        <f t="shared" si="277"/>
        <v>0</v>
      </c>
      <c r="W204" s="319">
        <v>0</v>
      </c>
      <c r="X204" s="319">
        <v>0</v>
      </c>
      <c r="Y204" s="319">
        <f t="shared" si="278"/>
        <v>0</v>
      </c>
      <c r="Z204" s="320">
        <f t="shared" si="279"/>
        <v>0</v>
      </c>
      <c r="AA204" s="342">
        <f t="shared" si="280"/>
        <v>0</v>
      </c>
      <c r="AB204" s="323">
        <v>2675.1400000000003</v>
      </c>
      <c r="AC204" s="323">
        <v>665.47</v>
      </c>
      <c r="AD204" s="324">
        <f t="shared" si="334"/>
        <v>2009.6700000000003</v>
      </c>
      <c r="AE204" s="324">
        <f t="shared" si="335"/>
        <v>0</v>
      </c>
      <c r="AF204" s="325">
        <f t="shared" si="264"/>
        <v>2009.6700000000003</v>
      </c>
      <c r="AG204" s="323">
        <v>1423.7</v>
      </c>
      <c r="AH204" s="323">
        <v>383.95</v>
      </c>
      <c r="AI204" s="324">
        <f t="shared" si="336"/>
        <v>1039.75</v>
      </c>
      <c r="AJ204" s="324">
        <f t="shared" si="337"/>
        <v>0</v>
      </c>
      <c r="AK204" s="325">
        <f t="shared" si="281"/>
        <v>1039.75</v>
      </c>
      <c r="AL204" s="323">
        <v>2203.9699999999998</v>
      </c>
      <c r="AM204" s="323">
        <v>1715.6900000000003</v>
      </c>
      <c r="AN204" s="324">
        <f t="shared" si="338"/>
        <v>488.27999999999952</v>
      </c>
      <c r="AO204" s="324">
        <f t="shared" si="339"/>
        <v>0</v>
      </c>
      <c r="AP204" s="325">
        <f t="shared" si="282"/>
        <v>488.27999999999952</v>
      </c>
      <c r="AQ204" s="326">
        <v>464.11</v>
      </c>
      <c r="AR204" s="326">
        <v>396.08</v>
      </c>
      <c r="AS204" s="324">
        <f t="shared" si="340"/>
        <v>68.03000000000003</v>
      </c>
      <c r="AT204" s="324">
        <f t="shared" si="341"/>
        <v>0</v>
      </c>
      <c r="AU204" s="327">
        <f t="shared" si="283"/>
        <v>68.03000000000003</v>
      </c>
      <c r="AV204" s="323">
        <v>117.45000000000002</v>
      </c>
      <c r="AW204" s="323">
        <v>140.78</v>
      </c>
      <c r="AX204" s="324">
        <f t="shared" si="342"/>
        <v>0</v>
      </c>
      <c r="AY204" s="324">
        <f t="shared" si="343"/>
        <v>-23.329999999999984</v>
      </c>
      <c r="AZ204" s="325">
        <f t="shared" si="284"/>
        <v>-23.329999999999984</v>
      </c>
      <c r="BA204" s="326">
        <v>1690.51</v>
      </c>
      <c r="BB204" s="326">
        <v>3863.55</v>
      </c>
      <c r="BC204" s="324">
        <f t="shared" si="344"/>
        <v>0</v>
      </c>
      <c r="BD204" s="324">
        <f t="shared" si="345"/>
        <v>-2173.04</v>
      </c>
      <c r="BE204" s="327">
        <f t="shared" si="285"/>
        <v>-2173.04</v>
      </c>
      <c r="BF204" s="324">
        <v>587.04000000000008</v>
      </c>
      <c r="BG204" s="324">
        <v>0</v>
      </c>
      <c r="BH204" s="324">
        <f t="shared" si="346"/>
        <v>587.04000000000008</v>
      </c>
      <c r="BI204" s="324">
        <f t="shared" si="347"/>
        <v>0</v>
      </c>
      <c r="BJ204" s="327">
        <f t="shared" si="286"/>
        <v>587.04000000000008</v>
      </c>
      <c r="BK204" s="324">
        <v>3231.9999999999995</v>
      </c>
      <c r="BL204" s="324">
        <v>2548.5700000000002</v>
      </c>
      <c r="BM204" s="324">
        <f t="shared" si="348"/>
        <v>683.42999999999938</v>
      </c>
      <c r="BN204" s="324">
        <f t="shared" si="349"/>
        <v>0</v>
      </c>
      <c r="BO204" s="325">
        <f t="shared" si="287"/>
        <v>683.42999999999938</v>
      </c>
      <c r="BP204" s="320">
        <v>422.31</v>
      </c>
      <c r="BQ204" s="320">
        <v>347.1</v>
      </c>
      <c r="BR204" s="319">
        <f t="shared" si="288"/>
        <v>75.20999999999998</v>
      </c>
      <c r="BS204" s="320">
        <f t="shared" si="289"/>
        <v>0</v>
      </c>
      <c r="BT204" s="341">
        <f t="shared" si="290"/>
        <v>75.20999999999998</v>
      </c>
      <c r="BU204" s="319">
        <v>55.039999999999992</v>
      </c>
      <c r="BV204" s="319">
        <v>0</v>
      </c>
      <c r="BW204" s="319">
        <f t="shared" si="291"/>
        <v>55.039999999999992</v>
      </c>
      <c r="BX204" s="320">
        <f t="shared" si="292"/>
        <v>0</v>
      </c>
      <c r="BY204" s="342">
        <f t="shared" si="293"/>
        <v>55.039999999999992</v>
      </c>
      <c r="BZ204" s="319">
        <v>1104.6500000000001</v>
      </c>
      <c r="CA204" s="319">
        <v>0</v>
      </c>
      <c r="CB204" s="319">
        <f t="shared" si="294"/>
        <v>1104.6500000000001</v>
      </c>
      <c r="CC204" s="320">
        <f t="shared" si="295"/>
        <v>0</v>
      </c>
      <c r="CD204" s="341">
        <f t="shared" si="296"/>
        <v>1104.6500000000001</v>
      </c>
      <c r="CE204" s="319">
        <v>12229.510000000002</v>
      </c>
      <c r="CF204" s="319">
        <v>267.68</v>
      </c>
      <c r="CG204" s="319">
        <f t="shared" si="297"/>
        <v>11961.830000000002</v>
      </c>
      <c r="CH204" s="320">
        <f t="shared" si="298"/>
        <v>0</v>
      </c>
      <c r="CI204" s="342">
        <f t="shared" si="299"/>
        <v>11961.830000000002</v>
      </c>
      <c r="CJ204" s="319">
        <v>1560.7199999999998</v>
      </c>
      <c r="CK204" s="319">
        <v>0</v>
      </c>
      <c r="CL204" s="324">
        <f t="shared" si="300"/>
        <v>1560.7199999999998</v>
      </c>
      <c r="CM204" s="324">
        <f t="shared" si="301"/>
        <v>0</v>
      </c>
      <c r="CN204" s="327">
        <f t="shared" si="265"/>
        <v>1560.7199999999998</v>
      </c>
      <c r="CO204" s="324">
        <v>2427.5500000000002</v>
      </c>
      <c r="CP204" s="324">
        <v>0</v>
      </c>
      <c r="CQ204" s="324">
        <f t="shared" si="302"/>
        <v>2427.5500000000002</v>
      </c>
      <c r="CR204" s="324">
        <f t="shared" si="303"/>
        <v>0</v>
      </c>
      <c r="CS204" s="327">
        <f t="shared" si="266"/>
        <v>2427.5500000000002</v>
      </c>
      <c r="CT204" s="324">
        <v>295.94999999999993</v>
      </c>
      <c r="CU204" s="324">
        <v>0</v>
      </c>
      <c r="CV204" s="324">
        <f t="shared" si="304"/>
        <v>295.94999999999993</v>
      </c>
      <c r="CW204" s="324">
        <f t="shared" si="305"/>
        <v>0</v>
      </c>
      <c r="CX204" s="327">
        <f t="shared" si="267"/>
        <v>295.94999999999993</v>
      </c>
      <c r="CY204" s="324">
        <v>893.05</v>
      </c>
      <c r="CZ204" s="324">
        <v>0</v>
      </c>
      <c r="DA204" s="324">
        <f t="shared" si="306"/>
        <v>893.05</v>
      </c>
      <c r="DB204" s="324">
        <f t="shared" si="307"/>
        <v>0</v>
      </c>
      <c r="DC204" s="327">
        <f t="shared" si="268"/>
        <v>893.05</v>
      </c>
      <c r="DD204" s="324">
        <v>431.39</v>
      </c>
      <c r="DE204" s="324">
        <v>0</v>
      </c>
      <c r="DF204" s="324">
        <f t="shared" si="308"/>
        <v>431.39</v>
      </c>
      <c r="DG204" s="324">
        <f t="shared" si="309"/>
        <v>0</v>
      </c>
      <c r="DH204" s="325">
        <f t="shared" si="269"/>
        <v>431.39</v>
      </c>
      <c r="DI204" s="323">
        <v>582.75</v>
      </c>
      <c r="DJ204" s="323">
        <v>0</v>
      </c>
      <c r="DK204" s="324">
        <f t="shared" si="310"/>
        <v>582.75</v>
      </c>
      <c r="DL204" s="324">
        <f t="shared" si="311"/>
        <v>0</v>
      </c>
      <c r="DM204" s="327">
        <f t="shared" si="270"/>
        <v>582.75</v>
      </c>
      <c r="DN204" s="324">
        <v>87.42</v>
      </c>
      <c r="DO204" s="324">
        <v>0</v>
      </c>
      <c r="DP204" s="324">
        <f t="shared" si="312"/>
        <v>87.42</v>
      </c>
      <c r="DQ204" s="324">
        <f t="shared" si="313"/>
        <v>0</v>
      </c>
      <c r="DR204" s="325">
        <f t="shared" si="314"/>
        <v>87.42</v>
      </c>
      <c r="DS204" s="320">
        <v>3043.0899999999997</v>
      </c>
      <c r="DT204" s="320">
        <v>0</v>
      </c>
      <c r="DU204" s="319">
        <f t="shared" si="315"/>
        <v>3043.0899999999997</v>
      </c>
      <c r="DV204" s="320">
        <f t="shared" si="316"/>
        <v>0</v>
      </c>
      <c r="DW204" s="342">
        <f t="shared" si="271"/>
        <v>3043.0899999999997</v>
      </c>
      <c r="DX204" s="329">
        <v>2278.75</v>
      </c>
      <c r="DY204" s="329">
        <v>1243.6199999999999</v>
      </c>
      <c r="DZ204" s="320">
        <f t="shared" si="317"/>
        <v>1035.1300000000001</v>
      </c>
      <c r="EA204" s="320">
        <f t="shared" si="318"/>
        <v>0</v>
      </c>
      <c r="EB204" s="342">
        <f t="shared" si="319"/>
        <v>1035.1300000000001</v>
      </c>
      <c r="EC204" s="319">
        <v>0</v>
      </c>
      <c r="ED204" s="319">
        <v>0</v>
      </c>
      <c r="EE204" s="319">
        <f t="shared" si="320"/>
        <v>0</v>
      </c>
      <c r="EF204" s="320">
        <f t="shared" si="321"/>
        <v>0</v>
      </c>
      <c r="EG204" s="342">
        <f t="shared" si="272"/>
        <v>0</v>
      </c>
      <c r="EH204" s="324"/>
      <c r="EI204" s="324"/>
      <c r="EJ204" s="324">
        <f t="shared" si="322"/>
        <v>0</v>
      </c>
      <c r="EK204" s="324">
        <f t="shared" si="323"/>
        <v>0</v>
      </c>
      <c r="EL204" s="327">
        <f t="shared" si="324"/>
        <v>0</v>
      </c>
      <c r="EM204" s="330">
        <v>1987.4300000000003</v>
      </c>
      <c r="EN204" s="330">
        <v>1237.76</v>
      </c>
      <c r="EO204" s="331">
        <f t="shared" si="325"/>
        <v>60038.530000000013</v>
      </c>
      <c r="EP204" s="331">
        <f t="shared" si="273"/>
        <v>37244.6</v>
      </c>
      <c r="EQ204" s="332">
        <f t="shared" si="350"/>
        <v>22793.930000000015</v>
      </c>
      <c r="ER204" s="332">
        <f t="shared" si="351"/>
        <v>0</v>
      </c>
      <c r="ES204" s="333">
        <f t="shared" si="326"/>
        <v>22793.930000000015</v>
      </c>
      <c r="ET204" s="343"/>
      <c r="EU204" s="335">
        <f t="shared" si="327"/>
        <v>27236.740000000009</v>
      </c>
      <c r="EV204" s="336">
        <f t="shared" si="328"/>
        <v>37650.330000000009</v>
      </c>
      <c r="EW204" s="337"/>
      <c r="EX204" s="2"/>
      <c r="EY204" s="7"/>
      <c r="EZ204" s="2"/>
      <c r="FA204" s="2"/>
      <c r="FB204" s="2"/>
      <c r="FC204" s="2"/>
      <c r="FD204" s="2"/>
      <c r="FE204" s="2"/>
      <c r="FF204" s="2"/>
      <c r="FG204" s="2"/>
    </row>
    <row r="205" spans="1:163" s="1" customFormat="1" ht="15.75" customHeight="1" x14ac:dyDescent="0.25">
      <c r="A205" s="311">
        <v>198</v>
      </c>
      <c r="B205" s="338" t="s">
        <v>204</v>
      </c>
      <c r="C205" s="339">
        <v>5</v>
      </c>
      <c r="D205" s="340">
        <v>2</v>
      </c>
      <c r="E205" s="315">
        <v>1710.2999999999997</v>
      </c>
      <c r="F205" s="316">
        <f>'[3]березень 2021'!F216</f>
        <v>18452.82</v>
      </c>
      <c r="G205" s="316">
        <f>'[3]березень 2021'!G216</f>
        <v>21344.780000000002</v>
      </c>
      <c r="H205" s="317">
        <v>5769.11</v>
      </c>
      <c r="I205" s="317">
        <v>5525.18</v>
      </c>
      <c r="J205" s="317">
        <f t="shared" si="329"/>
        <v>243.92999999999938</v>
      </c>
      <c r="K205" s="317">
        <f t="shared" si="330"/>
        <v>0</v>
      </c>
      <c r="L205" s="317">
        <f t="shared" si="274"/>
        <v>243.92999999999938</v>
      </c>
      <c r="M205" s="318">
        <v>12420.989999999998</v>
      </c>
      <c r="N205" s="318">
        <v>18968.8</v>
      </c>
      <c r="O205" s="319">
        <f t="shared" si="331"/>
        <v>0</v>
      </c>
      <c r="P205" s="319">
        <f t="shared" si="275"/>
        <v>-6547.8100000000013</v>
      </c>
      <c r="Q205" s="319">
        <f t="shared" si="276"/>
        <v>-6547.8100000000013</v>
      </c>
      <c r="R205" s="319">
        <v>0</v>
      </c>
      <c r="S205" s="319">
        <v>0</v>
      </c>
      <c r="T205" s="319">
        <f t="shared" si="332"/>
        <v>0</v>
      </c>
      <c r="U205" s="320">
        <f t="shared" si="333"/>
        <v>0</v>
      </c>
      <c r="V205" s="341">
        <f t="shared" si="277"/>
        <v>0</v>
      </c>
      <c r="W205" s="319">
        <v>0</v>
      </c>
      <c r="X205" s="319">
        <v>0</v>
      </c>
      <c r="Y205" s="319">
        <f t="shared" si="278"/>
        <v>0</v>
      </c>
      <c r="Z205" s="320">
        <f t="shared" si="279"/>
        <v>0</v>
      </c>
      <c r="AA205" s="342">
        <f t="shared" si="280"/>
        <v>0</v>
      </c>
      <c r="AB205" s="323">
        <v>2672.65</v>
      </c>
      <c r="AC205" s="323">
        <v>665.43999999999994</v>
      </c>
      <c r="AD205" s="324">
        <f t="shared" si="334"/>
        <v>2007.21</v>
      </c>
      <c r="AE205" s="324">
        <f t="shared" si="335"/>
        <v>0</v>
      </c>
      <c r="AF205" s="325">
        <f t="shared" si="264"/>
        <v>2007.21</v>
      </c>
      <c r="AG205" s="323">
        <v>1356.0800000000002</v>
      </c>
      <c r="AH205" s="323">
        <v>383.71</v>
      </c>
      <c r="AI205" s="324">
        <f t="shared" si="336"/>
        <v>972.37000000000012</v>
      </c>
      <c r="AJ205" s="324">
        <f t="shared" si="337"/>
        <v>0</v>
      </c>
      <c r="AK205" s="325">
        <f t="shared" si="281"/>
        <v>972.37000000000012</v>
      </c>
      <c r="AL205" s="323">
        <v>2210.11</v>
      </c>
      <c r="AM205" s="323">
        <v>1719.06</v>
      </c>
      <c r="AN205" s="324">
        <f t="shared" si="338"/>
        <v>491.05000000000018</v>
      </c>
      <c r="AO205" s="324">
        <f t="shared" si="339"/>
        <v>0</v>
      </c>
      <c r="AP205" s="325">
        <f t="shared" si="282"/>
        <v>491.05000000000018</v>
      </c>
      <c r="AQ205" s="326">
        <v>463.40000000000003</v>
      </c>
      <c r="AR205" s="326">
        <v>395.52</v>
      </c>
      <c r="AS205" s="324">
        <f t="shared" si="340"/>
        <v>67.880000000000052</v>
      </c>
      <c r="AT205" s="324">
        <f t="shared" si="341"/>
        <v>0</v>
      </c>
      <c r="AU205" s="327">
        <f t="shared" si="283"/>
        <v>67.880000000000052</v>
      </c>
      <c r="AV205" s="323">
        <v>117.24000000000001</v>
      </c>
      <c r="AW205" s="323">
        <v>140.78</v>
      </c>
      <c r="AX205" s="324">
        <f t="shared" si="342"/>
        <v>0</v>
      </c>
      <c r="AY205" s="324">
        <f t="shared" si="343"/>
        <v>-23.539999999999992</v>
      </c>
      <c r="AZ205" s="325">
        <f t="shared" si="284"/>
        <v>-23.539999999999992</v>
      </c>
      <c r="BA205" s="326">
        <v>1689.74</v>
      </c>
      <c r="BB205" s="326">
        <v>3143.36</v>
      </c>
      <c r="BC205" s="324">
        <f t="shared" si="344"/>
        <v>0</v>
      </c>
      <c r="BD205" s="324">
        <f t="shared" si="345"/>
        <v>-1453.6200000000001</v>
      </c>
      <c r="BE205" s="327">
        <f t="shared" si="285"/>
        <v>-1453.6200000000001</v>
      </c>
      <c r="BF205" s="324">
        <v>586.13000000000011</v>
      </c>
      <c r="BG205" s="324">
        <v>0</v>
      </c>
      <c r="BH205" s="324">
        <f t="shared" si="346"/>
        <v>586.13000000000011</v>
      </c>
      <c r="BI205" s="324">
        <f t="shared" si="347"/>
        <v>0</v>
      </c>
      <c r="BJ205" s="327">
        <f t="shared" si="286"/>
        <v>586.13000000000011</v>
      </c>
      <c r="BK205" s="324">
        <v>3227.4100000000003</v>
      </c>
      <c r="BL205" s="324">
        <v>1835.94</v>
      </c>
      <c r="BM205" s="324">
        <f t="shared" si="348"/>
        <v>1391.4700000000003</v>
      </c>
      <c r="BN205" s="324">
        <f t="shared" si="349"/>
        <v>0</v>
      </c>
      <c r="BO205" s="325">
        <f t="shared" si="287"/>
        <v>1391.4700000000003</v>
      </c>
      <c r="BP205" s="320">
        <v>422.82000000000005</v>
      </c>
      <c r="BQ205" s="320">
        <v>347.87</v>
      </c>
      <c r="BR205" s="319">
        <f t="shared" si="288"/>
        <v>74.950000000000045</v>
      </c>
      <c r="BS205" s="320">
        <f t="shared" si="289"/>
        <v>0</v>
      </c>
      <c r="BT205" s="341">
        <f t="shared" si="290"/>
        <v>74.950000000000045</v>
      </c>
      <c r="BU205" s="319">
        <v>54.930000000000007</v>
      </c>
      <c r="BV205" s="319">
        <v>0</v>
      </c>
      <c r="BW205" s="319">
        <f t="shared" si="291"/>
        <v>54.930000000000007</v>
      </c>
      <c r="BX205" s="320">
        <f t="shared" si="292"/>
        <v>0</v>
      </c>
      <c r="BY205" s="342">
        <f t="shared" si="293"/>
        <v>54.930000000000007</v>
      </c>
      <c r="BZ205" s="319">
        <v>1103.45</v>
      </c>
      <c r="CA205" s="319">
        <v>0</v>
      </c>
      <c r="CB205" s="319">
        <f t="shared" si="294"/>
        <v>1103.45</v>
      </c>
      <c r="CC205" s="320">
        <f t="shared" si="295"/>
        <v>0</v>
      </c>
      <c r="CD205" s="341">
        <f t="shared" si="296"/>
        <v>1103.45</v>
      </c>
      <c r="CE205" s="319">
        <v>13697.109999999999</v>
      </c>
      <c r="CF205" s="319">
        <v>178098.79</v>
      </c>
      <c r="CG205" s="319">
        <f t="shared" si="297"/>
        <v>0</v>
      </c>
      <c r="CH205" s="320">
        <f t="shared" si="298"/>
        <v>-164401.68000000002</v>
      </c>
      <c r="CI205" s="342">
        <f t="shared" si="299"/>
        <v>-164401.68000000002</v>
      </c>
      <c r="CJ205" s="319">
        <v>1559.44</v>
      </c>
      <c r="CK205" s="319">
        <v>0</v>
      </c>
      <c r="CL205" s="324">
        <f t="shared" si="300"/>
        <v>1559.44</v>
      </c>
      <c r="CM205" s="324">
        <f t="shared" si="301"/>
        <v>0</v>
      </c>
      <c r="CN205" s="327">
        <f t="shared" si="265"/>
        <v>1559.44</v>
      </c>
      <c r="CO205" s="324">
        <v>2312.12</v>
      </c>
      <c r="CP205" s="324">
        <v>0</v>
      </c>
      <c r="CQ205" s="324">
        <f t="shared" si="302"/>
        <v>2312.12</v>
      </c>
      <c r="CR205" s="324">
        <f t="shared" si="303"/>
        <v>0</v>
      </c>
      <c r="CS205" s="327">
        <f t="shared" si="266"/>
        <v>2312.12</v>
      </c>
      <c r="CT205" s="324">
        <v>300.61</v>
      </c>
      <c r="CU205" s="324">
        <v>0</v>
      </c>
      <c r="CV205" s="324">
        <f t="shared" si="304"/>
        <v>300.61</v>
      </c>
      <c r="CW205" s="324">
        <f t="shared" si="305"/>
        <v>0</v>
      </c>
      <c r="CX205" s="327">
        <f t="shared" si="267"/>
        <v>300.61</v>
      </c>
      <c r="CY205" s="324">
        <v>892.84999999999991</v>
      </c>
      <c r="CZ205" s="324">
        <v>0</v>
      </c>
      <c r="DA205" s="324">
        <f t="shared" si="306"/>
        <v>892.84999999999991</v>
      </c>
      <c r="DB205" s="324">
        <f t="shared" si="307"/>
        <v>0</v>
      </c>
      <c r="DC205" s="327">
        <f t="shared" si="268"/>
        <v>892.84999999999991</v>
      </c>
      <c r="DD205" s="324">
        <v>431.90000000000003</v>
      </c>
      <c r="DE205" s="324">
        <v>0</v>
      </c>
      <c r="DF205" s="324">
        <f t="shared" si="308"/>
        <v>431.90000000000003</v>
      </c>
      <c r="DG205" s="324">
        <f t="shared" si="309"/>
        <v>0</v>
      </c>
      <c r="DH205" s="325">
        <f t="shared" si="269"/>
        <v>431.90000000000003</v>
      </c>
      <c r="DI205" s="323">
        <v>582.51</v>
      </c>
      <c r="DJ205" s="323">
        <v>0</v>
      </c>
      <c r="DK205" s="324">
        <f t="shared" si="310"/>
        <v>582.51</v>
      </c>
      <c r="DL205" s="324">
        <f t="shared" si="311"/>
        <v>0</v>
      </c>
      <c r="DM205" s="327">
        <f t="shared" si="270"/>
        <v>582.51</v>
      </c>
      <c r="DN205" s="324">
        <v>87.31</v>
      </c>
      <c r="DO205" s="324">
        <v>0</v>
      </c>
      <c r="DP205" s="324">
        <f t="shared" si="312"/>
        <v>87.31</v>
      </c>
      <c r="DQ205" s="324">
        <f t="shared" si="313"/>
        <v>0</v>
      </c>
      <c r="DR205" s="325">
        <f t="shared" si="314"/>
        <v>87.31</v>
      </c>
      <c r="DS205" s="320">
        <v>4198.3500000000004</v>
      </c>
      <c r="DT205" s="320">
        <v>0</v>
      </c>
      <c r="DU205" s="319">
        <f t="shared" si="315"/>
        <v>4198.3500000000004</v>
      </c>
      <c r="DV205" s="320">
        <f t="shared" si="316"/>
        <v>0</v>
      </c>
      <c r="DW205" s="342">
        <f t="shared" si="271"/>
        <v>4198.3500000000004</v>
      </c>
      <c r="DX205" s="329">
        <v>3953.2099999999996</v>
      </c>
      <c r="DY205" s="329">
        <v>3082.08</v>
      </c>
      <c r="DZ205" s="320">
        <f t="shared" si="317"/>
        <v>871.12999999999965</v>
      </c>
      <c r="EA205" s="320">
        <f t="shared" si="318"/>
        <v>0</v>
      </c>
      <c r="EB205" s="342">
        <f t="shared" si="319"/>
        <v>871.12999999999965</v>
      </c>
      <c r="EC205" s="319">
        <v>0</v>
      </c>
      <c r="ED205" s="319">
        <v>0</v>
      </c>
      <c r="EE205" s="319">
        <f t="shared" si="320"/>
        <v>0</v>
      </c>
      <c r="EF205" s="320">
        <f t="shared" si="321"/>
        <v>0</v>
      </c>
      <c r="EG205" s="342">
        <f t="shared" si="272"/>
        <v>0</v>
      </c>
      <c r="EH205" s="324"/>
      <c r="EI205" s="324"/>
      <c r="EJ205" s="324">
        <f t="shared" si="322"/>
        <v>0</v>
      </c>
      <c r="EK205" s="324">
        <f t="shared" si="323"/>
        <v>0</v>
      </c>
      <c r="EL205" s="327">
        <f t="shared" si="324"/>
        <v>0</v>
      </c>
      <c r="EM205" s="330">
        <v>2057.34</v>
      </c>
      <c r="EN205" s="330">
        <v>5690.5</v>
      </c>
      <c r="EO205" s="331">
        <f t="shared" si="325"/>
        <v>62166.810000000005</v>
      </c>
      <c r="EP205" s="331">
        <f t="shared" si="273"/>
        <v>219997.02999999994</v>
      </c>
      <c r="EQ205" s="332">
        <f t="shared" si="350"/>
        <v>0</v>
      </c>
      <c r="ER205" s="332">
        <f t="shared" si="351"/>
        <v>-157830.21999999994</v>
      </c>
      <c r="ES205" s="333">
        <f t="shared" si="326"/>
        <v>-157830.21999999994</v>
      </c>
      <c r="ET205" s="343"/>
      <c r="EU205" s="335">
        <f t="shared" si="327"/>
        <v>-139377.39999999994</v>
      </c>
      <c r="EV205" s="336">
        <f t="shared" si="328"/>
        <v>-136890.16000000003</v>
      </c>
      <c r="EW205" s="337"/>
      <c r="EX205" s="2"/>
      <c r="EY205" s="7"/>
      <c r="EZ205" s="2"/>
      <c r="FA205" s="2"/>
      <c r="FB205" s="2"/>
      <c r="FC205" s="2"/>
      <c r="FD205" s="2"/>
      <c r="FE205" s="2"/>
      <c r="FF205" s="2"/>
      <c r="FG205" s="2"/>
    </row>
    <row r="206" spans="1:163" s="1" customFormat="1" ht="15.75" customHeight="1" x14ac:dyDescent="0.25">
      <c r="A206" s="311">
        <v>199</v>
      </c>
      <c r="B206" s="338" t="s">
        <v>205</v>
      </c>
      <c r="C206" s="339">
        <v>5</v>
      </c>
      <c r="D206" s="340">
        <v>2</v>
      </c>
      <c r="E206" s="315">
        <v>1703.1857142857141</v>
      </c>
      <c r="F206" s="316">
        <f>'[3]березень 2021'!F217</f>
        <v>-34201.93</v>
      </c>
      <c r="G206" s="316">
        <f>'[3]березень 2021'!G217</f>
        <v>-33897.44999999999</v>
      </c>
      <c r="H206" s="317">
        <v>5768.7599999999993</v>
      </c>
      <c r="I206" s="317">
        <v>5541.6500000000005</v>
      </c>
      <c r="J206" s="317">
        <f t="shared" si="329"/>
        <v>227.10999999999876</v>
      </c>
      <c r="K206" s="317">
        <f t="shared" si="330"/>
        <v>0</v>
      </c>
      <c r="L206" s="317">
        <f t="shared" si="274"/>
        <v>227.10999999999876</v>
      </c>
      <c r="M206" s="318">
        <v>13895.990000000002</v>
      </c>
      <c r="N206" s="318">
        <v>19293.18</v>
      </c>
      <c r="O206" s="319">
        <f t="shared" si="331"/>
        <v>0</v>
      </c>
      <c r="P206" s="319">
        <f t="shared" si="275"/>
        <v>-5397.1899999999987</v>
      </c>
      <c r="Q206" s="319">
        <f t="shared" si="276"/>
        <v>-5397.1899999999987</v>
      </c>
      <c r="R206" s="319">
        <v>0</v>
      </c>
      <c r="S206" s="319">
        <v>0</v>
      </c>
      <c r="T206" s="319">
        <f t="shared" si="332"/>
        <v>0</v>
      </c>
      <c r="U206" s="320">
        <f t="shared" si="333"/>
        <v>0</v>
      </c>
      <c r="V206" s="341">
        <f t="shared" si="277"/>
        <v>0</v>
      </c>
      <c r="W206" s="319">
        <v>0</v>
      </c>
      <c r="X206" s="319">
        <v>0</v>
      </c>
      <c r="Y206" s="319">
        <f t="shared" si="278"/>
        <v>0</v>
      </c>
      <c r="Z206" s="320">
        <f t="shared" si="279"/>
        <v>0</v>
      </c>
      <c r="AA206" s="342">
        <f t="shared" si="280"/>
        <v>0</v>
      </c>
      <c r="AB206" s="323">
        <v>2672.93</v>
      </c>
      <c r="AC206" s="323">
        <v>665.43999999999994</v>
      </c>
      <c r="AD206" s="324">
        <f t="shared" si="334"/>
        <v>2007.4899999999998</v>
      </c>
      <c r="AE206" s="324">
        <f t="shared" si="335"/>
        <v>0</v>
      </c>
      <c r="AF206" s="325">
        <f t="shared" si="264"/>
        <v>2007.4899999999998</v>
      </c>
      <c r="AG206" s="323">
        <v>1356.0900000000001</v>
      </c>
      <c r="AH206" s="323">
        <v>383.71</v>
      </c>
      <c r="AI206" s="324">
        <f t="shared" si="336"/>
        <v>972.38000000000011</v>
      </c>
      <c r="AJ206" s="324">
        <f t="shared" si="337"/>
        <v>0</v>
      </c>
      <c r="AK206" s="325">
        <f t="shared" si="281"/>
        <v>972.38000000000011</v>
      </c>
      <c r="AL206" s="323">
        <v>2194.16</v>
      </c>
      <c r="AM206" s="323">
        <v>1707.18</v>
      </c>
      <c r="AN206" s="324">
        <f t="shared" si="338"/>
        <v>486.97999999999979</v>
      </c>
      <c r="AO206" s="324">
        <f t="shared" si="339"/>
        <v>0</v>
      </c>
      <c r="AP206" s="325">
        <f t="shared" si="282"/>
        <v>486.97999999999979</v>
      </c>
      <c r="AQ206" s="326">
        <v>456.26</v>
      </c>
      <c r="AR206" s="326">
        <v>389.70000000000005</v>
      </c>
      <c r="AS206" s="324">
        <f t="shared" si="340"/>
        <v>66.559999999999945</v>
      </c>
      <c r="AT206" s="324">
        <f t="shared" si="341"/>
        <v>0</v>
      </c>
      <c r="AU206" s="327">
        <f t="shared" si="283"/>
        <v>66.559999999999945</v>
      </c>
      <c r="AV206" s="323">
        <v>117.03</v>
      </c>
      <c r="AW206" s="323">
        <v>140.78</v>
      </c>
      <c r="AX206" s="324">
        <f t="shared" si="342"/>
        <v>0</v>
      </c>
      <c r="AY206" s="324">
        <f t="shared" si="343"/>
        <v>-23.75</v>
      </c>
      <c r="AZ206" s="325">
        <f t="shared" si="284"/>
        <v>-23.75</v>
      </c>
      <c r="BA206" s="326">
        <v>1689.3999999999999</v>
      </c>
      <c r="BB206" s="326">
        <v>3416.2299999999996</v>
      </c>
      <c r="BC206" s="324">
        <f t="shared" si="344"/>
        <v>0</v>
      </c>
      <c r="BD206" s="324">
        <f t="shared" si="345"/>
        <v>-1726.8299999999997</v>
      </c>
      <c r="BE206" s="327">
        <f t="shared" si="285"/>
        <v>-1726.8299999999997</v>
      </c>
      <c r="BF206" s="324">
        <v>582.53</v>
      </c>
      <c r="BG206" s="324">
        <v>0</v>
      </c>
      <c r="BH206" s="324">
        <f t="shared" si="346"/>
        <v>582.53</v>
      </c>
      <c r="BI206" s="324">
        <f t="shared" si="347"/>
        <v>0</v>
      </c>
      <c r="BJ206" s="327">
        <f t="shared" si="286"/>
        <v>582.53</v>
      </c>
      <c r="BK206" s="324">
        <v>3206.58</v>
      </c>
      <c r="BL206" s="324">
        <v>5243.3799999999992</v>
      </c>
      <c r="BM206" s="324">
        <f t="shared" si="348"/>
        <v>0</v>
      </c>
      <c r="BN206" s="324">
        <f t="shared" si="349"/>
        <v>-2036.7999999999993</v>
      </c>
      <c r="BO206" s="325">
        <f t="shared" si="287"/>
        <v>-2036.7999999999993</v>
      </c>
      <c r="BP206" s="320">
        <v>422.6</v>
      </c>
      <c r="BQ206" s="320">
        <v>347.56</v>
      </c>
      <c r="BR206" s="319">
        <f t="shared" si="288"/>
        <v>75.04000000000002</v>
      </c>
      <c r="BS206" s="320">
        <f t="shared" si="289"/>
        <v>0</v>
      </c>
      <c r="BT206" s="341">
        <f t="shared" si="290"/>
        <v>75.04000000000002</v>
      </c>
      <c r="BU206" s="319">
        <v>55.29</v>
      </c>
      <c r="BV206" s="319">
        <v>0</v>
      </c>
      <c r="BW206" s="319">
        <f t="shared" si="291"/>
        <v>55.29</v>
      </c>
      <c r="BX206" s="320">
        <f t="shared" si="292"/>
        <v>0</v>
      </c>
      <c r="BY206" s="342">
        <f t="shared" si="293"/>
        <v>55.29</v>
      </c>
      <c r="BZ206" s="319">
        <v>1103.49</v>
      </c>
      <c r="CA206" s="319">
        <v>0</v>
      </c>
      <c r="CB206" s="319">
        <f t="shared" si="294"/>
        <v>1103.49</v>
      </c>
      <c r="CC206" s="320">
        <f t="shared" si="295"/>
        <v>0</v>
      </c>
      <c r="CD206" s="341">
        <f t="shared" si="296"/>
        <v>1103.49</v>
      </c>
      <c r="CE206" s="319">
        <v>13663.929999999997</v>
      </c>
      <c r="CF206" s="319">
        <v>13676.09</v>
      </c>
      <c r="CG206" s="319">
        <f t="shared" si="297"/>
        <v>0</v>
      </c>
      <c r="CH206" s="320">
        <f t="shared" si="298"/>
        <v>-12.160000000003492</v>
      </c>
      <c r="CI206" s="342">
        <f t="shared" si="299"/>
        <v>-12.160000000003492</v>
      </c>
      <c r="CJ206" s="319">
        <v>1559.25</v>
      </c>
      <c r="CK206" s="319">
        <v>747.01</v>
      </c>
      <c r="CL206" s="324">
        <f t="shared" si="300"/>
        <v>812.24</v>
      </c>
      <c r="CM206" s="324">
        <f t="shared" si="301"/>
        <v>0</v>
      </c>
      <c r="CN206" s="327">
        <f t="shared" si="265"/>
        <v>812.24</v>
      </c>
      <c r="CO206" s="324">
        <v>2312.59</v>
      </c>
      <c r="CP206" s="324">
        <v>6249.04</v>
      </c>
      <c r="CQ206" s="324">
        <f t="shared" si="302"/>
        <v>0</v>
      </c>
      <c r="CR206" s="324">
        <f t="shared" si="303"/>
        <v>-3936.45</v>
      </c>
      <c r="CS206" s="327">
        <f t="shared" si="266"/>
        <v>-3936.45</v>
      </c>
      <c r="CT206" s="324">
        <v>298.20999999999998</v>
      </c>
      <c r="CU206" s="324">
        <v>0</v>
      </c>
      <c r="CV206" s="324">
        <f t="shared" si="304"/>
        <v>298.20999999999998</v>
      </c>
      <c r="CW206" s="324">
        <f t="shared" si="305"/>
        <v>0</v>
      </c>
      <c r="CX206" s="327">
        <f t="shared" si="267"/>
        <v>298.20999999999998</v>
      </c>
      <c r="CY206" s="324">
        <v>883.64</v>
      </c>
      <c r="CZ206" s="324">
        <v>0</v>
      </c>
      <c r="DA206" s="324">
        <f t="shared" si="306"/>
        <v>883.64</v>
      </c>
      <c r="DB206" s="324">
        <f t="shared" si="307"/>
        <v>0</v>
      </c>
      <c r="DC206" s="327">
        <f t="shared" si="268"/>
        <v>883.64</v>
      </c>
      <c r="DD206" s="324">
        <v>431.94999999999993</v>
      </c>
      <c r="DE206" s="324">
        <v>0</v>
      </c>
      <c r="DF206" s="324">
        <f t="shared" si="308"/>
        <v>431.94999999999993</v>
      </c>
      <c r="DG206" s="324">
        <f t="shared" si="309"/>
        <v>0</v>
      </c>
      <c r="DH206" s="325">
        <f t="shared" si="269"/>
        <v>431.94999999999993</v>
      </c>
      <c r="DI206" s="323">
        <v>582.35</v>
      </c>
      <c r="DJ206" s="323">
        <v>271.61</v>
      </c>
      <c r="DK206" s="324">
        <f t="shared" si="310"/>
        <v>310.74</v>
      </c>
      <c r="DL206" s="324">
        <f t="shared" si="311"/>
        <v>0</v>
      </c>
      <c r="DM206" s="327">
        <f t="shared" si="270"/>
        <v>310.74</v>
      </c>
      <c r="DN206" s="324">
        <v>87.960000000000008</v>
      </c>
      <c r="DO206" s="324">
        <v>0</v>
      </c>
      <c r="DP206" s="324">
        <f t="shared" si="312"/>
        <v>87.960000000000008</v>
      </c>
      <c r="DQ206" s="324">
        <f t="shared" si="313"/>
        <v>0</v>
      </c>
      <c r="DR206" s="325">
        <f t="shared" si="314"/>
        <v>87.960000000000008</v>
      </c>
      <c r="DS206" s="320">
        <v>2992.73</v>
      </c>
      <c r="DT206" s="320">
        <v>0</v>
      </c>
      <c r="DU206" s="319">
        <f t="shared" si="315"/>
        <v>2992.73</v>
      </c>
      <c r="DV206" s="320">
        <f t="shared" si="316"/>
        <v>0</v>
      </c>
      <c r="DW206" s="342">
        <f t="shared" si="271"/>
        <v>2992.73</v>
      </c>
      <c r="DX206" s="329">
        <v>3623.3899999999994</v>
      </c>
      <c r="DY206" s="329">
        <v>2185.09</v>
      </c>
      <c r="DZ206" s="320">
        <f t="shared" si="317"/>
        <v>1438.2999999999993</v>
      </c>
      <c r="EA206" s="320">
        <f t="shared" si="318"/>
        <v>0</v>
      </c>
      <c r="EB206" s="342">
        <f t="shared" si="319"/>
        <v>1438.2999999999993</v>
      </c>
      <c r="EC206" s="319">
        <v>0</v>
      </c>
      <c r="ED206" s="319">
        <v>0</v>
      </c>
      <c r="EE206" s="319">
        <f t="shared" si="320"/>
        <v>0</v>
      </c>
      <c r="EF206" s="320">
        <f t="shared" si="321"/>
        <v>0</v>
      </c>
      <c r="EG206" s="342">
        <f t="shared" si="272"/>
        <v>0</v>
      </c>
      <c r="EH206" s="324"/>
      <c r="EI206" s="324"/>
      <c r="EJ206" s="324">
        <f t="shared" si="322"/>
        <v>0</v>
      </c>
      <c r="EK206" s="324">
        <f t="shared" si="323"/>
        <v>0</v>
      </c>
      <c r="EL206" s="327">
        <f t="shared" si="324"/>
        <v>0</v>
      </c>
      <c r="EM206" s="330">
        <v>2052.27</v>
      </c>
      <c r="EN206" s="330">
        <v>1979.12</v>
      </c>
      <c r="EO206" s="331">
        <f t="shared" si="325"/>
        <v>62009.38</v>
      </c>
      <c r="EP206" s="331">
        <f t="shared" si="273"/>
        <v>62236.770000000004</v>
      </c>
      <c r="EQ206" s="332">
        <f t="shared" si="350"/>
        <v>0</v>
      </c>
      <c r="ER206" s="332">
        <f t="shared" si="351"/>
        <v>-227.39000000000669</v>
      </c>
      <c r="ES206" s="333">
        <f t="shared" si="326"/>
        <v>-227.39000000000669</v>
      </c>
      <c r="ET206" s="343"/>
      <c r="EU206" s="335">
        <f t="shared" si="327"/>
        <v>-34429.320000000007</v>
      </c>
      <c r="EV206" s="336">
        <f t="shared" si="328"/>
        <v>-35021.32</v>
      </c>
      <c r="EW206" s="337"/>
      <c r="EX206" s="2"/>
      <c r="EY206" s="7"/>
      <c r="EZ206" s="2"/>
      <c r="FA206" s="2"/>
      <c r="FB206" s="2"/>
      <c r="FC206" s="2"/>
      <c r="FD206" s="2"/>
      <c r="FE206" s="2"/>
      <c r="FF206" s="2"/>
      <c r="FG206" s="2"/>
    </row>
    <row r="207" spans="1:163" s="1" customFormat="1" ht="15.75" customHeight="1" x14ac:dyDescent="0.25">
      <c r="A207" s="311">
        <v>200</v>
      </c>
      <c r="B207" s="338" t="s">
        <v>242</v>
      </c>
      <c r="C207" s="339">
        <v>9</v>
      </c>
      <c r="D207" s="340">
        <v>3</v>
      </c>
      <c r="E207" s="315">
        <v>5413.4428571428571</v>
      </c>
      <c r="F207" s="316">
        <f>'[3]березень 2021'!F218</f>
        <v>46164.580000000024</v>
      </c>
      <c r="G207" s="316">
        <f>'[3]березень 2021'!G218</f>
        <v>50615.469999999994</v>
      </c>
      <c r="H207" s="317">
        <v>33705.9</v>
      </c>
      <c r="I207" s="317">
        <v>33992.120000000003</v>
      </c>
      <c r="J207" s="317">
        <f t="shared" si="329"/>
        <v>0</v>
      </c>
      <c r="K207" s="317">
        <f t="shared" si="330"/>
        <v>-286.22000000000116</v>
      </c>
      <c r="L207" s="317">
        <f t="shared" si="274"/>
        <v>-286.22000000000116</v>
      </c>
      <c r="M207" s="318">
        <v>23611.71</v>
      </c>
      <c r="N207" s="318">
        <v>28004.77</v>
      </c>
      <c r="O207" s="319">
        <f t="shared" si="331"/>
        <v>0</v>
      </c>
      <c r="P207" s="319">
        <f t="shared" si="275"/>
        <v>-4393.0600000000013</v>
      </c>
      <c r="Q207" s="319">
        <f t="shared" si="276"/>
        <v>-4393.0600000000013</v>
      </c>
      <c r="R207" s="319">
        <v>56972.810000000005</v>
      </c>
      <c r="S207" s="319">
        <v>55595.62</v>
      </c>
      <c r="T207" s="319">
        <f t="shared" si="332"/>
        <v>1377.1900000000023</v>
      </c>
      <c r="U207" s="320">
        <f t="shared" si="333"/>
        <v>0</v>
      </c>
      <c r="V207" s="341">
        <f t="shared" si="277"/>
        <v>1377.1900000000023</v>
      </c>
      <c r="W207" s="319">
        <v>0</v>
      </c>
      <c r="X207" s="319">
        <v>0</v>
      </c>
      <c r="Y207" s="319">
        <f t="shared" si="278"/>
        <v>0</v>
      </c>
      <c r="Z207" s="320">
        <f t="shared" si="279"/>
        <v>0</v>
      </c>
      <c r="AA207" s="342">
        <f t="shared" si="280"/>
        <v>0</v>
      </c>
      <c r="AB207" s="323">
        <v>6685.04</v>
      </c>
      <c r="AC207" s="323">
        <v>952.27</v>
      </c>
      <c r="AD207" s="324">
        <f t="shared" si="334"/>
        <v>5732.77</v>
      </c>
      <c r="AE207" s="324">
        <f t="shared" si="335"/>
        <v>0</v>
      </c>
      <c r="AF207" s="325">
        <f t="shared" si="264"/>
        <v>5732.77</v>
      </c>
      <c r="AG207" s="323">
        <v>3388.3</v>
      </c>
      <c r="AH207" s="323">
        <v>639.89</v>
      </c>
      <c r="AI207" s="324">
        <f t="shared" si="336"/>
        <v>2748.4100000000003</v>
      </c>
      <c r="AJ207" s="324">
        <f t="shared" si="337"/>
        <v>0</v>
      </c>
      <c r="AK207" s="325">
        <f t="shared" si="281"/>
        <v>2748.4100000000003</v>
      </c>
      <c r="AL207" s="323">
        <v>6544.32</v>
      </c>
      <c r="AM207" s="323">
        <v>5037.42</v>
      </c>
      <c r="AN207" s="324">
        <f t="shared" si="338"/>
        <v>1506.8999999999996</v>
      </c>
      <c r="AO207" s="324">
        <f t="shared" si="339"/>
        <v>0</v>
      </c>
      <c r="AP207" s="325">
        <f t="shared" si="282"/>
        <v>1506.8999999999996</v>
      </c>
      <c r="AQ207" s="326">
        <v>1582.33</v>
      </c>
      <c r="AR207" s="326">
        <v>1358.8700000000001</v>
      </c>
      <c r="AS207" s="324">
        <f t="shared" si="340"/>
        <v>223.45999999999981</v>
      </c>
      <c r="AT207" s="324">
        <f t="shared" si="341"/>
        <v>0</v>
      </c>
      <c r="AU207" s="327">
        <f t="shared" si="283"/>
        <v>223.45999999999981</v>
      </c>
      <c r="AV207" s="323">
        <v>292.32</v>
      </c>
      <c r="AW207" s="323">
        <v>281.61</v>
      </c>
      <c r="AX207" s="324">
        <f t="shared" si="342"/>
        <v>10.70999999999998</v>
      </c>
      <c r="AY207" s="324">
        <f t="shared" si="343"/>
        <v>0</v>
      </c>
      <c r="AZ207" s="325">
        <f t="shared" si="284"/>
        <v>10.70999999999998</v>
      </c>
      <c r="BA207" s="326">
        <v>4627.41</v>
      </c>
      <c r="BB207" s="326">
        <v>3405.2700000000004</v>
      </c>
      <c r="BC207" s="324">
        <f t="shared" si="344"/>
        <v>1222.1399999999994</v>
      </c>
      <c r="BD207" s="324">
        <f t="shared" si="345"/>
        <v>0</v>
      </c>
      <c r="BE207" s="327">
        <f t="shared" si="285"/>
        <v>1222.1399999999994</v>
      </c>
      <c r="BF207" s="324">
        <v>1853.5499999999997</v>
      </c>
      <c r="BG207" s="324">
        <v>3105.82</v>
      </c>
      <c r="BH207" s="324">
        <f t="shared" si="346"/>
        <v>0</v>
      </c>
      <c r="BI207" s="324">
        <f t="shared" si="347"/>
        <v>-1252.2700000000004</v>
      </c>
      <c r="BJ207" s="327">
        <f t="shared" si="286"/>
        <v>-1252.2700000000004</v>
      </c>
      <c r="BK207" s="324">
        <v>10178.91</v>
      </c>
      <c r="BL207" s="324">
        <v>16747.73</v>
      </c>
      <c r="BM207" s="324">
        <f t="shared" si="348"/>
        <v>0</v>
      </c>
      <c r="BN207" s="324">
        <f t="shared" si="349"/>
        <v>-6568.82</v>
      </c>
      <c r="BO207" s="325">
        <f t="shared" si="287"/>
        <v>-6568.82</v>
      </c>
      <c r="BP207" s="320">
        <v>835.30000000000007</v>
      </c>
      <c r="BQ207" s="320">
        <v>679.40000000000009</v>
      </c>
      <c r="BR207" s="319">
        <f t="shared" si="288"/>
        <v>155.89999999999998</v>
      </c>
      <c r="BS207" s="320">
        <f t="shared" si="289"/>
        <v>0</v>
      </c>
      <c r="BT207" s="341">
        <f t="shared" si="290"/>
        <v>155.89999999999998</v>
      </c>
      <c r="BU207" s="319">
        <v>109.36999999999999</v>
      </c>
      <c r="BV207" s="319">
        <v>0</v>
      </c>
      <c r="BW207" s="319">
        <f t="shared" si="291"/>
        <v>109.36999999999999</v>
      </c>
      <c r="BX207" s="320">
        <f t="shared" si="292"/>
        <v>0</v>
      </c>
      <c r="BY207" s="342">
        <f t="shared" si="293"/>
        <v>109.36999999999999</v>
      </c>
      <c r="BZ207" s="319">
        <v>2685.06</v>
      </c>
      <c r="CA207" s="319">
        <v>0</v>
      </c>
      <c r="CB207" s="319">
        <f t="shared" si="294"/>
        <v>2685.06</v>
      </c>
      <c r="CC207" s="320">
        <f t="shared" si="295"/>
        <v>0</v>
      </c>
      <c r="CD207" s="341">
        <f t="shared" si="296"/>
        <v>2685.06</v>
      </c>
      <c r="CE207" s="319">
        <v>45271.11</v>
      </c>
      <c r="CF207" s="319">
        <v>5071.6499999999996</v>
      </c>
      <c r="CG207" s="319">
        <f t="shared" si="297"/>
        <v>40199.46</v>
      </c>
      <c r="CH207" s="320">
        <f t="shared" si="298"/>
        <v>0</v>
      </c>
      <c r="CI207" s="342">
        <f t="shared" si="299"/>
        <v>40199.46</v>
      </c>
      <c r="CJ207" s="319">
        <v>3874.94</v>
      </c>
      <c r="CK207" s="319">
        <v>0</v>
      </c>
      <c r="CL207" s="324">
        <f t="shared" si="300"/>
        <v>3874.94</v>
      </c>
      <c r="CM207" s="324">
        <f t="shared" si="301"/>
        <v>0</v>
      </c>
      <c r="CN207" s="327">
        <f t="shared" si="265"/>
        <v>3874.94</v>
      </c>
      <c r="CO207" s="324">
        <v>5901.18</v>
      </c>
      <c r="CP207" s="324">
        <v>10136.720000000001</v>
      </c>
      <c r="CQ207" s="324">
        <f t="shared" si="302"/>
        <v>0</v>
      </c>
      <c r="CR207" s="324">
        <f t="shared" si="303"/>
        <v>-4235.5400000000009</v>
      </c>
      <c r="CS207" s="327">
        <f t="shared" si="266"/>
        <v>-4235.5400000000009</v>
      </c>
      <c r="CT207" s="324">
        <v>1317.09</v>
      </c>
      <c r="CU207" s="324">
        <v>2471.58</v>
      </c>
      <c r="CV207" s="324">
        <f t="shared" si="304"/>
        <v>0</v>
      </c>
      <c r="CW207" s="324">
        <f t="shared" si="305"/>
        <v>-1154.49</v>
      </c>
      <c r="CX207" s="327">
        <f t="shared" si="267"/>
        <v>-1154.49</v>
      </c>
      <c r="CY207" s="324">
        <v>3433.2099999999996</v>
      </c>
      <c r="CZ207" s="324">
        <v>2597</v>
      </c>
      <c r="DA207" s="324">
        <f t="shared" si="306"/>
        <v>836.20999999999958</v>
      </c>
      <c r="DB207" s="324">
        <f t="shared" si="307"/>
        <v>0</v>
      </c>
      <c r="DC207" s="327">
        <f t="shared" si="268"/>
        <v>836.20999999999958</v>
      </c>
      <c r="DD207" s="324">
        <v>1077.28</v>
      </c>
      <c r="DE207" s="324">
        <v>6955.0400000000009</v>
      </c>
      <c r="DF207" s="324">
        <f t="shared" si="308"/>
        <v>0</v>
      </c>
      <c r="DG207" s="324">
        <f t="shared" si="309"/>
        <v>-5877.7600000000011</v>
      </c>
      <c r="DH207" s="325">
        <f t="shared" si="269"/>
        <v>-5877.7600000000011</v>
      </c>
      <c r="DI207" s="323">
        <v>1747.46</v>
      </c>
      <c r="DJ207" s="323">
        <v>1124.97</v>
      </c>
      <c r="DK207" s="324">
        <f t="shared" si="310"/>
        <v>622.49</v>
      </c>
      <c r="DL207" s="324">
        <f t="shared" si="311"/>
        <v>0</v>
      </c>
      <c r="DM207" s="327">
        <f t="shared" si="270"/>
        <v>622.49</v>
      </c>
      <c r="DN207" s="324">
        <v>194.33</v>
      </c>
      <c r="DO207" s="324">
        <v>0</v>
      </c>
      <c r="DP207" s="324">
        <f t="shared" si="312"/>
        <v>194.33</v>
      </c>
      <c r="DQ207" s="324">
        <f t="shared" si="313"/>
        <v>0</v>
      </c>
      <c r="DR207" s="325">
        <f t="shared" si="314"/>
        <v>194.33</v>
      </c>
      <c r="DS207" s="320">
        <v>4432.1099999999997</v>
      </c>
      <c r="DT207" s="320">
        <v>0</v>
      </c>
      <c r="DU207" s="319">
        <f t="shared" si="315"/>
        <v>4432.1099999999997</v>
      </c>
      <c r="DV207" s="320">
        <f t="shared" si="316"/>
        <v>0</v>
      </c>
      <c r="DW207" s="342">
        <f t="shared" si="271"/>
        <v>4432.1099999999997</v>
      </c>
      <c r="DX207" s="329">
        <v>7797.3</v>
      </c>
      <c r="DY207" s="329">
        <v>7577.41</v>
      </c>
      <c r="DZ207" s="320">
        <f t="shared" si="317"/>
        <v>219.89000000000033</v>
      </c>
      <c r="EA207" s="320">
        <f t="shared" si="318"/>
        <v>0</v>
      </c>
      <c r="EB207" s="342">
        <f t="shared" si="319"/>
        <v>219.89000000000033</v>
      </c>
      <c r="EC207" s="319">
        <v>15066.54</v>
      </c>
      <c r="ED207" s="319">
        <v>11209.73</v>
      </c>
      <c r="EE207" s="319">
        <f t="shared" si="320"/>
        <v>3856.8100000000013</v>
      </c>
      <c r="EF207" s="320">
        <f t="shared" si="321"/>
        <v>0</v>
      </c>
      <c r="EG207" s="342">
        <f t="shared" si="272"/>
        <v>3856.8100000000013</v>
      </c>
      <c r="EH207" s="324"/>
      <c r="EI207" s="324"/>
      <c r="EJ207" s="324">
        <f t="shared" si="322"/>
        <v>0</v>
      </c>
      <c r="EK207" s="324">
        <f t="shared" si="323"/>
        <v>0</v>
      </c>
      <c r="EL207" s="327">
        <f t="shared" si="324"/>
        <v>0</v>
      </c>
      <c r="EM207" s="330">
        <v>8415.1099999999988</v>
      </c>
      <c r="EN207" s="330">
        <v>7318.1</v>
      </c>
      <c r="EO207" s="331">
        <f t="shared" si="325"/>
        <v>251599.98999999993</v>
      </c>
      <c r="EP207" s="331">
        <f t="shared" si="273"/>
        <v>204262.99000000002</v>
      </c>
      <c r="EQ207" s="332">
        <f t="shared" si="350"/>
        <v>47336.999999999913</v>
      </c>
      <c r="ER207" s="332">
        <f t="shared" si="351"/>
        <v>0</v>
      </c>
      <c r="ES207" s="333">
        <f t="shared" si="326"/>
        <v>47336.999999999913</v>
      </c>
      <c r="ET207" s="343"/>
      <c r="EU207" s="335">
        <f t="shared" si="327"/>
        <v>93501.579999999929</v>
      </c>
      <c r="EV207" s="336">
        <f t="shared" si="328"/>
        <v>85075.11</v>
      </c>
      <c r="EW207" s="337"/>
      <c r="EX207" s="2"/>
      <c r="EY207" s="7"/>
      <c r="EZ207" s="2"/>
      <c r="FA207" s="2"/>
      <c r="FB207" s="2"/>
      <c r="FC207" s="2"/>
      <c r="FD207" s="2"/>
      <c r="FE207" s="2"/>
      <c r="FF207" s="2"/>
      <c r="FG207" s="2"/>
    </row>
    <row r="208" spans="1:163" s="1" customFormat="1" ht="15.75" customHeight="1" x14ac:dyDescent="0.25">
      <c r="A208" s="311">
        <v>201</v>
      </c>
      <c r="B208" s="338" t="s">
        <v>206</v>
      </c>
      <c r="C208" s="339">
        <v>9</v>
      </c>
      <c r="D208" s="340">
        <v>5</v>
      </c>
      <c r="E208" s="315">
        <v>11547.240000000002</v>
      </c>
      <c r="F208" s="316">
        <f>'[3]березень 2021'!F219</f>
        <v>-145432.31</v>
      </c>
      <c r="G208" s="316">
        <f>'[3]березень 2021'!G219</f>
        <v>-56552.270000000019</v>
      </c>
      <c r="H208" s="317">
        <v>53597.560000000005</v>
      </c>
      <c r="I208" s="317">
        <v>53088.459999999992</v>
      </c>
      <c r="J208" s="317">
        <f t="shared" si="329"/>
        <v>509.1000000000131</v>
      </c>
      <c r="K208" s="317">
        <f t="shared" si="330"/>
        <v>0</v>
      </c>
      <c r="L208" s="317">
        <f t="shared" si="274"/>
        <v>509.1000000000131</v>
      </c>
      <c r="M208" s="318">
        <v>35233.69</v>
      </c>
      <c r="N208" s="318">
        <v>43163.49</v>
      </c>
      <c r="O208" s="319">
        <f t="shared" si="331"/>
        <v>0</v>
      </c>
      <c r="P208" s="319">
        <f t="shared" si="275"/>
        <v>-7929.7999999999956</v>
      </c>
      <c r="Q208" s="319">
        <f t="shared" si="276"/>
        <v>-7929.7999999999956</v>
      </c>
      <c r="R208" s="319">
        <v>61387.040000000001</v>
      </c>
      <c r="S208" s="319">
        <v>60174.55</v>
      </c>
      <c r="T208" s="319">
        <f t="shared" si="332"/>
        <v>1212.489999999998</v>
      </c>
      <c r="U208" s="320">
        <f t="shared" si="333"/>
        <v>0</v>
      </c>
      <c r="V208" s="341">
        <f t="shared" si="277"/>
        <v>1212.489999999998</v>
      </c>
      <c r="W208" s="319">
        <v>4667.4100000000008</v>
      </c>
      <c r="X208" s="319">
        <v>5078.1799999999994</v>
      </c>
      <c r="Y208" s="319">
        <f t="shared" si="278"/>
        <v>0</v>
      </c>
      <c r="Z208" s="320">
        <f t="shared" si="279"/>
        <v>-410.76999999999862</v>
      </c>
      <c r="AA208" s="342">
        <f t="shared" si="280"/>
        <v>-410.76999999999862</v>
      </c>
      <c r="AB208" s="323">
        <v>13126.150000000001</v>
      </c>
      <c r="AC208" s="323">
        <v>1093.27</v>
      </c>
      <c r="AD208" s="324">
        <f t="shared" si="334"/>
        <v>12032.880000000001</v>
      </c>
      <c r="AE208" s="324">
        <f t="shared" si="335"/>
        <v>0</v>
      </c>
      <c r="AF208" s="325">
        <f t="shared" si="264"/>
        <v>12032.880000000001</v>
      </c>
      <c r="AG208" s="323">
        <v>7813.8499999999995</v>
      </c>
      <c r="AH208" s="323">
        <v>994.59</v>
      </c>
      <c r="AI208" s="324">
        <f t="shared" si="336"/>
        <v>6819.2599999999993</v>
      </c>
      <c r="AJ208" s="324">
        <f t="shared" si="337"/>
        <v>0</v>
      </c>
      <c r="AK208" s="325">
        <f t="shared" si="281"/>
        <v>6819.2599999999993</v>
      </c>
      <c r="AL208" s="323">
        <v>13765.96</v>
      </c>
      <c r="AM208" s="323">
        <v>11956.880000000001</v>
      </c>
      <c r="AN208" s="324">
        <f t="shared" si="338"/>
        <v>1809.0799999999981</v>
      </c>
      <c r="AO208" s="324">
        <f t="shared" si="339"/>
        <v>0</v>
      </c>
      <c r="AP208" s="325">
        <f t="shared" si="282"/>
        <v>1809.0799999999981</v>
      </c>
      <c r="AQ208" s="326">
        <v>2669.85</v>
      </c>
      <c r="AR208" s="326">
        <v>2601.8999999999996</v>
      </c>
      <c r="AS208" s="324">
        <f t="shared" si="340"/>
        <v>67.950000000000273</v>
      </c>
      <c r="AT208" s="324">
        <f t="shared" si="341"/>
        <v>0</v>
      </c>
      <c r="AU208" s="327">
        <f t="shared" si="283"/>
        <v>67.950000000000273</v>
      </c>
      <c r="AV208" s="323">
        <v>896.36</v>
      </c>
      <c r="AW208" s="323">
        <v>423.38</v>
      </c>
      <c r="AX208" s="324">
        <f t="shared" si="342"/>
        <v>472.98</v>
      </c>
      <c r="AY208" s="324">
        <f t="shared" si="343"/>
        <v>0</v>
      </c>
      <c r="AZ208" s="325">
        <f t="shared" si="284"/>
        <v>472.98</v>
      </c>
      <c r="BA208" s="326">
        <v>9227.3499999999985</v>
      </c>
      <c r="BB208" s="326">
        <v>7855.5199999999995</v>
      </c>
      <c r="BC208" s="324">
        <f t="shared" si="344"/>
        <v>1371.829999999999</v>
      </c>
      <c r="BD208" s="324">
        <f t="shared" si="345"/>
        <v>0</v>
      </c>
      <c r="BE208" s="327">
        <f t="shared" si="285"/>
        <v>1371.829999999999</v>
      </c>
      <c r="BF208" s="324">
        <v>3471.92</v>
      </c>
      <c r="BG208" s="324">
        <v>0</v>
      </c>
      <c r="BH208" s="324">
        <f t="shared" si="346"/>
        <v>3471.92</v>
      </c>
      <c r="BI208" s="324">
        <f t="shared" si="347"/>
        <v>0</v>
      </c>
      <c r="BJ208" s="327">
        <f t="shared" si="286"/>
        <v>3471.92</v>
      </c>
      <c r="BK208" s="324">
        <v>18019.669999999998</v>
      </c>
      <c r="BL208" s="324">
        <v>16510.599999999999</v>
      </c>
      <c r="BM208" s="324">
        <f t="shared" si="348"/>
        <v>1509.0699999999997</v>
      </c>
      <c r="BN208" s="324">
        <f t="shared" si="349"/>
        <v>0</v>
      </c>
      <c r="BO208" s="325">
        <f t="shared" si="287"/>
        <v>1509.0699999999997</v>
      </c>
      <c r="BP208" s="320">
        <v>528.32999999999993</v>
      </c>
      <c r="BQ208" s="320">
        <v>453.25</v>
      </c>
      <c r="BR208" s="319">
        <f t="shared" si="288"/>
        <v>75.079999999999927</v>
      </c>
      <c r="BS208" s="320">
        <f t="shared" si="289"/>
        <v>0</v>
      </c>
      <c r="BT208" s="341">
        <f t="shared" si="290"/>
        <v>75.079999999999927</v>
      </c>
      <c r="BU208" s="319">
        <v>65.899999999999991</v>
      </c>
      <c r="BV208" s="319">
        <v>0</v>
      </c>
      <c r="BW208" s="319">
        <f t="shared" si="291"/>
        <v>65.899999999999991</v>
      </c>
      <c r="BX208" s="320">
        <f t="shared" si="292"/>
        <v>0</v>
      </c>
      <c r="BY208" s="342">
        <f t="shared" si="293"/>
        <v>65.899999999999991</v>
      </c>
      <c r="BZ208" s="319">
        <v>4670.58</v>
      </c>
      <c r="CA208" s="319">
        <v>0</v>
      </c>
      <c r="CB208" s="319">
        <f t="shared" si="294"/>
        <v>4670.58</v>
      </c>
      <c r="CC208" s="320">
        <f t="shared" si="295"/>
        <v>0</v>
      </c>
      <c r="CD208" s="341">
        <f t="shared" si="296"/>
        <v>4670.58</v>
      </c>
      <c r="CE208" s="319">
        <v>80308.38</v>
      </c>
      <c r="CF208" s="319">
        <v>7882.9299999999994</v>
      </c>
      <c r="CG208" s="319">
        <f t="shared" si="297"/>
        <v>72425.450000000012</v>
      </c>
      <c r="CH208" s="320">
        <f t="shared" si="298"/>
        <v>0</v>
      </c>
      <c r="CI208" s="342">
        <f t="shared" si="299"/>
        <v>72425.450000000012</v>
      </c>
      <c r="CJ208" s="319">
        <v>7952.77</v>
      </c>
      <c r="CK208" s="319">
        <v>0</v>
      </c>
      <c r="CL208" s="324">
        <f t="shared" si="300"/>
        <v>7952.77</v>
      </c>
      <c r="CM208" s="324">
        <f t="shared" si="301"/>
        <v>0</v>
      </c>
      <c r="CN208" s="327">
        <f t="shared" si="265"/>
        <v>7952.77</v>
      </c>
      <c r="CO208" s="324">
        <v>13295.47</v>
      </c>
      <c r="CP208" s="324">
        <v>0</v>
      </c>
      <c r="CQ208" s="324">
        <f t="shared" si="302"/>
        <v>13295.47</v>
      </c>
      <c r="CR208" s="324">
        <f t="shared" si="303"/>
        <v>0</v>
      </c>
      <c r="CS208" s="327">
        <f t="shared" si="266"/>
        <v>13295.47</v>
      </c>
      <c r="CT208" s="324">
        <v>3133.2500000000005</v>
      </c>
      <c r="CU208" s="324">
        <v>1452.77</v>
      </c>
      <c r="CV208" s="324">
        <f t="shared" si="304"/>
        <v>1680.4800000000005</v>
      </c>
      <c r="CW208" s="324">
        <f t="shared" si="305"/>
        <v>0</v>
      </c>
      <c r="CX208" s="327">
        <f t="shared" si="267"/>
        <v>1680.4800000000005</v>
      </c>
      <c r="CY208" s="324">
        <v>5031.43</v>
      </c>
      <c r="CZ208" s="324">
        <v>0</v>
      </c>
      <c r="DA208" s="324">
        <f t="shared" si="306"/>
        <v>5031.43</v>
      </c>
      <c r="DB208" s="324">
        <f t="shared" si="307"/>
        <v>0</v>
      </c>
      <c r="DC208" s="327">
        <f t="shared" si="268"/>
        <v>5031.43</v>
      </c>
      <c r="DD208" s="324">
        <v>3270.1400000000008</v>
      </c>
      <c r="DE208" s="324">
        <v>0</v>
      </c>
      <c r="DF208" s="324">
        <f t="shared" si="308"/>
        <v>3270.1400000000008</v>
      </c>
      <c r="DG208" s="324">
        <f t="shared" si="309"/>
        <v>0</v>
      </c>
      <c r="DH208" s="325">
        <f t="shared" si="269"/>
        <v>3270.1400000000008</v>
      </c>
      <c r="DI208" s="323">
        <v>3614.87</v>
      </c>
      <c r="DJ208" s="323">
        <v>6554.87</v>
      </c>
      <c r="DK208" s="324">
        <f t="shared" si="310"/>
        <v>0</v>
      </c>
      <c r="DL208" s="324">
        <f t="shared" si="311"/>
        <v>-2940</v>
      </c>
      <c r="DM208" s="327">
        <f t="shared" si="270"/>
        <v>-2940</v>
      </c>
      <c r="DN208" s="324">
        <v>303.17999999999995</v>
      </c>
      <c r="DO208" s="324">
        <v>0</v>
      </c>
      <c r="DP208" s="324">
        <f t="shared" si="312"/>
        <v>303.17999999999995</v>
      </c>
      <c r="DQ208" s="324">
        <f t="shared" si="313"/>
        <v>0</v>
      </c>
      <c r="DR208" s="325">
        <f t="shared" si="314"/>
        <v>303.17999999999995</v>
      </c>
      <c r="DS208" s="320">
        <v>5912.880000000001</v>
      </c>
      <c r="DT208" s="320">
        <v>0</v>
      </c>
      <c r="DU208" s="319">
        <f t="shared" si="315"/>
        <v>5912.880000000001</v>
      </c>
      <c r="DV208" s="320">
        <f t="shared" si="316"/>
        <v>0</v>
      </c>
      <c r="DW208" s="342">
        <f t="shared" si="271"/>
        <v>5912.880000000001</v>
      </c>
      <c r="DX208" s="329">
        <v>12170.11</v>
      </c>
      <c r="DY208" s="329">
        <v>6021.94</v>
      </c>
      <c r="DZ208" s="320">
        <f t="shared" si="317"/>
        <v>6148.170000000001</v>
      </c>
      <c r="EA208" s="320">
        <f t="shared" si="318"/>
        <v>0</v>
      </c>
      <c r="EB208" s="342">
        <f t="shared" si="319"/>
        <v>6148.170000000001</v>
      </c>
      <c r="EC208" s="319">
        <v>18258.47</v>
      </c>
      <c r="ED208" s="319">
        <v>15449.499999999998</v>
      </c>
      <c r="EE208" s="319">
        <f t="shared" si="320"/>
        <v>2808.970000000003</v>
      </c>
      <c r="EF208" s="320">
        <f t="shared" si="321"/>
        <v>0</v>
      </c>
      <c r="EG208" s="342">
        <f t="shared" si="272"/>
        <v>2808.970000000003</v>
      </c>
      <c r="EH208" s="324"/>
      <c r="EI208" s="324"/>
      <c r="EJ208" s="324">
        <f t="shared" si="322"/>
        <v>0</v>
      </c>
      <c r="EK208" s="324">
        <f t="shared" si="323"/>
        <v>0</v>
      </c>
      <c r="EL208" s="327">
        <f t="shared" si="324"/>
        <v>0</v>
      </c>
      <c r="EM208" s="330">
        <v>13483.57</v>
      </c>
      <c r="EN208" s="330">
        <v>8546.7199999999993</v>
      </c>
      <c r="EO208" s="331">
        <f t="shared" si="325"/>
        <v>395876.1399999999</v>
      </c>
      <c r="EP208" s="331">
        <f t="shared" si="273"/>
        <v>249302.79999999996</v>
      </c>
      <c r="EQ208" s="332">
        <f t="shared" si="350"/>
        <v>146573.33999999994</v>
      </c>
      <c r="ER208" s="332">
        <f t="shared" si="351"/>
        <v>0</v>
      </c>
      <c r="ES208" s="333">
        <f t="shared" si="326"/>
        <v>146573.33999999994</v>
      </c>
      <c r="ET208" s="343"/>
      <c r="EU208" s="335">
        <f t="shared" si="327"/>
        <v>1141.0299999999406</v>
      </c>
      <c r="EV208" s="336">
        <f t="shared" si="328"/>
        <v>44466.649999999994</v>
      </c>
      <c r="EW208" s="337"/>
      <c r="EX208" s="2"/>
      <c r="EY208" s="7"/>
      <c r="EZ208" s="2"/>
      <c r="FA208" s="2"/>
      <c r="FB208" s="2"/>
      <c r="FC208" s="2"/>
      <c r="FD208" s="2"/>
      <c r="FE208" s="2"/>
      <c r="FF208" s="2"/>
      <c r="FG208" s="2"/>
    </row>
    <row r="209" spans="1:163" s="1" customFormat="1" ht="15.75" customHeight="1" x14ac:dyDescent="0.25">
      <c r="A209" s="311">
        <v>202</v>
      </c>
      <c r="B209" s="338" t="s">
        <v>207</v>
      </c>
      <c r="C209" s="339">
        <v>5</v>
      </c>
      <c r="D209" s="340">
        <v>4</v>
      </c>
      <c r="E209" s="315">
        <v>3423.7000000000003</v>
      </c>
      <c r="F209" s="316">
        <f>'[3]березень 2021'!F220</f>
        <v>20971.129999999997</v>
      </c>
      <c r="G209" s="316">
        <f>'[3]березень 2021'!G220</f>
        <v>-37092.740000000027</v>
      </c>
      <c r="H209" s="317">
        <v>11417.390000000001</v>
      </c>
      <c r="I209" s="317">
        <v>10784.26</v>
      </c>
      <c r="J209" s="317">
        <f t="shared" si="329"/>
        <v>633.13000000000102</v>
      </c>
      <c r="K209" s="317">
        <f t="shared" si="330"/>
        <v>0</v>
      </c>
      <c r="L209" s="317">
        <f t="shared" si="274"/>
        <v>633.13000000000102</v>
      </c>
      <c r="M209" s="318">
        <v>18765.980000000003</v>
      </c>
      <c r="N209" s="318">
        <v>25707.31</v>
      </c>
      <c r="O209" s="319">
        <f t="shared" si="331"/>
        <v>0</v>
      </c>
      <c r="P209" s="319">
        <f t="shared" si="275"/>
        <v>-6941.3299999999981</v>
      </c>
      <c r="Q209" s="319">
        <f t="shared" si="276"/>
        <v>-6941.3299999999981</v>
      </c>
      <c r="R209" s="319">
        <v>0</v>
      </c>
      <c r="S209" s="319">
        <v>0</v>
      </c>
      <c r="T209" s="319">
        <f t="shared" si="332"/>
        <v>0</v>
      </c>
      <c r="U209" s="320">
        <f t="shared" si="333"/>
        <v>0</v>
      </c>
      <c r="V209" s="341">
        <f t="shared" si="277"/>
        <v>0</v>
      </c>
      <c r="W209" s="319">
        <v>0</v>
      </c>
      <c r="X209" s="319">
        <v>0</v>
      </c>
      <c r="Y209" s="319">
        <f t="shared" si="278"/>
        <v>0</v>
      </c>
      <c r="Z209" s="320">
        <f t="shared" si="279"/>
        <v>0</v>
      </c>
      <c r="AA209" s="342">
        <f t="shared" si="280"/>
        <v>0</v>
      </c>
      <c r="AB209" s="323">
        <v>5129.0300000000007</v>
      </c>
      <c r="AC209" s="323">
        <v>560.71</v>
      </c>
      <c r="AD209" s="324">
        <f t="shared" si="334"/>
        <v>4568.3200000000006</v>
      </c>
      <c r="AE209" s="324">
        <f t="shared" si="335"/>
        <v>0</v>
      </c>
      <c r="AF209" s="325">
        <f t="shared" si="264"/>
        <v>4568.3200000000006</v>
      </c>
      <c r="AG209" s="323">
        <v>2987.89</v>
      </c>
      <c r="AH209" s="323">
        <v>323.69</v>
      </c>
      <c r="AI209" s="324">
        <f t="shared" si="336"/>
        <v>2664.2</v>
      </c>
      <c r="AJ209" s="324">
        <f t="shared" si="337"/>
        <v>0</v>
      </c>
      <c r="AK209" s="325">
        <f t="shared" si="281"/>
        <v>2664.2</v>
      </c>
      <c r="AL209" s="323">
        <v>4557.29</v>
      </c>
      <c r="AM209" s="323">
        <v>3502.2</v>
      </c>
      <c r="AN209" s="324">
        <f t="shared" si="338"/>
        <v>1055.0900000000001</v>
      </c>
      <c r="AO209" s="324">
        <f t="shared" si="339"/>
        <v>0</v>
      </c>
      <c r="AP209" s="325">
        <f t="shared" si="282"/>
        <v>1055.0900000000001</v>
      </c>
      <c r="AQ209" s="326">
        <v>951.46000000000015</v>
      </c>
      <c r="AR209" s="326">
        <v>814.1</v>
      </c>
      <c r="AS209" s="324">
        <f t="shared" si="340"/>
        <v>137.36000000000013</v>
      </c>
      <c r="AT209" s="324">
        <f t="shared" si="341"/>
        <v>0</v>
      </c>
      <c r="AU209" s="327">
        <f t="shared" si="283"/>
        <v>137.36000000000013</v>
      </c>
      <c r="AV209" s="323">
        <v>263.95999999999992</v>
      </c>
      <c r="AW209" s="323">
        <v>141.08000000000001</v>
      </c>
      <c r="AX209" s="324">
        <f t="shared" si="342"/>
        <v>122.87999999999991</v>
      </c>
      <c r="AY209" s="324">
        <f t="shared" si="343"/>
        <v>0</v>
      </c>
      <c r="AZ209" s="325">
        <f t="shared" si="284"/>
        <v>122.87999999999991</v>
      </c>
      <c r="BA209" s="326">
        <v>4477.5400000000009</v>
      </c>
      <c r="BB209" s="326">
        <v>2892.4900000000007</v>
      </c>
      <c r="BC209" s="324">
        <f t="shared" si="344"/>
        <v>1585.0500000000002</v>
      </c>
      <c r="BD209" s="324">
        <f t="shared" si="345"/>
        <v>0</v>
      </c>
      <c r="BE209" s="327">
        <f t="shared" si="285"/>
        <v>1585.0500000000002</v>
      </c>
      <c r="BF209" s="324">
        <v>1172.2900000000002</v>
      </c>
      <c r="BG209" s="324">
        <v>0</v>
      </c>
      <c r="BH209" s="324">
        <f t="shared" si="346"/>
        <v>1172.2900000000002</v>
      </c>
      <c r="BI209" s="324">
        <f t="shared" si="347"/>
        <v>0</v>
      </c>
      <c r="BJ209" s="327">
        <f t="shared" si="286"/>
        <v>1172.2900000000002</v>
      </c>
      <c r="BK209" s="324">
        <v>6454.0099999999993</v>
      </c>
      <c r="BL209" s="324">
        <v>3675.5</v>
      </c>
      <c r="BM209" s="324">
        <f t="shared" si="348"/>
        <v>2778.5099999999993</v>
      </c>
      <c r="BN209" s="324">
        <f t="shared" si="349"/>
        <v>0</v>
      </c>
      <c r="BO209" s="325">
        <f t="shared" si="287"/>
        <v>2778.5099999999993</v>
      </c>
      <c r="BP209" s="320">
        <v>834.68999999999994</v>
      </c>
      <c r="BQ209" s="320">
        <v>686.49999999999989</v>
      </c>
      <c r="BR209" s="319">
        <f t="shared" si="288"/>
        <v>148.19000000000005</v>
      </c>
      <c r="BS209" s="320">
        <f t="shared" si="289"/>
        <v>0</v>
      </c>
      <c r="BT209" s="341">
        <f t="shared" si="290"/>
        <v>148.19000000000005</v>
      </c>
      <c r="BU209" s="319">
        <v>108.87999999999998</v>
      </c>
      <c r="BV209" s="319">
        <v>0</v>
      </c>
      <c r="BW209" s="319">
        <f t="shared" si="291"/>
        <v>108.87999999999998</v>
      </c>
      <c r="BX209" s="320">
        <f t="shared" si="292"/>
        <v>0</v>
      </c>
      <c r="BY209" s="342">
        <f t="shared" si="293"/>
        <v>108.87999999999998</v>
      </c>
      <c r="BZ209" s="319">
        <v>2268.52</v>
      </c>
      <c r="CA209" s="319">
        <v>0</v>
      </c>
      <c r="CB209" s="319">
        <f t="shared" si="294"/>
        <v>2268.52</v>
      </c>
      <c r="CC209" s="320">
        <f t="shared" si="295"/>
        <v>0</v>
      </c>
      <c r="CD209" s="341">
        <f t="shared" si="296"/>
        <v>2268.52</v>
      </c>
      <c r="CE209" s="319">
        <v>27760.739999999998</v>
      </c>
      <c r="CF209" s="319">
        <v>0</v>
      </c>
      <c r="CG209" s="319">
        <f t="shared" si="297"/>
        <v>27760.739999999998</v>
      </c>
      <c r="CH209" s="320">
        <f t="shared" si="298"/>
        <v>0</v>
      </c>
      <c r="CI209" s="342">
        <f t="shared" si="299"/>
        <v>27760.739999999998</v>
      </c>
      <c r="CJ209" s="319">
        <v>3024.53</v>
      </c>
      <c r="CK209" s="319">
        <v>0</v>
      </c>
      <c r="CL209" s="324">
        <f t="shared" si="300"/>
        <v>3024.53</v>
      </c>
      <c r="CM209" s="324">
        <f t="shared" si="301"/>
        <v>0</v>
      </c>
      <c r="CN209" s="327">
        <f t="shared" si="265"/>
        <v>3024.53</v>
      </c>
      <c r="CO209" s="324">
        <v>5092.7700000000004</v>
      </c>
      <c r="CP209" s="324">
        <v>0</v>
      </c>
      <c r="CQ209" s="324">
        <f t="shared" si="302"/>
        <v>5092.7700000000004</v>
      </c>
      <c r="CR209" s="324">
        <f t="shared" si="303"/>
        <v>0</v>
      </c>
      <c r="CS209" s="327">
        <f t="shared" si="266"/>
        <v>5092.7700000000004</v>
      </c>
      <c r="CT209" s="324">
        <v>809.37</v>
      </c>
      <c r="CU209" s="324">
        <v>0</v>
      </c>
      <c r="CV209" s="324">
        <f t="shared" si="304"/>
        <v>809.37</v>
      </c>
      <c r="CW209" s="324">
        <f t="shared" si="305"/>
        <v>0</v>
      </c>
      <c r="CX209" s="327">
        <f t="shared" si="267"/>
        <v>809.37</v>
      </c>
      <c r="CY209" s="324">
        <v>1813.5300000000002</v>
      </c>
      <c r="CZ209" s="324">
        <v>0</v>
      </c>
      <c r="DA209" s="324">
        <f t="shared" si="306"/>
        <v>1813.5300000000002</v>
      </c>
      <c r="DB209" s="324">
        <f t="shared" si="307"/>
        <v>0</v>
      </c>
      <c r="DC209" s="327">
        <f t="shared" si="268"/>
        <v>1813.5300000000002</v>
      </c>
      <c r="DD209" s="324">
        <v>970.28000000000009</v>
      </c>
      <c r="DE209" s="324">
        <v>0</v>
      </c>
      <c r="DF209" s="324">
        <f t="shared" si="308"/>
        <v>970.28000000000009</v>
      </c>
      <c r="DG209" s="324">
        <f t="shared" si="309"/>
        <v>0</v>
      </c>
      <c r="DH209" s="325">
        <f t="shared" si="269"/>
        <v>970.28000000000009</v>
      </c>
      <c r="DI209" s="323">
        <v>1529.37</v>
      </c>
      <c r="DJ209" s="323">
        <v>2143.1800000000003</v>
      </c>
      <c r="DK209" s="324">
        <f t="shared" si="310"/>
        <v>0</v>
      </c>
      <c r="DL209" s="324">
        <f t="shared" si="311"/>
        <v>-613.8100000000004</v>
      </c>
      <c r="DM209" s="327">
        <f t="shared" si="270"/>
        <v>-613.8100000000004</v>
      </c>
      <c r="DN209" s="324">
        <v>176.99999999999997</v>
      </c>
      <c r="DO209" s="324">
        <v>0</v>
      </c>
      <c r="DP209" s="324">
        <f t="shared" si="312"/>
        <v>176.99999999999997</v>
      </c>
      <c r="DQ209" s="324">
        <f t="shared" si="313"/>
        <v>0</v>
      </c>
      <c r="DR209" s="325">
        <f t="shared" si="314"/>
        <v>176.99999999999997</v>
      </c>
      <c r="DS209" s="320">
        <v>4399.78</v>
      </c>
      <c r="DT209" s="320">
        <v>0</v>
      </c>
      <c r="DU209" s="319">
        <f t="shared" si="315"/>
        <v>4399.78</v>
      </c>
      <c r="DV209" s="320">
        <f t="shared" si="316"/>
        <v>0</v>
      </c>
      <c r="DW209" s="342">
        <f t="shared" si="271"/>
        <v>4399.78</v>
      </c>
      <c r="DX209" s="329">
        <v>6392.41</v>
      </c>
      <c r="DY209" s="329">
        <v>3845.2900000000004</v>
      </c>
      <c r="DZ209" s="320">
        <f t="shared" si="317"/>
        <v>2547.1199999999994</v>
      </c>
      <c r="EA209" s="320">
        <f t="shared" si="318"/>
        <v>0</v>
      </c>
      <c r="EB209" s="342">
        <f t="shared" si="319"/>
        <v>2547.1199999999994</v>
      </c>
      <c r="EC209" s="319">
        <v>0</v>
      </c>
      <c r="ED209" s="319">
        <v>0</v>
      </c>
      <c r="EE209" s="319">
        <f t="shared" si="320"/>
        <v>0</v>
      </c>
      <c r="EF209" s="320">
        <f t="shared" si="321"/>
        <v>0</v>
      </c>
      <c r="EG209" s="342">
        <f t="shared" si="272"/>
        <v>0</v>
      </c>
      <c r="EH209" s="324"/>
      <c r="EI209" s="324"/>
      <c r="EJ209" s="324">
        <f t="shared" si="322"/>
        <v>0</v>
      </c>
      <c r="EK209" s="324">
        <f t="shared" si="323"/>
        <v>0</v>
      </c>
      <c r="EL209" s="327">
        <f t="shared" si="324"/>
        <v>0</v>
      </c>
      <c r="EM209" s="330">
        <v>3811.9100000000003</v>
      </c>
      <c r="EN209" s="330">
        <v>1947.3700000000001</v>
      </c>
      <c r="EO209" s="331">
        <f t="shared" si="325"/>
        <v>115170.62</v>
      </c>
      <c r="EP209" s="331">
        <f t="shared" si="273"/>
        <v>57023.68</v>
      </c>
      <c r="EQ209" s="332">
        <f t="shared" si="350"/>
        <v>58146.939999999995</v>
      </c>
      <c r="ER209" s="332">
        <f t="shared" si="351"/>
        <v>0</v>
      </c>
      <c r="ES209" s="333">
        <f t="shared" si="326"/>
        <v>58146.939999999995</v>
      </c>
      <c r="ET209" s="343"/>
      <c r="EU209" s="335">
        <f t="shared" si="327"/>
        <v>79118.069999999992</v>
      </c>
      <c r="EV209" s="336">
        <f t="shared" si="328"/>
        <v>1941.6699999999719</v>
      </c>
      <c r="EW209" s="337"/>
      <c r="EX209" s="2"/>
      <c r="EY209" s="7"/>
      <c r="EZ209" s="2"/>
      <c r="FA209" s="2"/>
      <c r="FB209" s="2"/>
      <c r="FC209" s="2"/>
      <c r="FD209" s="2"/>
      <c r="FE209" s="2"/>
      <c r="FF209" s="2"/>
      <c r="FG209" s="2"/>
    </row>
    <row r="210" spans="1:163" s="1" customFormat="1" ht="15.75" customHeight="1" x14ac:dyDescent="0.25">
      <c r="A210" s="311">
        <v>203</v>
      </c>
      <c r="B210" s="338" t="s">
        <v>208</v>
      </c>
      <c r="C210" s="339">
        <v>5</v>
      </c>
      <c r="D210" s="340">
        <v>2</v>
      </c>
      <c r="E210" s="315">
        <v>1714.0571428571427</v>
      </c>
      <c r="F210" s="316">
        <f>'[3]березень 2021'!F221</f>
        <v>46206.209999999992</v>
      </c>
      <c r="G210" s="316">
        <f>'[3]березень 2021'!G221</f>
        <v>16364.710000000001</v>
      </c>
      <c r="H210" s="317">
        <v>5621.41</v>
      </c>
      <c r="I210" s="317">
        <v>5374.78</v>
      </c>
      <c r="J210" s="317">
        <f t="shared" si="329"/>
        <v>246.63000000000011</v>
      </c>
      <c r="K210" s="317">
        <f t="shared" si="330"/>
        <v>0</v>
      </c>
      <c r="L210" s="317">
        <f t="shared" si="274"/>
        <v>246.63000000000011</v>
      </c>
      <c r="M210" s="318">
        <v>11880.95</v>
      </c>
      <c r="N210" s="318">
        <v>16696.830000000002</v>
      </c>
      <c r="O210" s="319">
        <f t="shared" si="331"/>
        <v>0</v>
      </c>
      <c r="P210" s="319">
        <f t="shared" si="275"/>
        <v>-4815.880000000001</v>
      </c>
      <c r="Q210" s="319">
        <f t="shared" si="276"/>
        <v>-4815.880000000001</v>
      </c>
      <c r="R210" s="319">
        <v>0</v>
      </c>
      <c r="S210" s="319">
        <v>0</v>
      </c>
      <c r="T210" s="319">
        <f t="shared" si="332"/>
        <v>0</v>
      </c>
      <c r="U210" s="320">
        <f t="shared" si="333"/>
        <v>0</v>
      </c>
      <c r="V210" s="341">
        <f t="shared" si="277"/>
        <v>0</v>
      </c>
      <c r="W210" s="319">
        <v>0</v>
      </c>
      <c r="X210" s="319">
        <v>0</v>
      </c>
      <c r="Y210" s="319">
        <f t="shared" si="278"/>
        <v>0</v>
      </c>
      <c r="Z210" s="320">
        <f t="shared" si="279"/>
        <v>0</v>
      </c>
      <c r="AA210" s="342">
        <f t="shared" si="280"/>
        <v>0</v>
      </c>
      <c r="AB210" s="323">
        <v>2673.25</v>
      </c>
      <c r="AC210" s="323">
        <v>487.98</v>
      </c>
      <c r="AD210" s="324">
        <f t="shared" si="334"/>
        <v>2185.27</v>
      </c>
      <c r="AE210" s="324">
        <f t="shared" si="335"/>
        <v>0</v>
      </c>
      <c r="AF210" s="325">
        <f t="shared" si="264"/>
        <v>2185.27</v>
      </c>
      <c r="AG210" s="323">
        <v>1555.5</v>
      </c>
      <c r="AH210" s="323">
        <v>669.7700000000001</v>
      </c>
      <c r="AI210" s="324">
        <f t="shared" si="336"/>
        <v>885.7299999999999</v>
      </c>
      <c r="AJ210" s="324">
        <f t="shared" si="337"/>
        <v>0</v>
      </c>
      <c r="AK210" s="325">
        <f t="shared" si="281"/>
        <v>885.7299999999999</v>
      </c>
      <c r="AL210" s="323">
        <v>2211.13</v>
      </c>
      <c r="AM210" s="323">
        <v>1719.79</v>
      </c>
      <c r="AN210" s="324">
        <f t="shared" si="338"/>
        <v>491.34000000000015</v>
      </c>
      <c r="AO210" s="324">
        <f t="shared" si="339"/>
        <v>0</v>
      </c>
      <c r="AP210" s="325">
        <f t="shared" si="282"/>
        <v>491.34000000000015</v>
      </c>
      <c r="AQ210" s="326">
        <v>462.1</v>
      </c>
      <c r="AR210" s="326">
        <v>394.68000000000006</v>
      </c>
      <c r="AS210" s="324">
        <f t="shared" si="340"/>
        <v>67.419999999999959</v>
      </c>
      <c r="AT210" s="324">
        <f t="shared" si="341"/>
        <v>0</v>
      </c>
      <c r="AU210" s="327">
        <f t="shared" si="283"/>
        <v>67.419999999999959</v>
      </c>
      <c r="AV210" s="323">
        <v>132.16999999999999</v>
      </c>
      <c r="AW210" s="323">
        <v>140.79999999999998</v>
      </c>
      <c r="AX210" s="324">
        <f t="shared" si="342"/>
        <v>0</v>
      </c>
      <c r="AY210" s="324">
        <f t="shared" si="343"/>
        <v>-8.6299999999999955</v>
      </c>
      <c r="AZ210" s="325">
        <f t="shared" si="284"/>
        <v>-8.6299999999999955</v>
      </c>
      <c r="BA210" s="326">
        <v>1690.0600000000002</v>
      </c>
      <c r="BB210" s="326">
        <v>990.48000000000013</v>
      </c>
      <c r="BC210" s="324">
        <f t="shared" si="344"/>
        <v>699.58</v>
      </c>
      <c r="BD210" s="324">
        <f t="shared" si="345"/>
        <v>0</v>
      </c>
      <c r="BE210" s="327">
        <f t="shared" si="285"/>
        <v>699.58</v>
      </c>
      <c r="BF210" s="324">
        <v>586.87</v>
      </c>
      <c r="BG210" s="324">
        <v>0</v>
      </c>
      <c r="BH210" s="324">
        <f t="shared" si="346"/>
        <v>586.87</v>
      </c>
      <c r="BI210" s="324">
        <f t="shared" si="347"/>
        <v>0</v>
      </c>
      <c r="BJ210" s="327">
        <f t="shared" si="286"/>
        <v>586.87</v>
      </c>
      <c r="BK210" s="324">
        <v>3231.1499999999996</v>
      </c>
      <c r="BL210" s="324">
        <v>1840.13</v>
      </c>
      <c r="BM210" s="324">
        <f t="shared" si="348"/>
        <v>1391.0199999999995</v>
      </c>
      <c r="BN210" s="324">
        <f t="shared" si="349"/>
        <v>0</v>
      </c>
      <c r="BO210" s="325">
        <f t="shared" si="287"/>
        <v>1391.0199999999995</v>
      </c>
      <c r="BP210" s="320">
        <v>420.27</v>
      </c>
      <c r="BQ210" s="320">
        <v>346.16</v>
      </c>
      <c r="BR210" s="319">
        <f t="shared" si="288"/>
        <v>74.109999999999957</v>
      </c>
      <c r="BS210" s="320">
        <f t="shared" si="289"/>
        <v>0</v>
      </c>
      <c r="BT210" s="341">
        <f t="shared" si="290"/>
        <v>74.109999999999957</v>
      </c>
      <c r="BU210" s="319">
        <v>54.529999999999994</v>
      </c>
      <c r="BV210" s="319">
        <v>0</v>
      </c>
      <c r="BW210" s="319">
        <f t="shared" si="291"/>
        <v>54.529999999999994</v>
      </c>
      <c r="BX210" s="320">
        <f t="shared" si="292"/>
        <v>0</v>
      </c>
      <c r="BY210" s="342">
        <f t="shared" si="293"/>
        <v>54.529999999999994</v>
      </c>
      <c r="BZ210" s="319">
        <v>1103.6500000000001</v>
      </c>
      <c r="CA210" s="319">
        <v>0</v>
      </c>
      <c r="CB210" s="319">
        <f t="shared" si="294"/>
        <v>1103.6500000000001</v>
      </c>
      <c r="CC210" s="320">
        <f t="shared" si="295"/>
        <v>0</v>
      </c>
      <c r="CD210" s="341">
        <f t="shared" si="296"/>
        <v>1103.6500000000001</v>
      </c>
      <c r="CE210" s="319">
        <v>13357.439999999999</v>
      </c>
      <c r="CF210" s="319">
        <v>0</v>
      </c>
      <c r="CG210" s="319">
        <f t="shared" si="297"/>
        <v>13357.439999999999</v>
      </c>
      <c r="CH210" s="320">
        <f t="shared" si="298"/>
        <v>0</v>
      </c>
      <c r="CI210" s="342">
        <f t="shared" si="299"/>
        <v>13357.439999999999</v>
      </c>
      <c r="CJ210" s="319">
        <v>1559.1200000000001</v>
      </c>
      <c r="CK210" s="319">
        <v>3429.69</v>
      </c>
      <c r="CL210" s="324">
        <f t="shared" si="300"/>
        <v>0</v>
      </c>
      <c r="CM210" s="324">
        <f t="shared" si="301"/>
        <v>-1870.57</v>
      </c>
      <c r="CN210" s="327">
        <f t="shared" si="265"/>
        <v>-1870.57</v>
      </c>
      <c r="CO210" s="324">
        <v>2652.84</v>
      </c>
      <c r="CP210" s="324">
        <v>3363.16</v>
      </c>
      <c r="CQ210" s="324">
        <f t="shared" si="302"/>
        <v>0</v>
      </c>
      <c r="CR210" s="324">
        <f t="shared" si="303"/>
        <v>-710.31999999999971</v>
      </c>
      <c r="CS210" s="327">
        <f t="shared" si="266"/>
        <v>-710.31999999999971</v>
      </c>
      <c r="CT210" s="324">
        <v>300.97999999999996</v>
      </c>
      <c r="CU210" s="324">
        <v>0</v>
      </c>
      <c r="CV210" s="324">
        <f t="shared" si="304"/>
        <v>300.97999999999996</v>
      </c>
      <c r="CW210" s="324">
        <f t="shared" si="305"/>
        <v>0</v>
      </c>
      <c r="CX210" s="327">
        <f t="shared" si="267"/>
        <v>300.97999999999996</v>
      </c>
      <c r="CY210" s="324">
        <v>881.9</v>
      </c>
      <c r="CZ210" s="324">
        <v>0</v>
      </c>
      <c r="DA210" s="324">
        <f t="shared" si="306"/>
        <v>881.9</v>
      </c>
      <c r="DB210" s="324">
        <f t="shared" si="307"/>
        <v>0</v>
      </c>
      <c r="DC210" s="327">
        <f t="shared" si="268"/>
        <v>881.9</v>
      </c>
      <c r="DD210" s="324">
        <v>485.2600000000001</v>
      </c>
      <c r="DE210" s="324">
        <v>0</v>
      </c>
      <c r="DF210" s="324">
        <f t="shared" si="308"/>
        <v>485.2600000000001</v>
      </c>
      <c r="DG210" s="324">
        <f t="shared" si="309"/>
        <v>0</v>
      </c>
      <c r="DH210" s="325">
        <f t="shared" si="269"/>
        <v>485.2600000000001</v>
      </c>
      <c r="DI210" s="323">
        <v>582.61</v>
      </c>
      <c r="DJ210" s="323">
        <v>2209.88</v>
      </c>
      <c r="DK210" s="324">
        <f t="shared" si="310"/>
        <v>0</v>
      </c>
      <c r="DL210" s="324">
        <f t="shared" si="311"/>
        <v>-1627.27</v>
      </c>
      <c r="DM210" s="327">
        <f t="shared" si="270"/>
        <v>-1627.27</v>
      </c>
      <c r="DN210" s="324">
        <v>87.93</v>
      </c>
      <c r="DO210" s="324">
        <v>0</v>
      </c>
      <c r="DP210" s="324">
        <f t="shared" si="312"/>
        <v>87.93</v>
      </c>
      <c r="DQ210" s="324">
        <f t="shared" si="313"/>
        <v>0</v>
      </c>
      <c r="DR210" s="325">
        <f t="shared" si="314"/>
        <v>87.93</v>
      </c>
      <c r="DS210" s="320">
        <v>2867.28</v>
      </c>
      <c r="DT210" s="320">
        <v>0</v>
      </c>
      <c r="DU210" s="319">
        <f t="shared" si="315"/>
        <v>2867.28</v>
      </c>
      <c r="DV210" s="320">
        <f t="shared" si="316"/>
        <v>0</v>
      </c>
      <c r="DW210" s="342">
        <f t="shared" si="271"/>
        <v>2867.28</v>
      </c>
      <c r="DX210" s="329">
        <v>2979.8800000000006</v>
      </c>
      <c r="DY210" s="329">
        <v>1863.27</v>
      </c>
      <c r="DZ210" s="320">
        <f t="shared" si="317"/>
        <v>1116.6100000000006</v>
      </c>
      <c r="EA210" s="320">
        <f t="shared" si="318"/>
        <v>0</v>
      </c>
      <c r="EB210" s="342">
        <f t="shared" si="319"/>
        <v>1116.6100000000006</v>
      </c>
      <c r="EC210" s="319">
        <v>0</v>
      </c>
      <c r="ED210" s="319">
        <v>0</v>
      </c>
      <c r="EE210" s="319">
        <f t="shared" si="320"/>
        <v>0</v>
      </c>
      <c r="EF210" s="320">
        <f t="shared" si="321"/>
        <v>0</v>
      </c>
      <c r="EG210" s="342">
        <f t="shared" si="272"/>
        <v>0</v>
      </c>
      <c r="EH210" s="324"/>
      <c r="EI210" s="324"/>
      <c r="EJ210" s="324">
        <f t="shared" si="322"/>
        <v>0</v>
      </c>
      <c r="EK210" s="324">
        <f t="shared" si="323"/>
        <v>0</v>
      </c>
      <c r="EL210" s="327">
        <f t="shared" si="324"/>
        <v>0</v>
      </c>
      <c r="EM210" s="330">
        <v>1964.0899999999997</v>
      </c>
      <c r="EN210" s="330">
        <v>1442.84</v>
      </c>
      <c r="EO210" s="331">
        <f t="shared" si="325"/>
        <v>59342.369999999995</v>
      </c>
      <c r="EP210" s="331">
        <f t="shared" si="273"/>
        <v>40970.240000000005</v>
      </c>
      <c r="EQ210" s="332">
        <f t="shared" si="350"/>
        <v>18372.12999999999</v>
      </c>
      <c r="ER210" s="332">
        <f t="shared" si="351"/>
        <v>0</v>
      </c>
      <c r="ES210" s="333">
        <f t="shared" si="326"/>
        <v>18372.12999999999</v>
      </c>
      <c r="ET210" s="343"/>
      <c r="EU210" s="335">
        <f t="shared" si="327"/>
        <v>64578.339999999982</v>
      </c>
      <c r="EV210" s="336">
        <f t="shared" si="328"/>
        <v>27270.06</v>
      </c>
      <c r="EW210" s="337"/>
      <c r="EX210" s="2"/>
      <c r="EY210" s="7"/>
      <c r="EZ210" s="2"/>
      <c r="FA210" s="2"/>
      <c r="FB210" s="2"/>
      <c r="FC210" s="2"/>
      <c r="FD210" s="2"/>
      <c r="FE210" s="2"/>
      <c r="FF210" s="2"/>
      <c r="FG210" s="2"/>
    </row>
    <row r="211" spans="1:163" s="1" customFormat="1" ht="15.75" customHeight="1" x14ac:dyDescent="0.25">
      <c r="A211" s="311">
        <v>204</v>
      </c>
      <c r="B211" s="338" t="s">
        <v>209</v>
      </c>
      <c r="C211" s="339">
        <v>5</v>
      </c>
      <c r="D211" s="340">
        <v>2</v>
      </c>
      <c r="E211" s="315">
        <v>1704.3428571428574</v>
      </c>
      <c r="F211" s="316">
        <f>'[3]березень 2021'!F222</f>
        <v>-112656.78</v>
      </c>
      <c r="G211" s="316">
        <f>'[3]березень 2021'!G222</f>
        <v>-128285.27999999996</v>
      </c>
      <c r="H211" s="317">
        <v>5763.18</v>
      </c>
      <c r="I211" s="317">
        <v>5515.2300000000005</v>
      </c>
      <c r="J211" s="317">
        <f t="shared" si="329"/>
        <v>247.94999999999982</v>
      </c>
      <c r="K211" s="317">
        <f t="shared" si="330"/>
        <v>0</v>
      </c>
      <c r="L211" s="317">
        <f t="shared" si="274"/>
        <v>247.94999999999982</v>
      </c>
      <c r="M211" s="318">
        <v>8066.6799999999985</v>
      </c>
      <c r="N211" s="318">
        <v>11706.16</v>
      </c>
      <c r="O211" s="319">
        <f t="shared" si="331"/>
        <v>0</v>
      </c>
      <c r="P211" s="319">
        <f t="shared" si="275"/>
        <v>-3639.4800000000014</v>
      </c>
      <c r="Q211" s="319">
        <f t="shared" si="276"/>
        <v>-3639.4800000000014</v>
      </c>
      <c r="R211" s="319">
        <v>0</v>
      </c>
      <c r="S211" s="319">
        <v>0</v>
      </c>
      <c r="T211" s="319">
        <f t="shared" si="332"/>
        <v>0</v>
      </c>
      <c r="U211" s="320">
        <f t="shared" si="333"/>
        <v>0</v>
      </c>
      <c r="V211" s="341">
        <f t="shared" si="277"/>
        <v>0</v>
      </c>
      <c r="W211" s="319">
        <v>0</v>
      </c>
      <c r="X211" s="319">
        <v>0</v>
      </c>
      <c r="Y211" s="319">
        <f t="shared" si="278"/>
        <v>0</v>
      </c>
      <c r="Z211" s="320">
        <f t="shared" si="279"/>
        <v>0</v>
      </c>
      <c r="AA211" s="342">
        <f t="shared" si="280"/>
        <v>0</v>
      </c>
      <c r="AB211" s="323">
        <v>2673.05</v>
      </c>
      <c r="AC211" s="323">
        <v>487.98</v>
      </c>
      <c r="AD211" s="324">
        <f t="shared" si="334"/>
        <v>2185.0700000000002</v>
      </c>
      <c r="AE211" s="324">
        <f t="shared" si="335"/>
        <v>0</v>
      </c>
      <c r="AF211" s="325">
        <f t="shared" si="264"/>
        <v>2185.0700000000002</v>
      </c>
      <c r="AG211" s="323">
        <v>1555.78</v>
      </c>
      <c r="AH211" s="323">
        <v>318.41000000000003</v>
      </c>
      <c r="AI211" s="324">
        <f t="shared" si="336"/>
        <v>1237.3699999999999</v>
      </c>
      <c r="AJ211" s="324">
        <f t="shared" si="337"/>
        <v>0</v>
      </c>
      <c r="AK211" s="325">
        <f t="shared" si="281"/>
        <v>1237.3699999999999</v>
      </c>
      <c r="AL211" s="323">
        <v>2201.7000000000003</v>
      </c>
      <c r="AM211" s="323">
        <v>1712.1699999999998</v>
      </c>
      <c r="AN211" s="324">
        <f t="shared" si="338"/>
        <v>489.53000000000043</v>
      </c>
      <c r="AO211" s="324">
        <f t="shared" si="339"/>
        <v>0</v>
      </c>
      <c r="AP211" s="325">
        <f t="shared" si="282"/>
        <v>489.53000000000043</v>
      </c>
      <c r="AQ211" s="326">
        <v>460.18</v>
      </c>
      <c r="AR211" s="326">
        <v>393.78999999999996</v>
      </c>
      <c r="AS211" s="324">
        <f t="shared" si="340"/>
        <v>66.390000000000043</v>
      </c>
      <c r="AT211" s="324">
        <f t="shared" si="341"/>
        <v>0</v>
      </c>
      <c r="AU211" s="327">
        <f t="shared" si="283"/>
        <v>66.390000000000043</v>
      </c>
      <c r="AV211" s="323">
        <v>131.91</v>
      </c>
      <c r="AW211" s="323">
        <v>140.79999999999998</v>
      </c>
      <c r="AX211" s="324">
        <f t="shared" si="342"/>
        <v>0</v>
      </c>
      <c r="AY211" s="324">
        <f t="shared" si="343"/>
        <v>-8.8899999999999864</v>
      </c>
      <c r="AZ211" s="325">
        <f t="shared" si="284"/>
        <v>-8.8899999999999864</v>
      </c>
      <c r="BA211" s="326">
        <v>1689.5</v>
      </c>
      <c r="BB211" s="326">
        <v>1013.94</v>
      </c>
      <c r="BC211" s="324">
        <f t="shared" si="344"/>
        <v>675.56</v>
      </c>
      <c r="BD211" s="324">
        <f t="shared" si="345"/>
        <v>0</v>
      </c>
      <c r="BE211" s="327">
        <f t="shared" si="285"/>
        <v>675.56</v>
      </c>
      <c r="BF211" s="324">
        <v>583.57000000000005</v>
      </c>
      <c r="BG211" s="324">
        <v>0</v>
      </c>
      <c r="BH211" s="324">
        <f t="shared" si="346"/>
        <v>583.57000000000005</v>
      </c>
      <c r="BI211" s="324">
        <f t="shared" si="347"/>
        <v>0</v>
      </c>
      <c r="BJ211" s="327">
        <f t="shared" si="286"/>
        <v>583.57000000000005</v>
      </c>
      <c r="BK211" s="324">
        <v>3212.95</v>
      </c>
      <c r="BL211" s="324">
        <v>1829.7</v>
      </c>
      <c r="BM211" s="324">
        <f t="shared" si="348"/>
        <v>1383.2499999999998</v>
      </c>
      <c r="BN211" s="324">
        <f t="shared" si="349"/>
        <v>0</v>
      </c>
      <c r="BO211" s="325">
        <f t="shared" si="287"/>
        <v>1383.2499999999998</v>
      </c>
      <c r="BP211" s="320">
        <v>420.96999999999991</v>
      </c>
      <c r="BQ211" s="320">
        <v>346.16</v>
      </c>
      <c r="BR211" s="319">
        <f t="shared" si="288"/>
        <v>74.809999999999889</v>
      </c>
      <c r="BS211" s="320">
        <f t="shared" si="289"/>
        <v>0</v>
      </c>
      <c r="BT211" s="341">
        <f t="shared" si="290"/>
        <v>74.809999999999889</v>
      </c>
      <c r="BU211" s="319">
        <v>54.7</v>
      </c>
      <c r="BV211" s="319">
        <v>0</v>
      </c>
      <c r="BW211" s="319">
        <f t="shared" si="291"/>
        <v>54.7</v>
      </c>
      <c r="BX211" s="320">
        <f t="shared" si="292"/>
        <v>0</v>
      </c>
      <c r="BY211" s="342">
        <f t="shared" si="293"/>
        <v>54.7</v>
      </c>
      <c r="BZ211" s="319">
        <v>1103.58</v>
      </c>
      <c r="CA211" s="319">
        <v>0</v>
      </c>
      <c r="CB211" s="319">
        <f t="shared" si="294"/>
        <v>1103.58</v>
      </c>
      <c r="CC211" s="320">
        <f t="shared" si="295"/>
        <v>0</v>
      </c>
      <c r="CD211" s="341">
        <f t="shared" si="296"/>
        <v>1103.58</v>
      </c>
      <c r="CE211" s="319">
        <v>13608.17</v>
      </c>
      <c r="CF211" s="319">
        <v>0</v>
      </c>
      <c r="CG211" s="319">
        <f t="shared" si="297"/>
        <v>13608.17</v>
      </c>
      <c r="CH211" s="320">
        <f t="shared" si="298"/>
        <v>0</v>
      </c>
      <c r="CI211" s="342">
        <f t="shared" si="299"/>
        <v>13608.17</v>
      </c>
      <c r="CJ211" s="319">
        <v>1582.28</v>
      </c>
      <c r="CK211" s="319">
        <v>0</v>
      </c>
      <c r="CL211" s="324">
        <f t="shared" si="300"/>
        <v>1582.28</v>
      </c>
      <c r="CM211" s="324">
        <f t="shared" si="301"/>
        <v>0</v>
      </c>
      <c r="CN211" s="327">
        <f t="shared" si="265"/>
        <v>1582.28</v>
      </c>
      <c r="CO211" s="324">
        <v>2652.5099999999998</v>
      </c>
      <c r="CP211" s="324">
        <v>0</v>
      </c>
      <c r="CQ211" s="324">
        <f t="shared" si="302"/>
        <v>2652.5099999999998</v>
      </c>
      <c r="CR211" s="324">
        <f t="shared" si="303"/>
        <v>0</v>
      </c>
      <c r="CS211" s="327">
        <f t="shared" si="266"/>
        <v>2652.5099999999998</v>
      </c>
      <c r="CT211" s="324">
        <v>298.09000000000003</v>
      </c>
      <c r="CU211" s="324">
        <v>1331.02</v>
      </c>
      <c r="CV211" s="324">
        <f t="shared" si="304"/>
        <v>0</v>
      </c>
      <c r="CW211" s="324">
        <f t="shared" si="305"/>
        <v>-1032.9299999999998</v>
      </c>
      <c r="CX211" s="327">
        <f t="shared" si="267"/>
        <v>-1032.9299999999998</v>
      </c>
      <c r="CY211" s="324">
        <v>885.8900000000001</v>
      </c>
      <c r="CZ211" s="324">
        <v>0</v>
      </c>
      <c r="DA211" s="324">
        <f t="shared" si="306"/>
        <v>885.8900000000001</v>
      </c>
      <c r="DB211" s="324">
        <f t="shared" si="307"/>
        <v>0</v>
      </c>
      <c r="DC211" s="327">
        <f t="shared" si="268"/>
        <v>885.8900000000001</v>
      </c>
      <c r="DD211" s="324">
        <v>485.21000000000004</v>
      </c>
      <c r="DE211" s="324">
        <v>0</v>
      </c>
      <c r="DF211" s="324">
        <f t="shared" si="308"/>
        <v>485.21000000000004</v>
      </c>
      <c r="DG211" s="324">
        <f t="shared" si="309"/>
        <v>0</v>
      </c>
      <c r="DH211" s="325">
        <f t="shared" si="269"/>
        <v>485.21000000000004</v>
      </c>
      <c r="DI211" s="323">
        <v>582.22</v>
      </c>
      <c r="DJ211" s="323">
        <v>157.44999999999999</v>
      </c>
      <c r="DK211" s="324">
        <f t="shared" si="310"/>
        <v>424.77000000000004</v>
      </c>
      <c r="DL211" s="324">
        <f t="shared" si="311"/>
        <v>0</v>
      </c>
      <c r="DM211" s="327">
        <f t="shared" si="270"/>
        <v>424.77000000000004</v>
      </c>
      <c r="DN211" s="324">
        <v>88.11</v>
      </c>
      <c r="DO211" s="324">
        <v>0</v>
      </c>
      <c r="DP211" s="324">
        <f t="shared" si="312"/>
        <v>88.11</v>
      </c>
      <c r="DQ211" s="324">
        <f t="shared" si="313"/>
        <v>0</v>
      </c>
      <c r="DR211" s="325">
        <f t="shared" si="314"/>
        <v>88.11</v>
      </c>
      <c r="DS211" s="320">
        <v>2147.67</v>
      </c>
      <c r="DT211" s="320">
        <v>0</v>
      </c>
      <c r="DU211" s="319">
        <f t="shared" si="315"/>
        <v>2147.67</v>
      </c>
      <c r="DV211" s="320">
        <f t="shared" si="316"/>
        <v>0</v>
      </c>
      <c r="DW211" s="342">
        <f t="shared" si="271"/>
        <v>2147.67</v>
      </c>
      <c r="DX211" s="329">
        <v>3180.99</v>
      </c>
      <c r="DY211" s="329">
        <v>2305.0100000000002</v>
      </c>
      <c r="DZ211" s="320">
        <f t="shared" si="317"/>
        <v>875.97999999999956</v>
      </c>
      <c r="EA211" s="320">
        <f t="shared" si="318"/>
        <v>0</v>
      </c>
      <c r="EB211" s="342">
        <f t="shared" si="319"/>
        <v>875.97999999999956</v>
      </c>
      <c r="EC211" s="319">
        <v>0</v>
      </c>
      <c r="ED211" s="319">
        <v>0</v>
      </c>
      <c r="EE211" s="319">
        <f t="shared" si="320"/>
        <v>0</v>
      </c>
      <c r="EF211" s="320">
        <f t="shared" si="321"/>
        <v>0</v>
      </c>
      <c r="EG211" s="342">
        <f t="shared" si="272"/>
        <v>0</v>
      </c>
      <c r="EH211" s="324"/>
      <c r="EI211" s="324"/>
      <c r="EJ211" s="324">
        <f t="shared" si="322"/>
        <v>0</v>
      </c>
      <c r="EK211" s="324">
        <f t="shared" si="323"/>
        <v>0</v>
      </c>
      <c r="EL211" s="327">
        <f t="shared" si="324"/>
        <v>0</v>
      </c>
      <c r="EM211" s="330">
        <v>1828.9500000000003</v>
      </c>
      <c r="EN211" s="330">
        <v>939.08000000000015</v>
      </c>
      <c r="EO211" s="331">
        <f t="shared" si="325"/>
        <v>55257.84</v>
      </c>
      <c r="EP211" s="331">
        <f t="shared" si="273"/>
        <v>28196.899999999998</v>
      </c>
      <c r="EQ211" s="332">
        <f t="shared" si="350"/>
        <v>27060.94</v>
      </c>
      <c r="ER211" s="332">
        <f t="shared" si="351"/>
        <v>0</v>
      </c>
      <c r="ES211" s="333">
        <f t="shared" si="326"/>
        <v>27060.94</v>
      </c>
      <c r="ET211" s="343"/>
      <c r="EU211" s="335">
        <f t="shared" si="327"/>
        <v>-85595.839999999997</v>
      </c>
      <c r="EV211" s="336">
        <f t="shared" si="328"/>
        <v>-109591.26999999995</v>
      </c>
      <c r="EW211" s="337"/>
      <c r="EX211" s="2"/>
      <c r="EY211" s="7"/>
      <c r="EZ211" s="2"/>
      <c r="FA211" s="2"/>
      <c r="FB211" s="2"/>
      <c r="FC211" s="2"/>
      <c r="FD211" s="2"/>
      <c r="FE211" s="2"/>
      <c r="FF211" s="2"/>
      <c r="FG211" s="2"/>
    </row>
    <row r="212" spans="1:163" s="1" customFormat="1" ht="15.75" customHeight="1" x14ac:dyDescent="0.25">
      <c r="A212" s="311">
        <v>205</v>
      </c>
      <c r="B212" s="338" t="s">
        <v>210</v>
      </c>
      <c r="C212" s="339">
        <v>5</v>
      </c>
      <c r="D212" s="340">
        <v>6</v>
      </c>
      <c r="E212" s="315">
        <v>4695.7457142857147</v>
      </c>
      <c r="F212" s="316">
        <f>'[3]березень 2021'!F223</f>
        <v>-336063.05000000005</v>
      </c>
      <c r="G212" s="316">
        <f>'[3]березень 2021'!G223</f>
        <v>-49865.929999999986</v>
      </c>
      <c r="H212" s="317">
        <v>16186.02</v>
      </c>
      <c r="I212" s="317">
        <v>15085.09</v>
      </c>
      <c r="J212" s="317">
        <f t="shared" si="329"/>
        <v>1100.9300000000003</v>
      </c>
      <c r="K212" s="317">
        <f t="shared" si="330"/>
        <v>0</v>
      </c>
      <c r="L212" s="317">
        <f t="shared" si="274"/>
        <v>1100.9300000000003</v>
      </c>
      <c r="M212" s="318">
        <v>30207.49</v>
      </c>
      <c r="N212" s="318">
        <v>39353.94</v>
      </c>
      <c r="O212" s="319">
        <f t="shared" si="331"/>
        <v>0</v>
      </c>
      <c r="P212" s="319">
        <f t="shared" si="275"/>
        <v>-9146.4500000000007</v>
      </c>
      <c r="Q212" s="319">
        <f t="shared" si="276"/>
        <v>-9146.4500000000007</v>
      </c>
      <c r="R212" s="319">
        <v>0</v>
      </c>
      <c r="S212" s="319">
        <v>0</v>
      </c>
      <c r="T212" s="319">
        <f t="shared" si="332"/>
        <v>0</v>
      </c>
      <c r="U212" s="320">
        <f t="shared" si="333"/>
        <v>0</v>
      </c>
      <c r="V212" s="341">
        <f t="shared" si="277"/>
        <v>0</v>
      </c>
      <c r="W212" s="319">
        <v>0</v>
      </c>
      <c r="X212" s="319">
        <v>0</v>
      </c>
      <c r="Y212" s="319">
        <f t="shared" si="278"/>
        <v>0</v>
      </c>
      <c r="Z212" s="320">
        <f t="shared" si="279"/>
        <v>0</v>
      </c>
      <c r="AA212" s="342">
        <f t="shared" si="280"/>
        <v>0</v>
      </c>
      <c r="AB212" s="323">
        <v>6731.5899999999992</v>
      </c>
      <c r="AC212" s="323">
        <v>1037.03</v>
      </c>
      <c r="AD212" s="324">
        <f t="shared" si="334"/>
        <v>5694.5599999999995</v>
      </c>
      <c r="AE212" s="324">
        <f t="shared" si="335"/>
        <v>0</v>
      </c>
      <c r="AF212" s="325">
        <f t="shared" si="264"/>
        <v>5694.5599999999995</v>
      </c>
      <c r="AG212" s="323">
        <v>3072.35</v>
      </c>
      <c r="AH212" s="323">
        <v>708.01</v>
      </c>
      <c r="AI212" s="324">
        <f t="shared" si="336"/>
        <v>2364.34</v>
      </c>
      <c r="AJ212" s="324">
        <f t="shared" si="337"/>
        <v>0</v>
      </c>
      <c r="AK212" s="325">
        <f t="shared" si="281"/>
        <v>2364.34</v>
      </c>
      <c r="AL212" s="323">
        <v>6649.24</v>
      </c>
      <c r="AM212" s="323">
        <v>5109.8900000000003</v>
      </c>
      <c r="AN212" s="324">
        <f t="shared" si="338"/>
        <v>1539.3499999999995</v>
      </c>
      <c r="AO212" s="324">
        <f t="shared" si="339"/>
        <v>0</v>
      </c>
      <c r="AP212" s="325">
        <f t="shared" si="282"/>
        <v>1539.3499999999995</v>
      </c>
      <c r="AQ212" s="326">
        <v>1286.2800000000002</v>
      </c>
      <c r="AR212" s="326">
        <v>1102.0899999999999</v>
      </c>
      <c r="AS212" s="324">
        <f t="shared" si="340"/>
        <v>184.19000000000028</v>
      </c>
      <c r="AT212" s="324">
        <f t="shared" si="341"/>
        <v>0</v>
      </c>
      <c r="AU212" s="327">
        <f t="shared" si="283"/>
        <v>184.19000000000028</v>
      </c>
      <c r="AV212" s="323">
        <v>526.77</v>
      </c>
      <c r="AW212" s="323">
        <v>0.89</v>
      </c>
      <c r="AX212" s="324">
        <f t="shared" si="342"/>
        <v>525.88</v>
      </c>
      <c r="AY212" s="324">
        <f t="shared" si="343"/>
        <v>0</v>
      </c>
      <c r="AZ212" s="325">
        <f t="shared" si="284"/>
        <v>525.88</v>
      </c>
      <c r="BA212" s="326">
        <v>8140.2</v>
      </c>
      <c r="BB212" s="326">
        <v>5029.6899999999996</v>
      </c>
      <c r="BC212" s="324">
        <f t="shared" si="344"/>
        <v>3110.51</v>
      </c>
      <c r="BD212" s="324">
        <f t="shared" si="345"/>
        <v>0</v>
      </c>
      <c r="BE212" s="327">
        <f t="shared" si="285"/>
        <v>3110.51</v>
      </c>
      <c r="BF212" s="324">
        <v>1607.47</v>
      </c>
      <c r="BG212" s="324">
        <v>0</v>
      </c>
      <c r="BH212" s="324">
        <f t="shared" si="346"/>
        <v>1607.47</v>
      </c>
      <c r="BI212" s="324">
        <f t="shared" si="347"/>
        <v>0</v>
      </c>
      <c r="BJ212" s="327">
        <f t="shared" si="286"/>
        <v>1607.47</v>
      </c>
      <c r="BK212" s="324">
        <v>8685.0399999999991</v>
      </c>
      <c r="BL212" s="324">
        <v>5041.0300000000007</v>
      </c>
      <c r="BM212" s="324">
        <f t="shared" si="348"/>
        <v>3644.0099999999984</v>
      </c>
      <c r="BN212" s="324">
        <f t="shared" si="349"/>
        <v>0</v>
      </c>
      <c r="BO212" s="325">
        <f t="shared" si="287"/>
        <v>3644.0099999999984</v>
      </c>
      <c r="BP212" s="320">
        <v>623.88</v>
      </c>
      <c r="BQ212" s="320">
        <v>513.66</v>
      </c>
      <c r="BR212" s="319">
        <f t="shared" si="288"/>
        <v>110.22000000000003</v>
      </c>
      <c r="BS212" s="320">
        <f t="shared" si="289"/>
        <v>0</v>
      </c>
      <c r="BT212" s="341">
        <f t="shared" si="290"/>
        <v>110.22000000000003</v>
      </c>
      <c r="BU212" s="319">
        <v>79.8</v>
      </c>
      <c r="BV212" s="319">
        <v>2389.37</v>
      </c>
      <c r="BW212" s="319">
        <f t="shared" si="291"/>
        <v>0</v>
      </c>
      <c r="BX212" s="320">
        <f t="shared" si="292"/>
        <v>-2309.5699999999997</v>
      </c>
      <c r="BY212" s="342">
        <f t="shared" si="293"/>
        <v>-2309.5699999999997</v>
      </c>
      <c r="BZ212" s="319">
        <v>2511.84</v>
      </c>
      <c r="CA212" s="319">
        <v>4096</v>
      </c>
      <c r="CB212" s="319">
        <f t="shared" si="294"/>
        <v>0</v>
      </c>
      <c r="CC212" s="320">
        <f t="shared" si="295"/>
        <v>-1584.1599999999999</v>
      </c>
      <c r="CD212" s="341">
        <f t="shared" si="296"/>
        <v>-1584.1599999999999</v>
      </c>
      <c r="CE212" s="319">
        <v>38476.600000000006</v>
      </c>
      <c r="CF212" s="319">
        <v>20711.039999999997</v>
      </c>
      <c r="CG212" s="319">
        <f t="shared" si="297"/>
        <v>17765.560000000009</v>
      </c>
      <c r="CH212" s="320">
        <f t="shared" si="298"/>
        <v>0</v>
      </c>
      <c r="CI212" s="342">
        <f t="shared" si="299"/>
        <v>17765.560000000009</v>
      </c>
      <c r="CJ212" s="319">
        <v>3976.2700000000004</v>
      </c>
      <c r="CK212" s="319">
        <v>0</v>
      </c>
      <c r="CL212" s="324">
        <f t="shared" si="300"/>
        <v>3976.2700000000004</v>
      </c>
      <c r="CM212" s="324">
        <f t="shared" si="301"/>
        <v>0</v>
      </c>
      <c r="CN212" s="327">
        <f t="shared" si="265"/>
        <v>3976.2700000000004</v>
      </c>
      <c r="CO212" s="324">
        <v>5238.4900000000007</v>
      </c>
      <c r="CP212" s="324">
        <v>80903.34</v>
      </c>
      <c r="CQ212" s="324">
        <f t="shared" si="302"/>
        <v>0</v>
      </c>
      <c r="CR212" s="324">
        <f t="shared" si="303"/>
        <v>-75664.849999999991</v>
      </c>
      <c r="CS212" s="327">
        <f t="shared" si="266"/>
        <v>-75664.849999999991</v>
      </c>
      <c r="CT212" s="324">
        <v>1023.6100000000001</v>
      </c>
      <c r="CU212" s="324">
        <v>1257.25</v>
      </c>
      <c r="CV212" s="324">
        <f t="shared" si="304"/>
        <v>0</v>
      </c>
      <c r="CW212" s="324">
        <f t="shared" si="305"/>
        <v>-233.63999999999987</v>
      </c>
      <c r="CX212" s="327">
        <f t="shared" si="267"/>
        <v>-233.63999999999987</v>
      </c>
      <c r="CY212" s="324">
        <v>2338.52</v>
      </c>
      <c r="CZ212" s="324">
        <v>4549.01</v>
      </c>
      <c r="DA212" s="324">
        <f t="shared" si="306"/>
        <v>0</v>
      </c>
      <c r="DB212" s="324">
        <f t="shared" si="307"/>
        <v>-2210.4900000000002</v>
      </c>
      <c r="DC212" s="327">
        <f t="shared" si="268"/>
        <v>-2210.4900000000002</v>
      </c>
      <c r="DD212" s="324">
        <v>1942.2900000000002</v>
      </c>
      <c r="DE212" s="324">
        <v>0</v>
      </c>
      <c r="DF212" s="324">
        <f t="shared" si="308"/>
        <v>1942.2900000000002</v>
      </c>
      <c r="DG212" s="324">
        <f t="shared" si="309"/>
        <v>0</v>
      </c>
      <c r="DH212" s="325">
        <f t="shared" si="269"/>
        <v>1942.2900000000002</v>
      </c>
      <c r="DI212" s="323">
        <v>2875.7700000000004</v>
      </c>
      <c r="DJ212" s="323">
        <v>887.72</v>
      </c>
      <c r="DK212" s="324">
        <f t="shared" si="310"/>
        <v>1988.0500000000004</v>
      </c>
      <c r="DL212" s="324">
        <f t="shared" si="311"/>
        <v>0</v>
      </c>
      <c r="DM212" s="327">
        <f t="shared" si="270"/>
        <v>1988.0500000000004</v>
      </c>
      <c r="DN212" s="324">
        <v>229.57999999999998</v>
      </c>
      <c r="DO212" s="324">
        <v>0</v>
      </c>
      <c r="DP212" s="324">
        <f t="shared" si="312"/>
        <v>229.57999999999998</v>
      </c>
      <c r="DQ212" s="324">
        <f t="shared" si="313"/>
        <v>0</v>
      </c>
      <c r="DR212" s="325">
        <f t="shared" si="314"/>
        <v>229.57999999999998</v>
      </c>
      <c r="DS212" s="320">
        <v>11634.52</v>
      </c>
      <c r="DT212" s="320">
        <v>0</v>
      </c>
      <c r="DU212" s="319">
        <f t="shared" si="315"/>
        <v>11634.52</v>
      </c>
      <c r="DV212" s="320">
        <f t="shared" si="316"/>
        <v>0</v>
      </c>
      <c r="DW212" s="342">
        <f t="shared" si="271"/>
        <v>11634.52</v>
      </c>
      <c r="DX212" s="329">
        <v>10090.500000000002</v>
      </c>
      <c r="DY212" s="329">
        <v>6167.56</v>
      </c>
      <c r="DZ212" s="320">
        <f t="shared" si="317"/>
        <v>3922.9400000000014</v>
      </c>
      <c r="EA212" s="320">
        <f t="shared" si="318"/>
        <v>0</v>
      </c>
      <c r="EB212" s="342">
        <f t="shared" si="319"/>
        <v>3922.9400000000014</v>
      </c>
      <c r="EC212" s="319">
        <v>0</v>
      </c>
      <c r="ED212" s="319">
        <v>0</v>
      </c>
      <c r="EE212" s="319">
        <f t="shared" si="320"/>
        <v>0</v>
      </c>
      <c r="EF212" s="320">
        <f t="shared" si="321"/>
        <v>0</v>
      </c>
      <c r="EG212" s="342">
        <f t="shared" si="272"/>
        <v>0</v>
      </c>
      <c r="EH212" s="324"/>
      <c r="EI212" s="324"/>
      <c r="EJ212" s="324">
        <f t="shared" si="322"/>
        <v>0</v>
      </c>
      <c r="EK212" s="324">
        <f t="shared" si="323"/>
        <v>0</v>
      </c>
      <c r="EL212" s="327">
        <f t="shared" si="324"/>
        <v>0</v>
      </c>
      <c r="EM212" s="330">
        <v>5628.12</v>
      </c>
      <c r="EN212" s="330">
        <v>7815.1</v>
      </c>
      <c r="EO212" s="331">
        <f t="shared" si="325"/>
        <v>169762.24000000002</v>
      </c>
      <c r="EP212" s="331">
        <f t="shared" si="273"/>
        <v>201757.71000000005</v>
      </c>
      <c r="EQ212" s="332">
        <f t="shared" si="350"/>
        <v>0</v>
      </c>
      <c r="ER212" s="332">
        <f t="shared" si="351"/>
        <v>-31995.47000000003</v>
      </c>
      <c r="ES212" s="333">
        <f t="shared" si="326"/>
        <v>-31995.47000000003</v>
      </c>
      <c r="ET212" s="343"/>
      <c r="EU212" s="335">
        <f t="shared" si="327"/>
        <v>-368058.52000000008</v>
      </c>
      <c r="EV212" s="336">
        <f t="shared" si="328"/>
        <v>-102073.15999999997</v>
      </c>
      <c r="EW212" s="337"/>
      <c r="EX212" s="2"/>
      <c r="EY212" s="7"/>
      <c r="EZ212" s="2"/>
      <c r="FA212" s="2"/>
      <c r="FB212" s="2"/>
      <c r="FC212" s="2"/>
      <c r="FD212" s="2"/>
      <c r="FE212" s="2"/>
      <c r="FF212" s="2"/>
      <c r="FG212" s="2"/>
    </row>
    <row r="213" spans="1:163" s="1" customFormat="1" ht="15.75" customHeight="1" x14ac:dyDescent="0.25">
      <c r="A213" s="311">
        <v>206</v>
      </c>
      <c r="B213" s="338" t="s">
        <v>211</v>
      </c>
      <c r="C213" s="339">
        <v>5</v>
      </c>
      <c r="D213" s="340">
        <v>6</v>
      </c>
      <c r="E213" s="315">
        <v>4485.7771428571423</v>
      </c>
      <c r="F213" s="316">
        <f>'[3]березень 2021'!F224</f>
        <v>-2273.1399999999921</v>
      </c>
      <c r="G213" s="316">
        <f>'[3]березень 2021'!G224</f>
        <v>-90066.310000000056</v>
      </c>
      <c r="H213" s="317">
        <v>17066.650000000001</v>
      </c>
      <c r="I213" s="317">
        <v>16055.179999999998</v>
      </c>
      <c r="J213" s="317">
        <f t="shared" si="329"/>
        <v>1011.470000000003</v>
      </c>
      <c r="K213" s="317">
        <f t="shared" si="330"/>
        <v>0</v>
      </c>
      <c r="L213" s="317">
        <f t="shared" si="274"/>
        <v>1011.470000000003</v>
      </c>
      <c r="M213" s="318">
        <v>31793.09</v>
      </c>
      <c r="N213" s="318">
        <v>40138.989999999991</v>
      </c>
      <c r="O213" s="319">
        <f t="shared" si="331"/>
        <v>0</v>
      </c>
      <c r="P213" s="319">
        <f t="shared" si="275"/>
        <v>-8345.8999999999905</v>
      </c>
      <c r="Q213" s="319">
        <f t="shared" si="276"/>
        <v>-8345.8999999999905</v>
      </c>
      <c r="R213" s="319">
        <v>0</v>
      </c>
      <c r="S213" s="319">
        <v>0</v>
      </c>
      <c r="T213" s="319">
        <f t="shared" si="332"/>
        <v>0</v>
      </c>
      <c r="U213" s="320">
        <f t="shared" si="333"/>
        <v>0</v>
      </c>
      <c r="V213" s="341">
        <f t="shared" si="277"/>
        <v>0</v>
      </c>
      <c r="W213" s="319">
        <v>0</v>
      </c>
      <c r="X213" s="319">
        <v>0</v>
      </c>
      <c r="Y213" s="319">
        <f t="shared" si="278"/>
        <v>0</v>
      </c>
      <c r="Z213" s="320">
        <f t="shared" si="279"/>
        <v>0</v>
      </c>
      <c r="AA213" s="342">
        <f t="shared" si="280"/>
        <v>0</v>
      </c>
      <c r="AB213" s="323">
        <v>6117.7500000000009</v>
      </c>
      <c r="AC213" s="323">
        <v>1032.19</v>
      </c>
      <c r="AD213" s="324">
        <f t="shared" si="334"/>
        <v>5085.5600000000013</v>
      </c>
      <c r="AE213" s="324">
        <f t="shared" si="335"/>
        <v>0</v>
      </c>
      <c r="AF213" s="325">
        <f t="shared" si="264"/>
        <v>5085.5600000000013</v>
      </c>
      <c r="AG213" s="323">
        <v>2981.5</v>
      </c>
      <c r="AH213" s="323">
        <v>432.04</v>
      </c>
      <c r="AI213" s="324">
        <f t="shared" si="336"/>
        <v>2549.46</v>
      </c>
      <c r="AJ213" s="324">
        <f t="shared" si="337"/>
        <v>0</v>
      </c>
      <c r="AK213" s="325">
        <f t="shared" si="281"/>
        <v>2549.46</v>
      </c>
      <c r="AL213" s="323">
        <v>6304.2300000000005</v>
      </c>
      <c r="AM213" s="323">
        <v>4845.82</v>
      </c>
      <c r="AN213" s="324">
        <f t="shared" si="338"/>
        <v>1458.4100000000008</v>
      </c>
      <c r="AO213" s="324">
        <f t="shared" si="339"/>
        <v>0</v>
      </c>
      <c r="AP213" s="325">
        <f t="shared" si="282"/>
        <v>1458.4100000000008</v>
      </c>
      <c r="AQ213" s="326">
        <v>0</v>
      </c>
      <c r="AR213" s="326">
        <v>0</v>
      </c>
      <c r="AS213" s="324">
        <f t="shared" si="340"/>
        <v>0</v>
      </c>
      <c r="AT213" s="324">
        <f t="shared" si="341"/>
        <v>0</v>
      </c>
      <c r="AU213" s="327">
        <f t="shared" si="283"/>
        <v>0</v>
      </c>
      <c r="AV213" s="323">
        <v>409.16999999999996</v>
      </c>
      <c r="AW213" s="323">
        <v>0.7</v>
      </c>
      <c r="AX213" s="324">
        <f t="shared" si="342"/>
        <v>408.46999999999997</v>
      </c>
      <c r="AY213" s="324">
        <f t="shared" si="343"/>
        <v>0</v>
      </c>
      <c r="AZ213" s="325">
        <f t="shared" si="284"/>
        <v>408.46999999999997</v>
      </c>
      <c r="BA213" s="326">
        <v>7960.24</v>
      </c>
      <c r="BB213" s="326">
        <v>4810.2299999999996</v>
      </c>
      <c r="BC213" s="324">
        <f t="shared" si="344"/>
        <v>3150.01</v>
      </c>
      <c r="BD213" s="324">
        <f t="shared" si="345"/>
        <v>0</v>
      </c>
      <c r="BE213" s="327">
        <f t="shared" si="285"/>
        <v>3150.01</v>
      </c>
      <c r="BF213" s="324">
        <v>1531.21</v>
      </c>
      <c r="BG213" s="324">
        <v>0</v>
      </c>
      <c r="BH213" s="324">
        <f t="shared" si="346"/>
        <v>1531.21</v>
      </c>
      <c r="BI213" s="324">
        <f t="shared" si="347"/>
        <v>0</v>
      </c>
      <c r="BJ213" s="327">
        <f t="shared" si="286"/>
        <v>1531.21</v>
      </c>
      <c r="BK213" s="324">
        <v>8150.3</v>
      </c>
      <c r="BL213" s="324">
        <v>4800.91</v>
      </c>
      <c r="BM213" s="324">
        <f t="shared" si="348"/>
        <v>3349.3900000000003</v>
      </c>
      <c r="BN213" s="324">
        <f t="shared" si="349"/>
        <v>0</v>
      </c>
      <c r="BO213" s="325">
        <f t="shared" si="287"/>
        <v>3349.3900000000003</v>
      </c>
      <c r="BP213" s="320">
        <v>1131.4099999999999</v>
      </c>
      <c r="BQ213" s="320">
        <v>929.44</v>
      </c>
      <c r="BR213" s="319">
        <f t="shared" si="288"/>
        <v>201.9699999999998</v>
      </c>
      <c r="BS213" s="320">
        <f t="shared" si="289"/>
        <v>0</v>
      </c>
      <c r="BT213" s="341">
        <f t="shared" si="290"/>
        <v>201.9699999999998</v>
      </c>
      <c r="BU213" s="319">
        <v>147.10999999999999</v>
      </c>
      <c r="BV213" s="319">
        <v>682.68</v>
      </c>
      <c r="BW213" s="319">
        <f t="shared" si="291"/>
        <v>0</v>
      </c>
      <c r="BX213" s="320">
        <f t="shared" si="292"/>
        <v>-535.56999999999994</v>
      </c>
      <c r="BY213" s="342">
        <f t="shared" si="293"/>
        <v>-535.56999999999994</v>
      </c>
      <c r="BZ213" s="319">
        <v>3923.3399999999997</v>
      </c>
      <c r="CA213" s="319">
        <v>1237.3399999999999</v>
      </c>
      <c r="CB213" s="319">
        <f t="shared" si="294"/>
        <v>2686</v>
      </c>
      <c r="CC213" s="320">
        <f t="shared" si="295"/>
        <v>0</v>
      </c>
      <c r="CD213" s="341">
        <f t="shared" si="296"/>
        <v>2686</v>
      </c>
      <c r="CE213" s="319">
        <v>48650.900000000009</v>
      </c>
      <c r="CF213" s="319">
        <v>30672.690000000002</v>
      </c>
      <c r="CG213" s="319">
        <f t="shared" si="297"/>
        <v>17978.210000000006</v>
      </c>
      <c r="CH213" s="320">
        <f t="shared" si="298"/>
        <v>0</v>
      </c>
      <c r="CI213" s="342">
        <f t="shared" si="299"/>
        <v>17978.210000000006</v>
      </c>
      <c r="CJ213" s="319">
        <v>3556.6299999999997</v>
      </c>
      <c r="CK213" s="319">
        <v>0</v>
      </c>
      <c r="CL213" s="324">
        <f t="shared" si="300"/>
        <v>3556.6299999999997</v>
      </c>
      <c r="CM213" s="324">
        <f t="shared" si="301"/>
        <v>0</v>
      </c>
      <c r="CN213" s="327">
        <f t="shared" si="265"/>
        <v>3556.6299999999997</v>
      </c>
      <c r="CO213" s="324">
        <v>5081.1399999999994</v>
      </c>
      <c r="CP213" s="324">
        <v>0</v>
      </c>
      <c r="CQ213" s="324">
        <f t="shared" si="302"/>
        <v>5081.1399999999994</v>
      </c>
      <c r="CR213" s="324">
        <f t="shared" si="303"/>
        <v>0</v>
      </c>
      <c r="CS213" s="327">
        <f t="shared" si="266"/>
        <v>5081.1399999999994</v>
      </c>
      <c r="CT213" s="324">
        <v>965.97</v>
      </c>
      <c r="CU213" s="324">
        <v>1295.47</v>
      </c>
      <c r="CV213" s="324">
        <f t="shared" si="304"/>
        <v>0</v>
      </c>
      <c r="CW213" s="324">
        <f t="shared" si="305"/>
        <v>-329.5</v>
      </c>
      <c r="CX213" s="327">
        <f t="shared" si="267"/>
        <v>-329.5</v>
      </c>
      <c r="CY213" s="324">
        <v>0</v>
      </c>
      <c r="CZ213" s="324">
        <v>0</v>
      </c>
      <c r="DA213" s="324">
        <f t="shared" si="306"/>
        <v>0</v>
      </c>
      <c r="DB213" s="324">
        <f t="shared" si="307"/>
        <v>0</v>
      </c>
      <c r="DC213" s="327">
        <f t="shared" si="268"/>
        <v>0</v>
      </c>
      <c r="DD213" s="324">
        <v>1511.5500000000002</v>
      </c>
      <c r="DE213" s="324">
        <v>0</v>
      </c>
      <c r="DF213" s="324">
        <f t="shared" si="308"/>
        <v>1511.5500000000002</v>
      </c>
      <c r="DG213" s="324">
        <f t="shared" si="309"/>
        <v>0</v>
      </c>
      <c r="DH213" s="325">
        <f t="shared" si="269"/>
        <v>1511.5500000000002</v>
      </c>
      <c r="DI213" s="323">
        <v>2685.46</v>
      </c>
      <c r="DJ213" s="323">
        <v>450.25</v>
      </c>
      <c r="DK213" s="324">
        <f t="shared" si="310"/>
        <v>2235.21</v>
      </c>
      <c r="DL213" s="324">
        <f t="shared" si="311"/>
        <v>0</v>
      </c>
      <c r="DM213" s="327">
        <f t="shared" si="270"/>
        <v>2235.21</v>
      </c>
      <c r="DN213" s="324">
        <v>231.20999999999998</v>
      </c>
      <c r="DO213" s="324">
        <v>571.37</v>
      </c>
      <c r="DP213" s="324">
        <f t="shared" si="312"/>
        <v>0</v>
      </c>
      <c r="DQ213" s="324">
        <f t="shared" si="313"/>
        <v>-340.16</v>
      </c>
      <c r="DR213" s="325">
        <f t="shared" si="314"/>
        <v>-340.16</v>
      </c>
      <c r="DS213" s="320">
        <v>11900.099999999999</v>
      </c>
      <c r="DT213" s="320">
        <v>0</v>
      </c>
      <c r="DU213" s="319">
        <f t="shared" si="315"/>
        <v>11900.099999999999</v>
      </c>
      <c r="DV213" s="320">
        <f t="shared" si="316"/>
        <v>0</v>
      </c>
      <c r="DW213" s="342">
        <f t="shared" si="271"/>
        <v>11900.099999999999</v>
      </c>
      <c r="DX213" s="329">
        <v>5574.3899999999994</v>
      </c>
      <c r="DY213" s="329">
        <v>3048.31</v>
      </c>
      <c r="DZ213" s="320">
        <f t="shared" si="317"/>
        <v>2526.0799999999995</v>
      </c>
      <c r="EA213" s="320">
        <f t="shared" si="318"/>
        <v>0</v>
      </c>
      <c r="EB213" s="342">
        <f t="shared" si="319"/>
        <v>2526.0799999999995</v>
      </c>
      <c r="EC213" s="319">
        <v>0</v>
      </c>
      <c r="ED213" s="319">
        <v>0</v>
      </c>
      <c r="EE213" s="319">
        <f t="shared" si="320"/>
        <v>0</v>
      </c>
      <c r="EF213" s="320">
        <f t="shared" si="321"/>
        <v>0</v>
      </c>
      <c r="EG213" s="342">
        <f t="shared" si="272"/>
        <v>0</v>
      </c>
      <c r="EH213" s="324"/>
      <c r="EI213" s="324"/>
      <c r="EJ213" s="324">
        <f t="shared" si="322"/>
        <v>0</v>
      </c>
      <c r="EK213" s="324">
        <f t="shared" si="323"/>
        <v>0</v>
      </c>
      <c r="EL213" s="327">
        <f t="shared" si="324"/>
        <v>0</v>
      </c>
      <c r="EM213" s="330">
        <v>5740.34</v>
      </c>
      <c r="EN213" s="330">
        <v>3675.23</v>
      </c>
      <c r="EO213" s="331">
        <f t="shared" si="325"/>
        <v>173413.69000000003</v>
      </c>
      <c r="EP213" s="331">
        <f t="shared" si="273"/>
        <v>114678.83999999995</v>
      </c>
      <c r="EQ213" s="332">
        <f t="shared" si="350"/>
        <v>58734.850000000079</v>
      </c>
      <c r="ER213" s="332">
        <f t="shared" si="351"/>
        <v>0</v>
      </c>
      <c r="ES213" s="333">
        <f t="shared" si="326"/>
        <v>58734.850000000079</v>
      </c>
      <c r="ET213" s="343"/>
      <c r="EU213" s="335">
        <f t="shared" si="327"/>
        <v>56461.710000000086</v>
      </c>
      <c r="EV213" s="336">
        <f t="shared" si="328"/>
        <v>-60373.230000000047</v>
      </c>
      <c r="EW213" s="337"/>
      <c r="EX213" s="2"/>
      <c r="EY213" s="7"/>
      <c r="EZ213" s="2"/>
      <c r="FA213" s="2"/>
      <c r="FB213" s="2"/>
      <c r="FC213" s="2"/>
      <c r="FD213" s="2"/>
      <c r="FE213" s="2"/>
      <c r="FF213" s="2"/>
      <c r="FG213" s="2"/>
    </row>
    <row r="214" spans="1:163" s="1" customFormat="1" ht="15.75" customHeight="1" x14ac:dyDescent="0.25">
      <c r="A214" s="311">
        <v>207</v>
      </c>
      <c r="B214" s="338" t="s">
        <v>212</v>
      </c>
      <c r="C214" s="339">
        <v>5</v>
      </c>
      <c r="D214" s="340">
        <v>4</v>
      </c>
      <c r="E214" s="315">
        <v>2749.2000000000003</v>
      </c>
      <c r="F214" s="316">
        <f>'[3]березень 2021'!F225</f>
        <v>70162.26999999999</v>
      </c>
      <c r="G214" s="316">
        <f>'[3]березень 2021'!G225</f>
        <v>47972.589999999982</v>
      </c>
      <c r="H214" s="317">
        <v>11281.650000000001</v>
      </c>
      <c r="I214" s="317">
        <v>10233.92</v>
      </c>
      <c r="J214" s="317">
        <f t="shared" si="329"/>
        <v>1047.7300000000014</v>
      </c>
      <c r="K214" s="317">
        <f t="shared" si="330"/>
        <v>0</v>
      </c>
      <c r="L214" s="317">
        <f t="shared" si="274"/>
        <v>1047.7300000000014</v>
      </c>
      <c r="M214" s="318">
        <v>19853.66</v>
      </c>
      <c r="N214" s="318">
        <v>26952.609999999997</v>
      </c>
      <c r="O214" s="319">
        <f t="shared" si="331"/>
        <v>0</v>
      </c>
      <c r="P214" s="319">
        <f t="shared" si="275"/>
        <v>-7098.9499999999971</v>
      </c>
      <c r="Q214" s="319">
        <f t="shared" si="276"/>
        <v>-7098.9499999999971</v>
      </c>
      <c r="R214" s="319">
        <v>0</v>
      </c>
      <c r="S214" s="319">
        <v>0</v>
      </c>
      <c r="T214" s="319">
        <f t="shared" si="332"/>
        <v>0</v>
      </c>
      <c r="U214" s="320">
        <f t="shared" si="333"/>
        <v>0</v>
      </c>
      <c r="V214" s="341">
        <f t="shared" si="277"/>
        <v>0</v>
      </c>
      <c r="W214" s="319">
        <v>0</v>
      </c>
      <c r="X214" s="319">
        <v>0</v>
      </c>
      <c r="Y214" s="319">
        <f t="shared" si="278"/>
        <v>0</v>
      </c>
      <c r="Z214" s="320">
        <f t="shared" si="279"/>
        <v>0</v>
      </c>
      <c r="AA214" s="342">
        <f t="shared" si="280"/>
        <v>0</v>
      </c>
      <c r="AB214" s="323">
        <v>4040.22</v>
      </c>
      <c r="AC214" s="323">
        <v>744.44</v>
      </c>
      <c r="AD214" s="324">
        <f t="shared" si="334"/>
        <v>3295.7799999999997</v>
      </c>
      <c r="AE214" s="324">
        <f t="shared" si="335"/>
        <v>0</v>
      </c>
      <c r="AF214" s="325">
        <f t="shared" si="264"/>
        <v>3295.7799999999997</v>
      </c>
      <c r="AG214" s="323">
        <v>2005.56</v>
      </c>
      <c r="AH214" s="323">
        <v>374.28000000000003</v>
      </c>
      <c r="AI214" s="324">
        <f t="shared" si="336"/>
        <v>1631.28</v>
      </c>
      <c r="AJ214" s="324">
        <f t="shared" si="337"/>
        <v>0</v>
      </c>
      <c r="AK214" s="325">
        <f t="shared" si="281"/>
        <v>1631.28</v>
      </c>
      <c r="AL214" s="323">
        <v>3769.46</v>
      </c>
      <c r="AM214" s="323">
        <v>2901.67</v>
      </c>
      <c r="AN214" s="324">
        <f t="shared" si="338"/>
        <v>867.79</v>
      </c>
      <c r="AO214" s="324">
        <f t="shared" si="339"/>
        <v>0</v>
      </c>
      <c r="AP214" s="325">
        <f t="shared" si="282"/>
        <v>867.79</v>
      </c>
      <c r="AQ214" s="326">
        <v>0</v>
      </c>
      <c r="AR214" s="326">
        <v>0</v>
      </c>
      <c r="AS214" s="324">
        <f t="shared" si="340"/>
        <v>0</v>
      </c>
      <c r="AT214" s="324">
        <f t="shared" si="341"/>
        <v>0</v>
      </c>
      <c r="AU214" s="327">
        <f t="shared" si="283"/>
        <v>0</v>
      </c>
      <c r="AV214" s="323">
        <v>233.7</v>
      </c>
      <c r="AW214" s="323">
        <v>0.39999999999999997</v>
      </c>
      <c r="AX214" s="324">
        <f t="shared" si="342"/>
        <v>233.29999999999998</v>
      </c>
      <c r="AY214" s="324">
        <f t="shared" si="343"/>
        <v>0</v>
      </c>
      <c r="AZ214" s="325">
        <f t="shared" si="284"/>
        <v>233.29999999999998</v>
      </c>
      <c r="BA214" s="326">
        <v>4159.8</v>
      </c>
      <c r="BB214" s="326">
        <v>2510.7600000000002</v>
      </c>
      <c r="BC214" s="324">
        <f t="shared" si="344"/>
        <v>1649.04</v>
      </c>
      <c r="BD214" s="324">
        <f t="shared" si="345"/>
        <v>0</v>
      </c>
      <c r="BE214" s="327">
        <f t="shared" si="285"/>
        <v>1649.04</v>
      </c>
      <c r="BF214" s="324">
        <v>941.34</v>
      </c>
      <c r="BG214" s="324">
        <v>2659.4399999999996</v>
      </c>
      <c r="BH214" s="324">
        <f t="shared" si="346"/>
        <v>0</v>
      </c>
      <c r="BI214" s="324">
        <f t="shared" si="347"/>
        <v>-1718.0999999999995</v>
      </c>
      <c r="BJ214" s="327">
        <f t="shared" si="286"/>
        <v>-1718.0999999999995</v>
      </c>
      <c r="BK214" s="324">
        <v>5011.26</v>
      </c>
      <c r="BL214" s="324">
        <v>2951.3999999999996</v>
      </c>
      <c r="BM214" s="324">
        <f t="shared" si="348"/>
        <v>2059.8600000000006</v>
      </c>
      <c r="BN214" s="324">
        <f t="shared" si="349"/>
        <v>0</v>
      </c>
      <c r="BO214" s="325">
        <f t="shared" si="287"/>
        <v>2059.8600000000006</v>
      </c>
      <c r="BP214" s="320">
        <v>706.52</v>
      </c>
      <c r="BQ214" s="320">
        <v>581.91999999999996</v>
      </c>
      <c r="BR214" s="319">
        <f t="shared" si="288"/>
        <v>124.60000000000002</v>
      </c>
      <c r="BS214" s="320">
        <f t="shared" si="289"/>
        <v>0</v>
      </c>
      <c r="BT214" s="341">
        <f t="shared" si="290"/>
        <v>124.60000000000002</v>
      </c>
      <c r="BU214" s="319">
        <v>92.38000000000001</v>
      </c>
      <c r="BV214" s="319">
        <v>332.2</v>
      </c>
      <c r="BW214" s="319">
        <f t="shared" si="291"/>
        <v>0</v>
      </c>
      <c r="BX214" s="320">
        <f t="shared" si="292"/>
        <v>-239.82</v>
      </c>
      <c r="BY214" s="342">
        <f t="shared" si="293"/>
        <v>-239.82</v>
      </c>
      <c r="BZ214" s="319">
        <v>2615.3299999999995</v>
      </c>
      <c r="CA214" s="319">
        <v>824.89</v>
      </c>
      <c r="CB214" s="319">
        <f t="shared" si="294"/>
        <v>1790.4399999999996</v>
      </c>
      <c r="CC214" s="320">
        <f t="shared" si="295"/>
        <v>0</v>
      </c>
      <c r="CD214" s="341">
        <f t="shared" si="296"/>
        <v>1790.4399999999996</v>
      </c>
      <c r="CE214" s="319">
        <v>28488.1</v>
      </c>
      <c r="CF214" s="319">
        <v>18345.180000000004</v>
      </c>
      <c r="CG214" s="319">
        <f t="shared" si="297"/>
        <v>10142.919999999995</v>
      </c>
      <c r="CH214" s="320">
        <f t="shared" si="298"/>
        <v>0</v>
      </c>
      <c r="CI214" s="342">
        <f t="shared" si="299"/>
        <v>10142.919999999995</v>
      </c>
      <c r="CJ214" s="319">
        <v>2351.13</v>
      </c>
      <c r="CK214" s="319">
        <v>0</v>
      </c>
      <c r="CL214" s="324">
        <f t="shared" si="300"/>
        <v>2351.13</v>
      </c>
      <c r="CM214" s="324">
        <f t="shared" si="301"/>
        <v>0</v>
      </c>
      <c r="CN214" s="327">
        <f t="shared" si="265"/>
        <v>2351.13</v>
      </c>
      <c r="CO214" s="324">
        <v>3420.5499999999993</v>
      </c>
      <c r="CP214" s="324">
        <v>0</v>
      </c>
      <c r="CQ214" s="324">
        <f t="shared" si="302"/>
        <v>3420.5499999999993</v>
      </c>
      <c r="CR214" s="324">
        <f t="shared" si="303"/>
        <v>0</v>
      </c>
      <c r="CS214" s="327">
        <f t="shared" si="266"/>
        <v>3420.5499999999993</v>
      </c>
      <c r="CT214" s="324">
        <v>571.54</v>
      </c>
      <c r="CU214" s="324">
        <v>0</v>
      </c>
      <c r="CV214" s="324">
        <f t="shared" si="304"/>
        <v>571.54</v>
      </c>
      <c r="CW214" s="324">
        <f t="shared" si="305"/>
        <v>0</v>
      </c>
      <c r="CX214" s="327">
        <f t="shared" si="267"/>
        <v>571.54</v>
      </c>
      <c r="CY214" s="324">
        <v>0</v>
      </c>
      <c r="CZ214" s="324">
        <v>0</v>
      </c>
      <c r="DA214" s="324">
        <f t="shared" si="306"/>
        <v>0</v>
      </c>
      <c r="DB214" s="324">
        <f t="shared" si="307"/>
        <v>0</v>
      </c>
      <c r="DC214" s="327">
        <f t="shared" si="268"/>
        <v>0</v>
      </c>
      <c r="DD214" s="324">
        <v>862.98000000000025</v>
      </c>
      <c r="DE214" s="324">
        <v>0</v>
      </c>
      <c r="DF214" s="324">
        <f t="shared" si="308"/>
        <v>862.98000000000025</v>
      </c>
      <c r="DG214" s="324">
        <f t="shared" si="309"/>
        <v>0</v>
      </c>
      <c r="DH214" s="325">
        <f t="shared" si="269"/>
        <v>862.98000000000025</v>
      </c>
      <c r="DI214" s="323">
        <v>1393.31</v>
      </c>
      <c r="DJ214" s="323">
        <v>1079.2</v>
      </c>
      <c r="DK214" s="324">
        <f t="shared" si="310"/>
        <v>314.1099999999999</v>
      </c>
      <c r="DL214" s="324">
        <f t="shared" si="311"/>
        <v>0</v>
      </c>
      <c r="DM214" s="327">
        <f t="shared" si="270"/>
        <v>314.1099999999999</v>
      </c>
      <c r="DN214" s="324">
        <v>153.92999999999998</v>
      </c>
      <c r="DO214" s="324">
        <v>0</v>
      </c>
      <c r="DP214" s="324">
        <f t="shared" si="312"/>
        <v>153.92999999999998</v>
      </c>
      <c r="DQ214" s="324">
        <f t="shared" si="313"/>
        <v>0</v>
      </c>
      <c r="DR214" s="325">
        <f t="shared" si="314"/>
        <v>153.92999999999998</v>
      </c>
      <c r="DS214" s="320">
        <v>6539.7800000000007</v>
      </c>
      <c r="DT214" s="320">
        <v>0</v>
      </c>
      <c r="DU214" s="319">
        <f t="shared" si="315"/>
        <v>6539.7800000000007</v>
      </c>
      <c r="DV214" s="320">
        <f t="shared" si="316"/>
        <v>0</v>
      </c>
      <c r="DW214" s="342">
        <f t="shared" si="271"/>
        <v>6539.7800000000007</v>
      </c>
      <c r="DX214" s="329">
        <v>5959.4600000000009</v>
      </c>
      <c r="DY214" s="329">
        <v>3903.5299999999997</v>
      </c>
      <c r="DZ214" s="320">
        <f t="shared" si="317"/>
        <v>2055.9300000000012</v>
      </c>
      <c r="EA214" s="320">
        <f t="shared" si="318"/>
        <v>0</v>
      </c>
      <c r="EB214" s="342">
        <f t="shared" si="319"/>
        <v>2055.9300000000012</v>
      </c>
      <c r="EC214" s="319">
        <v>0</v>
      </c>
      <c r="ED214" s="319">
        <v>0</v>
      </c>
      <c r="EE214" s="319">
        <f t="shared" si="320"/>
        <v>0</v>
      </c>
      <c r="EF214" s="320">
        <f t="shared" si="321"/>
        <v>0</v>
      </c>
      <c r="EG214" s="342">
        <f t="shared" si="272"/>
        <v>0</v>
      </c>
      <c r="EH214" s="324"/>
      <c r="EI214" s="324"/>
      <c r="EJ214" s="324">
        <f t="shared" si="322"/>
        <v>0</v>
      </c>
      <c r="EK214" s="324">
        <f t="shared" si="323"/>
        <v>0</v>
      </c>
      <c r="EL214" s="327">
        <f t="shared" si="324"/>
        <v>0</v>
      </c>
      <c r="EM214" s="330">
        <v>3576.4100000000003</v>
      </c>
      <c r="EN214" s="330">
        <v>2767.71</v>
      </c>
      <c r="EO214" s="331">
        <f t="shared" si="325"/>
        <v>108028.06999999999</v>
      </c>
      <c r="EP214" s="331">
        <f t="shared" si="273"/>
        <v>77163.549999999988</v>
      </c>
      <c r="EQ214" s="332">
        <f t="shared" si="350"/>
        <v>30864.520000000004</v>
      </c>
      <c r="ER214" s="332">
        <f t="shared" si="351"/>
        <v>0</v>
      </c>
      <c r="ES214" s="333">
        <f t="shared" si="326"/>
        <v>30864.520000000004</v>
      </c>
      <c r="ET214" s="343"/>
      <c r="EU214" s="335">
        <f t="shared" si="327"/>
        <v>101026.79</v>
      </c>
      <c r="EV214" s="336">
        <f t="shared" si="328"/>
        <v>65789.749999999971</v>
      </c>
      <c r="EW214" s="337"/>
      <c r="EX214" s="2"/>
      <c r="EY214" s="7"/>
      <c r="EZ214" s="2"/>
      <c r="FA214" s="2"/>
      <c r="FB214" s="2"/>
      <c r="FC214" s="2"/>
      <c r="FD214" s="2"/>
      <c r="FE214" s="2"/>
      <c r="FF214" s="2"/>
      <c r="FG214" s="2"/>
    </row>
    <row r="215" spans="1:163" s="1" customFormat="1" ht="15.75" customHeight="1" x14ac:dyDescent="0.25">
      <c r="A215" s="311">
        <v>208</v>
      </c>
      <c r="B215" s="338" t="s">
        <v>213</v>
      </c>
      <c r="C215" s="339">
        <v>5</v>
      </c>
      <c r="D215" s="340">
        <v>6</v>
      </c>
      <c r="E215" s="315">
        <v>4459.34</v>
      </c>
      <c r="F215" s="316">
        <f>'[3]березень 2021'!F226</f>
        <v>162163.29</v>
      </c>
      <c r="G215" s="316">
        <f>'[3]березень 2021'!G226</f>
        <v>95040.249999999971</v>
      </c>
      <c r="H215" s="317">
        <v>16791.099999999999</v>
      </c>
      <c r="I215" s="317">
        <v>15347.099999999999</v>
      </c>
      <c r="J215" s="317">
        <f t="shared" si="329"/>
        <v>1444</v>
      </c>
      <c r="K215" s="317">
        <f t="shared" si="330"/>
        <v>0</v>
      </c>
      <c r="L215" s="317">
        <f t="shared" si="274"/>
        <v>1444</v>
      </c>
      <c r="M215" s="318">
        <v>45576.479999999996</v>
      </c>
      <c r="N215" s="318">
        <v>50850.909999999996</v>
      </c>
      <c r="O215" s="319">
        <f t="shared" si="331"/>
        <v>0</v>
      </c>
      <c r="P215" s="319">
        <f t="shared" si="275"/>
        <v>-5274.43</v>
      </c>
      <c r="Q215" s="319">
        <f t="shared" si="276"/>
        <v>-5274.43</v>
      </c>
      <c r="R215" s="319">
        <v>0</v>
      </c>
      <c r="S215" s="319">
        <v>0</v>
      </c>
      <c r="T215" s="319">
        <f t="shared" si="332"/>
        <v>0</v>
      </c>
      <c r="U215" s="320">
        <f t="shared" si="333"/>
        <v>0</v>
      </c>
      <c r="V215" s="341">
        <f t="shared" si="277"/>
        <v>0</v>
      </c>
      <c r="W215" s="319">
        <v>0</v>
      </c>
      <c r="X215" s="319">
        <v>0</v>
      </c>
      <c r="Y215" s="319">
        <f t="shared" si="278"/>
        <v>0</v>
      </c>
      <c r="Z215" s="320">
        <f t="shared" si="279"/>
        <v>0</v>
      </c>
      <c r="AA215" s="342">
        <f t="shared" si="280"/>
        <v>0</v>
      </c>
      <c r="AB215" s="323">
        <v>6116.8300000000008</v>
      </c>
      <c r="AC215" s="323">
        <v>1032.19</v>
      </c>
      <c r="AD215" s="324">
        <f t="shared" si="334"/>
        <v>5084.6400000000012</v>
      </c>
      <c r="AE215" s="324">
        <f t="shared" si="335"/>
        <v>0</v>
      </c>
      <c r="AF215" s="325">
        <f t="shared" si="264"/>
        <v>5084.6400000000012</v>
      </c>
      <c r="AG215" s="323">
        <v>2981.4900000000002</v>
      </c>
      <c r="AH215" s="323">
        <v>432.04</v>
      </c>
      <c r="AI215" s="324">
        <f t="shared" si="336"/>
        <v>2549.4500000000003</v>
      </c>
      <c r="AJ215" s="324">
        <f t="shared" si="337"/>
        <v>0</v>
      </c>
      <c r="AK215" s="325">
        <f t="shared" si="281"/>
        <v>2549.4500000000003</v>
      </c>
      <c r="AL215" s="323">
        <v>6289.4</v>
      </c>
      <c r="AM215" s="323">
        <v>4836.1000000000004</v>
      </c>
      <c r="AN215" s="324">
        <f t="shared" si="338"/>
        <v>1453.2999999999993</v>
      </c>
      <c r="AO215" s="324">
        <f t="shared" si="339"/>
        <v>0</v>
      </c>
      <c r="AP215" s="325">
        <f t="shared" si="282"/>
        <v>1453.2999999999993</v>
      </c>
      <c r="AQ215" s="326">
        <v>0</v>
      </c>
      <c r="AR215" s="326">
        <v>0</v>
      </c>
      <c r="AS215" s="324">
        <f t="shared" si="340"/>
        <v>0</v>
      </c>
      <c r="AT215" s="324">
        <f t="shared" si="341"/>
        <v>0</v>
      </c>
      <c r="AU215" s="327">
        <f t="shared" si="283"/>
        <v>0</v>
      </c>
      <c r="AV215" s="323">
        <v>409.8</v>
      </c>
      <c r="AW215" s="323">
        <v>0.7</v>
      </c>
      <c r="AX215" s="324">
        <f t="shared" si="342"/>
        <v>409.1</v>
      </c>
      <c r="AY215" s="324">
        <f t="shared" si="343"/>
        <v>0</v>
      </c>
      <c r="AZ215" s="325">
        <f t="shared" si="284"/>
        <v>409.1</v>
      </c>
      <c r="BA215" s="326">
        <v>7959.45</v>
      </c>
      <c r="BB215" s="326">
        <v>4786.7999999999993</v>
      </c>
      <c r="BC215" s="324">
        <f t="shared" si="344"/>
        <v>3172.6500000000005</v>
      </c>
      <c r="BD215" s="324">
        <f t="shared" si="345"/>
        <v>0</v>
      </c>
      <c r="BE215" s="327">
        <f t="shared" si="285"/>
        <v>3172.6500000000005</v>
      </c>
      <c r="BF215" s="324">
        <v>1526.87</v>
      </c>
      <c r="BG215" s="324">
        <v>11131.13</v>
      </c>
      <c r="BH215" s="324">
        <f t="shared" si="346"/>
        <v>0</v>
      </c>
      <c r="BI215" s="324">
        <f t="shared" si="347"/>
        <v>-9604.2599999999984</v>
      </c>
      <c r="BJ215" s="327">
        <f t="shared" si="286"/>
        <v>-9604.2599999999984</v>
      </c>
      <c r="BK215" s="324">
        <v>8128.45</v>
      </c>
      <c r="BL215" s="324">
        <v>27260.11</v>
      </c>
      <c r="BM215" s="324">
        <f t="shared" si="348"/>
        <v>0</v>
      </c>
      <c r="BN215" s="324">
        <f t="shared" si="349"/>
        <v>-19131.66</v>
      </c>
      <c r="BO215" s="325">
        <f t="shared" si="287"/>
        <v>-19131.66</v>
      </c>
      <c r="BP215" s="320">
        <v>1107.68</v>
      </c>
      <c r="BQ215" s="320">
        <v>910.56</v>
      </c>
      <c r="BR215" s="319">
        <f t="shared" si="288"/>
        <v>197.12000000000012</v>
      </c>
      <c r="BS215" s="320">
        <f t="shared" si="289"/>
        <v>0</v>
      </c>
      <c r="BT215" s="341">
        <f t="shared" si="290"/>
        <v>197.12000000000012</v>
      </c>
      <c r="BU215" s="319">
        <v>144.94999999999999</v>
      </c>
      <c r="BV215" s="319">
        <v>341.34</v>
      </c>
      <c r="BW215" s="319">
        <f t="shared" si="291"/>
        <v>0</v>
      </c>
      <c r="BX215" s="320">
        <f t="shared" si="292"/>
        <v>-196.39</v>
      </c>
      <c r="BY215" s="342">
        <f t="shared" si="293"/>
        <v>-196.39</v>
      </c>
      <c r="BZ215" s="319">
        <v>3925.09</v>
      </c>
      <c r="CA215" s="319">
        <v>1251.4399999999998</v>
      </c>
      <c r="CB215" s="319">
        <f t="shared" si="294"/>
        <v>2673.6500000000005</v>
      </c>
      <c r="CC215" s="320">
        <f t="shared" si="295"/>
        <v>0</v>
      </c>
      <c r="CD215" s="341">
        <f t="shared" si="296"/>
        <v>2673.6500000000005</v>
      </c>
      <c r="CE215" s="319">
        <v>38760.389999999992</v>
      </c>
      <c r="CF215" s="319">
        <v>106608.66</v>
      </c>
      <c r="CG215" s="319">
        <f t="shared" si="297"/>
        <v>0</v>
      </c>
      <c r="CH215" s="320">
        <f t="shared" si="298"/>
        <v>-67848.270000000019</v>
      </c>
      <c r="CI215" s="342">
        <f t="shared" si="299"/>
        <v>-67848.270000000019</v>
      </c>
      <c r="CJ215" s="319">
        <v>3557.1800000000012</v>
      </c>
      <c r="CK215" s="319">
        <v>0</v>
      </c>
      <c r="CL215" s="324">
        <f t="shared" si="300"/>
        <v>3557.1800000000012</v>
      </c>
      <c r="CM215" s="324">
        <f t="shared" si="301"/>
        <v>0</v>
      </c>
      <c r="CN215" s="327">
        <f t="shared" si="265"/>
        <v>3557.1800000000012</v>
      </c>
      <c r="CO215" s="324">
        <v>5080.95</v>
      </c>
      <c r="CP215" s="324">
        <v>0</v>
      </c>
      <c r="CQ215" s="324">
        <f t="shared" si="302"/>
        <v>5080.95</v>
      </c>
      <c r="CR215" s="324">
        <f t="shared" si="303"/>
        <v>0</v>
      </c>
      <c r="CS215" s="327">
        <f t="shared" si="266"/>
        <v>5080.95</v>
      </c>
      <c r="CT215" s="324">
        <v>963.24000000000024</v>
      </c>
      <c r="CU215" s="324">
        <v>1295.47</v>
      </c>
      <c r="CV215" s="324">
        <f t="shared" si="304"/>
        <v>0</v>
      </c>
      <c r="CW215" s="324">
        <f t="shared" si="305"/>
        <v>-332.22999999999979</v>
      </c>
      <c r="CX215" s="327">
        <f t="shared" si="267"/>
        <v>-332.22999999999979</v>
      </c>
      <c r="CY215" s="324">
        <v>0</v>
      </c>
      <c r="CZ215" s="324">
        <v>0</v>
      </c>
      <c r="DA215" s="324">
        <f t="shared" si="306"/>
        <v>0</v>
      </c>
      <c r="DB215" s="324">
        <f t="shared" si="307"/>
        <v>0</v>
      </c>
      <c r="DC215" s="327">
        <f t="shared" si="268"/>
        <v>0</v>
      </c>
      <c r="DD215" s="324">
        <v>1509.8999999999996</v>
      </c>
      <c r="DE215" s="324">
        <v>0</v>
      </c>
      <c r="DF215" s="324">
        <f t="shared" si="308"/>
        <v>1509.8999999999996</v>
      </c>
      <c r="DG215" s="324">
        <f t="shared" si="309"/>
        <v>0</v>
      </c>
      <c r="DH215" s="325">
        <f t="shared" si="269"/>
        <v>1509.8999999999996</v>
      </c>
      <c r="DI215" s="323">
        <v>2685.4</v>
      </c>
      <c r="DJ215" s="323">
        <v>412.58</v>
      </c>
      <c r="DK215" s="324">
        <f t="shared" si="310"/>
        <v>2272.8200000000002</v>
      </c>
      <c r="DL215" s="324">
        <f t="shared" si="311"/>
        <v>0</v>
      </c>
      <c r="DM215" s="327">
        <f t="shared" si="270"/>
        <v>2272.8200000000002</v>
      </c>
      <c r="DN215" s="324">
        <v>232.32999999999998</v>
      </c>
      <c r="DO215" s="324">
        <v>0</v>
      </c>
      <c r="DP215" s="324">
        <f t="shared" si="312"/>
        <v>232.32999999999998</v>
      </c>
      <c r="DQ215" s="324">
        <f t="shared" si="313"/>
        <v>0</v>
      </c>
      <c r="DR215" s="325">
        <f t="shared" si="314"/>
        <v>232.32999999999998</v>
      </c>
      <c r="DS215" s="320">
        <v>7897.92</v>
      </c>
      <c r="DT215" s="320">
        <v>0</v>
      </c>
      <c r="DU215" s="319">
        <f t="shared" si="315"/>
        <v>7897.92</v>
      </c>
      <c r="DV215" s="320">
        <f t="shared" si="316"/>
        <v>0</v>
      </c>
      <c r="DW215" s="342">
        <f t="shared" si="271"/>
        <v>7897.92</v>
      </c>
      <c r="DX215" s="329">
        <v>4016.94</v>
      </c>
      <c r="DY215" s="329">
        <v>2988.7200000000003</v>
      </c>
      <c r="DZ215" s="320">
        <f t="shared" si="317"/>
        <v>1028.2199999999998</v>
      </c>
      <c r="EA215" s="320">
        <f t="shared" si="318"/>
        <v>0</v>
      </c>
      <c r="EB215" s="342">
        <f t="shared" si="319"/>
        <v>1028.2199999999998</v>
      </c>
      <c r="EC215" s="319">
        <v>0</v>
      </c>
      <c r="ED215" s="319">
        <v>0</v>
      </c>
      <c r="EE215" s="319">
        <f t="shared" si="320"/>
        <v>0</v>
      </c>
      <c r="EF215" s="320">
        <f t="shared" si="321"/>
        <v>0</v>
      </c>
      <c r="EG215" s="342">
        <f t="shared" si="272"/>
        <v>0</v>
      </c>
      <c r="EH215" s="324"/>
      <c r="EI215" s="324"/>
      <c r="EJ215" s="324">
        <f t="shared" si="322"/>
        <v>0</v>
      </c>
      <c r="EK215" s="324">
        <f t="shared" si="323"/>
        <v>0</v>
      </c>
      <c r="EL215" s="327">
        <f t="shared" si="324"/>
        <v>0</v>
      </c>
      <c r="EM215" s="330">
        <v>5671.01</v>
      </c>
      <c r="EN215" s="330">
        <v>7168.4400000000005</v>
      </c>
      <c r="EO215" s="331">
        <f t="shared" si="325"/>
        <v>171332.84999999998</v>
      </c>
      <c r="EP215" s="331">
        <f t="shared" si="273"/>
        <v>236654.29000000004</v>
      </c>
      <c r="EQ215" s="332">
        <f t="shared" si="350"/>
        <v>0</v>
      </c>
      <c r="ER215" s="332">
        <f t="shared" si="351"/>
        <v>-65321.440000000061</v>
      </c>
      <c r="ES215" s="333">
        <f t="shared" si="326"/>
        <v>-65321.440000000061</v>
      </c>
      <c r="ET215" s="343"/>
      <c r="EU215" s="335">
        <f t="shared" si="327"/>
        <v>96841.849999999948</v>
      </c>
      <c r="EV215" s="336">
        <f t="shared" si="328"/>
        <v>39512.929999999949</v>
      </c>
      <c r="EW215" s="337"/>
      <c r="EX215" s="2"/>
      <c r="EY215" s="7"/>
      <c r="EZ215" s="2"/>
      <c r="FA215" s="2"/>
      <c r="FB215" s="2"/>
      <c r="FC215" s="2"/>
      <c r="FD215" s="2"/>
      <c r="FE215" s="2"/>
      <c r="FF215" s="2"/>
      <c r="FG215" s="2"/>
    </row>
    <row r="216" spans="1:163" s="1" customFormat="1" ht="15.75" customHeight="1" x14ac:dyDescent="0.25">
      <c r="A216" s="311">
        <v>209</v>
      </c>
      <c r="B216" s="338" t="s">
        <v>214</v>
      </c>
      <c r="C216" s="339">
        <v>14</v>
      </c>
      <c r="D216" s="340">
        <v>1</v>
      </c>
      <c r="E216" s="315">
        <v>4266.62</v>
      </c>
      <c r="F216" s="316">
        <f>'[3]березень 2021'!F227</f>
        <v>-163469.01</v>
      </c>
      <c r="G216" s="316">
        <f>'[3]березень 2021'!G227</f>
        <v>-164724.15</v>
      </c>
      <c r="H216" s="317">
        <v>28226.940000000002</v>
      </c>
      <c r="I216" s="317">
        <v>28161.309999999998</v>
      </c>
      <c r="J216" s="317">
        <f t="shared" si="329"/>
        <v>65.630000000004657</v>
      </c>
      <c r="K216" s="317">
        <f t="shared" si="330"/>
        <v>0</v>
      </c>
      <c r="L216" s="317">
        <f t="shared" si="274"/>
        <v>65.630000000004657</v>
      </c>
      <c r="M216" s="318">
        <v>25355.550000000003</v>
      </c>
      <c r="N216" s="318">
        <v>35674.050000000003</v>
      </c>
      <c r="O216" s="319">
        <f t="shared" si="331"/>
        <v>0</v>
      </c>
      <c r="P216" s="319">
        <f t="shared" si="275"/>
        <v>-10318.5</v>
      </c>
      <c r="Q216" s="319">
        <f t="shared" si="276"/>
        <v>-10318.5</v>
      </c>
      <c r="R216" s="319">
        <v>36992.949999999997</v>
      </c>
      <c r="S216" s="319">
        <v>37679.01</v>
      </c>
      <c r="T216" s="319">
        <f t="shared" si="332"/>
        <v>0</v>
      </c>
      <c r="U216" s="320">
        <f t="shared" si="333"/>
        <v>-686.06000000000495</v>
      </c>
      <c r="V216" s="341">
        <f t="shared" si="277"/>
        <v>-686.06000000000495</v>
      </c>
      <c r="W216" s="319">
        <v>1036.2400000000002</v>
      </c>
      <c r="X216" s="319">
        <v>1015.63</v>
      </c>
      <c r="Y216" s="319">
        <f t="shared" si="278"/>
        <v>20.610000000000241</v>
      </c>
      <c r="Z216" s="320">
        <f t="shared" si="279"/>
        <v>0</v>
      </c>
      <c r="AA216" s="342">
        <f t="shared" si="280"/>
        <v>20.610000000000241</v>
      </c>
      <c r="AB216" s="323">
        <v>5661.1299999999992</v>
      </c>
      <c r="AC216" s="323">
        <v>532.8900000000001</v>
      </c>
      <c r="AD216" s="324">
        <f t="shared" si="334"/>
        <v>5128.2399999999989</v>
      </c>
      <c r="AE216" s="324">
        <f t="shared" si="335"/>
        <v>0</v>
      </c>
      <c r="AF216" s="325">
        <f t="shared" si="264"/>
        <v>5128.2399999999989</v>
      </c>
      <c r="AG216" s="323">
        <v>3477.7400000000007</v>
      </c>
      <c r="AH216" s="323">
        <v>523.68999999999994</v>
      </c>
      <c r="AI216" s="324">
        <f t="shared" si="336"/>
        <v>2954.0500000000006</v>
      </c>
      <c r="AJ216" s="324">
        <f t="shared" si="337"/>
        <v>0</v>
      </c>
      <c r="AK216" s="325">
        <f t="shared" si="281"/>
        <v>2954.0500000000006</v>
      </c>
      <c r="AL216" s="323">
        <v>5223.1799999999994</v>
      </c>
      <c r="AM216" s="323">
        <v>3997.4700000000003</v>
      </c>
      <c r="AN216" s="324">
        <f t="shared" si="338"/>
        <v>1225.7099999999991</v>
      </c>
      <c r="AO216" s="324">
        <f t="shared" si="339"/>
        <v>0</v>
      </c>
      <c r="AP216" s="325">
        <f t="shared" si="282"/>
        <v>1225.7099999999991</v>
      </c>
      <c r="AQ216" s="326">
        <v>1110.21</v>
      </c>
      <c r="AR216" s="326">
        <v>948.75</v>
      </c>
      <c r="AS216" s="324">
        <f t="shared" si="340"/>
        <v>161.46000000000004</v>
      </c>
      <c r="AT216" s="324">
        <f t="shared" si="341"/>
        <v>0</v>
      </c>
      <c r="AU216" s="327">
        <f t="shared" si="283"/>
        <v>161.46000000000004</v>
      </c>
      <c r="AV216" s="323">
        <v>263.21000000000004</v>
      </c>
      <c r="AW216" s="323">
        <v>0.47000000000000003</v>
      </c>
      <c r="AX216" s="324">
        <f t="shared" si="342"/>
        <v>262.74</v>
      </c>
      <c r="AY216" s="324">
        <f t="shared" si="343"/>
        <v>0</v>
      </c>
      <c r="AZ216" s="325">
        <f t="shared" si="284"/>
        <v>262.74</v>
      </c>
      <c r="BA216" s="326">
        <v>3459.87</v>
      </c>
      <c r="BB216" s="326">
        <v>3100.1699999999996</v>
      </c>
      <c r="BC216" s="324">
        <f t="shared" si="344"/>
        <v>359.70000000000027</v>
      </c>
      <c r="BD216" s="324">
        <f t="shared" si="345"/>
        <v>0</v>
      </c>
      <c r="BE216" s="327">
        <f t="shared" si="285"/>
        <v>359.70000000000027</v>
      </c>
      <c r="BF216" s="324">
        <v>0</v>
      </c>
      <c r="BG216" s="324">
        <v>0</v>
      </c>
      <c r="BH216" s="324">
        <f t="shared" si="346"/>
        <v>0</v>
      </c>
      <c r="BI216" s="324">
        <f t="shared" si="347"/>
        <v>0</v>
      </c>
      <c r="BJ216" s="327">
        <f t="shared" si="286"/>
        <v>0</v>
      </c>
      <c r="BK216" s="324">
        <v>8575.4900000000016</v>
      </c>
      <c r="BL216" s="324">
        <v>6692.4900000000007</v>
      </c>
      <c r="BM216" s="324">
        <f t="shared" si="348"/>
        <v>1883.0000000000009</v>
      </c>
      <c r="BN216" s="324">
        <f t="shared" si="349"/>
        <v>0</v>
      </c>
      <c r="BO216" s="325">
        <f t="shared" si="287"/>
        <v>1883.0000000000009</v>
      </c>
      <c r="BP216" s="320">
        <v>555.74000000000012</v>
      </c>
      <c r="BQ216" s="320">
        <v>454.66999999999996</v>
      </c>
      <c r="BR216" s="319">
        <f t="shared" si="288"/>
        <v>101.07000000000016</v>
      </c>
      <c r="BS216" s="320">
        <f t="shared" si="289"/>
        <v>0</v>
      </c>
      <c r="BT216" s="341">
        <f t="shared" si="290"/>
        <v>101.07000000000016</v>
      </c>
      <c r="BU216" s="319">
        <v>72.27</v>
      </c>
      <c r="BV216" s="319">
        <v>0</v>
      </c>
      <c r="BW216" s="319">
        <f t="shared" si="291"/>
        <v>72.27</v>
      </c>
      <c r="BX216" s="320">
        <f t="shared" si="292"/>
        <v>0</v>
      </c>
      <c r="BY216" s="342">
        <f t="shared" si="293"/>
        <v>72.27</v>
      </c>
      <c r="BZ216" s="319">
        <v>2311.41</v>
      </c>
      <c r="CA216" s="319">
        <v>0</v>
      </c>
      <c r="CB216" s="319">
        <f t="shared" si="294"/>
        <v>2311.41</v>
      </c>
      <c r="CC216" s="320">
        <f t="shared" si="295"/>
        <v>0</v>
      </c>
      <c r="CD216" s="341">
        <f t="shared" si="296"/>
        <v>2311.41</v>
      </c>
      <c r="CE216" s="319">
        <v>29392.489999999998</v>
      </c>
      <c r="CF216" s="319">
        <v>70941.069999999992</v>
      </c>
      <c r="CG216" s="319">
        <f t="shared" si="297"/>
        <v>0</v>
      </c>
      <c r="CH216" s="320">
        <f t="shared" si="298"/>
        <v>-41548.579999999994</v>
      </c>
      <c r="CI216" s="342">
        <f t="shared" si="299"/>
        <v>-41548.579999999994</v>
      </c>
      <c r="CJ216" s="319">
        <v>3519.38</v>
      </c>
      <c r="CK216" s="319">
        <v>0</v>
      </c>
      <c r="CL216" s="324">
        <f t="shared" si="300"/>
        <v>3519.38</v>
      </c>
      <c r="CM216" s="324">
        <f t="shared" si="301"/>
        <v>0</v>
      </c>
      <c r="CN216" s="327">
        <f t="shared" si="265"/>
        <v>3519.38</v>
      </c>
      <c r="CO216" s="324">
        <v>5942.65</v>
      </c>
      <c r="CP216" s="324">
        <v>4773.5600000000004</v>
      </c>
      <c r="CQ216" s="324">
        <f t="shared" si="302"/>
        <v>1169.0899999999992</v>
      </c>
      <c r="CR216" s="324">
        <f t="shared" si="303"/>
        <v>0</v>
      </c>
      <c r="CS216" s="327">
        <f t="shared" si="266"/>
        <v>1169.0899999999992</v>
      </c>
      <c r="CT216" s="324">
        <v>1124.2300000000002</v>
      </c>
      <c r="CU216" s="324">
        <v>0</v>
      </c>
      <c r="CV216" s="324">
        <f t="shared" si="304"/>
        <v>1124.2300000000002</v>
      </c>
      <c r="CW216" s="324">
        <f t="shared" si="305"/>
        <v>0</v>
      </c>
      <c r="CX216" s="327">
        <f t="shared" si="267"/>
        <v>1124.2300000000002</v>
      </c>
      <c r="CY216" s="324">
        <v>2407.9300000000003</v>
      </c>
      <c r="CZ216" s="324">
        <v>0</v>
      </c>
      <c r="DA216" s="324">
        <f t="shared" si="306"/>
        <v>2407.9300000000003</v>
      </c>
      <c r="DB216" s="324">
        <f t="shared" si="307"/>
        <v>0</v>
      </c>
      <c r="DC216" s="327">
        <f t="shared" si="268"/>
        <v>2407.9300000000003</v>
      </c>
      <c r="DD216" s="324">
        <v>970.31999999999994</v>
      </c>
      <c r="DE216" s="324">
        <v>0</v>
      </c>
      <c r="DF216" s="324">
        <f t="shared" si="308"/>
        <v>970.31999999999994</v>
      </c>
      <c r="DG216" s="324">
        <f t="shared" si="309"/>
        <v>0</v>
      </c>
      <c r="DH216" s="325">
        <f t="shared" si="269"/>
        <v>970.31999999999994</v>
      </c>
      <c r="DI216" s="323">
        <v>1286.23</v>
      </c>
      <c r="DJ216" s="323">
        <v>1403.04</v>
      </c>
      <c r="DK216" s="324">
        <f t="shared" si="310"/>
        <v>0</v>
      </c>
      <c r="DL216" s="324">
        <f t="shared" si="311"/>
        <v>-116.80999999999995</v>
      </c>
      <c r="DM216" s="327">
        <f t="shared" si="270"/>
        <v>-116.80999999999995</v>
      </c>
      <c r="DN216" s="324">
        <v>0</v>
      </c>
      <c r="DO216" s="324">
        <v>0</v>
      </c>
      <c r="DP216" s="324">
        <f t="shared" si="312"/>
        <v>0</v>
      </c>
      <c r="DQ216" s="324">
        <f t="shared" si="313"/>
        <v>0</v>
      </c>
      <c r="DR216" s="325">
        <f t="shared" si="314"/>
        <v>0</v>
      </c>
      <c r="DS216" s="320">
        <v>4017.4299999999994</v>
      </c>
      <c r="DT216" s="320">
        <v>0</v>
      </c>
      <c r="DU216" s="319">
        <f t="shared" si="315"/>
        <v>4017.4299999999994</v>
      </c>
      <c r="DV216" s="320">
        <f t="shared" si="316"/>
        <v>0</v>
      </c>
      <c r="DW216" s="342">
        <f t="shared" si="271"/>
        <v>4017.4299999999994</v>
      </c>
      <c r="DX216" s="329">
        <v>21426.739999999998</v>
      </c>
      <c r="DY216" s="329">
        <v>16410.189999999999</v>
      </c>
      <c r="DZ216" s="320">
        <f t="shared" si="317"/>
        <v>5016.5499999999993</v>
      </c>
      <c r="EA216" s="320">
        <f t="shared" si="318"/>
        <v>0</v>
      </c>
      <c r="EB216" s="342">
        <f t="shared" si="319"/>
        <v>5016.5499999999993</v>
      </c>
      <c r="EC216" s="319">
        <v>12945.470000000001</v>
      </c>
      <c r="ED216" s="319">
        <v>12479.939999999999</v>
      </c>
      <c r="EE216" s="319">
        <f t="shared" si="320"/>
        <v>465.53000000000247</v>
      </c>
      <c r="EF216" s="320">
        <f t="shared" si="321"/>
        <v>0</v>
      </c>
      <c r="EG216" s="342">
        <f t="shared" si="272"/>
        <v>465.53000000000247</v>
      </c>
      <c r="EH216" s="324"/>
      <c r="EI216" s="324"/>
      <c r="EJ216" s="324">
        <f t="shared" si="322"/>
        <v>0</v>
      </c>
      <c r="EK216" s="324">
        <f t="shared" si="323"/>
        <v>0</v>
      </c>
      <c r="EL216" s="327">
        <f t="shared" si="324"/>
        <v>0</v>
      </c>
      <c r="EM216" s="330">
        <v>7075.95</v>
      </c>
      <c r="EN216" s="330">
        <v>7647.9900000000007</v>
      </c>
      <c r="EO216" s="331">
        <f t="shared" si="325"/>
        <v>212430.75000000003</v>
      </c>
      <c r="EP216" s="331">
        <f t="shared" si="273"/>
        <v>232436.39</v>
      </c>
      <c r="EQ216" s="332">
        <f t="shared" si="350"/>
        <v>0</v>
      </c>
      <c r="ER216" s="332">
        <f t="shared" si="351"/>
        <v>-20005.639999999985</v>
      </c>
      <c r="ES216" s="333">
        <f t="shared" si="326"/>
        <v>-20005.639999999985</v>
      </c>
      <c r="ET216" s="343"/>
      <c r="EU216" s="335">
        <f t="shared" si="327"/>
        <v>-183474.65</v>
      </c>
      <c r="EV216" s="336">
        <f t="shared" si="328"/>
        <v>-197198.58999999997</v>
      </c>
      <c r="EW216" s="337"/>
      <c r="EX216" s="2"/>
      <c r="EY216" s="7"/>
      <c r="EZ216" s="2"/>
      <c r="FA216" s="2"/>
      <c r="FB216" s="2"/>
      <c r="FC216" s="2"/>
      <c r="FD216" s="2"/>
      <c r="FE216" s="2"/>
      <c r="FF216" s="2"/>
      <c r="FG216" s="2"/>
    </row>
    <row r="217" spans="1:163" s="1" customFormat="1" ht="15.75" customHeight="1" x14ac:dyDescent="0.25">
      <c r="A217" s="311">
        <v>210</v>
      </c>
      <c r="B217" s="338" t="s">
        <v>215</v>
      </c>
      <c r="C217" s="339">
        <v>9</v>
      </c>
      <c r="D217" s="340">
        <v>4</v>
      </c>
      <c r="E217" s="315">
        <v>7401.1299999999992</v>
      </c>
      <c r="F217" s="316">
        <f>'[3]березень 2021'!F228</f>
        <v>-62909.330000000016</v>
      </c>
      <c r="G217" s="316">
        <f>'[3]березень 2021'!G228</f>
        <v>-88104.31</v>
      </c>
      <c r="H217" s="317">
        <v>44170.739999999991</v>
      </c>
      <c r="I217" s="317">
        <v>42298.270000000004</v>
      </c>
      <c r="J217" s="317">
        <f t="shared" si="329"/>
        <v>1872.4699999999866</v>
      </c>
      <c r="K217" s="317">
        <f t="shared" si="330"/>
        <v>0</v>
      </c>
      <c r="L217" s="317">
        <f t="shared" si="274"/>
        <v>1872.4699999999866</v>
      </c>
      <c r="M217" s="318">
        <v>45454.820000000007</v>
      </c>
      <c r="N217" s="318">
        <v>47847.12000000001</v>
      </c>
      <c r="O217" s="319">
        <f t="shared" si="331"/>
        <v>0</v>
      </c>
      <c r="P217" s="319">
        <f t="shared" si="275"/>
        <v>-2392.3000000000029</v>
      </c>
      <c r="Q217" s="319">
        <f t="shared" si="276"/>
        <v>-2392.3000000000029</v>
      </c>
      <c r="R217" s="319">
        <v>69219.059999999983</v>
      </c>
      <c r="S217" s="319">
        <v>68202.39</v>
      </c>
      <c r="T217" s="319">
        <f t="shared" si="332"/>
        <v>1016.6699999999837</v>
      </c>
      <c r="U217" s="320">
        <f t="shared" si="333"/>
        <v>0</v>
      </c>
      <c r="V217" s="341">
        <f t="shared" si="277"/>
        <v>1016.6699999999837</v>
      </c>
      <c r="W217" s="319">
        <v>1034.7</v>
      </c>
      <c r="X217" s="319">
        <v>1015.63</v>
      </c>
      <c r="Y217" s="319">
        <f t="shared" si="278"/>
        <v>19.07000000000005</v>
      </c>
      <c r="Z217" s="320">
        <f t="shared" si="279"/>
        <v>0</v>
      </c>
      <c r="AA217" s="342">
        <f t="shared" si="280"/>
        <v>19.07000000000005</v>
      </c>
      <c r="AB217" s="323">
        <v>9030.119999999999</v>
      </c>
      <c r="AC217" s="323">
        <v>1250.4099999999999</v>
      </c>
      <c r="AD217" s="324">
        <f t="shared" si="334"/>
        <v>7779.7099999999991</v>
      </c>
      <c r="AE217" s="324">
        <f t="shared" si="335"/>
        <v>0</v>
      </c>
      <c r="AF217" s="325">
        <f t="shared" si="264"/>
        <v>7779.7099999999991</v>
      </c>
      <c r="AG217" s="323">
        <v>4053.62</v>
      </c>
      <c r="AH217" s="323">
        <v>1085.81</v>
      </c>
      <c r="AI217" s="324">
        <f t="shared" si="336"/>
        <v>2967.81</v>
      </c>
      <c r="AJ217" s="324">
        <f t="shared" si="337"/>
        <v>0</v>
      </c>
      <c r="AK217" s="325">
        <f t="shared" si="281"/>
        <v>2967.81</v>
      </c>
      <c r="AL217" s="323">
        <v>8184.9400000000005</v>
      </c>
      <c r="AM217" s="323">
        <v>6279.8700000000008</v>
      </c>
      <c r="AN217" s="324">
        <f t="shared" si="338"/>
        <v>1905.0699999999997</v>
      </c>
      <c r="AO217" s="324">
        <f t="shared" si="339"/>
        <v>0</v>
      </c>
      <c r="AP217" s="325">
        <f t="shared" si="282"/>
        <v>1905.0699999999997</v>
      </c>
      <c r="AQ217" s="326">
        <v>1890.99</v>
      </c>
      <c r="AR217" s="326">
        <v>1618.96</v>
      </c>
      <c r="AS217" s="324">
        <f t="shared" si="340"/>
        <v>272.02999999999997</v>
      </c>
      <c r="AT217" s="324">
        <f t="shared" si="341"/>
        <v>0</v>
      </c>
      <c r="AU217" s="327">
        <f t="shared" si="283"/>
        <v>272.02999999999997</v>
      </c>
      <c r="AV217" s="323">
        <v>514.37</v>
      </c>
      <c r="AW217" s="323">
        <v>0.87</v>
      </c>
      <c r="AX217" s="324">
        <f t="shared" si="342"/>
        <v>513.5</v>
      </c>
      <c r="AY217" s="324">
        <f t="shared" si="343"/>
        <v>0</v>
      </c>
      <c r="AZ217" s="325">
        <f t="shared" si="284"/>
        <v>513.5</v>
      </c>
      <c r="BA217" s="326">
        <v>5175.6299999999992</v>
      </c>
      <c r="BB217" s="326">
        <v>4155.8900000000003</v>
      </c>
      <c r="BC217" s="324">
        <f t="shared" si="344"/>
        <v>1019.7399999999989</v>
      </c>
      <c r="BD217" s="324">
        <f t="shared" si="345"/>
        <v>0</v>
      </c>
      <c r="BE217" s="327">
        <f t="shared" si="285"/>
        <v>1019.7399999999989</v>
      </c>
      <c r="BF217" s="324">
        <v>2534.1800000000003</v>
      </c>
      <c r="BG217" s="324">
        <v>0</v>
      </c>
      <c r="BH217" s="324">
        <f t="shared" si="346"/>
        <v>2534.1800000000003</v>
      </c>
      <c r="BI217" s="324">
        <f t="shared" si="347"/>
        <v>0</v>
      </c>
      <c r="BJ217" s="327">
        <f t="shared" si="286"/>
        <v>2534.1800000000003</v>
      </c>
      <c r="BK217" s="324">
        <v>13951.91</v>
      </c>
      <c r="BL217" s="324">
        <v>37940.899999999994</v>
      </c>
      <c r="BM217" s="324">
        <f t="shared" si="348"/>
        <v>0</v>
      </c>
      <c r="BN217" s="324">
        <f t="shared" si="349"/>
        <v>-23988.989999999994</v>
      </c>
      <c r="BO217" s="325">
        <f t="shared" si="287"/>
        <v>-23988.989999999994</v>
      </c>
      <c r="BP217" s="320">
        <v>2002.0199999999998</v>
      </c>
      <c r="BQ217" s="320">
        <v>1636.38</v>
      </c>
      <c r="BR217" s="319">
        <f t="shared" si="288"/>
        <v>365.63999999999965</v>
      </c>
      <c r="BS217" s="320">
        <f t="shared" si="289"/>
        <v>0</v>
      </c>
      <c r="BT217" s="341">
        <f t="shared" si="290"/>
        <v>365.63999999999965</v>
      </c>
      <c r="BU217" s="319">
        <v>256.82000000000005</v>
      </c>
      <c r="BV217" s="319">
        <v>0</v>
      </c>
      <c r="BW217" s="319">
        <f t="shared" si="291"/>
        <v>256.82000000000005</v>
      </c>
      <c r="BX217" s="320">
        <f t="shared" si="292"/>
        <v>0</v>
      </c>
      <c r="BY217" s="342">
        <f t="shared" si="293"/>
        <v>256.82000000000005</v>
      </c>
      <c r="BZ217" s="319">
        <v>3688</v>
      </c>
      <c r="CA217" s="319">
        <v>0</v>
      </c>
      <c r="CB217" s="319">
        <f t="shared" si="294"/>
        <v>3688</v>
      </c>
      <c r="CC217" s="320">
        <f t="shared" si="295"/>
        <v>0</v>
      </c>
      <c r="CD217" s="341">
        <f t="shared" si="296"/>
        <v>3688</v>
      </c>
      <c r="CE217" s="319">
        <v>58626.680000000008</v>
      </c>
      <c r="CF217" s="319">
        <v>11035.18</v>
      </c>
      <c r="CG217" s="319">
        <f t="shared" si="297"/>
        <v>47591.500000000007</v>
      </c>
      <c r="CH217" s="320">
        <f t="shared" si="298"/>
        <v>0</v>
      </c>
      <c r="CI217" s="342">
        <f t="shared" si="299"/>
        <v>47591.500000000007</v>
      </c>
      <c r="CJ217" s="319">
        <v>5212.6100000000006</v>
      </c>
      <c r="CK217" s="319">
        <v>0</v>
      </c>
      <c r="CL217" s="324">
        <f t="shared" si="300"/>
        <v>5212.6100000000006</v>
      </c>
      <c r="CM217" s="324">
        <f t="shared" si="301"/>
        <v>0</v>
      </c>
      <c r="CN217" s="327">
        <f t="shared" si="265"/>
        <v>5212.6100000000006</v>
      </c>
      <c r="CO217" s="324">
        <v>7082.1299999999992</v>
      </c>
      <c r="CP217" s="324">
        <v>6015.59</v>
      </c>
      <c r="CQ217" s="324">
        <f t="shared" si="302"/>
        <v>1066.5399999999991</v>
      </c>
      <c r="CR217" s="324">
        <f t="shared" si="303"/>
        <v>0</v>
      </c>
      <c r="CS217" s="327">
        <f t="shared" si="266"/>
        <v>1066.5399999999991</v>
      </c>
      <c r="CT217" s="324">
        <v>1914.69</v>
      </c>
      <c r="CU217" s="324">
        <v>0</v>
      </c>
      <c r="CV217" s="324">
        <f t="shared" si="304"/>
        <v>1914.69</v>
      </c>
      <c r="CW217" s="324">
        <f t="shared" si="305"/>
        <v>0</v>
      </c>
      <c r="CX217" s="327">
        <f t="shared" si="267"/>
        <v>1914.69</v>
      </c>
      <c r="CY217" s="324">
        <v>3603.5899999999992</v>
      </c>
      <c r="CZ217" s="324">
        <v>0</v>
      </c>
      <c r="DA217" s="324">
        <f t="shared" si="306"/>
        <v>3603.5899999999992</v>
      </c>
      <c r="DB217" s="324">
        <f t="shared" si="307"/>
        <v>0</v>
      </c>
      <c r="DC217" s="327">
        <f t="shared" si="268"/>
        <v>3603.5899999999992</v>
      </c>
      <c r="DD217" s="324">
        <v>1898.3899999999999</v>
      </c>
      <c r="DE217" s="324">
        <v>0</v>
      </c>
      <c r="DF217" s="324">
        <f t="shared" si="308"/>
        <v>1898.3899999999999</v>
      </c>
      <c r="DG217" s="324">
        <f t="shared" si="309"/>
        <v>0</v>
      </c>
      <c r="DH217" s="325">
        <f t="shared" si="269"/>
        <v>1898.3899999999999</v>
      </c>
      <c r="DI217" s="323">
        <v>1355.1400000000003</v>
      </c>
      <c r="DJ217" s="323">
        <v>805.94</v>
      </c>
      <c r="DK217" s="324">
        <f t="shared" si="310"/>
        <v>549.20000000000027</v>
      </c>
      <c r="DL217" s="324">
        <f t="shared" si="311"/>
        <v>0</v>
      </c>
      <c r="DM217" s="327">
        <f t="shared" si="270"/>
        <v>549.20000000000027</v>
      </c>
      <c r="DN217" s="324">
        <v>188.7</v>
      </c>
      <c r="DO217" s="324">
        <v>0</v>
      </c>
      <c r="DP217" s="324">
        <f t="shared" si="312"/>
        <v>188.7</v>
      </c>
      <c r="DQ217" s="324">
        <f t="shared" si="313"/>
        <v>0</v>
      </c>
      <c r="DR217" s="325">
        <f t="shared" si="314"/>
        <v>188.7</v>
      </c>
      <c r="DS217" s="320">
        <v>8985.7200000000012</v>
      </c>
      <c r="DT217" s="320">
        <v>0</v>
      </c>
      <c r="DU217" s="319">
        <f t="shared" si="315"/>
        <v>8985.7200000000012</v>
      </c>
      <c r="DV217" s="320">
        <f t="shared" si="316"/>
        <v>0</v>
      </c>
      <c r="DW217" s="342">
        <f t="shared" si="271"/>
        <v>8985.7200000000012</v>
      </c>
      <c r="DX217" s="329">
        <v>7727.5300000000007</v>
      </c>
      <c r="DY217" s="329">
        <v>5277.87</v>
      </c>
      <c r="DZ217" s="320">
        <f t="shared" si="317"/>
        <v>2449.6600000000008</v>
      </c>
      <c r="EA217" s="320">
        <f t="shared" si="318"/>
        <v>0</v>
      </c>
      <c r="EB217" s="342">
        <f t="shared" si="319"/>
        <v>2449.6600000000008</v>
      </c>
      <c r="EC217" s="319">
        <v>12996.970000000001</v>
      </c>
      <c r="ED217" s="319">
        <v>11749.84</v>
      </c>
      <c r="EE217" s="319">
        <f t="shared" si="320"/>
        <v>1247.130000000001</v>
      </c>
      <c r="EF217" s="320">
        <f t="shared" si="321"/>
        <v>0</v>
      </c>
      <c r="EG217" s="342">
        <f t="shared" si="272"/>
        <v>1247.130000000001</v>
      </c>
      <c r="EH217" s="324"/>
      <c r="EI217" s="324"/>
      <c r="EJ217" s="324">
        <f t="shared" si="322"/>
        <v>0</v>
      </c>
      <c r="EK217" s="324">
        <f t="shared" si="323"/>
        <v>0</v>
      </c>
      <c r="EL217" s="327">
        <f t="shared" si="324"/>
        <v>0</v>
      </c>
      <c r="EM217" s="330">
        <v>11106.259999999998</v>
      </c>
      <c r="EN217" s="330">
        <v>8919.0500000000011</v>
      </c>
      <c r="EO217" s="331">
        <f t="shared" si="325"/>
        <v>331860.33</v>
      </c>
      <c r="EP217" s="331">
        <f t="shared" si="273"/>
        <v>257135.97000000003</v>
      </c>
      <c r="EQ217" s="332">
        <f t="shared" si="350"/>
        <v>74724.359999999986</v>
      </c>
      <c r="ER217" s="332">
        <f t="shared" si="351"/>
        <v>0</v>
      </c>
      <c r="ES217" s="333">
        <f t="shared" si="326"/>
        <v>74724.359999999986</v>
      </c>
      <c r="ET217" s="343"/>
      <c r="EU217" s="335">
        <f t="shared" si="327"/>
        <v>11815.02999999997</v>
      </c>
      <c r="EV217" s="336">
        <f t="shared" si="328"/>
        <v>-26079.089999999989</v>
      </c>
      <c r="EW217" s="337"/>
      <c r="EX217" s="2"/>
      <c r="EY217" s="7"/>
      <c r="EZ217" s="2"/>
      <c r="FA217" s="2"/>
      <c r="FB217" s="2"/>
      <c r="FC217" s="2"/>
      <c r="FD217" s="2"/>
      <c r="FE217" s="2"/>
      <c r="FF217" s="2"/>
      <c r="FG217" s="2"/>
    </row>
    <row r="218" spans="1:163" s="1" customFormat="1" ht="15.75" customHeight="1" x14ac:dyDescent="0.25">
      <c r="A218" s="311">
        <v>211</v>
      </c>
      <c r="B218" s="338" t="s">
        <v>216</v>
      </c>
      <c r="C218" s="339">
        <v>5</v>
      </c>
      <c r="D218" s="340">
        <v>4</v>
      </c>
      <c r="E218" s="315">
        <v>2760.6899999999996</v>
      </c>
      <c r="F218" s="316">
        <f>'[3]березень 2021'!F229</f>
        <v>101680.95</v>
      </c>
      <c r="G218" s="316">
        <f>'[3]березень 2021'!G229</f>
        <v>54172.369999999988</v>
      </c>
      <c r="H218" s="317">
        <v>10990.300000000001</v>
      </c>
      <c r="I218" s="317">
        <v>10634.829999999998</v>
      </c>
      <c r="J218" s="317">
        <f t="shared" si="329"/>
        <v>355.47000000000298</v>
      </c>
      <c r="K218" s="317">
        <f t="shared" si="330"/>
        <v>0</v>
      </c>
      <c r="L218" s="317">
        <f t="shared" si="274"/>
        <v>355.47000000000298</v>
      </c>
      <c r="M218" s="318">
        <v>27089.520000000004</v>
      </c>
      <c r="N218" s="318">
        <v>35392.39</v>
      </c>
      <c r="O218" s="319">
        <f t="shared" si="331"/>
        <v>0</v>
      </c>
      <c r="P218" s="319">
        <f t="shared" si="275"/>
        <v>-8302.8699999999953</v>
      </c>
      <c r="Q218" s="319">
        <f t="shared" si="276"/>
        <v>-8302.8699999999953</v>
      </c>
      <c r="R218" s="319">
        <v>0</v>
      </c>
      <c r="S218" s="319">
        <v>0</v>
      </c>
      <c r="T218" s="319">
        <f t="shared" si="332"/>
        <v>0</v>
      </c>
      <c r="U218" s="320">
        <f t="shared" si="333"/>
        <v>0</v>
      </c>
      <c r="V218" s="341">
        <f t="shared" si="277"/>
        <v>0</v>
      </c>
      <c r="W218" s="319">
        <v>0</v>
      </c>
      <c r="X218" s="319">
        <v>0</v>
      </c>
      <c r="Y218" s="319">
        <f t="shared" si="278"/>
        <v>0</v>
      </c>
      <c r="Z218" s="320">
        <f t="shared" si="279"/>
        <v>0</v>
      </c>
      <c r="AA218" s="342">
        <f t="shared" si="280"/>
        <v>0</v>
      </c>
      <c r="AB218" s="323">
        <v>4039.4500000000007</v>
      </c>
      <c r="AC218" s="323">
        <v>744.36</v>
      </c>
      <c r="AD218" s="324">
        <f t="shared" si="334"/>
        <v>3295.0900000000006</v>
      </c>
      <c r="AE218" s="324">
        <f t="shared" si="335"/>
        <v>0</v>
      </c>
      <c r="AF218" s="325">
        <f t="shared" si="264"/>
        <v>3295.0900000000006</v>
      </c>
      <c r="AG218" s="323">
        <v>2006.4699999999998</v>
      </c>
      <c r="AH218" s="323">
        <v>356.24</v>
      </c>
      <c r="AI218" s="324">
        <f t="shared" si="336"/>
        <v>1650.2299999999998</v>
      </c>
      <c r="AJ218" s="324">
        <f t="shared" si="337"/>
        <v>0</v>
      </c>
      <c r="AK218" s="325">
        <f t="shared" si="281"/>
        <v>1650.2299999999998</v>
      </c>
      <c r="AL218" s="323">
        <v>3798.97</v>
      </c>
      <c r="AM218" s="323">
        <v>2924.6499999999996</v>
      </c>
      <c r="AN218" s="324">
        <f t="shared" si="338"/>
        <v>874.32000000000016</v>
      </c>
      <c r="AO218" s="324">
        <f t="shared" si="339"/>
        <v>0</v>
      </c>
      <c r="AP218" s="325">
        <f t="shared" si="282"/>
        <v>874.32000000000016</v>
      </c>
      <c r="AQ218" s="326">
        <v>760.31</v>
      </c>
      <c r="AR218" s="326">
        <v>650.05999999999995</v>
      </c>
      <c r="AS218" s="324">
        <f t="shared" si="340"/>
        <v>110.25</v>
      </c>
      <c r="AT218" s="324">
        <f t="shared" si="341"/>
        <v>0</v>
      </c>
      <c r="AU218" s="327">
        <f t="shared" si="283"/>
        <v>110.25</v>
      </c>
      <c r="AV218" s="323">
        <v>234.66000000000003</v>
      </c>
      <c r="AW218" s="323">
        <v>0.39999999999999997</v>
      </c>
      <c r="AX218" s="324">
        <f t="shared" si="342"/>
        <v>234.26000000000002</v>
      </c>
      <c r="AY218" s="324">
        <f t="shared" si="343"/>
        <v>0</v>
      </c>
      <c r="AZ218" s="325">
        <f t="shared" si="284"/>
        <v>234.26000000000002</v>
      </c>
      <c r="BA218" s="326">
        <v>4158.9799999999996</v>
      </c>
      <c r="BB218" s="326">
        <v>2518.21</v>
      </c>
      <c r="BC218" s="324">
        <f t="shared" si="344"/>
        <v>1640.7699999999995</v>
      </c>
      <c r="BD218" s="324">
        <f t="shared" si="345"/>
        <v>0</v>
      </c>
      <c r="BE218" s="327">
        <f t="shared" si="285"/>
        <v>1640.7699999999995</v>
      </c>
      <c r="BF218" s="324">
        <v>945.24999999999989</v>
      </c>
      <c r="BG218" s="324">
        <v>0</v>
      </c>
      <c r="BH218" s="324">
        <f t="shared" si="346"/>
        <v>945.24999999999989</v>
      </c>
      <c r="BI218" s="324">
        <f t="shared" si="347"/>
        <v>0</v>
      </c>
      <c r="BJ218" s="327">
        <f t="shared" si="286"/>
        <v>945.24999999999989</v>
      </c>
      <c r="BK218" s="324">
        <v>5204.1400000000003</v>
      </c>
      <c r="BL218" s="324">
        <v>2963.7400000000002</v>
      </c>
      <c r="BM218" s="324">
        <f t="shared" si="348"/>
        <v>2240.4</v>
      </c>
      <c r="BN218" s="324">
        <f t="shared" si="349"/>
        <v>0</v>
      </c>
      <c r="BO218" s="325">
        <f t="shared" si="287"/>
        <v>2240.4</v>
      </c>
      <c r="BP218" s="320">
        <v>816.62000000000012</v>
      </c>
      <c r="BQ218" s="320">
        <v>672.0100000000001</v>
      </c>
      <c r="BR218" s="319">
        <f t="shared" si="288"/>
        <v>144.61000000000001</v>
      </c>
      <c r="BS218" s="320">
        <f t="shared" si="289"/>
        <v>0</v>
      </c>
      <c r="BT218" s="341">
        <f t="shared" si="290"/>
        <v>144.61000000000001</v>
      </c>
      <c r="BU218" s="319">
        <v>105.72</v>
      </c>
      <c r="BV218" s="319">
        <v>341.33</v>
      </c>
      <c r="BW218" s="319">
        <f t="shared" si="291"/>
        <v>0</v>
      </c>
      <c r="BX218" s="320">
        <f t="shared" si="292"/>
        <v>-235.60999999999999</v>
      </c>
      <c r="BY218" s="342">
        <f t="shared" si="293"/>
        <v>-235.60999999999999</v>
      </c>
      <c r="BZ218" s="319">
        <v>1673.54</v>
      </c>
      <c r="CA218" s="319">
        <v>2730.66</v>
      </c>
      <c r="CB218" s="319">
        <f t="shared" si="294"/>
        <v>0</v>
      </c>
      <c r="CC218" s="320">
        <f t="shared" si="295"/>
        <v>-1057.1199999999999</v>
      </c>
      <c r="CD218" s="341">
        <f t="shared" si="296"/>
        <v>-1057.1199999999999</v>
      </c>
      <c r="CE218" s="319">
        <v>17569</v>
      </c>
      <c r="CF218" s="319">
        <v>3909.7599999999998</v>
      </c>
      <c r="CG218" s="319">
        <f t="shared" si="297"/>
        <v>13659.24</v>
      </c>
      <c r="CH218" s="320">
        <f t="shared" si="298"/>
        <v>0</v>
      </c>
      <c r="CI218" s="342">
        <f t="shared" si="299"/>
        <v>13659.24</v>
      </c>
      <c r="CJ218" s="319">
        <v>2350.4299999999998</v>
      </c>
      <c r="CK218" s="319">
        <v>0</v>
      </c>
      <c r="CL218" s="324">
        <f t="shared" si="300"/>
        <v>2350.4299999999998</v>
      </c>
      <c r="CM218" s="324">
        <f t="shared" si="301"/>
        <v>0</v>
      </c>
      <c r="CN218" s="327">
        <f t="shared" si="265"/>
        <v>2350.4299999999998</v>
      </c>
      <c r="CO218" s="324">
        <v>3421.0499999999997</v>
      </c>
      <c r="CP218" s="324">
        <v>0</v>
      </c>
      <c r="CQ218" s="324">
        <f t="shared" si="302"/>
        <v>3421.0499999999997</v>
      </c>
      <c r="CR218" s="324">
        <f t="shared" si="303"/>
        <v>0</v>
      </c>
      <c r="CS218" s="327">
        <f t="shared" si="266"/>
        <v>3421.0499999999997</v>
      </c>
      <c r="CT218" s="324">
        <v>575.8900000000001</v>
      </c>
      <c r="CU218" s="324">
        <v>0</v>
      </c>
      <c r="CV218" s="324">
        <f t="shared" si="304"/>
        <v>575.8900000000001</v>
      </c>
      <c r="CW218" s="324">
        <f t="shared" si="305"/>
        <v>0</v>
      </c>
      <c r="CX218" s="327">
        <f t="shared" si="267"/>
        <v>575.8900000000001</v>
      </c>
      <c r="CY218" s="324">
        <v>1444.6499999999999</v>
      </c>
      <c r="CZ218" s="324">
        <v>0</v>
      </c>
      <c r="DA218" s="324">
        <f t="shared" si="306"/>
        <v>1444.6499999999999</v>
      </c>
      <c r="DB218" s="324">
        <f t="shared" si="307"/>
        <v>0</v>
      </c>
      <c r="DC218" s="327">
        <f t="shared" si="268"/>
        <v>1444.6499999999999</v>
      </c>
      <c r="DD218" s="324">
        <v>862.1700000000003</v>
      </c>
      <c r="DE218" s="324">
        <v>0</v>
      </c>
      <c r="DF218" s="324">
        <f t="shared" si="308"/>
        <v>862.1700000000003</v>
      </c>
      <c r="DG218" s="324">
        <f t="shared" si="309"/>
        <v>0</v>
      </c>
      <c r="DH218" s="325">
        <f t="shared" si="269"/>
        <v>862.1700000000003</v>
      </c>
      <c r="DI218" s="323">
        <v>1392.51</v>
      </c>
      <c r="DJ218" s="323">
        <v>644.66</v>
      </c>
      <c r="DK218" s="324">
        <f t="shared" si="310"/>
        <v>747.85</v>
      </c>
      <c r="DL218" s="324">
        <f t="shared" si="311"/>
        <v>0</v>
      </c>
      <c r="DM218" s="327">
        <f t="shared" si="270"/>
        <v>747.85</v>
      </c>
      <c r="DN218" s="324">
        <v>155.42000000000002</v>
      </c>
      <c r="DO218" s="324">
        <v>0</v>
      </c>
      <c r="DP218" s="324">
        <f t="shared" si="312"/>
        <v>155.42000000000002</v>
      </c>
      <c r="DQ218" s="324">
        <f t="shared" si="313"/>
        <v>0</v>
      </c>
      <c r="DR218" s="325">
        <f t="shared" si="314"/>
        <v>155.42000000000002</v>
      </c>
      <c r="DS218" s="320">
        <v>5116.95</v>
      </c>
      <c r="DT218" s="320">
        <v>0</v>
      </c>
      <c r="DU218" s="319">
        <f t="shared" si="315"/>
        <v>5116.95</v>
      </c>
      <c r="DV218" s="320">
        <f t="shared" si="316"/>
        <v>0</v>
      </c>
      <c r="DW218" s="342">
        <f t="shared" si="271"/>
        <v>5116.95</v>
      </c>
      <c r="DX218" s="329">
        <v>4699.8</v>
      </c>
      <c r="DY218" s="329">
        <v>3493.77</v>
      </c>
      <c r="DZ218" s="320">
        <f t="shared" si="317"/>
        <v>1206.0300000000002</v>
      </c>
      <c r="EA218" s="320">
        <f t="shared" si="318"/>
        <v>0</v>
      </c>
      <c r="EB218" s="342">
        <f t="shared" si="319"/>
        <v>1206.0300000000002</v>
      </c>
      <c r="EC218" s="319">
        <v>0</v>
      </c>
      <c r="ED218" s="319">
        <v>0</v>
      </c>
      <c r="EE218" s="319">
        <f t="shared" si="320"/>
        <v>0</v>
      </c>
      <c r="EF218" s="320">
        <f t="shared" si="321"/>
        <v>0</v>
      </c>
      <c r="EG218" s="342">
        <f t="shared" si="272"/>
        <v>0</v>
      </c>
      <c r="EH218" s="324"/>
      <c r="EI218" s="324"/>
      <c r="EJ218" s="324">
        <f t="shared" si="322"/>
        <v>0</v>
      </c>
      <c r="EK218" s="324">
        <f t="shared" si="323"/>
        <v>0</v>
      </c>
      <c r="EL218" s="327">
        <f t="shared" si="324"/>
        <v>0</v>
      </c>
      <c r="EM218" s="330">
        <v>3403.1099999999997</v>
      </c>
      <c r="EN218" s="330">
        <v>2254.4699999999998</v>
      </c>
      <c r="EO218" s="331">
        <f t="shared" si="325"/>
        <v>102814.90999999999</v>
      </c>
      <c r="EP218" s="331">
        <f t="shared" si="273"/>
        <v>70231.539999999994</v>
      </c>
      <c r="EQ218" s="332">
        <f t="shared" si="350"/>
        <v>32583.369999999995</v>
      </c>
      <c r="ER218" s="332">
        <f t="shared" si="351"/>
        <v>0</v>
      </c>
      <c r="ES218" s="333">
        <f t="shared" si="326"/>
        <v>32583.369999999995</v>
      </c>
      <c r="ET218" s="343"/>
      <c r="EU218" s="335">
        <f t="shared" si="327"/>
        <v>134264.32000000001</v>
      </c>
      <c r="EV218" s="336">
        <f t="shared" si="328"/>
        <v>77389.069999999978</v>
      </c>
      <c r="EW218" s="337"/>
      <c r="EX218" s="2"/>
      <c r="EY218" s="7"/>
      <c r="EZ218" s="2"/>
      <c r="FA218" s="2"/>
      <c r="FB218" s="2"/>
      <c r="FC218" s="2"/>
      <c r="FD218" s="2"/>
      <c r="FE218" s="2"/>
      <c r="FF218" s="2"/>
      <c r="FG218" s="2"/>
    </row>
    <row r="219" spans="1:163" s="1" customFormat="1" ht="15.75" customHeight="1" x14ac:dyDescent="0.25">
      <c r="A219" s="311">
        <v>212</v>
      </c>
      <c r="B219" s="338" t="s">
        <v>217</v>
      </c>
      <c r="C219" s="339">
        <v>5</v>
      </c>
      <c r="D219" s="340">
        <v>4</v>
      </c>
      <c r="E219" s="315">
        <v>2749.02</v>
      </c>
      <c r="F219" s="316">
        <f>'[3]березень 2021'!F230</f>
        <v>15901.830000000005</v>
      </c>
      <c r="G219" s="316">
        <f>'[3]березень 2021'!G230</f>
        <v>-39343.070000000014</v>
      </c>
      <c r="H219" s="317">
        <v>11060.96</v>
      </c>
      <c r="I219" s="317">
        <v>10701.98</v>
      </c>
      <c r="J219" s="317">
        <f t="shared" si="329"/>
        <v>358.97999999999956</v>
      </c>
      <c r="K219" s="317">
        <f t="shared" si="330"/>
        <v>0</v>
      </c>
      <c r="L219" s="317">
        <f t="shared" si="274"/>
        <v>358.97999999999956</v>
      </c>
      <c r="M219" s="318">
        <v>26687.199999999997</v>
      </c>
      <c r="N219" s="318">
        <v>34201.850000000006</v>
      </c>
      <c r="O219" s="319">
        <f t="shared" si="331"/>
        <v>0</v>
      </c>
      <c r="P219" s="319">
        <f t="shared" si="275"/>
        <v>-7514.6500000000087</v>
      </c>
      <c r="Q219" s="319">
        <f t="shared" si="276"/>
        <v>-7514.6500000000087</v>
      </c>
      <c r="R219" s="319">
        <v>0</v>
      </c>
      <c r="S219" s="319">
        <v>0</v>
      </c>
      <c r="T219" s="319">
        <f t="shared" si="332"/>
        <v>0</v>
      </c>
      <c r="U219" s="320">
        <f t="shared" si="333"/>
        <v>0</v>
      </c>
      <c r="V219" s="341">
        <f t="shared" si="277"/>
        <v>0</v>
      </c>
      <c r="W219" s="319">
        <v>0</v>
      </c>
      <c r="X219" s="319">
        <v>0</v>
      </c>
      <c r="Y219" s="319">
        <f t="shared" si="278"/>
        <v>0</v>
      </c>
      <c r="Z219" s="320">
        <f t="shared" si="279"/>
        <v>0</v>
      </c>
      <c r="AA219" s="342">
        <f t="shared" si="280"/>
        <v>0</v>
      </c>
      <c r="AB219" s="323">
        <v>4024.58</v>
      </c>
      <c r="AC219" s="323">
        <v>744</v>
      </c>
      <c r="AD219" s="324">
        <f t="shared" si="334"/>
        <v>3280.58</v>
      </c>
      <c r="AE219" s="324">
        <f t="shared" si="335"/>
        <v>0</v>
      </c>
      <c r="AF219" s="325">
        <f t="shared" ref="AF219:AF237" si="352">AB219-AC219</f>
        <v>3280.58</v>
      </c>
      <c r="AG219" s="323">
        <v>2005.41</v>
      </c>
      <c r="AH219" s="323">
        <v>540.36999999999989</v>
      </c>
      <c r="AI219" s="324">
        <f t="shared" si="336"/>
        <v>1465.0400000000002</v>
      </c>
      <c r="AJ219" s="324">
        <f t="shared" si="337"/>
        <v>0</v>
      </c>
      <c r="AK219" s="325">
        <f t="shared" si="281"/>
        <v>1465.0400000000002</v>
      </c>
      <c r="AL219" s="323">
        <v>3784.0399999999995</v>
      </c>
      <c r="AM219" s="323">
        <v>2914.7799999999997</v>
      </c>
      <c r="AN219" s="324">
        <f t="shared" si="338"/>
        <v>869.25999999999976</v>
      </c>
      <c r="AO219" s="324">
        <f t="shared" si="339"/>
        <v>0</v>
      </c>
      <c r="AP219" s="325">
        <f t="shared" si="282"/>
        <v>869.25999999999976</v>
      </c>
      <c r="AQ219" s="326">
        <v>754.06000000000006</v>
      </c>
      <c r="AR219" s="326">
        <v>645.14</v>
      </c>
      <c r="AS219" s="324">
        <f t="shared" si="340"/>
        <v>108.92000000000007</v>
      </c>
      <c r="AT219" s="324">
        <f t="shared" si="341"/>
        <v>0</v>
      </c>
      <c r="AU219" s="327">
        <f t="shared" si="283"/>
        <v>108.92000000000007</v>
      </c>
      <c r="AV219" s="323">
        <v>233.66000000000003</v>
      </c>
      <c r="AW219" s="323">
        <v>0.39999999999999997</v>
      </c>
      <c r="AX219" s="324">
        <f t="shared" si="342"/>
        <v>233.26000000000002</v>
      </c>
      <c r="AY219" s="324">
        <f t="shared" si="343"/>
        <v>0</v>
      </c>
      <c r="AZ219" s="325">
        <f t="shared" si="284"/>
        <v>233.26000000000002</v>
      </c>
      <c r="BA219" s="326">
        <v>4158.71</v>
      </c>
      <c r="BB219" s="326">
        <v>2476.79</v>
      </c>
      <c r="BC219" s="324">
        <f t="shared" si="344"/>
        <v>1681.92</v>
      </c>
      <c r="BD219" s="324">
        <f t="shared" si="345"/>
        <v>0</v>
      </c>
      <c r="BE219" s="327">
        <f t="shared" si="285"/>
        <v>1681.92</v>
      </c>
      <c r="BF219" s="324">
        <v>941.27</v>
      </c>
      <c r="BG219" s="324">
        <v>2664.59</v>
      </c>
      <c r="BH219" s="324">
        <f t="shared" si="346"/>
        <v>0</v>
      </c>
      <c r="BI219" s="324">
        <f t="shared" si="347"/>
        <v>-1723.3200000000002</v>
      </c>
      <c r="BJ219" s="327">
        <f t="shared" si="286"/>
        <v>-1723.3200000000002</v>
      </c>
      <c r="BK219" s="324">
        <v>5183.82</v>
      </c>
      <c r="BL219" s="324">
        <v>5101.7599999999993</v>
      </c>
      <c r="BM219" s="324">
        <f t="shared" si="348"/>
        <v>82.0600000000004</v>
      </c>
      <c r="BN219" s="324">
        <f t="shared" si="349"/>
        <v>0</v>
      </c>
      <c r="BO219" s="325">
        <f t="shared" si="287"/>
        <v>82.0600000000004</v>
      </c>
      <c r="BP219" s="320">
        <v>812.31999999999994</v>
      </c>
      <c r="BQ219" s="320">
        <v>668.70000000000016</v>
      </c>
      <c r="BR219" s="319">
        <f t="shared" si="288"/>
        <v>143.61999999999978</v>
      </c>
      <c r="BS219" s="320">
        <f t="shared" si="289"/>
        <v>0</v>
      </c>
      <c r="BT219" s="341">
        <f t="shared" si="290"/>
        <v>143.61999999999978</v>
      </c>
      <c r="BU219" s="319">
        <v>105.29000000000002</v>
      </c>
      <c r="BV219" s="319">
        <v>0</v>
      </c>
      <c r="BW219" s="319">
        <f t="shared" si="291"/>
        <v>105.29000000000002</v>
      </c>
      <c r="BX219" s="320">
        <f t="shared" si="292"/>
        <v>0</v>
      </c>
      <c r="BY219" s="342">
        <f t="shared" si="293"/>
        <v>105.29000000000002</v>
      </c>
      <c r="BZ219" s="319">
        <v>1647.2</v>
      </c>
      <c r="CA219" s="319">
        <v>0</v>
      </c>
      <c r="CB219" s="319">
        <f t="shared" si="294"/>
        <v>1647.2</v>
      </c>
      <c r="CC219" s="320">
        <f t="shared" si="295"/>
        <v>0</v>
      </c>
      <c r="CD219" s="341">
        <f t="shared" si="296"/>
        <v>1647.2</v>
      </c>
      <c r="CE219" s="319">
        <v>19533.7</v>
      </c>
      <c r="CF219" s="319">
        <v>7111.619999999999</v>
      </c>
      <c r="CG219" s="319">
        <f t="shared" si="297"/>
        <v>12422.080000000002</v>
      </c>
      <c r="CH219" s="320">
        <f t="shared" si="298"/>
        <v>0</v>
      </c>
      <c r="CI219" s="342">
        <f t="shared" si="299"/>
        <v>12422.080000000002</v>
      </c>
      <c r="CJ219" s="319">
        <v>2347.11</v>
      </c>
      <c r="CK219" s="319">
        <v>0</v>
      </c>
      <c r="CL219" s="324">
        <f t="shared" si="300"/>
        <v>2347.11</v>
      </c>
      <c r="CM219" s="324">
        <f t="shared" si="301"/>
        <v>0</v>
      </c>
      <c r="CN219" s="327">
        <f t="shared" ref="CN219:CN237" si="353">CJ219-CK219</f>
        <v>2347.11</v>
      </c>
      <c r="CO219" s="324">
        <v>3420.34</v>
      </c>
      <c r="CP219" s="324">
        <v>8680.58</v>
      </c>
      <c r="CQ219" s="324">
        <f t="shared" si="302"/>
        <v>0</v>
      </c>
      <c r="CR219" s="324">
        <f t="shared" si="303"/>
        <v>-5260.24</v>
      </c>
      <c r="CS219" s="327">
        <f t="shared" ref="CS219:CS237" si="354">CO219-CP219</f>
        <v>-5260.24</v>
      </c>
      <c r="CT219" s="324">
        <v>572.35</v>
      </c>
      <c r="CU219" s="324">
        <v>0</v>
      </c>
      <c r="CV219" s="324">
        <f t="shared" si="304"/>
        <v>572.35</v>
      </c>
      <c r="CW219" s="324">
        <f t="shared" si="305"/>
        <v>0</v>
      </c>
      <c r="CX219" s="327">
        <f t="shared" ref="CX219:CX237" si="355">CT219-CU219</f>
        <v>572.35</v>
      </c>
      <c r="CY219" s="324">
        <v>1426.19</v>
      </c>
      <c r="CZ219" s="324">
        <v>0</v>
      </c>
      <c r="DA219" s="324">
        <f t="shared" si="306"/>
        <v>1426.19</v>
      </c>
      <c r="DB219" s="324">
        <f t="shared" si="307"/>
        <v>0</v>
      </c>
      <c r="DC219" s="327">
        <f t="shared" ref="DC219:DC237" si="356">CY219-CZ219</f>
        <v>1426.19</v>
      </c>
      <c r="DD219" s="324">
        <v>862.11000000000013</v>
      </c>
      <c r="DE219" s="324">
        <v>0</v>
      </c>
      <c r="DF219" s="324">
        <f t="shared" si="308"/>
        <v>862.11000000000013</v>
      </c>
      <c r="DG219" s="324">
        <f t="shared" si="309"/>
        <v>0</v>
      </c>
      <c r="DH219" s="325">
        <f t="shared" ref="DH219:DH237" si="357">DD219-DE219</f>
        <v>862.11000000000013</v>
      </c>
      <c r="DI219" s="323">
        <v>1393.21</v>
      </c>
      <c r="DJ219" s="323">
        <v>554.1</v>
      </c>
      <c r="DK219" s="324">
        <f t="shared" si="310"/>
        <v>839.11</v>
      </c>
      <c r="DL219" s="324">
        <f t="shared" si="311"/>
        <v>0</v>
      </c>
      <c r="DM219" s="327">
        <f t="shared" ref="DM219:DM237" si="358">DI219-DJ219</f>
        <v>839.11</v>
      </c>
      <c r="DN219" s="324">
        <v>153.92999999999998</v>
      </c>
      <c r="DO219" s="324">
        <v>0</v>
      </c>
      <c r="DP219" s="324">
        <f t="shared" si="312"/>
        <v>153.92999999999998</v>
      </c>
      <c r="DQ219" s="324">
        <f t="shared" si="313"/>
        <v>0</v>
      </c>
      <c r="DR219" s="325">
        <f t="shared" si="314"/>
        <v>153.92999999999998</v>
      </c>
      <c r="DS219" s="320">
        <v>5033.7300000000005</v>
      </c>
      <c r="DT219" s="320">
        <v>0</v>
      </c>
      <c r="DU219" s="319">
        <f t="shared" si="315"/>
        <v>5033.7300000000005</v>
      </c>
      <c r="DV219" s="320">
        <f t="shared" si="316"/>
        <v>0</v>
      </c>
      <c r="DW219" s="342">
        <f t="shared" ref="DW219:DW237" si="359">DS219-DT219</f>
        <v>5033.7300000000005</v>
      </c>
      <c r="DX219" s="329">
        <v>5498.31</v>
      </c>
      <c r="DY219" s="329">
        <v>3616.8499999999995</v>
      </c>
      <c r="DZ219" s="320">
        <f t="shared" si="317"/>
        <v>1881.4600000000009</v>
      </c>
      <c r="EA219" s="320">
        <f t="shared" si="318"/>
        <v>0</v>
      </c>
      <c r="EB219" s="342">
        <f t="shared" si="319"/>
        <v>1881.4600000000009</v>
      </c>
      <c r="EC219" s="319">
        <v>0</v>
      </c>
      <c r="ED219" s="319">
        <v>0</v>
      </c>
      <c r="EE219" s="319">
        <f t="shared" si="320"/>
        <v>0</v>
      </c>
      <c r="EF219" s="320">
        <f t="shared" si="321"/>
        <v>0</v>
      </c>
      <c r="EG219" s="342">
        <f t="shared" si="272"/>
        <v>0</v>
      </c>
      <c r="EH219" s="324"/>
      <c r="EI219" s="324"/>
      <c r="EJ219" s="324">
        <f t="shared" si="322"/>
        <v>0</v>
      </c>
      <c r="EK219" s="324">
        <f t="shared" si="323"/>
        <v>0</v>
      </c>
      <c r="EL219" s="327">
        <f t="shared" si="324"/>
        <v>0</v>
      </c>
      <c r="EM219" s="330">
        <v>3479.1400000000003</v>
      </c>
      <c r="EN219" s="330">
        <v>2806.9200000000005</v>
      </c>
      <c r="EO219" s="331">
        <f t="shared" si="325"/>
        <v>105118.64000000001</v>
      </c>
      <c r="EP219" s="331">
        <f t="shared" si="273"/>
        <v>83430.429999999964</v>
      </c>
      <c r="EQ219" s="332">
        <f t="shared" si="350"/>
        <v>21688.21000000005</v>
      </c>
      <c r="ER219" s="332">
        <f t="shared" si="351"/>
        <v>0</v>
      </c>
      <c r="ES219" s="333">
        <f t="shared" si="326"/>
        <v>21688.21000000005</v>
      </c>
      <c r="ET219" s="343"/>
      <c r="EU219" s="335">
        <f t="shared" si="327"/>
        <v>37590.040000000052</v>
      </c>
      <c r="EV219" s="336">
        <f t="shared" si="328"/>
        <v>-25980.430000000011</v>
      </c>
      <c r="EW219" s="337"/>
      <c r="EX219" s="2"/>
      <c r="EY219" s="7"/>
      <c r="EZ219" s="2"/>
      <c r="FA219" s="2"/>
      <c r="FB219" s="2"/>
      <c r="FC219" s="2"/>
      <c r="FD219" s="2"/>
      <c r="FE219" s="2"/>
      <c r="FF219" s="2"/>
      <c r="FG219" s="2"/>
    </row>
    <row r="220" spans="1:163" s="1" customFormat="1" ht="15.75" customHeight="1" x14ac:dyDescent="0.25">
      <c r="A220" s="311">
        <v>213</v>
      </c>
      <c r="B220" s="338" t="s">
        <v>218</v>
      </c>
      <c r="C220" s="339">
        <v>5</v>
      </c>
      <c r="D220" s="340">
        <v>8</v>
      </c>
      <c r="E220" s="315">
        <v>5834.5999999999995</v>
      </c>
      <c r="F220" s="316">
        <f>'[3]березень 2021'!F231</f>
        <v>186708.87</v>
      </c>
      <c r="G220" s="316">
        <f>'[3]березень 2021'!G231</f>
        <v>88615.370000000024</v>
      </c>
      <c r="H220" s="317">
        <v>22089.81</v>
      </c>
      <c r="I220" s="317">
        <v>16916.91</v>
      </c>
      <c r="J220" s="317">
        <f t="shared" si="329"/>
        <v>5172.9000000000015</v>
      </c>
      <c r="K220" s="317">
        <f t="shared" si="330"/>
        <v>0</v>
      </c>
      <c r="L220" s="317">
        <f t="shared" si="274"/>
        <v>5172.9000000000015</v>
      </c>
      <c r="M220" s="318">
        <v>42993.42</v>
      </c>
      <c r="N220" s="318">
        <v>46741.86</v>
      </c>
      <c r="O220" s="319">
        <f t="shared" si="331"/>
        <v>0</v>
      </c>
      <c r="P220" s="319">
        <f t="shared" si="275"/>
        <v>-3748.4400000000023</v>
      </c>
      <c r="Q220" s="319">
        <f t="shared" si="276"/>
        <v>-3748.4400000000023</v>
      </c>
      <c r="R220" s="319">
        <v>0</v>
      </c>
      <c r="S220" s="319">
        <v>0</v>
      </c>
      <c r="T220" s="319">
        <f t="shared" si="332"/>
        <v>0</v>
      </c>
      <c r="U220" s="320">
        <f t="shared" si="333"/>
        <v>0</v>
      </c>
      <c r="V220" s="341">
        <f t="shared" si="277"/>
        <v>0</v>
      </c>
      <c r="W220" s="319">
        <v>0</v>
      </c>
      <c r="X220" s="319">
        <v>0</v>
      </c>
      <c r="Y220" s="319">
        <f t="shared" si="278"/>
        <v>0</v>
      </c>
      <c r="Z220" s="320">
        <f t="shared" si="279"/>
        <v>0</v>
      </c>
      <c r="AA220" s="342">
        <f t="shared" si="280"/>
        <v>0</v>
      </c>
      <c r="AB220" s="323">
        <v>7942.0300000000025</v>
      </c>
      <c r="AC220" s="323">
        <v>1281.17</v>
      </c>
      <c r="AD220" s="324">
        <f t="shared" si="334"/>
        <v>6660.8600000000024</v>
      </c>
      <c r="AE220" s="324">
        <f t="shared" si="335"/>
        <v>0</v>
      </c>
      <c r="AF220" s="325">
        <f t="shared" si="352"/>
        <v>6660.8600000000024</v>
      </c>
      <c r="AG220" s="323">
        <v>3954.1299999999997</v>
      </c>
      <c r="AH220" s="323">
        <v>725.59</v>
      </c>
      <c r="AI220" s="324">
        <f t="shared" si="336"/>
        <v>3228.5399999999995</v>
      </c>
      <c r="AJ220" s="324">
        <f t="shared" si="337"/>
        <v>0</v>
      </c>
      <c r="AK220" s="325">
        <f t="shared" si="281"/>
        <v>3228.5399999999995</v>
      </c>
      <c r="AL220" s="323">
        <v>8243.7000000000007</v>
      </c>
      <c r="AM220" s="323">
        <v>6336.63</v>
      </c>
      <c r="AN220" s="324">
        <f t="shared" si="338"/>
        <v>1907.0700000000006</v>
      </c>
      <c r="AO220" s="324">
        <f t="shared" si="339"/>
        <v>0</v>
      </c>
      <c r="AP220" s="325">
        <f t="shared" si="282"/>
        <v>1907.0700000000006</v>
      </c>
      <c r="AQ220" s="326">
        <v>1563.06</v>
      </c>
      <c r="AR220" s="326">
        <v>1336.52</v>
      </c>
      <c r="AS220" s="324">
        <f t="shared" si="340"/>
        <v>226.53999999999996</v>
      </c>
      <c r="AT220" s="324">
        <f t="shared" si="341"/>
        <v>0</v>
      </c>
      <c r="AU220" s="327">
        <f t="shared" si="283"/>
        <v>226.53999999999996</v>
      </c>
      <c r="AV220" s="323">
        <v>760.83000000000015</v>
      </c>
      <c r="AW220" s="323">
        <v>1.3</v>
      </c>
      <c r="AX220" s="324">
        <f t="shared" si="342"/>
        <v>759.5300000000002</v>
      </c>
      <c r="AY220" s="324">
        <f t="shared" si="343"/>
        <v>0</v>
      </c>
      <c r="AZ220" s="325">
        <f t="shared" si="284"/>
        <v>759.5300000000002</v>
      </c>
      <c r="BA220" s="326">
        <v>13047.9</v>
      </c>
      <c r="BB220" s="326">
        <v>7728.0299999999988</v>
      </c>
      <c r="BC220" s="324">
        <f t="shared" si="344"/>
        <v>5319.8700000000008</v>
      </c>
      <c r="BD220" s="324">
        <f t="shared" si="345"/>
        <v>0</v>
      </c>
      <c r="BE220" s="327">
        <f t="shared" si="285"/>
        <v>5319.8700000000008</v>
      </c>
      <c r="BF220" s="324">
        <v>1997.7499999999995</v>
      </c>
      <c r="BG220" s="324">
        <v>7416.05</v>
      </c>
      <c r="BH220" s="324">
        <f t="shared" si="346"/>
        <v>0</v>
      </c>
      <c r="BI220" s="324">
        <f t="shared" si="347"/>
        <v>-5418.3000000000011</v>
      </c>
      <c r="BJ220" s="327">
        <f t="shared" si="286"/>
        <v>-5418.3000000000011</v>
      </c>
      <c r="BK220" s="324">
        <v>10998.79</v>
      </c>
      <c r="BL220" s="324">
        <v>8414.2599999999984</v>
      </c>
      <c r="BM220" s="324">
        <f t="shared" si="348"/>
        <v>2584.5300000000025</v>
      </c>
      <c r="BN220" s="324">
        <f t="shared" si="349"/>
        <v>0</v>
      </c>
      <c r="BO220" s="325">
        <f t="shared" si="287"/>
        <v>2584.5300000000025</v>
      </c>
      <c r="BP220" s="320">
        <v>1630.1799999999998</v>
      </c>
      <c r="BQ220" s="320">
        <v>1340.7400000000002</v>
      </c>
      <c r="BR220" s="319">
        <f t="shared" si="288"/>
        <v>289.4399999999996</v>
      </c>
      <c r="BS220" s="320">
        <f t="shared" si="289"/>
        <v>0</v>
      </c>
      <c r="BT220" s="341">
        <f t="shared" si="290"/>
        <v>289.4399999999996</v>
      </c>
      <c r="BU220" s="319">
        <v>208.87</v>
      </c>
      <c r="BV220" s="319">
        <v>682.67</v>
      </c>
      <c r="BW220" s="319">
        <f t="shared" si="291"/>
        <v>0</v>
      </c>
      <c r="BX220" s="320">
        <f t="shared" si="292"/>
        <v>-473.79999999999995</v>
      </c>
      <c r="BY220" s="342">
        <f t="shared" si="293"/>
        <v>-473.79999999999995</v>
      </c>
      <c r="BZ220" s="319">
        <v>3318.6899999999996</v>
      </c>
      <c r="CA220" s="319">
        <v>5474.3200000000006</v>
      </c>
      <c r="CB220" s="319">
        <f t="shared" si="294"/>
        <v>0</v>
      </c>
      <c r="CC220" s="320">
        <f t="shared" si="295"/>
        <v>-2155.630000000001</v>
      </c>
      <c r="CD220" s="341">
        <f t="shared" si="296"/>
        <v>-2155.630000000001</v>
      </c>
      <c r="CE220" s="319">
        <v>47389.780000000006</v>
      </c>
      <c r="CF220" s="319">
        <v>125272.4</v>
      </c>
      <c r="CG220" s="319">
        <f t="shared" si="297"/>
        <v>0</v>
      </c>
      <c r="CH220" s="320">
        <f t="shared" si="298"/>
        <v>-77882.62</v>
      </c>
      <c r="CI220" s="342">
        <f t="shared" si="299"/>
        <v>-77882.62</v>
      </c>
      <c r="CJ220" s="319">
        <v>4595.34</v>
      </c>
      <c r="CK220" s="319">
        <v>411.03000000000003</v>
      </c>
      <c r="CL220" s="324">
        <f t="shared" si="300"/>
        <v>4184.3100000000004</v>
      </c>
      <c r="CM220" s="324">
        <f t="shared" si="301"/>
        <v>0</v>
      </c>
      <c r="CN220" s="327">
        <f t="shared" si="353"/>
        <v>4184.3100000000004</v>
      </c>
      <c r="CO220" s="324">
        <v>6739.5199999999986</v>
      </c>
      <c r="CP220" s="324">
        <v>6301.0599999999995</v>
      </c>
      <c r="CQ220" s="324">
        <f t="shared" si="302"/>
        <v>438.45999999999913</v>
      </c>
      <c r="CR220" s="324">
        <f t="shared" si="303"/>
        <v>0</v>
      </c>
      <c r="CS220" s="327">
        <f t="shared" si="354"/>
        <v>438.45999999999913</v>
      </c>
      <c r="CT220" s="324">
        <v>1268.44</v>
      </c>
      <c r="CU220" s="324">
        <v>0</v>
      </c>
      <c r="CV220" s="324">
        <f t="shared" si="304"/>
        <v>1268.44</v>
      </c>
      <c r="CW220" s="324">
        <f t="shared" si="305"/>
        <v>0</v>
      </c>
      <c r="CX220" s="327">
        <f t="shared" si="355"/>
        <v>1268.44</v>
      </c>
      <c r="CY220" s="324">
        <v>2924.89</v>
      </c>
      <c r="CZ220" s="324">
        <v>1187.98</v>
      </c>
      <c r="DA220" s="324">
        <f t="shared" si="306"/>
        <v>1736.9099999999999</v>
      </c>
      <c r="DB220" s="324">
        <f t="shared" si="307"/>
        <v>0</v>
      </c>
      <c r="DC220" s="327">
        <f t="shared" si="356"/>
        <v>1736.9099999999999</v>
      </c>
      <c r="DD220" s="324">
        <v>2805.26</v>
      </c>
      <c r="DE220" s="324">
        <v>0</v>
      </c>
      <c r="DF220" s="324">
        <f t="shared" si="308"/>
        <v>2805.26</v>
      </c>
      <c r="DG220" s="324">
        <f t="shared" si="309"/>
        <v>0</v>
      </c>
      <c r="DH220" s="325">
        <f t="shared" si="357"/>
        <v>2805.26</v>
      </c>
      <c r="DI220" s="323">
        <v>4671.7699999999995</v>
      </c>
      <c r="DJ220" s="323">
        <v>4459</v>
      </c>
      <c r="DK220" s="324">
        <f t="shared" si="310"/>
        <v>212.76999999999953</v>
      </c>
      <c r="DL220" s="324">
        <f t="shared" si="311"/>
        <v>0</v>
      </c>
      <c r="DM220" s="327">
        <f t="shared" si="358"/>
        <v>212.76999999999953</v>
      </c>
      <c r="DN220" s="324">
        <v>311.55</v>
      </c>
      <c r="DO220" s="324">
        <v>0</v>
      </c>
      <c r="DP220" s="324">
        <f t="shared" si="312"/>
        <v>311.55</v>
      </c>
      <c r="DQ220" s="324">
        <f t="shared" si="313"/>
        <v>0</v>
      </c>
      <c r="DR220" s="325">
        <f t="shared" si="314"/>
        <v>311.55</v>
      </c>
      <c r="DS220" s="320">
        <v>8614.7800000000007</v>
      </c>
      <c r="DT220" s="320">
        <v>0</v>
      </c>
      <c r="DU220" s="319">
        <f t="shared" si="315"/>
        <v>8614.7800000000007</v>
      </c>
      <c r="DV220" s="320">
        <f t="shared" si="316"/>
        <v>0</v>
      </c>
      <c r="DW220" s="342">
        <f t="shared" si="359"/>
        <v>8614.7800000000007</v>
      </c>
      <c r="DX220" s="329">
        <v>8640.43</v>
      </c>
      <c r="DY220" s="329">
        <v>2935.88</v>
      </c>
      <c r="DZ220" s="320">
        <f t="shared" si="317"/>
        <v>5704.55</v>
      </c>
      <c r="EA220" s="320">
        <f t="shared" si="318"/>
        <v>0</v>
      </c>
      <c r="EB220" s="342">
        <f t="shared" si="319"/>
        <v>5704.55</v>
      </c>
      <c r="EC220" s="319">
        <v>0</v>
      </c>
      <c r="ED220" s="319">
        <v>0</v>
      </c>
      <c r="EE220" s="319">
        <f t="shared" si="320"/>
        <v>0</v>
      </c>
      <c r="EF220" s="320">
        <f t="shared" si="321"/>
        <v>0</v>
      </c>
      <c r="EG220" s="342">
        <f t="shared" si="272"/>
        <v>0</v>
      </c>
      <c r="EH220" s="324"/>
      <c r="EI220" s="324"/>
      <c r="EJ220" s="324">
        <f t="shared" si="322"/>
        <v>0</v>
      </c>
      <c r="EK220" s="324">
        <f t="shared" si="323"/>
        <v>0</v>
      </c>
      <c r="EL220" s="327">
        <f t="shared" si="324"/>
        <v>0</v>
      </c>
      <c r="EM220" s="330">
        <v>7075.8099999999995</v>
      </c>
      <c r="EN220" s="330">
        <v>8436.2900000000009</v>
      </c>
      <c r="EO220" s="331">
        <f t="shared" si="325"/>
        <v>213786.72999999998</v>
      </c>
      <c r="EP220" s="331">
        <f t="shared" si="273"/>
        <v>253399.69</v>
      </c>
      <c r="EQ220" s="332">
        <f t="shared" si="350"/>
        <v>0</v>
      </c>
      <c r="ER220" s="332">
        <f t="shared" si="351"/>
        <v>-39612.960000000021</v>
      </c>
      <c r="ES220" s="333">
        <f t="shared" si="326"/>
        <v>-39612.960000000021</v>
      </c>
      <c r="ET220" s="343"/>
      <c r="EU220" s="335">
        <f t="shared" si="327"/>
        <v>147095.90999999997</v>
      </c>
      <c r="EV220" s="336">
        <f t="shared" si="328"/>
        <v>21690.450000000026</v>
      </c>
      <c r="EW220" s="337"/>
      <c r="EX220" s="2"/>
      <c r="EY220" s="7"/>
      <c r="EZ220" s="2"/>
      <c r="FA220" s="2"/>
      <c r="FB220" s="2"/>
      <c r="FC220" s="2"/>
      <c r="FD220" s="2"/>
      <c r="FE220" s="2"/>
      <c r="FF220" s="2"/>
      <c r="FG220" s="2"/>
    </row>
    <row r="221" spans="1:163" s="1" customFormat="1" ht="15.75" customHeight="1" x14ac:dyDescent="0.25">
      <c r="A221" s="311">
        <v>214</v>
      </c>
      <c r="B221" s="338" t="s">
        <v>219</v>
      </c>
      <c r="C221" s="339">
        <v>5</v>
      </c>
      <c r="D221" s="340">
        <v>4</v>
      </c>
      <c r="E221" s="315">
        <v>2809.6114285714284</v>
      </c>
      <c r="F221" s="316">
        <f>'[3]березень 2021'!F232</f>
        <v>85167.920000000013</v>
      </c>
      <c r="G221" s="316">
        <f>'[3]березень 2021'!G232</f>
        <v>30843.080000000009</v>
      </c>
      <c r="H221" s="317">
        <v>11147.79</v>
      </c>
      <c r="I221" s="317">
        <v>10282.52</v>
      </c>
      <c r="J221" s="317">
        <f t="shared" si="329"/>
        <v>865.27000000000044</v>
      </c>
      <c r="K221" s="317">
        <f t="shared" si="330"/>
        <v>0</v>
      </c>
      <c r="L221" s="317">
        <f t="shared" si="274"/>
        <v>865.27000000000044</v>
      </c>
      <c r="M221" s="318">
        <v>12572.609999999999</v>
      </c>
      <c r="N221" s="318">
        <v>19635.339999999997</v>
      </c>
      <c r="O221" s="319">
        <f t="shared" si="331"/>
        <v>0</v>
      </c>
      <c r="P221" s="319">
        <f t="shared" si="275"/>
        <v>-7062.7299999999977</v>
      </c>
      <c r="Q221" s="319">
        <f t="shared" si="276"/>
        <v>-7062.7299999999977</v>
      </c>
      <c r="R221" s="319">
        <v>0</v>
      </c>
      <c r="S221" s="319">
        <v>0</v>
      </c>
      <c r="T221" s="319">
        <f t="shared" si="332"/>
        <v>0</v>
      </c>
      <c r="U221" s="320">
        <f t="shared" si="333"/>
        <v>0</v>
      </c>
      <c r="V221" s="341">
        <f t="shared" si="277"/>
        <v>0</v>
      </c>
      <c r="W221" s="319">
        <v>0</v>
      </c>
      <c r="X221" s="319">
        <v>0</v>
      </c>
      <c r="Y221" s="319">
        <f t="shared" si="278"/>
        <v>0</v>
      </c>
      <c r="Z221" s="320">
        <f t="shared" si="279"/>
        <v>0</v>
      </c>
      <c r="AA221" s="342">
        <f t="shared" si="280"/>
        <v>0</v>
      </c>
      <c r="AB221" s="323">
        <v>4040.5800000000004</v>
      </c>
      <c r="AC221" s="323">
        <v>699.77</v>
      </c>
      <c r="AD221" s="324">
        <f t="shared" si="334"/>
        <v>3340.8100000000004</v>
      </c>
      <c r="AE221" s="324">
        <f t="shared" si="335"/>
        <v>0</v>
      </c>
      <c r="AF221" s="325">
        <f t="shared" si="352"/>
        <v>3340.8100000000004</v>
      </c>
      <c r="AG221" s="323">
        <v>2254.9300000000003</v>
      </c>
      <c r="AH221" s="323">
        <v>357.15</v>
      </c>
      <c r="AI221" s="324">
        <f t="shared" si="336"/>
        <v>1897.7800000000002</v>
      </c>
      <c r="AJ221" s="324">
        <f t="shared" si="337"/>
        <v>0</v>
      </c>
      <c r="AK221" s="325">
        <f t="shared" si="281"/>
        <v>1897.7800000000002</v>
      </c>
      <c r="AL221" s="323">
        <v>3849.6800000000003</v>
      </c>
      <c r="AM221" s="323">
        <v>2964.1000000000004</v>
      </c>
      <c r="AN221" s="324">
        <f t="shared" si="338"/>
        <v>885.57999999999993</v>
      </c>
      <c r="AO221" s="324">
        <f t="shared" si="339"/>
        <v>0</v>
      </c>
      <c r="AP221" s="325">
        <f t="shared" si="282"/>
        <v>885.57999999999993</v>
      </c>
      <c r="AQ221" s="326">
        <v>737.52</v>
      </c>
      <c r="AR221" s="326">
        <v>630.41999999999996</v>
      </c>
      <c r="AS221" s="324">
        <f t="shared" si="340"/>
        <v>107.10000000000002</v>
      </c>
      <c r="AT221" s="324">
        <f t="shared" si="341"/>
        <v>0</v>
      </c>
      <c r="AU221" s="327">
        <f t="shared" si="283"/>
        <v>107.10000000000002</v>
      </c>
      <c r="AV221" s="323">
        <v>263.10999999999996</v>
      </c>
      <c r="AW221" s="323">
        <v>0.47000000000000003</v>
      </c>
      <c r="AX221" s="324">
        <f t="shared" si="342"/>
        <v>262.63999999999993</v>
      </c>
      <c r="AY221" s="324">
        <f t="shared" si="343"/>
        <v>0</v>
      </c>
      <c r="AZ221" s="325">
        <f t="shared" si="284"/>
        <v>262.63999999999993</v>
      </c>
      <c r="BA221" s="326">
        <v>4159.74</v>
      </c>
      <c r="BB221" s="326">
        <v>2469</v>
      </c>
      <c r="BC221" s="324">
        <f t="shared" si="344"/>
        <v>1690.7399999999998</v>
      </c>
      <c r="BD221" s="324">
        <f t="shared" si="345"/>
        <v>0</v>
      </c>
      <c r="BE221" s="327">
        <f t="shared" si="285"/>
        <v>1690.7399999999998</v>
      </c>
      <c r="BF221" s="324">
        <v>955.47000000000014</v>
      </c>
      <c r="BG221" s="324">
        <v>2664.59</v>
      </c>
      <c r="BH221" s="324">
        <f t="shared" si="346"/>
        <v>0</v>
      </c>
      <c r="BI221" s="324">
        <f t="shared" si="347"/>
        <v>-1709.12</v>
      </c>
      <c r="BJ221" s="327">
        <f t="shared" si="286"/>
        <v>-1709.12</v>
      </c>
      <c r="BK221" s="324">
        <v>5261.0899999999992</v>
      </c>
      <c r="BL221" s="324">
        <v>2995.63</v>
      </c>
      <c r="BM221" s="324">
        <f t="shared" si="348"/>
        <v>2265.4599999999991</v>
      </c>
      <c r="BN221" s="324">
        <f t="shared" si="349"/>
        <v>0</v>
      </c>
      <c r="BO221" s="325">
        <f t="shared" si="287"/>
        <v>2265.4599999999991</v>
      </c>
      <c r="BP221" s="320">
        <v>775.7399999999999</v>
      </c>
      <c r="BQ221" s="320">
        <v>638.19000000000005</v>
      </c>
      <c r="BR221" s="319">
        <f t="shared" si="288"/>
        <v>137.54999999999984</v>
      </c>
      <c r="BS221" s="320">
        <f t="shared" si="289"/>
        <v>0</v>
      </c>
      <c r="BT221" s="341">
        <f t="shared" si="290"/>
        <v>137.54999999999984</v>
      </c>
      <c r="BU221" s="319">
        <v>99.879999999999981</v>
      </c>
      <c r="BV221" s="319">
        <v>0</v>
      </c>
      <c r="BW221" s="319">
        <f t="shared" si="291"/>
        <v>99.879999999999981</v>
      </c>
      <c r="BX221" s="320">
        <f t="shared" si="292"/>
        <v>0</v>
      </c>
      <c r="BY221" s="342">
        <f t="shared" si="293"/>
        <v>99.879999999999981</v>
      </c>
      <c r="BZ221" s="319">
        <v>1673.4099999999999</v>
      </c>
      <c r="CA221" s="319">
        <v>2760.16</v>
      </c>
      <c r="CB221" s="319">
        <f t="shared" si="294"/>
        <v>0</v>
      </c>
      <c r="CC221" s="320">
        <f t="shared" si="295"/>
        <v>-1086.75</v>
      </c>
      <c r="CD221" s="341">
        <f t="shared" si="296"/>
        <v>-1086.75</v>
      </c>
      <c r="CE221" s="319">
        <v>24506.5</v>
      </c>
      <c r="CF221" s="319">
        <v>16820.16</v>
      </c>
      <c r="CG221" s="319">
        <f t="shared" si="297"/>
        <v>7686.34</v>
      </c>
      <c r="CH221" s="320">
        <f t="shared" si="298"/>
        <v>0</v>
      </c>
      <c r="CI221" s="342">
        <f t="shared" si="299"/>
        <v>7686.34</v>
      </c>
      <c r="CJ221" s="319">
        <v>2374.1400000000003</v>
      </c>
      <c r="CK221" s="319">
        <v>0</v>
      </c>
      <c r="CL221" s="324">
        <f t="shared" si="300"/>
        <v>2374.1400000000003</v>
      </c>
      <c r="CM221" s="324">
        <f t="shared" si="301"/>
        <v>0</v>
      </c>
      <c r="CN221" s="327">
        <f t="shared" si="353"/>
        <v>2374.1400000000003</v>
      </c>
      <c r="CO221" s="324">
        <v>3845.51</v>
      </c>
      <c r="CP221" s="324">
        <v>0</v>
      </c>
      <c r="CQ221" s="324">
        <f t="shared" si="302"/>
        <v>3845.51</v>
      </c>
      <c r="CR221" s="324">
        <f t="shared" si="303"/>
        <v>0</v>
      </c>
      <c r="CS221" s="327">
        <f t="shared" si="354"/>
        <v>3845.51</v>
      </c>
      <c r="CT221" s="324">
        <v>584.8900000000001</v>
      </c>
      <c r="CU221" s="324">
        <v>0</v>
      </c>
      <c r="CV221" s="324">
        <f t="shared" si="304"/>
        <v>584.8900000000001</v>
      </c>
      <c r="CW221" s="324">
        <f t="shared" si="305"/>
        <v>0</v>
      </c>
      <c r="CX221" s="327">
        <f t="shared" si="355"/>
        <v>584.8900000000001</v>
      </c>
      <c r="CY221" s="324">
        <v>1572.1399999999999</v>
      </c>
      <c r="CZ221" s="324">
        <v>0</v>
      </c>
      <c r="DA221" s="324">
        <f t="shared" si="306"/>
        <v>1572.1399999999999</v>
      </c>
      <c r="DB221" s="324">
        <f t="shared" si="307"/>
        <v>0</v>
      </c>
      <c r="DC221" s="327">
        <f t="shared" si="356"/>
        <v>1572.1399999999999</v>
      </c>
      <c r="DD221" s="324">
        <v>970.22999999999979</v>
      </c>
      <c r="DE221" s="324">
        <v>0</v>
      </c>
      <c r="DF221" s="324">
        <f t="shared" si="308"/>
        <v>970.22999999999979</v>
      </c>
      <c r="DG221" s="324">
        <f t="shared" si="309"/>
        <v>0</v>
      </c>
      <c r="DH221" s="325">
        <f t="shared" si="357"/>
        <v>970.22999999999979</v>
      </c>
      <c r="DI221" s="323">
        <v>1393.2900000000002</v>
      </c>
      <c r="DJ221" s="323">
        <v>465.62</v>
      </c>
      <c r="DK221" s="324">
        <f t="shared" si="310"/>
        <v>927.67000000000019</v>
      </c>
      <c r="DL221" s="324">
        <f t="shared" si="311"/>
        <v>0</v>
      </c>
      <c r="DM221" s="327">
        <f t="shared" si="358"/>
        <v>927.67000000000019</v>
      </c>
      <c r="DN221" s="324">
        <v>154.30000000000001</v>
      </c>
      <c r="DO221" s="324">
        <v>0</v>
      </c>
      <c r="DP221" s="324">
        <f t="shared" si="312"/>
        <v>154.30000000000001</v>
      </c>
      <c r="DQ221" s="324">
        <f t="shared" si="313"/>
        <v>0</v>
      </c>
      <c r="DR221" s="325">
        <f t="shared" si="314"/>
        <v>154.30000000000001</v>
      </c>
      <c r="DS221" s="320">
        <v>5021.67</v>
      </c>
      <c r="DT221" s="320">
        <v>0</v>
      </c>
      <c r="DU221" s="319">
        <f t="shared" si="315"/>
        <v>5021.67</v>
      </c>
      <c r="DV221" s="320">
        <f t="shared" si="316"/>
        <v>0</v>
      </c>
      <c r="DW221" s="342">
        <f t="shared" si="359"/>
        <v>5021.67</v>
      </c>
      <c r="DX221" s="329">
        <v>4482.0099999999993</v>
      </c>
      <c r="DY221" s="329">
        <v>2108.85</v>
      </c>
      <c r="DZ221" s="320">
        <f t="shared" si="317"/>
        <v>2373.1599999999994</v>
      </c>
      <c r="EA221" s="320">
        <f t="shared" si="318"/>
        <v>0</v>
      </c>
      <c r="EB221" s="342">
        <f t="shared" si="319"/>
        <v>2373.1599999999994</v>
      </c>
      <c r="EC221" s="319">
        <v>0</v>
      </c>
      <c r="ED221" s="319">
        <v>0</v>
      </c>
      <c r="EE221" s="319">
        <f t="shared" si="320"/>
        <v>0</v>
      </c>
      <c r="EF221" s="320">
        <f t="shared" si="321"/>
        <v>0</v>
      </c>
      <c r="EG221" s="342">
        <f t="shared" si="272"/>
        <v>0</v>
      </c>
      <c r="EH221" s="324"/>
      <c r="EI221" s="324"/>
      <c r="EJ221" s="324">
        <f t="shared" si="322"/>
        <v>0</v>
      </c>
      <c r="EK221" s="324">
        <f t="shared" si="323"/>
        <v>0</v>
      </c>
      <c r="EL221" s="327">
        <f t="shared" si="324"/>
        <v>0</v>
      </c>
      <c r="EM221" s="330">
        <v>3173.0599999999995</v>
      </c>
      <c r="EN221" s="330">
        <v>2316.5700000000002</v>
      </c>
      <c r="EO221" s="331">
        <f t="shared" si="325"/>
        <v>95869.29</v>
      </c>
      <c r="EP221" s="331">
        <f t="shared" si="273"/>
        <v>67808.539999999994</v>
      </c>
      <c r="EQ221" s="332">
        <f t="shared" si="350"/>
        <v>28060.75</v>
      </c>
      <c r="ER221" s="332">
        <f t="shared" si="351"/>
        <v>0</v>
      </c>
      <c r="ES221" s="333">
        <f t="shared" si="326"/>
        <v>28060.75</v>
      </c>
      <c r="ET221" s="343"/>
      <c r="EU221" s="335">
        <f t="shared" si="327"/>
        <v>113228.67000000001</v>
      </c>
      <c r="EV221" s="336">
        <f t="shared" si="328"/>
        <v>48958.300000000017</v>
      </c>
      <c r="EW221" s="337"/>
      <c r="EX221" s="2"/>
      <c r="EY221" s="7"/>
      <c r="EZ221" s="2"/>
      <c r="FA221" s="2"/>
      <c r="FB221" s="2"/>
      <c r="FC221" s="2"/>
      <c r="FD221" s="2"/>
      <c r="FE221" s="2"/>
      <c r="FF221" s="2"/>
      <c r="FG221" s="2"/>
    </row>
    <row r="222" spans="1:163" s="1" customFormat="1" ht="15.75" customHeight="1" x14ac:dyDescent="0.25">
      <c r="A222" s="311">
        <v>215</v>
      </c>
      <c r="B222" s="338" t="s">
        <v>220</v>
      </c>
      <c r="C222" s="339">
        <v>5</v>
      </c>
      <c r="D222" s="340">
        <v>2</v>
      </c>
      <c r="E222" s="315">
        <v>4318.5542857142855</v>
      </c>
      <c r="F222" s="316">
        <f>'[3]березень 2021'!F233</f>
        <v>-127474.03000000001</v>
      </c>
      <c r="G222" s="316">
        <f>'[3]березень 2021'!G233</f>
        <v>-133233.21000000002</v>
      </c>
      <c r="H222" s="317">
        <v>28217.660000000003</v>
      </c>
      <c r="I222" s="317">
        <v>27217.15</v>
      </c>
      <c r="J222" s="317">
        <f t="shared" si="329"/>
        <v>1000.510000000002</v>
      </c>
      <c r="K222" s="317">
        <f t="shared" si="330"/>
        <v>0</v>
      </c>
      <c r="L222" s="317">
        <f t="shared" si="274"/>
        <v>1000.510000000002</v>
      </c>
      <c r="M222" s="318">
        <v>51110.429999999993</v>
      </c>
      <c r="N222" s="318">
        <v>63237.63</v>
      </c>
      <c r="O222" s="319">
        <f t="shared" si="331"/>
        <v>0</v>
      </c>
      <c r="P222" s="319">
        <f t="shared" si="275"/>
        <v>-12127.200000000004</v>
      </c>
      <c r="Q222" s="319">
        <f t="shared" si="276"/>
        <v>-12127.200000000004</v>
      </c>
      <c r="R222" s="319">
        <v>0</v>
      </c>
      <c r="S222" s="319">
        <v>0</v>
      </c>
      <c r="T222" s="319">
        <f t="shared" si="332"/>
        <v>0</v>
      </c>
      <c r="U222" s="320">
        <f t="shared" si="333"/>
        <v>0</v>
      </c>
      <c r="V222" s="341">
        <f t="shared" si="277"/>
        <v>0</v>
      </c>
      <c r="W222" s="319">
        <v>0</v>
      </c>
      <c r="X222" s="319">
        <v>0</v>
      </c>
      <c r="Y222" s="319">
        <f t="shared" si="278"/>
        <v>0</v>
      </c>
      <c r="Z222" s="320">
        <f t="shared" si="279"/>
        <v>0</v>
      </c>
      <c r="AA222" s="342">
        <f t="shared" si="280"/>
        <v>0</v>
      </c>
      <c r="AB222" s="323">
        <v>6902.76</v>
      </c>
      <c r="AC222" s="323">
        <v>922.81</v>
      </c>
      <c r="AD222" s="324">
        <f t="shared" si="334"/>
        <v>5979.9500000000007</v>
      </c>
      <c r="AE222" s="324">
        <f t="shared" si="335"/>
        <v>0</v>
      </c>
      <c r="AF222" s="325">
        <f t="shared" si="352"/>
        <v>5979.9500000000007</v>
      </c>
      <c r="AG222" s="323">
        <v>2657.25</v>
      </c>
      <c r="AH222" s="323">
        <v>1115.17</v>
      </c>
      <c r="AI222" s="324">
        <f t="shared" si="336"/>
        <v>1542.08</v>
      </c>
      <c r="AJ222" s="324">
        <f t="shared" si="337"/>
        <v>0</v>
      </c>
      <c r="AK222" s="325">
        <f t="shared" si="281"/>
        <v>1542.08</v>
      </c>
      <c r="AL222" s="323">
        <v>5947.55</v>
      </c>
      <c r="AM222" s="323">
        <v>4591.2300000000005</v>
      </c>
      <c r="AN222" s="324">
        <f t="shared" si="338"/>
        <v>1356.3199999999997</v>
      </c>
      <c r="AO222" s="324">
        <f t="shared" si="339"/>
        <v>0</v>
      </c>
      <c r="AP222" s="325">
        <f t="shared" si="282"/>
        <v>1356.3199999999997</v>
      </c>
      <c r="AQ222" s="326">
        <v>1209.6399999999999</v>
      </c>
      <c r="AR222" s="326">
        <v>1028.8600000000001</v>
      </c>
      <c r="AS222" s="324">
        <f t="shared" si="340"/>
        <v>180.77999999999975</v>
      </c>
      <c r="AT222" s="324">
        <f t="shared" si="341"/>
        <v>0</v>
      </c>
      <c r="AU222" s="327">
        <f t="shared" si="283"/>
        <v>180.77999999999975</v>
      </c>
      <c r="AV222" s="323">
        <v>0</v>
      </c>
      <c r="AW222" s="323">
        <v>0</v>
      </c>
      <c r="AX222" s="324">
        <f t="shared" si="342"/>
        <v>0</v>
      </c>
      <c r="AY222" s="324">
        <f t="shared" si="343"/>
        <v>0</v>
      </c>
      <c r="AZ222" s="325">
        <f t="shared" si="284"/>
        <v>0</v>
      </c>
      <c r="BA222" s="326">
        <v>3456.58</v>
      </c>
      <c r="BB222" s="326">
        <v>3241.49</v>
      </c>
      <c r="BC222" s="324">
        <f t="shared" si="344"/>
        <v>215.09000000000015</v>
      </c>
      <c r="BD222" s="324">
        <f t="shared" si="345"/>
        <v>0</v>
      </c>
      <c r="BE222" s="327">
        <f t="shared" si="285"/>
        <v>215.09000000000015</v>
      </c>
      <c r="BF222" s="324">
        <v>1478.68</v>
      </c>
      <c r="BG222" s="324">
        <v>0</v>
      </c>
      <c r="BH222" s="324">
        <f t="shared" si="346"/>
        <v>1478.68</v>
      </c>
      <c r="BI222" s="324">
        <f t="shared" si="347"/>
        <v>0</v>
      </c>
      <c r="BJ222" s="327">
        <f t="shared" si="286"/>
        <v>1478.68</v>
      </c>
      <c r="BK222" s="324">
        <v>8142.2900000000009</v>
      </c>
      <c r="BL222" s="324">
        <v>11744.69</v>
      </c>
      <c r="BM222" s="324">
        <f t="shared" si="348"/>
        <v>0</v>
      </c>
      <c r="BN222" s="324">
        <f t="shared" si="349"/>
        <v>-3602.3999999999996</v>
      </c>
      <c r="BO222" s="325">
        <f t="shared" si="287"/>
        <v>-3602.3999999999996</v>
      </c>
      <c r="BP222" s="320">
        <v>1209.6399999999999</v>
      </c>
      <c r="BQ222" s="320">
        <v>995.50999999999988</v>
      </c>
      <c r="BR222" s="319">
        <f t="shared" si="288"/>
        <v>214.13</v>
      </c>
      <c r="BS222" s="320">
        <f t="shared" si="289"/>
        <v>0</v>
      </c>
      <c r="BT222" s="341">
        <f t="shared" si="290"/>
        <v>214.13</v>
      </c>
      <c r="BU222" s="319">
        <v>156.35</v>
      </c>
      <c r="BV222" s="319">
        <v>1345.24</v>
      </c>
      <c r="BW222" s="319">
        <f t="shared" si="291"/>
        <v>0</v>
      </c>
      <c r="BX222" s="320">
        <f t="shared" si="292"/>
        <v>-1188.8900000000001</v>
      </c>
      <c r="BY222" s="342">
        <f t="shared" si="293"/>
        <v>-1188.8900000000001</v>
      </c>
      <c r="BZ222" s="319">
        <v>4421.8100000000004</v>
      </c>
      <c r="CA222" s="319">
        <v>0</v>
      </c>
      <c r="CB222" s="319">
        <f t="shared" si="294"/>
        <v>4421.8100000000004</v>
      </c>
      <c r="CC222" s="320">
        <f t="shared" si="295"/>
        <v>0</v>
      </c>
      <c r="CD222" s="341">
        <f t="shared" si="296"/>
        <v>4421.8100000000004</v>
      </c>
      <c r="CE222" s="319">
        <v>20469.150000000001</v>
      </c>
      <c r="CF222" s="319">
        <v>33133.699999999997</v>
      </c>
      <c r="CG222" s="319">
        <f t="shared" si="297"/>
        <v>0</v>
      </c>
      <c r="CH222" s="320">
        <f t="shared" si="298"/>
        <v>-12664.549999999996</v>
      </c>
      <c r="CI222" s="342">
        <f t="shared" si="299"/>
        <v>-12664.549999999996</v>
      </c>
      <c r="CJ222" s="319">
        <v>3697.95</v>
      </c>
      <c r="CK222" s="319">
        <v>0</v>
      </c>
      <c r="CL222" s="324">
        <f t="shared" si="300"/>
        <v>3697.95</v>
      </c>
      <c r="CM222" s="324">
        <f t="shared" si="301"/>
        <v>0</v>
      </c>
      <c r="CN222" s="327">
        <f t="shared" si="353"/>
        <v>3697.95</v>
      </c>
      <c r="CO222" s="324">
        <v>4529.7699999999995</v>
      </c>
      <c r="CP222" s="324">
        <v>0</v>
      </c>
      <c r="CQ222" s="324">
        <f t="shared" si="302"/>
        <v>4529.7699999999995</v>
      </c>
      <c r="CR222" s="324">
        <f t="shared" si="303"/>
        <v>0</v>
      </c>
      <c r="CS222" s="327">
        <f t="shared" si="354"/>
        <v>4529.7699999999995</v>
      </c>
      <c r="CT222" s="324">
        <v>868.87000000000012</v>
      </c>
      <c r="CU222" s="324">
        <v>0</v>
      </c>
      <c r="CV222" s="324">
        <f t="shared" si="304"/>
        <v>868.87000000000012</v>
      </c>
      <c r="CW222" s="324">
        <f t="shared" si="305"/>
        <v>0</v>
      </c>
      <c r="CX222" s="327">
        <f t="shared" si="355"/>
        <v>868.87000000000012</v>
      </c>
      <c r="CY222" s="324">
        <v>2347.54</v>
      </c>
      <c r="CZ222" s="324">
        <v>0</v>
      </c>
      <c r="DA222" s="324">
        <f t="shared" si="306"/>
        <v>2347.54</v>
      </c>
      <c r="DB222" s="324">
        <f t="shared" si="307"/>
        <v>0</v>
      </c>
      <c r="DC222" s="327">
        <f t="shared" si="356"/>
        <v>2347.54</v>
      </c>
      <c r="DD222" s="324">
        <v>0</v>
      </c>
      <c r="DE222" s="324">
        <v>0</v>
      </c>
      <c r="DF222" s="324">
        <f t="shared" si="308"/>
        <v>0</v>
      </c>
      <c r="DG222" s="324">
        <f t="shared" si="309"/>
        <v>0</v>
      </c>
      <c r="DH222" s="325">
        <f t="shared" si="357"/>
        <v>0</v>
      </c>
      <c r="DI222" s="323">
        <v>1128.03</v>
      </c>
      <c r="DJ222" s="323">
        <v>2507.13</v>
      </c>
      <c r="DK222" s="324">
        <f t="shared" si="310"/>
        <v>0</v>
      </c>
      <c r="DL222" s="324">
        <f t="shared" si="311"/>
        <v>-1379.1000000000001</v>
      </c>
      <c r="DM222" s="327">
        <f t="shared" si="358"/>
        <v>-1379.1000000000001</v>
      </c>
      <c r="DN222" s="324">
        <v>251.34000000000003</v>
      </c>
      <c r="DO222" s="324">
        <v>0</v>
      </c>
      <c r="DP222" s="324">
        <f t="shared" si="312"/>
        <v>251.34000000000003</v>
      </c>
      <c r="DQ222" s="324">
        <f t="shared" si="313"/>
        <v>0</v>
      </c>
      <c r="DR222" s="325">
        <f t="shared" si="314"/>
        <v>251.34000000000003</v>
      </c>
      <c r="DS222" s="320">
        <v>7170.59</v>
      </c>
      <c r="DT222" s="320">
        <v>0</v>
      </c>
      <c r="DU222" s="319">
        <f t="shared" si="315"/>
        <v>7170.59</v>
      </c>
      <c r="DV222" s="320">
        <f t="shared" si="316"/>
        <v>0</v>
      </c>
      <c r="DW222" s="342">
        <f t="shared" si="359"/>
        <v>7170.59</v>
      </c>
      <c r="DX222" s="329">
        <v>6537.0199999999995</v>
      </c>
      <c r="DY222" s="329">
        <v>6018.45</v>
      </c>
      <c r="DZ222" s="320">
        <f t="shared" si="317"/>
        <v>518.56999999999971</v>
      </c>
      <c r="EA222" s="320">
        <f t="shared" si="318"/>
        <v>0</v>
      </c>
      <c r="EB222" s="342">
        <f t="shared" si="319"/>
        <v>518.56999999999971</v>
      </c>
      <c r="EC222" s="319">
        <v>0</v>
      </c>
      <c r="ED222" s="319">
        <v>0</v>
      </c>
      <c r="EE222" s="319">
        <f t="shared" si="320"/>
        <v>0</v>
      </c>
      <c r="EF222" s="320">
        <f t="shared" si="321"/>
        <v>0</v>
      </c>
      <c r="EG222" s="342">
        <f t="shared" si="272"/>
        <v>0</v>
      </c>
      <c r="EH222" s="324"/>
      <c r="EI222" s="324"/>
      <c r="EJ222" s="324">
        <f t="shared" si="322"/>
        <v>0</v>
      </c>
      <c r="EK222" s="324">
        <f t="shared" si="323"/>
        <v>0</v>
      </c>
      <c r="EL222" s="327">
        <f t="shared" si="324"/>
        <v>0</v>
      </c>
      <c r="EM222" s="330">
        <v>5543.27</v>
      </c>
      <c r="EN222" s="330">
        <v>5242.24</v>
      </c>
      <c r="EO222" s="331">
        <f t="shared" si="325"/>
        <v>167454.16999999998</v>
      </c>
      <c r="EP222" s="331">
        <f t="shared" si="273"/>
        <v>162341.30000000002</v>
      </c>
      <c r="EQ222" s="332">
        <f t="shared" si="350"/>
        <v>5112.8699999999662</v>
      </c>
      <c r="ER222" s="332">
        <f t="shared" si="351"/>
        <v>0</v>
      </c>
      <c r="ES222" s="333">
        <f t="shared" si="326"/>
        <v>5112.8699999999662</v>
      </c>
      <c r="ET222" s="343"/>
      <c r="EU222" s="335">
        <f t="shared" si="327"/>
        <v>-122361.16000000005</v>
      </c>
      <c r="EV222" s="336">
        <f t="shared" si="328"/>
        <v>-135581.39000000001</v>
      </c>
      <c r="EW222" s="337"/>
      <c r="EX222" s="2"/>
      <c r="EY222" s="7"/>
      <c r="EZ222" s="2"/>
      <c r="FA222" s="2"/>
      <c r="FB222" s="2"/>
      <c r="FC222" s="2"/>
      <c r="FD222" s="2"/>
      <c r="FE222" s="2"/>
      <c r="FF222" s="2"/>
      <c r="FG222" s="2"/>
    </row>
    <row r="223" spans="1:163" s="1" customFormat="1" ht="15.75" customHeight="1" x14ac:dyDescent="0.25">
      <c r="A223" s="311">
        <v>216</v>
      </c>
      <c r="B223" s="338" t="s">
        <v>221</v>
      </c>
      <c r="C223" s="339">
        <v>9</v>
      </c>
      <c r="D223" s="340">
        <v>1</v>
      </c>
      <c r="E223" s="315">
        <v>3411.61</v>
      </c>
      <c r="F223" s="316">
        <f>'[3]березень 2021'!F234</f>
        <v>47013.72</v>
      </c>
      <c r="G223" s="316">
        <f>'[3]березень 2021'!G234</f>
        <v>-16685.920000000002</v>
      </c>
      <c r="H223" s="317">
        <v>18924.539999999997</v>
      </c>
      <c r="I223" s="317">
        <v>19658.78</v>
      </c>
      <c r="J223" s="317">
        <f t="shared" si="329"/>
        <v>0</v>
      </c>
      <c r="K223" s="317">
        <f t="shared" si="330"/>
        <v>-734.2400000000016</v>
      </c>
      <c r="L223" s="317">
        <f t="shared" si="274"/>
        <v>-734.2400000000016</v>
      </c>
      <c r="M223" s="318">
        <v>24257.919999999998</v>
      </c>
      <c r="N223" s="318">
        <v>30422.62</v>
      </c>
      <c r="O223" s="319">
        <f t="shared" si="331"/>
        <v>0</v>
      </c>
      <c r="P223" s="319">
        <f t="shared" si="275"/>
        <v>-6164.7000000000007</v>
      </c>
      <c r="Q223" s="319">
        <f t="shared" si="276"/>
        <v>-6164.7000000000007</v>
      </c>
      <c r="R223" s="319">
        <v>18892.509999999998</v>
      </c>
      <c r="S223" s="319">
        <v>18531.879999999997</v>
      </c>
      <c r="T223" s="319">
        <f t="shared" si="332"/>
        <v>360.63000000000102</v>
      </c>
      <c r="U223" s="320">
        <f t="shared" si="333"/>
        <v>0</v>
      </c>
      <c r="V223" s="341">
        <f t="shared" si="277"/>
        <v>360.63000000000102</v>
      </c>
      <c r="W223" s="319">
        <v>0</v>
      </c>
      <c r="X223" s="319">
        <v>0</v>
      </c>
      <c r="Y223" s="319">
        <f t="shared" si="278"/>
        <v>0</v>
      </c>
      <c r="Z223" s="320">
        <f t="shared" si="279"/>
        <v>0</v>
      </c>
      <c r="AA223" s="342">
        <f t="shared" si="280"/>
        <v>0</v>
      </c>
      <c r="AB223" s="323">
        <v>4848.920000000001</v>
      </c>
      <c r="AC223" s="323">
        <v>460.17</v>
      </c>
      <c r="AD223" s="324">
        <f t="shared" si="334"/>
        <v>4388.7500000000009</v>
      </c>
      <c r="AE223" s="324">
        <f t="shared" si="335"/>
        <v>0</v>
      </c>
      <c r="AF223" s="325">
        <f t="shared" si="352"/>
        <v>4388.7500000000009</v>
      </c>
      <c r="AG223" s="323">
        <v>1978.05</v>
      </c>
      <c r="AH223" s="323">
        <v>301.94</v>
      </c>
      <c r="AI223" s="324">
        <f t="shared" si="336"/>
        <v>1676.11</v>
      </c>
      <c r="AJ223" s="324">
        <f t="shared" si="337"/>
        <v>0</v>
      </c>
      <c r="AK223" s="325">
        <f t="shared" si="281"/>
        <v>1676.11</v>
      </c>
      <c r="AL223" s="323">
        <v>3784.13</v>
      </c>
      <c r="AM223" s="323">
        <v>2910.81</v>
      </c>
      <c r="AN223" s="324">
        <f t="shared" si="338"/>
        <v>873.32000000000016</v>
      </c>
      <c r="AO223" s="324">
        <f t="shared" si="339"/>
        <v>0</v>
      </c>
      <c r="AP223" s="325">
        <f t="shared" si="282"/>
        <v>873.32000000000016</v>
      </c>
      <c r="AQ223" s="326">
        <v>818.09999999999991</v>
      </c>
      <c r="AR223" s="326">
        <v>700.00999999999988</v>
      </c>
      <c r="AS223" s="324">
        <f t="shared" si="340"/>
        <v>118.09000000000003</v>
      </c>
      <c r="AT223" s="324">
        <f t="shared" si="341"/>
        <v>0</v>
      </c>
      <c r="AU223" s="327">
        <f t="shared" si="283"/>
        <v>118.09000000000003</v>
      </c>
      <c r="AV223" s="323">
        <v>321.72000000000003</v>
      </c>
      <c r="AW223" s="323">
        <v>0.52</v>
      </c>
      <c r="AX223" s="324">
        <f t="shared" si="342"/>
        <v>321.20000000000005</v>
      </c>
      <c r="AY223" s="324">
        <f t="shared" si="343"/>
        <v>0</v>
      </c>
      <c r="AZ223" s="325">
        <f t="shared" si="284"/>
        <v>321.20000000000005</v>
      </c>
      <c r="BA223" s="326">
        <v>1412.0700000000002</v>
      </c>
      <c r="BB223" s="326">
        <v>2085.37</v>
      </c>
      <c r="BC223" s="324">
        <f t="shared" si="344"/>
        <v>0</v>
      </c>
      <c r="BD223" s="324">
        <f t="shared" si="345"/>
        <v>-673.29999999999973</v>
      </c>
      <c r="BE223" s="327">
        <f t="shared" si="285"/>
        <v>-673.29999999999973</v>
      </c>
      <c r="BF223" s="324">
        <v>1168.1400000000001</v>
      </c>
      <c r="BG223" s="324">
        <v>0</v>
      </c>
      <c r="BH223" s="324">
        <f t="shared" si="346"/>
        <v>1168.1400000000001</v>
      </c>
      <c r="BI223" s="324">
        <f t="shared" si="347"/>
        <v>0</v>
      </c>
      <c r="BJ223" s="327">
        <f t="shared" si="286"/>
        <v>1168.1400000000001</v>
      </c>
      <c r="BK223" s="324">
        <v>6431.2000000000007</v>
      </c>
      <c r="BL223" s="324">
        <v>15275.25</v>
      </c>
      <c r="BM223" s="324">
        <f t="shared" si="348"/>
        <v>0</v>
      </c>
      <c r="BN223" s="324">
        <f t="shared" si="349"/>
        <v>-8844.0499999999993</v>
      </c>
      <c r="BO223" s="325">
        <f t="shared" si="287"/>
        <v>-8844.0499999999993</v>
      </c>
      <c r="BP223" s="320">
        <v>785.0100000000001</v>
      </c>
      <c r="BQ223" s="320">
        <v>643.72</v>
      </c>
      <c r="BR223" s="319">
        <f t="shared" si="288"/>
        <v>141.29000000000008</v>
      </c>
      <c r="BS223" s="320">
        <f t="shared" si="289"/>
        <v>0</v>
      </c>
      <c r="BT223" s="341">
        <f t="shared" si="290"/>
        <v>141.29000000000008</v>
      </c>
      <c r="BU223" s="319">
        <v>101</v>
      </c>
      <c r="BV223" s="319">
        <v>0</v>
      </c>
      <c r="BW223" s="319">
        <f t="shared" si="291"/>
        <v>101</v>
      </c>
      <c r="BX223" s="320">
        <f t="shared" si="292"/>
        <v>0</v>
      </c>
      <c r="BY223" s="342">
        <f t="shared" si="293"/>
        <v>101</v>
      </c>
      <c r="BZ223" s="319">
        <v>1229.19</v>
      </c>
      <c r="CA223" s="319">
        <v>2016.37</v>
      </c>
      <c r="CB223" s="319">
        <f t="shared" si="294"/>
        <v>0</v>
      </c>
      <c r="CC223" s="320">
        <f t="shared" si="295"/>
        <v>-787.17999999999984</v>
      </c>
      <c r="CD223" s="341">
        <f t="shared" si="296"/>
        <v>-787.17999999999984</v>
      </c>
      <c r="CE223" s="319">
        <v>19559.43</v>
      </c>
      <c r="CF223" s="319">
        <v>889.8</v>
      </c>
      <c r="CG223" s="319">
        <f t="shared" si="297"/>
        <v>18669.63</v>
      </c>
      <c r="CH223" s="320">
        <f t="shared" si="298"/>
        <v>0</v>
      </c>
      <c r="CI223" s="342">
        <f t="shared" si="299"/>
        <v>18669.63</v>
      </c>
      <c r="CJ223" s="319">
        <v>3112.41</v>
      </c>
      <c r="CK223" s="319">
        <v>0</v>
      </c>
      <c r="CL223" s="324">
        <f t="shared" si="300"/>
        <v>3112.41</v>
      </c>
      <c r="CM223" s="324">
        <f t="shared" si="301"/>
        <v>0</v>
      </c>
      <c r="CN223" s="327">
        <f t="shared" si="353"/>
        <v>3112.41</v>
      </c>
      <c r="CO223" s="324">
        <v>3413.99</v>
      </c>
      <c r="CP223" s="324">
        <v>0</v>
      </c>
      <c r="CQ223" s="324">
        <f t="shared" si="302"/>
        <v>3413.99</v>
      </c>
      <c r="CR223" s="324">
        <f t="shared" si="303"/>
        <v>0</v>
      </c>
      <c r="CS223" s="327">
        <f t="shared" si="354"/>
        <v>3413.99</v>
      </c>
      <c r="CT223" s="324">
        <v>862.79999999999984</v>
      </c>
      <c r="CU223" s="324">
        <v>2218.6400000000003</v>
      </c>
      <c r="CV223" s="324">
        <f t="shared" si="304"/>
        <v>0</v>
      </c>
      <c r="CW223" s="324">
        <f t="shared" si="305"/>
        <v>-1355.8400000000006</v>
      </c>
      <c r="CX223" s="327">
        <f t="shared" si="355"/>
        <v>-1355.8400000000006</v>
      </c>
      <c r="CY223" s="324">
        <v>1839.2000000000003</v>
      </c>
      <c r="CZ223" s="324">
        <v>0</v>
      </c>
      <c r="DA223" s="324">
        <f t="shared" si="306"/>
        <v>1839.2000000000003</v>
      </c>
      <c r="DB223" s="324">
        <f t="shared" si="307"/>
        <v>0</v>
      </c>
      <c r="DC223" s="327">
        <f t="shared" si="356"/>
        <v>1839.2000000000003</v>
      </c>
      <c r="DD223" s="324">
        <v>1186.2399999999998</v>
      </c>
      <c r="DE223" s="324">
        <v>0</v>
      </c>
      <c r="DF223" s="324">
        <f t="shared" si="308"/>
        <v>1186.2399999999998</v>
      </c>
      <c r="DG223" s="324">
        <f t="shared" si="309"/>
        <v>0</v>
      </c>
      <c r="DH223" s="325">
        <f t="shared" si="357"/>
        <v>1186.2399999999998</v>
      </c>
      <c r="DI223" s="323">
        <v>396.78000000000003</v>
      </c>
      <c r="DJ223" s="323">
        <v>0</v>
      </c>
      <c r="DK223" s="324">
        <f t="shared" si="310"/>
        <v>396.78000000000003</v>
      </c>
      <c r="DL223" s="324">
        <f t="shared" si="311"/>
        <v>0</v>
      </c>
      <c r="DM223" s="327">
        <f t="shared" si="358"/>
        <v>396.78000000000003</v>
      </c>
      <c r="DN223" s="324">
        <v>97.9</v>
      </c>
      <c r="DO223" s="324">
        <v>0</v>
      </c>
      <c r="DP223" s="324">
        <f t="shared" si="312"/>
        <v>97.9</v>
      </c>
      <c r="DQ223" s="324">
        <f t="shared" si="313"/>
        <v>0</v>
      </c>
      <c r="DR223" s="325">
        <f t="shared" si="314"/>
        <v>97.9</v>
      </c>
      <c r="DS223" s="320">
        <v>4788.54</v>
      </c>
      <c r="DT223" s="320">
        <v>0</v>
      </c>
      <c r="DU223" s="319">
        <f t="shared" si="315"/>
        <v>4788.54</v>
      </c>
      <c r="DV223" s="320">
        <f t="shared" si="316"/>
        <v>0</v>
      </c>
      <c r="DW223" s="342">
        <f t="shared" si="359"/>
        <v>4788.54</v>
      </c>
      <c r="DX223" s="329">
        <v>4023.6499999999996</v>
      </c>
      <c r="DY223" s="329">
        <v>3852.38</v>
      </c>
      <c r="DZ223" s="320">
        <f t="shared" si="317"/>
        <v>171.26999999999953</v>
      </c>
      <c r="EA223" s="320">
        <f t="shared" si="318"/>
        <v>0</v>
      </c>
      <c r="EB223" s="342">
        <f t="shared" si="319"/>
        <v>171.26999999999953</v>
      </c>
      <c r="EC223" s="319">
        <v>3379.1900000000005</v>
      </c>
      <c r="ED223" s="319">
        <v>2218.0600000000004</v>
      </c>
      <c r="EE223" s="319">
        <f t="shared" si="320"/>
        <v>1161.1300000000001</v>
      </c>
      <c r="EF223" s="320">
        <f t="shared" si="321"/>
        <v>0</v>
      </c>
      <c r="EG223" s="342">
        <f t="shared" si="272"/>
        <v>1161.1300000000001</v>
      </c>
      <c r="EH223" s="324"/>
      <c r="EI223" s="324"/>
      <c r="EJ223" s="324">
        <f t="shared" si="322"/>
        <v>0</v>
      </c>
      <c r="EK223" s="324">
        <f t="shared" si="323"/>
        <v>0</v>
      </c>
      <c r="EL223" s="327">
        <f t="shared" si="324"/>
        <v>0</v>
      </c>
      <c r="EM223" s="330">
        <v>4419.58</v>
      </c>
      <c r="EN223" s="330">
        <v>3589.57</v>
      </c>
      <c r="EO223" s="331">
        <f t="shared" si="325"/>
        <v>132032.21000000002</v>
      </c>
      <c r="EP223" s="331">
        <f t="shared" si="273"/>
        <v>105775.88999999998</v>
      </c>
      <c r="EQ223" s="332">
        <f t="shared" si="350"/>
        <v>26256.320000000036</v>
      </c>
      <c r="ER223" s="332">
        <f t="shared" si="351"/>
        <v>0</v>
      </c>
      <c r="ES223" s="333">
        <f t="shared" si="326"/>
        <v>26256.320000000036</v>
      </c>
      <c r="ET223" s="343"/>
      <c r="EU223" s="335">
        <f t="shared" si="327"/>
        <v>73270.040000000037</v>
      </c>
      <c r="EV223" s="336">
        <f t="shared" si="328"/>
        <v>10674.39</v>
      </c>
      <c r="EW223" s="337"/>
      <c r="EX223" s="2"/>
      <c r="EY223" s="7"/>
      <c r="EZ223" s="2"/>
      <c r="FA223" s="2"/>
      <c r="FB223" s="2"/>
      <c r="FC223" s="2"/>
      <c r="FD223" s="2"/>
      <c r="FE223" s="2"/>
      <c r="FF223" s="2"/>
      <c r="FG223" s="2"/>
    </row>
    <row r="224" spans="1:163" s="1" customFormat="1" ht="15.75" customHeight="1" x14ac:dyDescent="0.25">
      <c r="A224" s="311">
        <v>217</v>
      </c>
      <c r="B224" s="338" t="s">
        <v>222</v>
      </c>
      <c r="C224" s="339">
        <v>5</v>
      </c>
      <c r="D224" s="340">
        <v>4</v>
      </c>
      <c r="E224" s="315">
        <v>2752.1171428571429</v>
      </c>
      <c r="F224" s="316">
        <f>'[3]березень 2021'!F235</f>
        <v>8944.66</v>
      </c>
      <c r="G224" s="316">
        <f>'[3]березень 2021'!G235</f>
        <v>2187.0899999999933</v>
      </c>
      <c r="H224" s="317">
        <v>11744.31</v>
      </c>
      <c r="I224" s="317">
        <v>10898.84</v>
      </c>
      <c r="J224" s="317">
        <f t="shared" si="329"/>
        <v>845.46999999999935</v>
      </c>
      <c r="K224" s="317">
        <f t="shared" si="330"/>
        <v>0</v>
      </c>
      <c r="L224" s="317">
        <f t="shared" si="274"/>
        <v>845.46999999999935</v>
      </c>
      <c r="M224" s="318">
        <v>18431.400000000001</v>
      </c>
      <c r="N224" s="318">
        <v>24386.63</v>
      </c>
      <c r="O224" s="319">
        <f t="shared" si="331"/>
        <v>0</v>
      </c>
      <c r="P224" s="319">
        <f t="shared" si="275"/>
        <v>-5955.23</v>
      </c>
      <c r="Q224" s="319">
        <f t="shared" si="276"/>
        <v>-5955.23</v>
      </c>
      <c r="R224" s="319">
        <v>0</v>
      </c>
      <c r="S224" s="319">
        <v>0</v>
      </c>
      <c r="T224" s="319">
        <f t="shared" si="332"/>
        <v>0</v>
      </c>
      <c r="U224" s="320">
        <f t="shared" si="333"/>
        <v>0</v>
      </c>
      <c r="V224" s="341">
        <f t="shared" si="277"/>
        <v>0</v>
      </c>
      <c r="W224" s="319">
        <v>0</v>
      </c>
      <c r="X224" s="319">
        <v>0</v>
      </c>
      <c r="Y224" s="319">
        <f t="shared" si="278"/>
        <v>0</v>
      </c>
      <c r="Z224" s="320">
        <f t="shared" si="279"/>
        <v>0</v>
      </c>
      <c r="AA224" s="342">
        <f t="shared" si="280"/>
        <v>0</v>
      </c>
      <c r="AB224" s="323">
        <v>3993.6099999999997</v>
      </c>
      <c r="AC224" s="323">
        <v>743.28999999999985</v>
      </c>
      <c r="AD224" s="324">
        <f t="shared" si="334"/>
        <v>3250.3199999999997</v>
      </c>
      <c r="AE224" s="324">
        <f t="shared" si="335"/>
        <v>0</v>
      </c>
      <c r="AF224" s="325">
        <f t="shared" si="352"/>
        <v>3250.3199999999997</v>
      </c>
      <c r="AG224" s="323">
        <v>2006.5900000000001</v>
      </c>
      <c r="AH224" s="323">
        <v>356.23</v>
      </c>
      <c r="AI224" s="324">
        <f t="shared" si="336"/>
        <v>1650.3600000000001</v>
      </c>
      <c r="AJ224" s="324">
        <f t="shared" si="337"/>
        <v>0</v>
      </c>
      <c r="AK224" s="325">
        <f t="shared" si="281"/>
        <v>1650.3600000000001</v>
      </c>
      <c r="AL224" s="323">
        <v>3789.1400000000003</v>
      </c>
      <c r="AM224" s="323">
        <v>2919</v>
      </c>
      <c r="AN224" s="324">
        <f t="shared" si="338"/>
        <v>870.14000000000033</v>
      </c>
      <c r="AO224" s="324">
        <f t="shared" si="339"/>
        <v>0</v>
      </c>
      <c r="AP224" s="325">
        <f t="shared" si="282"/>
        <v>870.14000000000033</v>
      </c>
      <c r="AQ224" s="326">
        <v>754.91000000000008</v>
      </c>
      <c r="AR224" s="326">
        <v>645.79999999999995</v>
      </c>
      <c r="AS224" s="324">
        <f t="shared" si="340"/>
        <v>109.11000000000013</v>
      </c>
      <c r="AT224" s="324">
        <f t="shared" si="341"/>
        <v>0</v>
      </c>
      <c r="AU224" s="327">
        <f t="shared" si="283"/>
        <v>109.11000000000013</v>
      </c>
      <c r="AV224" s="323">
        <v>263.38</v>
      </c>
      <c r="AW224" s="323">
        <v>0.45</v>
      </c>
      <c r="AX224" s="324">
        <f t="shared" si="342"/>
        <v>262.93</v>
      </c>
      <c r="AY224" s="324">
        <f t="shared" si="343"/>
        <v>0</v>
      </c>
      <c r="AZ224" s="325">
        <f t="shared" si="284"/>
        <v>262.93</v>
      </c>
      <c r="BA224" s="326">
        <v>4158.4699999999993</v>
      </c>
      <c r="BB224" s="326">
        <v>2476.83</v>
      </c>
      <c r="BC224" s="324">
        <f t="shared" si="344"/>
        <v>1681.6399999999994</v>
      </c>
      <c r="BD224" s="324">
        <f t="shared" si="345"/>
        <v>0</v>
      </c>
      <c r="BE224" s="327">
        <f t="shared" si="285"/>
        <v>1681.6399999999994</v>
      </c>
      <c r="BF224" s="324">
        <v>942.35</v>
      </c>
      <c r="BG224" s="324">
        <v>0</v>
      </c>
      <c r="BH224" s="324">
        <f t="shared" si="346"/>
        <v>942.35</v>
      </c>
      <c r="BI224" s="324">
        <f t="shared" si="347"/>
        <v>0</v>
      </c>
      <c r="BJ224" s="327">
        <f t="shared" si="286"/>
        <v>942.35</v>
      </c>
      <c r="BK224" s="324">
        <v>5126.09</v>
      </c>
      <c r="BL224" s="324">
        <v>3679.2099999999996</v>
      </c>
      <c r="BM224" s="324">
        <f t="shared" si="348"/>
        <v>1446.8800000000006</v>
      </c>
      <c r="BN224" s="324">
        <f t="shared" si="349"/>
        <v>0</v>
      </c>
      <c r="BO224" s="325">
        <f t="shared" si="287"/>
        <v>1446.8800000000006</v>
      </c>
      <c r="BP224" s="320">
        <v>777.7399999999999</v>
      </c>
      <c r="BQ224" s="320">
        <v>639.13</v>
      </c>
      <c r="BR224" s="319">
        <f t="shared" si="288"/>
        <v>138.6099999999999</v>
      </c>
      <c r="BS224" s="320">
        <f t="shared" si="289"/>
        <v>0</v>
      </c>
      <c r="BT224" s="341">
        <f t="shared" si="290"/>
        <v>138.6099999999999</v>
      </c>
      <c r="BU224" s="319">
        <v>101.27000000000001</v>
      </c>
      <c r="BV224" s="319">
        <v>0</v>
      </c>
      <c r="BW224" s="319">
        <f t="shared" si="291"/>
        <v>101.27000000000001</v>
      </c>
      <c r="BX224" s="320">
        <f t="shared" si="292"/>
        <v>0</v>
      </c>
      <c r="BY224" s="342">
        <f t="shared" si="293"/>
        <v>101.27000000000001</v>
      </c>
      <c r="BZ224" s="319">
        <v>1645.51</v>
      </c>
      <c r="CA224" s="319">
        <v>2665.51</v>
      </c>
      <c r="CB224" s="319">
        <f t="shared" si="294"/>
        <v>0</v>
      </c>
      <c r="CC224" s="320">
        <f t="shared" si="295"/>
        <v>-1020.0000000000002</v>
      </c>
      <c r="CD224" s="341">
        <f t="shared" si="296"/>
        <v>-1020.0000000000002</v>
      </c>
      <c r="CE224" s="319">
        <v>22893.79</v>
      </c>
      <c r="CF224" s="319">
        <v>5633.72</v>
      </c>
      <c r="CG224" s="319">
        <f t="shared" si="297"/>
        <v>17260.07</v>
      </c>
      <c r="CH224" s="320">
        <f t="shared" si="298"/>
        <v>0</v>
      </c>
      <c r="CI224" s="342">
        <f t="shared" si="299"/>
        <v>17260.07</v>
      </c>
      <c r="CJ224" s="319">
        <v>2337.39</v>
      </c>
      <c r="CK224" s="319">
        <v>0</v>
      </c>
      <c r="CL224" s="324">
        <f t="shared" si="300"/>
        <v>2337.39</v>
      </c>
      <c r="CM224" s="324">
        <f t="shared" si="301"/>
        <v>0</v>
      </c>
      <c r="CN224" s="327">
        <f t="shared" si="353"/>
        <v>2337.39</v>
      </c>
      <c r="CO224" s="324">
        <v>3421.1400000000003</v>
      </c>
      <c r="CP224" s="324">
        <v>0</v>
      </c>
      <c r="CQ224" s="324">
        <f t="shared" si="302"/>
        <v>3421.1400000000003</v>
      </c>
      <c r="CR224" s="324">
        <f t="shared" si="303"/>
        <v>0</v>
      </c>
      <c r="CS224" s="327">
        <f t="shared" si="354"/>
        <v>3421.1400000000003</v>
      </c>
      <c r="CT224" s="324">
        <v>574.06999999999994</v>
      </c>
      <c r="CU224" s="324">
        <v>4161.66</v>
      </c>
      <c r="CV224" s="324">
        <f t="shared" si="304"/>
        <v>0</v>
      </c>
      <c r="CW224" s="324">
        <f t="shared" si="305"/>
        <v>-3587.59</v>
      </c>
      <c r="CX224" s="327">
        <f t="shared" si="355"/>
        <v>-3587.59</v>
      </c>
      <c r="CY224" s="324">
        <v>1427.0000000000005</v>
      </c>
      <c r="CZ224" s="324">
        <v>0</v>
      </c>
      <c r="DA224" s="324">
        <f t="shared" si="306"/>
        <v>1427.0000000000005</v>
      </c>
      <c r="DB224" s="324">
        <f t="shared" si="307"/>
        <v>0</v>
      </c>
      <c r="DC224" s="327">
        <f t="shared" si="356"/>
        <v>1427.0000000000005</v>
      </c>
      <c r="DD224" s="324">
        <v>971.24</v>
      </c>
      <c r="DE224" s="324">
        <v>0</v>
      </c>
      <c r="DF224" s="324">
        <f t="shared" si="308"/>
        <v>971.24</v>
      </c>
      <c r="DG224" s="324">
        <f t="shared" si="309"/>
        <v>0</v>
      </c>
      <c r="DH224" s="325">
        <f t="shared" si="357"/>
        <v>971.24</v>
      </c>
      <c r="DI224" s="323">
        <v>1392.88</v>
      </c>
      <c r="DJ224" s="323">
        <v>465.62</v>
      </c>
      <c r="DK224" s="324">
        <f t="shared" si="310"/>
        <v>927.2600000000001</v>
      </c>
      <c r="DL224" s="324">
        <f t="shared" si="311"/>
        <v>0</v>
      </c>
      <c r="DM224" s="327">
        <f t="shared" si="358"/>
        <v>927.2600000000001</v>
      </c>
      <c r="DN224" s="324">
        <v>142.56</v>
      </c>
      <c r="DO224" s="324">
        <v>0</v>
      </c>
      <c r="DP224" s="324">
        <f t="shared" si="312"/>
        <v>142.56</v>
      </c>
      <c r="DQ224" s="324">
        <f t="shared" si="313"/>
        <v>0</v>
      </c>
      <c r="DR224" s="325">
        <f t="shared" si="314"/>
        <v>142.56</v>
      </c>
      <c r="DS224" s="320">
        <v>3965.68</v>
      </c>
      <c r="DT224" s="320">
        <v>0</v>
      </c>
      <c r="DU224" s="319">
        <f t="shared" si="315"/>
        <v>3965.68</v>
      </c>
      <c r="DV224" s="320">
        <f t="shared" si="316"/>
        <v>0</v>
      </c>
      <c r="DW224" s="342">
        <f t="shared" si="359"/>
        <v>3965.68</v>
      </c>
      <c r="DX224" s="329">
        <v>5395.8200000000006</v>
      </c>
      <c r="DY224" s="329">
        <v>3462.97</v>
      </c>
      <c r="DZ224" s="320">
        <f t="shared" si="317"/>
        <v>1932.8500000000008</v>
      </c>
      <c r="EA224" s="320">
        <f t="shared" si="318"/>
        <v>0</v>
      </c>
      <c r="EB224" s="342">
        <f t="shared" si="319"/>
        <v>1932.8500000000008</v>
      </c>
      <c r="EC224" s="319">
        <v>0</v>
      </c>
      <c r="ED224" s="319">
        <v>0</v>
      </c>
      <c r="EE224" s="319">
        <f t="shared" si="320"/>
        <v>0</v>
      </c>
      <c r="EF224" s="320">
        <f t="shared" si="321"/>
        <v>0</v>
      </c>
      <c r="EG224" s="342">
        <f t="shared" si="272"/>
        <v>0</v>
      </c>
      <c r="EH224" s="324"/>
      <c r="EI224" s="324"/>
      <c r="EJ224" s="324">
        <f t="shared" si="322"/>
        <v>0</v>
      </c>
      <c r="EK224" s="324">
        <f t="shared" si="323"/>
        <v>0</v>
      </c>
      <c r="EL224" s="327">
        <f t="shared" si="324"/>
        <v>0</v>
      </c>
      <c r="EM224" s="330">
        <v>3297.75</v>
      </c>
      <c r="EN224" s="330">
        <v>2083.39</v>
      </c>
      <c r="EO224" s="331">
        <f t="shared" si="325"/>
        <v>99554.090000000026</v>
      </c>
      <c r="EP224" s="331">
        <f t="shared" si="273"/>
        <v>65218.280000000006</v>
      </c>
      <c r="EQ224" s="332">
        <f t="shared" si="350"/>
        <v>34335.810000000019</v>
      </c>
      <c r="ER224" s="332">
        <f t="shared" si="351"/>
        <v>0</v>
      </c>
      <c r="ES224" s="333">
        <f t="shared" si="326"/>
        <v>34335.810000000019</v>
      </c>
      <c r="ET224" s="343"/>
      <c r="EU224" s="335">
        <f t="shared" si="327"/>
        <v>43280.470000000016</v>
      </c>
      <c r="EV224" s="336">
        <f t="shared" si="328"/>
        <v>25086.159999999993</v>
      </c>
      <c r="EW224" s="337"/>
      <c r="EX224" s="2"/>
      <c r="EY224" s="7"/>
      <c r="EZ224" s="2"/>
      <c r="FA224" s="2"/>
      <c r="FB224" s="2"/>
      <c r="FC224" s="2"/>
      <c r="FD224" s="2"/>
      <c r="FE224" s="2"/>
      <c r="FF224" s="2"/>
      <c r="FG224" s="2"/>
    </row>
    <row r="225" spans="1:163" s="1" customFormat="1" ht="15.75" customHeight="1" x14ac:dyDescent="0.25">
      <c r="A225" s="311">
        <v>218</v>
      </c>
      <c r="B225" s="338" t="s">
        <v>223</v>
      </c>
      <c r="C225" s="339">
        <v>5</v>
      </c>
      <c r="D225" s="340">
        <v>2</v>
      </c>
      <c r="E225" s="315">
        <v>3105.0999999999995</v>
      </c>
      <c r="F225" s="316">
        <f>'[3]березень 2021'!F236</f>
        <v>-4425.659999999998</v>
      </c>
      <c r="G225" s="316">
        <f>'[3]березень 2021'!G236</f>
        <v>45488.840000000011</v>
      </c>
      <c r="H225" s="317">
        <v>6828.3100000000013</v>
      </c>
      <c r="I225" s="317">
        <v>5078.62</v>
      </c>
      <c r="J225" s="317">
        <f t="shared" si="329"/>
        <v>1749.6900000000014</v>
      </c>
      <c r="K225" s="317">
        <f t="shared" si="330"/>
        <v>0</v>
      </c>
      <c r="L225" s="317">
        <f t="shared" si="274"/>
        <v>1749.6900000000014</v>
      </c>
      <c r="M225" s="318">
        <v>12153.419999999998</v>
      </c>
      <c r="N225" s="318">
        <v>29313.51</v>
      </c>
      <c r="O225" s="319">
        <f t="shared" si="331"/>
        <v>0</v>
      </c>
      <c r="P225" s="319">
        <f t="shared" si="275"/>
        <v>-17160.09</v>
      </c>
      <c r="Q225" s="319">
        <f t="shared" si="276"/>
        <v>-17160.09</v>
      </c>
      <c r="R225" s="319">
        <v>0</v>
      </c>
      <c r="S225" s="319">
        <v>0</v>
      </c>
      <c r="T225" s="319">
        <f t="shared" si="332"/>
        <v>0</v>
      </c>
      <c r="U225" s="320">
        <f t="shared" si="333"/>
        <v>0</v>
      </c>
      <c r="V225" s="341">
        <f t="shared" si="277"/>
        <v>0</v>
      </c>
      <c r="W225" s="319">
        <v>0</v>
      </c>
      <c r="X225" s="319">
        <v>0</v>
      </c>
      <c r="Y225" s="319">
        <f t="shared" si="278"/>
        <v>0</v>
      </c>
      <c r="Z225" s="320">
        <f t="shared" si="279"/>
        <v>0</v>
      </c>
      <c r="AA225" s="342">
        <f t="shared" si="280"/>
        <v>0</v>
      </c>
      <c r="AB225" s="323">
        <v>3769.91</v>
      </c>
      <c r="AC225" s="323">
        <v>401.89000000000004</v>
      </c>
      <c r="AD225" s="324">
        <f t="shared" si="334"/>
        <v>3368.02</v>
      </c>
      <c r="AE225" s="324">
        <f t="shared" si="335"/>
        <v>0</v>
      </c>
      <c r="AF225" s="325">
        <f t="shared" si="352"/>
        <v>3368.02</v>
      </c>
      <c r="AG225" s="323">
        <v>2066.35</v>
      </c>
      <c r="AH225" s="323">
        <v>373.53000000000003</v>
      </c>
      <c r="AI225" s="324">
        <f t="shared" si="336"/>
        <v>1692.82</v>
      </c>
      <c r="AJ225" s="324">
        <f t="shared" si="337"/>
        <v>0</v>
      </c>
      <c r="AK225" s="325">
        <f t="shared" si="281"/>
        <v>1692.82</v>
      </c>
      <c r="AL225" s="323">
        <v>0</v>
      </c>
      <c r="AM225" s="323">
        <v>0</v>
      </c>
      <c r="AN225" s="324">
        <f t="shared" si="338"/>
        <v>0</v>
      </c>
      <c r="AO225" s="324">
        <f t="shared" si="339"/>
        <v>0</v>
      </c>
      <c r="AP225" s="325">
        <f t="shared" si="282"/>
        <v>0</v>
      </c>
      <c r="AQ225" s="326">
        <v>0</v>
      </c>
      <c r="AR225" s="326">
        <v>0</v>
      </c>
      <c r="AS225" s="324">
        <f t="shared" si="340"/>
        <v>0</v>
      </c>
      <c r="AT225" s="324">
        <f t="shared" si="341"/>
        <v>0</v>
      </c>
      <c r="AU225" s="327">
        <f t="shared" si="283"/>
        <v>0</v>
      </c>
      <c r="AV225" s="323">
        <v>278.89</v>
      </c>
      <c r="AW225" s="323">
        <v>124.88999999999999</v>
      </c>
      <c r="AX225" s="324">
        <f t="shared" si="342"/>
        <v>154</v>
      </c>
      <c r="AY225" s="324">
        <f t="shared" si="343"/>
        <v>0</v>
      </c>
      <c r="AZ225" s="325">
        <f t="shared" si="284"/>
        <v>154</v>
      </c>
      <c r="BA225" s="326">
        <v>1774.2500000000005</v>
      </c>
      <c r="BB225" s="326">
        <v>981.2700000000001</v>
      </c>
      <c r="BC225" s="324">
        <f t="shared" si="344"/>
        <v>792.98000000000036</v>
      </c>
      <c r="BD225" s="324">
        <f t="shared" si="345"/>
        <v>0</v>
      </c>
      <c r="BE225" s="327">
        <f t="shared" si="285"/>
        <v>792.98000000000036</v>
      </c>
      <c r="BF225" s="324">
        <v>989.9</v>
      </c>
      <c r="BG225" s="324">
        <v>0</v>
      </c>
      <c r="BH225" s="324">
        <f t="shared" si="346"/>
        <v>989.9</v>
      </c>
      <c r="BI225" s="324">
        <f t="shared" si="347"/>
        <v>0</v>
      </c>
      <c r="BJ225" s="327">
        <f t="shared" si="286"/>
        <v>989.9</v>
      </c>
      <c r="BK225" s="324">
        <v>4480.68</v>
      </c>
      <c r="BL225" s="324">
        <v>3333.45</v>
      </c>
      <c r="BM225" s="324">
        <f t="shared" si="348"/>
        <v>1147.2300000000005</v>
      </c>
      <c r="BN225" s="324">
        <f t="shared" si="349"/>
        <v>0</v>
      </c>
      <c r="BO225" s="325">
        <f t="shared" si="287"/>
        <v>1147.2300000000005</v>
      </c>
      <c r="BP225" s="320">
        <v>0</v>
      </c>
      <c r="BQ225" s="320">
        <v>0</v>
      </c>
      <c r="BR225" s="319">
        <f t="shared" si="288"/>
        <v>0</v>
      </c>
      <c r="BS225" s="320">
        <f t="shared" si="289"/>
        <v>0</v>
      </c>
      <c r="BT225" s="341">
        <f t="shared" si="290"/>
        <v>0</v>
      </c>
      <c r="BU225" s="319">
        <v>0</v>
      </c>
      <c r="BV225" s="319">
        <v>0</v>
      </c>
      <c r="BW225" s="319">
        <f t="shared" si="291"/>
        <v>0</v>
      </c>
      <c r="BX225" s="320">
        <f t="shared" si="292"/>
        <v>0</v>
      </c>
      <c r="BY225" s="342">
        <f t="shared" si="293"/>
        <v>0</v>
      </c>
      <c r="BZ225" s="319">
        <v>2209.36</v>
      </c>
      <c r="CA225" s="319">
        <v>3829.6</v>
      </c>
      <c r="CB225" s="319">
        <f t="shared" si="294"/>
        <v>0</v>
      </c>
      <c r="CC225" s="320">
        <f t="shared" si="295"/>
        <v>-1620.2399999999998</v>
      </c>
      <c r="CD225" s="341">
        <f t="shared" si="296"/>
        <v>-1620.2399999999998</v>
      </c>
      <c r="CE225" s="319">
        <v>12491.480000000001</v>
      </c>
      <c r="CF225" s="319">
        <v>0</v>
      </c>
      <c r="CG225" s="319">
        <f t="shared" si="297"/>
        <v>12491.480000000001</v>
      </c>
      <c r="CH225" s="320">
        <f t="shared" si="298"/>
        <v>0</v>
      </c>
      <c r="CI225" s="342">
        <f t="shared" si="299"/>
        <v>12491.480000000001</v>
      </c>
      <c r="CJ225" s="319">
        <v>2456.44</v>
      </c>
      <c r="CK225" s="319">
        <v>0</v>
      </c>
      <c r="CL225" s="324">
        <f t="shared" si="300"/>
        <v>2456.44</v>
      </c>
      <c r="CM225" s="324">
        <f t="shared" si="301"/>
        <v>0</v>
      </c>
      <c r="CN225" s="327">
        <f t="shared" si="353"/>
        <v>2456.44</v>
      </c>
      <c r="CO225" s="324">
        <v>3365.14</v>
      </c>
      <c r="CP225" s="324">
        <v>0</v>
      </c>
      <c r="CQ225" s="324">
        <f t="shared" si="302"/>
        <v>3365.14</v>
      </c>
      <c r="CR225" s="324">
        <f t="shared" si="303"/>
        <v>0</v>
      </c>
      <c r="CS225" s="327">
        <f t="shared" si="354"/>
        <v>3365.14</v>
      </c>
      <c r="CT225" s="324">
        <v>0</v>
      </c>
      <c r="CU225" s="324">
        <v>0</v>
      </c>
      <c r="CV225" s="324">
        <f t="shared" si="304"/>
        <v>0</v>
      </c>
      <c r="CW225" s="324">
        <f t="shared" si="305"/>
        <v>0</v>
      </c>
      <c r="CX225" s="327">
        <f t="shared" si="355"/>
        <v>0</v>
      </c>
      <c r="CY225" s="324">
        <v>0</v>
      </c>
      <c r="CZ225" s="324">
        <v>0</v>
      </c>
      <c r="DA225" s="324">
        <f t="shared" si="306"/>
        <v>0</v>
      </c>
      <c r="DB225" s="324">
        <f t="shared" si="307"/>
        <v>0</v>
      </c>
      <c r="DC225" s="327">
        <f t="shared" si="356"/>
        <v>0</v>
      </c>
      <c r="DD225" s="324">
        <v>973.75999999999976</v>
      </c>
      <c r="DE225" s="324">
        <v>0</v>
      </c>
      <c r="DF225" s="324">
        <f t="shared" si="308"/>
        <v>973.75999999999976</v>
      </c>
      <c r="DG225" s="324">
        <f t="shared" si="309"/>
        <v>0</v>
      </c>
      <c r="DH225" s="325">
        <f t="shared" si="357"/>
        <v>973.75999999999976</v>
      </c>
      <c r="DI225" s="323">
        <v>500.32000000000005</v>
      </c>
      <c r="DJ225" s="323">
        <v>0</v>
      </c>
      <c r="DK225" s="324">
        <f t="shared" si="310"/>
        <v>500.32000000000005</v>
      </c>
      <c r="DL225" s="324">
        <f t="shared" si="311"/>
        <v>0</v>
      </c>
      <c r="DM225" s="327">
        <f t="shared" si="358"/>
        <v>500.32000000000005</v>
      </c>
      <c r="DN225" s="324">
        <v>117.13000000000002</v>
      </c>
      <c r="DO225" s="324">
        <v>0</v>
      </c>
      <c r="DP225" s="324">
        <f t="shared" si="312"/>
        <v>117.13000000000002</v>
      </c>
      <c r="DQ225" s="324">
        <f t="shared" si="313"/>
        <v>0</v>
      </c>
      <c r="DR225" s="325">
        <f t="shared" si="314"/>
        <v>117.13000000000002</v>
      </c>
      <c r="DS225" s="320">
        <v>5203.62</v>
      </c>
      <c r="DT225" s="320">
        <v>0</v>
      </c>
      <c r="DU225" s="319">
        <f t="shared" si="315"/>
        <v>5203.62</v>
      </c>
      <c r="DV225" s="320">
        <f t="shared" si="316"/>
        <v>0</v>
      </c>
      <c r="DW225" s="342">
        <f t="shared" si="359"/>
        <v>5203.62</v>
      </c>
      <c r="DX225" s="329">
        <v>10946.289999999997</v>
      </c>
      <c r="DY225" s="329">
        <v>2929.4799999999996</v>
      </c>
      <c r="DZ225" s="320">
        <f t="shared" si="317"/>
        <v>8016.8099999999977</v>
      </c>
      <c r="EA225" s="320">
        <f t="shared" si="318"/>
        <v>0</v>
      </c>
      <c r="EB225" s="342">
        <f t="shared" si="319"/>
        <v>8016.8099999999977</v>
      </c>
      <c r="EC225" s="319">
        <v>0</v>
      </c>
      <c r="ED225" s="319">
        <v>0</v>
      </c>
      <c r="EE225" s="319">
        <f t="shared" si="320"/>
        <v>0</v>
      </c>
      <c r="EF225" s="320">
        <f t="shared" si="321"/>
        <v>0</v>
      </c>
      <c r="EG225" s="342">
        <f t="shared" si="272"/>
        <v>0</v>
      </c>
      <c r="EH225" s="324"/>
      <c r="EI225" s="324"/>
      <c r="EJ225" s="324">
        <f t="shared" si="322"/>
        <v>0</v>
      </c>
      <c r="EK225" s="324">
        <f t="shared" si="323"/>
        <v>0</v>
      </c>
      <c r="EL225" s="327">
        <f t="shared" si="324"/>
        <v>0</v>
      </c>
      <c r="EM225" s="330">
        <v>2426.4700000000003</v>
      </c>
      <c r="EN225" s="330">
        <v>1655.79</v>
      </c>
      <c r="EO225" s="331">
        <f t="shared" si="325"/>
        <v>73031.720000000016</v>
      </c>
      <c r="EP225" s="331">
        <f t="shared" si="273"/>
        <v>48022.029999999992</v>
      </c>
      <c r="EQ225" s="332">
        <f t="shared" si="350"/>
        <v>25009.690000000024</v>
      </c>
      <c r="ER225" s="332">
        <f t="shared" si="351"/>
        <v>0</v>
      </c>
      <c r="ES225" s="333">
        <f t="shared" si="326"/>
        <v>25009.690000000024</v>
      </c>
      <c r="ET225" s="343"/>
      <c r="EU225" s="335">
        <f t="shared" si="327"/>
        <v>20584.030000000028</v>
      </c>
      <c r="EV225" s="336">
        <f t="shared" si="328"/>
        <v>65393.110000000015</v>
      </c>
      <c r="EW225" s="337"/>
      <c r="EX225" s="2"/>
      <c r="EY225" s="7"/>
      <c r="EZ225" s="2"/>
      <c r="FA225" s="2"/>
      <c r="FB225" s="2"/>
      <c r="FC225" s="2"/>
      <c r="FD225" s="2"/>
      <c r="FE225" s="2"/>
      <c r="FF225" s="2"/>
      <c r="FG225" s="2"/>
    </row>
    <row r="226" spans="1:163" s="1" customFormat="1" ht="15.75" customHeight="1" x14ac:dyDescent="0.25">
      <c r="A226" s="311">
        <v>219</v>
      </c>
      <c r="B226" s="338" t="s">
        <v>224</v>
      </c>
      <c r="C226" s="339">
        <v>5</v>
      </c>
      <c r="D226" s="340">
        <v>4</v>
      </c>
      <c r="E226" s="315">
        <v>2754.7200000000003</v>
      </c>
      <c r="F226" s="316">
        <f>'[3]березень 2021'!F237</f>
        <v>90252.3</v>
      </c>
      <c r="G226" s="316">
        <f>'[3]березень 2021'!G237</f>
        <v>46215.580000000016</v>
      </c>
      <c r="H226" s="317">
        <v>11249.74</v>
      </c>
      <c r="I226" s="317">
        <v>10421.959999999999</v>
      </c>
      <c r="J226" s="317">
        <f t="shared" si="329"/>
        <v>827.78000000000065</v>
      </c>
      <c r="K226" s="317">
        <f t="shared" si="330"/>
        <v>0</v>
      </c>
      <c r="L226" s="317">
        <f t="shared" si="274"/>
        <v>827.78000000000065</v>
      </c>
      <c r="M226" s="318">
        <v>15890.06</v>
      </c>
      <c r="N226" s="318">
        <v>22927.47</v>
      </c>
      <c r="O226" s="319">
        <f t="shared" si="331"/>
        <v>0</v>
      </c>
      <c r="P226" s="319">
        <f t="shared" si="275"/>
        <v>-7037.4100000000017</v>
      </c>
      <c r="Q226" s="319">
        <f t="shared" si="276"/>
        <v>-7037.4100000000017</v>
      </c>
      <c r="R226" s="319">
        <v>0</v>
      </c>
      <c r="S226" s="319">
        <v>0</v>
      </c>
      <c r="T226" s="319">
        <f t="shared" si="332"/>
        <v>0</v>
      </c>
      <c r="U226" s="320">
        <f t="shared" si="333"/>
        <v>0</v>
      </c>
      <c r="V226" s="341">
        <f t="shared" si="277"/>
        <v>0</v>
      </c>
      <c r="W226" s="319">
        <v>0</v>
      </c>
      <c r="X226" s="319">
        <v>0</v>
      </c>
      <c r="Y226" s="319">
        <f t="shared" si="278"/>
        <v>0</v>
      </c>
      <c r="Z226" s="320">
        <f t="shared" si="279"/>
        <v>0</v>
      </c>
      <c r="AA226" s="342">
        <f t="shared" si="280"/>
        <v>0</v>
      </c>
      <c r="AB226" s="323">
        <v>4038.9700000000003</v>
      </c>
      <c r="AC226" s="323">
        <v>744.02</v>
      </c>
      <c r="AD226" s="324">
        <f t="shared" si="334"/>
        <v>3294.9500000000003</v>
      </c>
      <c r="AE226" s="324">
        <f t="shared" si="335"/>
        <v>0</v>
      </c>
      <c r="AF226" s="325">
        <f t="shared" si="352"/>
        <v>3294.9500000000003</v>
      </c>
      <c r="AG226" s="323">
        <v>2221.9699999999998</v>
      </c>
      <c r="AH226" s="323">
        <v>899.59</v>
      </c>
      <c r="AI226" s="324">
        <f t="shared" si="336"/>
        <v>1322.3799999999997</v>
      </c>
      <c r="AJ226" s="324">
        <f t="shared" si="337"/>
        <v>0</v>
      </c>
      <c r="AK226" s="325">
        <f t="shared" si="281"/>
        <v>1322.3799999999997</v>
      </c>
      <c r="AL226" s="323">
        <v>3788.85</v>
      </c>
      <c r="AM226" s="323">
        <v>2918.37</v>
      </c>
      <c r="AN226" s="324">
        <f t="shared" si="338"/>
        <v>870.48</v>
      </c>
      <c r="AO226" s="324">
        <f t="shared" si="339"/>
        <v>0</v>
      </c>
      <c r="AP226" s="325">
        <f t="shared" si="282"/>
        <v>870.48</v>
      </c>
      <c r="AQ226" s="326">
        <v>755.63</v>
      </c>
      <c r="AR226" s="326">
        <v>646.44000000000005</v>
      </c>
      <c r="AS226" s="324">
        <f t="shared" si="340"/>
        <v>109.18999999999994</v>
      </c>
      <c r="AT226" s="324">
        <f t="shared" si="341"/>
        <v>0</v>
      </c>
      <c r="AU226" s="327">
        <f t="shared" si="283"/>
        <v>109.18999999999994</v>
      </c>
      <c r="AV226" s="323">
        <v>263.62</v>
      </c>
      <c r="AW226" s="323">
        <v>0.46</v>
      </c>
      <c r="AX226" s="324">
        <f t="shared" si="342"/>
        <v>263.16000000000003</v>
      </c>
      <c r="AY226" s="324">
        <f t="shared" si="343"/>
        <v>0</v>
      </c>
      <c r="AZ226" s="325">
        <f t="shared" si="284"/>
        <v>263.16000000000003</v>
      </c>
      <c r="BA226" s="326">
        <v>4158.55</v>
      </c>
      <c r="BB226" s="326">
        <v>2520.63</v>
      </c>
      <c r="BC226" s="324">
        <f t="shared" si="344"/>
        <v>1637.92</v>
      </c>
      <c r="BD226" s="324">
        <f t="shared" si="345"/>
        <v>0</v>
      </c>
      <c r="BE226" s="327">
        <f t="shared" si="285"/>
        <v>1637.92</v>
      </c>
      <c r="BF226" s="324">
        <v>943.22</v>
      </c>
      <c r="BG226" s="324">
        <v>3721.56</v>
      </c>
      <c r="BH226" s="324">
        <f t="shared" si="346"/>
        <v>0</v>
      </c>
      <c r="BI226" s="324">
        <f t="shared" si="347"/>
        <v>-2778.34</v>
      </c>
      <c r="BJ226" s="327">
        <f t="shared" si="286"/>
        <v>-2778.34</v>
      </c>
      <c r="BK226" s="324">
        <v>5194.58</v>
      </c>
      <c r="BL226" s="324">
        <v>2957.2999999999997</v>
      </c>
      <c r="BM226" s="324">
        <f t="shared" si="348"/>
        <v>2237.2800000000002</v>
      </c>
      <c r="BN226" s="324">
        <f t="shared" si="349"/>
        <v>0</v>
      </c>
      <c r="BO226" s="325">
        <f t="shared" si="287"/>
        <v>2237.2800000000002</v>
      </c>
      <c r="BP226" s="320">
        <v>777.37</v>
      </c>
      <c r="BQ226" s="320">
        <v>639.13</v>
      </c>
      <c r="BR226" s="319">
        <f t="shared" si="288"/>
        <v>138.24</v>
      </c>
      <c r="BS226" s="320">
        <f t="shared" si="289"/>
        <v>0</v>
      </c>
      <c r="BT226" s="341">
        <f t="shared" si="290"/>
        <v>138.24</v>
      </c>
      <c r="BU226" s="319">
        <v>101.38</v>
      </c>
      <c r="BV226" s="319">
        <v>329.4</v>
      </c>
      <c r="BW226" s="319">
        <f t="shared" si="291"/>
        <v>0</v>
      </c>
      <c r="BX226" s="320">
        <f t="shared" si="292"/>
        <v>-228.01999999999998</v>
      </c>
      <c r="BY226" s="342">
        <f t="shared" si="293"/>
        <v>-228.01999999999998</v>
      </c>
      <c r="BZ226" s="319">
        <v>1655.04</v>
      </c>
      <c r="CA226" s="319">
        <v>2808.57</v>
      </c>
      <c r="CB226" s="319">
        <f t="shared" si="294"/>
        <v>0</v>
      </c>
      <c r="CC226" s="320">
        <f t="shared" si="295"/>
        <v>-1153.5300000000002</v>
      </c>
      <c r="CD226" s="341">
        <f t="shared" si="296"/>
        <v>-1153.5300000000002</v>
      </c>
      <c r="CE226" s="319">
        <v>23358.399999999998</v>
      </c>
      <c r="CF226" s="319">
        <v>2449.89</v>
      </c>
      <c r="CG226" s="319">
        <f t="shared" si="297"/>
        <v>20908.509999999998</v>
      </c>
      <c r="CH226" s="320">
        <f t="shared" si="298"/>
        <v>0</v>
      </c>
      <c r="CI226" s="342">
        <f t="shared" si="299"/>
        <v>20908.509999999998</v>
      </c>
      <c r="CJ226" s="319">
        <v>2351.1700000000005</v>
      </c>
      <c r="CK226" s="319">
        <v>980.48</v>
      </c>
      <c r="CL226" s="324">
        <f t="shared" si="300"/>
        <v>1370.6900000000005</v>
      </c>
      <c r="CM226" s="324">
        <f t="shared" si="301"/>
        <v>0</v>
      </c>
      <c r="CN226" s="327">
        <f t="shared" si="353"/>
        <v>1370.6900000000005</v>
      </c>
      <c r="CO226" s="324">
        <v>3788.56</v>
      </c>
      <c r="CP226" s="324">
        <v>11488.380000000001</v>
      </c>
      <c r="CQ226" s="324">
        <f t="shared" si="302"/>
        <v>0</v>
      </c>
      <c r="CR226" s="324">
        <f t="shared" si="303"/>
        <v>-7699.8200000000015</v>
      </c>
      <c r="CS226" s="327">
        <f t="shared" si="354"/>
        <v>-7699.8200000000015</v>
      </c>
      <c r="CT226" s="324">
        <v>574.61</v>
      </c>
      <c r="CU226" s="324">
        <v>0</v>
      </c>
      <c r="CV226" s="324">
        <f t="shared" si="304"/>
        <v>574.61</v>
      </c>
      <c r="CW226" s="324">
        <f t="shared" si="305"/>
        <v>0</v>
      </c>
      <c r="CX226" s="327">
        <f t="shared" si="355"/>
        <v>574.61</v>
      </c>
      <c r="CY226" s="324">
        <v>1430.5199999999998</v>
      </c>
      <c r="CZ226" s="324">
        <v>0</v>
      </c>
      <c r="DA226" s="324">
        <f t="shared" si="306"/>
        <v>1430.5199999999998</v>
      </c>
      <c r="DB226" s="324">
        <f t="shared" si="307"/>
        <v>0</v>
      </c>
      <c r="DC226" s="327">
        <f t="shared" si="356"/>
        <v>1430.5199999999998</v>
      </c>
      <c r="DD226" s="324">
        <v>971.34000000000015</v>
      </c>
      <c r="DE226" s="324">
        <v>0</v>
      </c>
      <c r="DF226" s="324">
        <f t="shared" si="308"/>
        <v>971.34000000000015</v>
      </c>
      <c r="DG226" s="324">
        <f t="shared" si="309"/>
        <v>0</v>
      </c>
      <c r="DH226" s="325">
        <f t="shared" si="357"/>
        <v>971.34000000000015</v>
      </c>
      <c r="DI226" s="323">
        <v>1393.33</v>
      </c>
      <c r="DJ226" s="323">
        <v>880.43000000000006</v>
      </c>
      <c r="DK226" s="324">
        <f t="shared" si="310"/>
        <v>512.89999999999986</v>
      </c>
      <c r="DL226" s="324">
        <f t="shared" si="311"/>
        <v>0</v>
      </c>
      <c r="DM226" s="327">
        <f t="shared" si="358"/>
        <v>512.89999999999986</v>
      </c>
      <c r="DN226" s="324">
        <v>154.25</v>
      </c>
      <c r="DO226" s="324">
        <v>0</v>
      </c>
      <c r="DP226" s="324">
        <f t="shared" si="312"/>
        <v>154.25</v>
      </c>
      <c r="DQ226" s="324">
        <f t="shared" si="313"/>
        <v>0</v>
      </c>
      <c r="DR226" s="325">
        <f t="shared" si="314"/>
        <v>154.25</v>
      </c>
      <c r="DS226" s="320">
        <v>3913.9299999999994</v>
      </c>
      <c r="DT226" s="320">
        <v>0</v>
      </c>
      <c r="DU226" s="319">
        <f t="shared" si="315"/>
        <v>3913.9299999999994</v>
      </c>
      <c r="DV226" s="320">
        <f t="shared" si="316"/>
        <v>0</v>
      </c>
      <c r="DW226" s="342">
        <f t="shared" si="359"/>
        <v>3913.9299999999994</v>
      </c>
      <c r="DX226" s="329">
        <v>5860.41</v>
      </c>
      <c r="DY226" s="329">
        <v>4044.8100000000004</v>
      </c>
      <c r="DZ226" s="320">
        <f t="shared" si="317"/>
        <v>1815.5999999999995</v>
      </c>
      <c r="EA226" s="320">
        <f t="shared" si="318"/>
        <v>0</v>
      </c>
      <c r="EB226" s="342">
        <f t="shared" si="319"/>
        <v>1815.5999999999995</v>
      </c>
      <c r="EC226" s="319">
        <v>0</v>
      </c>
      <c r="ED226" s="319">
        <v>0</v>
      </c>
      <c r="EE226" s="319">
        <f t="shared" si="320"/>
        <v>0</v>
      </c>
      <c r="EF226" s="320">
        <f t="shared" si="321"/>
        <v>0</v>
      </c>
      <c r="EG226" s="342">
        <f t="shared" si="272"/>
        <v>0</v>
      </c>
      <c r="EH226" s="324"/>
      <c r="EI226" s="324"/>
      <c r="EJ226" s="324">
        <f t="shared" si="322"/>
        <v>0</v>
      </c>
      <c r="EK226" s="324">
        <f t="shared" si="323"/>
        <v>0</v>
      </c>
      <c r="EL226" s="327">
        <f t="shared" si="324"/>
        <v>0</v>
      </c>
      <c r="EM226" s="330">
        <v>3246.38</v>
      </c>
      <c r="EN226" s="330">
        <v>2419.29</v>
      </c>
      <c r="EO226" s="331">
        <f t="shared" si="325"/>
        <v>98081.88</v>
      </c>
      <c r="EP226" s="331">
        <f t="shared" si="273"/>
        <v>73798.180000000022</v>
      </c>
      <c r="EQ226" s="332">
        <f t="shared" si="350"/>
        <v>24283.699999999983</v>
      </c>
      <c r="ER226" s="332">
        <f t="shared" si="351"/>
        <v>0</v>
      </c>
      <c r="ES226" s="333">
        <f t="shared" si="326"/>
        <v>24283.699999999983</v>
      </c>
      <c r="ET226" s="343"/>
      <c r="EU226" s="335">
        <f t="shared" si="327"/>
        <v>114535.99999999999</v>
      </c>
      <c r="EV226" s="336">
        <f t="shared" si="328"/>
        <v>64438.580000000009</v>
      </c>
      <c r="EW226" s="337"/>
      <c r="EX226" s="2"/>
      <c r="EY226" s="7"/>
      <c r="EZ226" s="2"/>
      <c r="FA226" s="2"/>
      <c r="FB226" s="2"/>
      <c r="FC226" s="2"/>
      <c r="FD226" s="2"/>
      <c r="FE226" s="2"/>
      <c r="FF226" s="2"/>
      <c r="FG226" s="2"/>
    </row>
    <row r="227" spans="1:163" s="1" customFormat="1" ht="15.75" customHeight="1" x14ac:dyDescent="0.25">
      <c r="A227" s="311">
        <v>220</v>
      </c>
      <c r="B227" s="338" t="s">
        <v>225</v>
      </c>
      <c r="C227" s="339">
        <v>5</v>
      </c>
      <c r="D227" s="340">
        <v>4</v>
      </c>
      <c r="E227" s="315">
        <v>2741.9700000000003</v>
      </c>
      <c r="F227" s="316">
        <f>'[3]березень 2021'!F238</f>
        <v>-38113.31</v>
      </c>
      <c r="G227" s="316">
        <f>'[3]березень 2021'!G238</f>
        <v>22945.03999999999</v>
      </c>
      <c r="H227" s="317">
        <v>11291.720000000001</v>
      </c>
      <c r="I227" s="317">
        <v>8448.2000000000007</v>
      </c>
      <c r="J227" s="317">
        <f t="shared" si="329"/>
        <v>2843.5200000000004</v>
      </c>
      <c r="K227" s="317">
        <f t="shared" si="330"/>
        <v>0</v>
      </c>
      <c r="L227" s="317">
        <f t="shared" si="274"/>
        <v>2843.5200000000004</v>
      </c>
      <c r="M227" s="318">
        <v>19181.21</v>
      </c>
      <c r="N227" s="318">
        <v>22742.18</v>
      </c>
      <c r="O227" s="319">
        <f t="shared" si="331"/>
        <v>0</v>
      </c>
      <c r="P227" s="319">
        <f t="shared" si="275"/>
        <v>-3560.9700000000012</v>
      </c>
      <c r="Q227" s="319">
        <f t="shared" si="276"/>
        <v>-3560.9700000000012</v>
      </c>
      <c r="R227" s="319">
        <v>0</v>
      </c>
      <c r="S227" s="319">
        <v>0</v>
      </c>
      <c r="T227" s="319">
        <f t="shared" si="332"/>
        <v>0</v>
      </c>
      <c r="U227" s="320">
        <f t="shared" si="333"/>
        <v>0</v>
      </c>
      <c r="V227" s="341">
        <f t="shared" si="277"/>
        <v>0</v>
      </c>
      <c r="W227" s="319">
        <v>0</v>
      </c>
      <c r="X227" s="319">
        <v>0</v>
      </c>
      <c r="Y227" s="319">
        <f t="shared" si="278"/>
        <v>0</v>
      </c>
      <c r="Z227" s="320">
        <f t="shared" si="279"/>
        <v>0</v>
      </c>
      <c r="AA227" s="342">
        <f t="shared" si="280"/>
        <v>0</v>
      </c>
      <c r="AB227" s="323">
        <v>4022.48</v>
      </c>
      <c r="AC227" s="323">
        <v>744</v>
      </c>
      <c r="AD227" s="324">
        <f t="shared" si="334"/>
        <v>3278.48</v>
      </c>
      <c r="AE227" s="324">
        <f t="shared" si="335"/>
        <v>0</v>
      </c>
      <c r="AF227" s="325">
        <f t="shared" si="352"/>
        <v>3278.48</v>
      </c>
      <c r="AG227" s="323">
        <v>2005.47</v>
      </c>
      <c r="AH227" s="323">
        <v>549.56000000000006</v>
      </c>
      <c r="AI227" s="324">
        <f t="shared" si="336"/>
        <v>1455.9099999999999</v>
      </c>
      <c r="AJ227" s="324">
        <f t="shared" si="337"/>
        <v>0</v>
      </c>
      <c r="AK227" s="325">
        <f t="shared" si="281"/>
        <v>1455.9099999999999</v>
      </c>
      <c r="AL227" s="323">
        <v>3780.09</v>
      </c>
      <c r="AM227" s="323">
        <v>2910.34</v>
      </c>
      <c r="AN227" s="324">
        <f t="shared" si="338"/>
        <v>869.75</v>
      </c>
      <c r="AO227" s="324">
        <f t="shared" si="339"/>
        <v>0</v>
      </c>
      <c r="AP227" s="325">
        <f t="shared" si="282"/>
        <v>869.75</v>
      </c>
      <c r="AQ227" s="326">
        <v>754.02</v>
      </c>
      <c r="AR227" s="326">
        <v>645.6</v>
      </c>
      <c r="AS227" s="324">
        <f t="shared" si="340"/>
        <v>108.41999999999996</v>
      </c>
      <c r="AT227" s="324">
        <f t="shared" si="341"/>
        <v>0</v>
      </c>
      <c r="AU227" s="327">
        <f t="shared" si="283"/>
        <v>108.41999999999996</v>
      </c>
      <c r="AV227" s="323">
        <v>234.97</v>
      </c>
      <c r="AW227" s="323">
        <v>0.39999999999999997</v>
      </c>
      <c r="AX227" s="324">
        <f t="shared" si="342"/>
        <v>234.57</v>
      </c>
      <c r="AY227" s="324">
        <f t="shared" si="343"/>
        <v>0</v>
      </c>
      <c r="AZ227" s="325">
        <f t="shared" si="284"/>
        <v>234.57</v>
      </c>
      <c r="BA227" s="326">
        <v>4159.5700000000006</v>
      </c>
      <c r="BB227" s="326">
        <v>2610.79</v>
      </c>
      <c r="BC227" s="324">
        <f t="shared" si="344"/>
        <v>1548.7800000000007</v>
      </c>
      <c r="BD227" s="324">
        <f t="shared" si="345"/>
        <v>0</v>
      </c>
      <c r="BE227" s="327">
        <f t="shared" si="285"/>
        <v>1548.7800000000007</v>
      </c>
      <c r="BF227" s="324">
        <v>938.8599999999999</v>
      </c>
      <c r="BG227" s="324">
        <v>0</v>
      </c>
      <c r="BH227" s="324">
        <f t="shared" si="346"/>
        <v>938.8599999999999</v>
      </c>
      <c r="BI227" s="324">
        <f t="shared" si="347"/>
        <v>0</v>
      </c>
      <c r="BJ227" s="327">
        <f t="shared" si="286"/>
        <v>938.8599999999999</v>
      </c>
      <c r="BK227" s="324">
        <v>5168.91</v>
      </c>
      <c r="BL227" s="324">
        <v>14671.7</v>
      </c>
      <c r="BM227" s="324">
        <f t="shared" si="348"/>
        <v>0</v>
      </c>
      <c r="BN227" s="324">
        <f t="shared" si="349"/>
        <v>-9502.7900000000009</v>
      </c>
      <c r="BO227" s="325">
        <f t="shared" si="287"/>
        <v>-9502.7900000000009</v>
      </c>
      <c r="BP227" s="320">
        <v>775.97000000000014</v>
      </c>
      <c r="BQ227" s="320">
        <v>638.19000000000005</v>
      </c>
      <c r="BR227" s="319">
        <f t="shared" si="288"/>
        <v>137.78000000000009</v>
      </c>
      <c r="BS227" s="320">
        <f t="shared" si="289"/>
        <v>0</v>
      </c>
      <c r="BT227" s="341">
        <f t="shared" si="290"/>
        <v>137.78000000000009</v>
      </c>
      <c r="BU227" s="319">
        <v>100.91</v>
      </c>
      <c r="BV227" s="319">
        <v>0</v>
      </c>
      <c r="BW227" s="319">
        <f t="shared" si="291"/>
        <v>100.91</v>
      </c>
      <c r="BX227" s="320">
        <f t="shared" si="292"/>
        <v>0</v>
      </c>
      <c r="BY227" s="342">
        <f t="shared" si="293"/>
        <v>100.91</v>
      </c>
      <c r="BZ227" s="319">
        <v>1628.17</v>
      </c>
      <c r="CA227" s="319">
        <v>2757.17</v>
      </c>
      <c r="CB227" s="319">
        <f t="shared" si="294"/>
        <v>0</v>
      </c>
      <c r="CC227" s="320">
        <f t="shared" si="295"/>
        <v>-1129</v>
      </c>
      <c r="CD227" s="341">
        <f t="shared" si="296"/>
        <v>-1129</v>
      </c>
      <c r="CE227" s="319">
        <v>22938.010000000002</v>
      </c>
      <c r="CF227" s="319">
        <v>9134.4399999999987</v>
      </c>
      <c r="CG227" s="319">
        <f t="shared" si="297"/>
        <v>13803.570000000003</v>
      </c>
      <c r="CH227" s="320">
        <f t="shared" si="298"/>
        <v>0</v>
      </c>
      <c r="CI227" s="342">
        <f t="shared" si="299"/>
        <v>13803.570000000003</v>
      </c>
      <c r="CJ227" s="319">
        <v>2344.65</v>
      </c>
      <c r="CK227" s="319">
        <v>0</v>
      </c>
      <c r="CL227" s="324">
        <f t="shared" si="300"/>
        <v>2344.65</v>
      </c>
      <c r="CM227" s="324">
        <f t="shared" si="301"/>
        <v>0</v>
      </c>
      <c r="CN227" s="327">
        <f t="shared" si="353"/>
        <v>2344.65</v>
      </c>
      <c r="CO227" s="324">
        <v>3419.2400000000002</v>
      </c>
      <c r="CP227" s="324">
        <v>5582.05</v>
      </c>
      <c r="CQ227" s="324">
        <f t="shared" si="302"/>
        <v>0</v>
      </c>
      <c r="CR227" s="324">
        <f t="shared" si="303"/>
        <v>-2162.81</v>
      </c>
      <c r="CS227" s="327">
        <f t="shared" si="354"/>
        <v>-2162.81</v>
      </c>
      <c r="CT227" s="324">
        <v>571.98</v>
      </c>
      <c r="CU227" s="324">
        <v>0</v>
      </c>
      <c r="CV227" s="324">
        <f t="shared" si="304"/>
        <v>571.98</v>
      </c>
      <c r="CW227" s="324">
        <f t="shared" si="305"/>
        <v>0</v>
      </c>
      <c r="CX227" s="327">
        <f t="shared" si="355"/>
        <v>571.98</v>
      </c>
      <c r="CY227" s="324">
        <v>1432.6899999999998</v>
      </c>
      <c r="CZ227" s="324">
        <v>0</v>
      </c>
      <c r="DA227" s="324">
        <f t="shared" si="306"/>
        <v>1432.6899999999998</v>
      </c>
      <c r="DB227" s="324">
        <f t="shared" si="307"/>
        <v>0</v>
      </c>
      <c r="DC227" s="327">
        <f t="shared" si="356"/>
        <v>1432.6899999999998</v>
      </c>
      <c r="DD227" s="324">
        <v>862.59999999999991</v>
      </c>
      <c r="DE227" s="324">
        <v>0</v>
      </c>
      <c r="DF227" s="324">
        <f t="shared" si="308"/>
        <v>862.59999999999991</v>
      </c>
      <c r="DG227" s="324">
        <f t="shared" si="309"/>
        <v>0</v>
      </c>
      <c r="DH227" s="325">
        <f t="shared" si="357"/>
        <v>862.59999999999991</v>
      </c>
      <c r="DI227" s="323">
        <v>1392.3999999999999</v>
      </c>
      <c r="DJ227" s="323">
        <v>103.85</v>
      </c>
      <c r="DK227" s="324">
        <f t="shared" si="310"/>
        <v>1288.55</v>
      </c>
      <c r="DL227" s="324">
        <f t="shared" si="311"/>
        <v>0</v>
      </c>
      <c r="DM227" s="327">
        <f t="shared" si="358"/>
        <v>1288.55</v>
      </c>
      <c r="DN227" s="324">
        <v>153.57</v>
      </c>
      <c r="DO227" s="324">
        <v>0</v>
      </c>
      <c r="DP227" s="324">
        <f t="shared" si="312"/>
        <v>153.57</v>
      </c>
      <c r="DQ227" s="324">
        <f t="shared" si="313"/>
        <v>0</v>
      </c>
      <c r="DR227" s="325">
        <f t="shared" si="314"/>
        <v>153.57</v>
      </c>
      <c r="DS227" s="320">
        <v>3914.4500000000007</v>
      </c>
      <c r="DT227" s="320">
        <v>0</v>
      </c>
      <c r="DU227" s="319">
        <f t="shared" si="315"/>
        <v>3914.4500000000007</v>
      </c>
      <c r="DV227" s="320">
        <f t="shared" si="316"/>
        <v>0</v>
      </c>
      <c r="DW227" s="342">
        <f t="shared" si="359"/>
        <v>3914.4500000000007</v>
      </c>
      <c r="DX227" s="329">
        <v>5584.3099999999995</v>
      </c>
      <c r="DY227" s="329">
        <v>4444.95</v>
      </c>
      <c r="DZ227" s="320">
        <f t="shared" si="317"/>
        <v>1139.3599999999997</v>
      </c>
      <c r="EA227" s="320">
        <f t="shared" si="318"/>
        <v>0</v>
      </c>
      <c r="EB227" s="342">
        <f t="shared" si="319"/>
        <v>1139.3599999999997</v>
      </c>
      <c r="EC227" s="319">
        <v>0</v>
      </c>
      <c r="ED227" s="319">
        <v>0</v>
      </c>
      <c r="EE227" s="319">
        <f t="shared" si="320"/>
        <v>0</v>
      </c>
      <c r="EF227" s="320">
        <f t="shared" si="321"/>
        <v>0</v>
      </c>
      <c r="EG227" s="342">
        <f t="shared" si="272"/>
        <v>0</v>
      </c>
      <c r="EH227" s="324"/>
      <c r="EI227" s="324"/>
      <c r="EJ227" s="324">
        <f t="shared" si="322"/>
        <v>0</v>
      </c>
      <c r="EK227" s="324">
        <f t="shared" si="323"/>
        <v>0</v>
      </c>
      <c r="EL227" s="327">
        <f t="shared" si="324"/>
        <v>0</v>
      </c>
      <c r="EM227" s="330">
        <v>3309.59</v>
      </c>
      <c r="EN227" s="330">
        <v>2465.9900000000002</v>
      </c>
      <c r="EO227" s="331">
        <f t="shared" si="325"/>
        <v>99965.84000000004</v>
      </c>
      <c r="EP227" s="331">
        <f t="shared" si="273"/>
        <v>78449.409999999989</v>
      </c>
      <c r="EQ227" s="332">
        <f t="shared" si="350"/>
        <v>21516.430000000051</v>
      </c>
      <c r="ER227" s="332">
        <f t="shared" si="351"/>
        <v>0</v>
      </c>
      <c r="ES227" s="333">
        <f t="shared" si="326"/>
        <v>21516.430000000051</v>
      </c>
      <c r="ET227" s="343"/>
      <c r="EU227" s="335">
        <f t="shared" si="327"/>
        <v>-16596.879999999946</v>
      </c>
      <c r="EV227" s="336">
        <f t="shared" si="328"/>
        <v>41239.840000000004</v>
      </c>
      <c r="EW227" s="337"/>
      <c r="EX227" s="2"/>
      <c r="EY227" s="7"/>
      <c r="EZ227" s="2"/>
      <c r="FA227" s="2"/>
      <c r="FB227" s="2"/>
      <c r="FC227" s="2"/>
      <c r="FD227" s="2"/>
      <c r="FE227" s="2"/>
      <c r="FF227" s="2"/>
      <c r="FG227" s="2"/>
    </row>
    <row r="228" spans="1:163" s="1" customFormat="1" ht="15.75" customHeight="1" x14ac:dyDescent="0.25">
      <c r="A228" s="311">
        <v>221</v>
      </c>
      <c r="B228" s="338" t="s">
        <v>226</v>
      </c>
      <c r="C228" s="339">
        <v>9</v>
      </c>
      <c r="D228" s="340">
        <v>1</v>
      </c>
      <c r="E228" s="315">
        <v>4345.34</v>
      </c>
      <c r="F228" s="316">
        <f>'[3]березень 2021'!F239</f>
        <v>-231183.18</v>
      </c>
      <c r="G228" s="316">
        <f>'[3]березень 2021'!G239</f>
        <v>-193897.50999999998</v>
      </c>
      <c r="H228" s="317">
        <v>38628</v>
      </c>
      <c r="I228" s="317">
        <v>39460.49</v>
      </c>
      <c r="J228" s="317">
        <f t="shared" si="329"/>
        <v>0</v>
      </c>
      <c r="K228" s="317">
        <f t="shared" si="330"/>
        <v>-832.48999999999796</v>
      </c>
      <c r="L228" s="317">
        <f t="shared" si="274"/>
        <v>-832.48999999999796</v>
      </c>
      <c r="M228" s="318">
        <v>23535.29</v>
      </c>
      <c r="N228" s="318">
        <v>30053.65</v>
      </c>
      <c r="O228" s="319">
        <f t="shared" si="331"/>
        <v>0</v>
      </c>
      <c r="P228" s="319">
        <f t="shared" si="275"/>
        <v>-6518.3600000000006</v>
      </c>
      <c r="Q228" s="319">
        <f t="shared" si="276"/>
        <v>-6518.3600000000006</v>
      </c>
      <c r="R228" s="319">
        <v>18890.350000000002</v>
      </c>
      <c r="S228" s="319">
        <v>18531.879999999997</v>
      </c>
      <c r="T228" s="319">
        <f t="shared" si="332"/>
        <v>358.4700000000048</v>
      </c>
      <c r="U228" s="320">
        <f t="shared" si="333"/>
        <v>0</v>
      </c>
      <c r="V228" s="341">
        <f t="shared" si="277"/>
        <v>358.4700000000048</v>
      </c>
      <c r="W228" s="319">
        <v>0</v>
      </c>
      <c r="X228" s="319">
        <v>0</v>
      </c>
      <c r="Y228" s="319">
        <f t="shared" si="278"/>
        <v>0</v>
      </c>
      <c r="Z228" s="320">
        <f t="shared" si="279"/>
        <v>0</v>
      </c>
      <c r="AA228" s="342">
        <f t="shared" si="280"/>
        <v>0</v>
      </c>
      <c r="AB228" s="323">
        <v>7437.4999999999982</v>
      </c>
      <c r="AC228" s="323">
        <v>816.59</v>
      </c>
      <c r="AD228" s="324">
        <f t="shared" si="334"/>
        <v>6620.909999999998</v>
      </c>
      <c r="AE228" s="324">
        <f t="shared" si="335"/>
        <v>0</v>
      </c>
      <c r="AF228" s="325">
        <f t="shared" si="352"/>
        <v>6620.909999999998</v>
      </c>
      <c r="AG228" s="323">
        <v>1808.0899999999997</v>
      </c>
      <c r="AH228" s="323">
        <v>611.8599999999999</v>
      </c>
      <c r="AI228" s="324">
        <f t="shared" si="336"/>
        <v>1196.2299999999998</v>
      </c>
      <c r="AJ228" s="324">
        <f t="shared" si="337"/>
        <v>0</v>
      </c>
      <c r="AK228" s="325">
        <f t="shared" si="281"/>
        <v>1196.2299999999998</v>
      </c>
      <c r="AL228" s="323">
        <v>5308.3</v>
      </c>
      <c r="AM228" s="323">
        <v>4096.78</v>
      </c>
      <c r="AN228" s="324">
        <f t="shared" si="338"/>
        <v>1211.5200000000004</v>
      </c>
      <c r="AO228" s="324">
        <f t="shared" si="339"/>
        <v>0</v>
      </c>
      <c r="AP228" s="325">
        <f t="shared" si="282"/>
        <v>1211.5200000000004</v>
      </c>
      <c r="AQ228" s="326">
        <v>960.32999999999993</v>
      </c>
      <c r="AR228" s="326">
        <v>825.91</v>
      </c>
      <c r="AS228" s="324">
        <f t="shared" si="340"/>
        <v>134.41999999999996</v>
      </c>
      <c r="AT228" s="324">
        <f t="shared" si="341"/>
        <v>0</v>
      </c>
      <c r="AU228" s="327">
        <f t="shared" si="283"/>
        <v>134.41999999999996</v>
      </c>
      <c r="AV228" s="323">
        <v>169.06</v>
      </c>
      <c r="AW228" s="323">
        <v>0.28999999999999998</v>
      </c>
      <c r="AX228" s="324">
        <f t="shared" si="342"/>
        <v>168.77</v>
      </c>
      <c r="AY228" s="324">
        <f t="shared" si="343"/>
        <v>0</v>
      </c>
      <c r="AZ228" s="325">
        <f t="shared" si="284"/>
        <v>168.77</v>
      </c>
      <c r="BA228" s="326">
        <v>2482.04</v>
      </c>
      <c r="BB228" s="326">
        <v>2260.7399999999998</v>
      </c>
      <c r="BC228" s="324">
        <f t="shared" si="344"/>
        <v>221.30000000000018</v>
      </c>
      <c r="BD228" s="324">
        <f t="shared" si="345"/>
        <v>0</v>
      </c>
      <c r="BE228" s="327">
        <f t="shared" si="285"/>
        <v>221.30000000000018</v>
      </c>
      <c r="BF228" s="324">
        <v>1487.85</v>
      </c>
      <c r="BG228" s="324">
        <v>0</v>
      </c>
      <c r="BH228" s="324">
        <f t="shared" si="346"/>
        <v>1487.85</v>
      </c>
      <c r="BI228" s="324">
        <f t="shared" si="347"/>
        <v>0</v>
      </c>
      <c r="BJ228" s="327">
        <f t="shared" si="286"/>
        <v>1487.85</v>
      </c>
      <c r="BK228" s="324">
        <v>8191.4600000000009</v>
      </c>
      <c r="BL228" s="324">
        <v>14793.439999999999</v>
      </c>
      <c r="BM228" s="324">
        <f t="shared" si="348"/>
        <v>0</v>
      </c>
      <c r="BN228" s="324">
        <f t="shared" si="349"/>
        <v>-6601.9799999999977</v>
      </c>
      <c r="BO228" s="325">
        <f t="shared" si="287"/>
        <v>-6601.9799999999977</v>
      </c>
      <c r="BP228" s="320">
        <v>877.76</v>
      </c>
      <c r="BQ228" s="320">
        <v>719.96</v>
      </c>
      <c r="BR228" s="319">
        <f t="shared" si="288"/>
        <v>157.79999999999995</v>
      </c>
      <c r="BS228" s="320">
        <f t="shared" si="289"/>
        <v>0</v>
      </c>
      <c r="BT228" s="341">
        <f t="shared" si="290"/>
        <v>157.79999999999995</v>
      </c>
      <c r="BU228" s="319">
        <v>112.99000000000001</v>
      </c>
      <c r="BV228" s="319">
        <v>0</v>
      </c>
      <c r="BW228" s="319">
        <f t="shared" si="291"/>
        <v>112.99000000000001</v>
      </c>
      <c r="BX228" s="320">
        <f t="shared" si="292"/>
        <v>0</v>
      </c>
      <c r="BY228" s="342">
        <f t="shared" si="293"/>
        <v>112.99000000000001</v>
      </c>
      <c r="BZ228" s="319">
        <v>4714.2800000000007</v>
      </c>
      <c r="CA228" s="319">
        <v>0</v>
      </c>
      <c r="CB228" s="319">
        <f t="shared" si="294"/>
        <v>4714.2800000000007</v>
      </c>
      <c r="CC228" s="320">
        <f t="shared" si="295"/>
        <v>0</v>
      </c>
      <c r="CD228" s="341">
        <f t="shared" si="296"/>
        <v>4714.2800000000007</v>
      </c>
      <c r="CE228" s="319">
        <v>28422.530000000006</v>
      </c>
      <c r="CF228" s="319">
        <v>21119.75</v>
      </c>
      <c r="CG228" s="319">
        <f t="shared" si="297"/>
        <v>7302.7800000000061</v>
      </c>
      <c r="CH228" s="320">
        <f t="shared" si="298"/>
        <v>0</v>
      </c>
      <c r="CI228" s="342">
        <f t="shared" si="299"/>
        <v>7302.7800000000061</v>
      </c>
      <c r="CJ228" s="319">
        <v>4020.7700000000004</v>
      </c>
      <c r="CK228" s="319">
        <v>0</v>
      </c>
      <c r="CL228" s="324">
        <f t="shared" si="300"/>
        <v>4020.7700000000004</v>
      </c>
      <c r="CM228" s="324">
        <f t="shared" si="301"/>
        <v>0</v>
      </c>
      <c r="CN228" s="327">
        <f t="shared" si="353"/>
        <v>4020.7700000000004</v>
      </c>
      <c r="CO228" s="324">
        <v>3124.3199999999997</v>
      </c>
      <c r="CP228" s="324">
        <v>7001.89</v>
      </c>
      <c r="CQ228" s="324">
        <f t="shared" si="302"/>
        <v>0</v>
      </c>
      <c r="CR228" s="324">
        <f t="shared" si="303"/>
        <v>-3877.5700000000006</v>
      </c>
      <c r="CS228" s="327">
        <f t="shared" si="354"/>
        <v>-3877.5700000000006</v>
      </c>
      <c r="CT228" s="324">
        <v>1009.8600000000001</v>
      </c>
      <c r="CU228" s="324">
        <v>0</v>
      </c>
      <c r="CV228" s="324">
        <f t="shared" si="304"/>
        <v>1009.8600000000001</v>
      </c>
      <c r="CW228" s="324">
        <f t="shared" si="305"/>
        <v>0</v>
      </c>
      <c r="CX228" s="327">
        <f t="shared" si="355"/>
        <v>1009.8600000000001</v>
      </c>
      <c r="CY228" s="324">
        <v>1580.8500000000004</v>
      </c>
      <c r="CZ228" s="324">
        <v>5211.6499999999996</v>
      </c>
      <c r="DA228" s="324">
        <f t="shared" si="306"/>
        <v>0</v>
      </c>
      <c r="DB228" s="324">
        <f t="shared" si="307"/>
        <v>-3630.7999999999993</v>
      </c>
      <c r="DC228" s="327">
        <f t="shared" si="356"/>
        <v>-3630.7999999999993</v>
      </c>
      <c r="DD228" s="324">
        <v>624.83000000000004</v>
      </c>
      <c r="DE228" s="324">
        <v>0</v>
      </c>
      <c r="DF228" s="324">
        <f t="shared" si="308"/>
        <v>624.83000000000004</v>
      </c>
      <c r="DG228" s="324">
        <f t="shared" si="309"/>
        <v>0</v>
      </c>
      <c r="DH228" s="325">
        <f t="shared" si="357"/>
        <v>624.83000000000004</v>
      </c>
      <c r="DI228" s="323">
        <v>953.78000000000009</v>
      </c>
      <c r="DJ228" s="323">
        <v>2875.82</v>
      </c>
      <c r="DK228" s="324">
        <f t="shared" si="310"/>
        <v>0</v>
      </c>
      <c r="DL228" s="324">
        <f t="shared" si="311"/>
        <v>-1922.04</v>
      </c>
      <c r="DM228" s="327">
        <f t="shared" si="358"/>
        <v>-1922.04</v>
      </c>
      <c r="DN228" s="324">
        <v>154.26</v>
      </c>
      <c r="DO228" s="324">
        <v>0</v>
      </c>
      <c r="DP228" s="324">
        <f t="shared" si="312"/>
        <v>154.26</v>
      </c>
      <c r="DQ228" s="324">
        <f t="shared" si="313"/>
        <v>0</v>
      </c>
      <c r="DR228" s="325">
        <f t="shared" si="314"/>
        <v>154.26</v>
      </c>
      <c r="DS228" s="320">
        <v>6096.0899999999992</v>
      </c>
      <c r="DT228" s="320">
        <v>0</v>
      </c>
      <c r="DU228" s="319">
        <f t="shared" si="315"/>
        <v>6096.0899999999992</v>
      </c>
      <c r="DV228" s="320">
        <f t="shared" si="316"/>
        <v>0</v>
      </c>
      <c r="DW228" s="342">
        <f t="shared" si="359"/>
        <v>6096.0899999999992</v>
      </c>
      <c r="DX228" s="329">
        <v>8521.2300000000014</v>
      </c>
      <c r="DY228" s="329">
        <v>4679.1600000000008</v>
      </c>
      <c r="DZ228" s="320">
        <f t="shared" si="317"/>
        <v>3842.0700000000006</v>
      </c>
      <c r="EA228" s="320">
        <f t="shared" si="318"/>
        <v>0</v>
      </c>
      <c r="EB228" s="342">
        <f t="shared" si="319"/>
        <v>3842.0700000000006</v>
      </c>
      <c r="EC228" s="319">
        <v>10425.93</v>
      </c>
      <c r="ED228" s="319">
        <v>5725.2800000000007</v>
      </c>
      <c r="EE228" s="319">
        <f t="shared" si="320"/>
        <v>4700.6499999999996</v>
      </c>
      <c r="EF228" s="320">
        <f t="shared" si="321"/>
        <v>0</v>
      </c>
      <c r="EG228" s="342">
        <f t="shared" si="272"/>
        <v>4700.6499999999996</v>
      </c>
      <c r="EH228" s="324"/>
      <c r="EI228" s="324"/>
      <c r="EJ228" s="324">
        <f t="shared" si="322"/>
        <v>0</v>
      </c>
      <c r="EK228" s="324">
        <f t="shared" si="323"/>
        <v>0</v>
      </c>
      <c r="EL228" s="327">
        <f t="shared" si="324"/>
        <v>0</v>
      </c>
      <c r="EM228" s="330">
        <v>6239.52</v>
      </c>
      <c r="EN228" s="330">
        <v>5185.6499999999996</v>
      </c>
      <c r="EO228" s="331">
        <f t="shared" si="325"/>
        <v>185777.27</v>
      </c>
      <c r="EP228" s="331">
        <f t="shared" si="273"/>
        <v>163970.78999999998</v>
      </c>
      <c r="EQ228" s="332">
        <f t="shared" si="350"/>
        <v>21806.48000000001</v>
      </c>
      <c r="ER228" s="332">
        <f t="shared" si="351"/>
        <v>0</v>
      </c>
      <c r="ES228" s="333">
        <f t="shared" si="326"/>
        <v>21806.48000000001</v>
      </c>
      <c r="ET228" s="343"/>
      <c r="EU228" s="335">
        <f t="shared" si="327"/>
        <v>-209376.69999999998</v>
      </c>
      <c r="EV228" s="336">
        <f t="shared" si="328"/>
        <v>-190215.42</v>
      </c>
      <c r="EW228" s="337"/>
      <c r="EX228" s="2"/>
      <c r="EY228" s="7"/>
      <c r="EZ228" s="2"/>
      <c r="FA228" s="2"/>
      <c r="FB228" s="2"/>
      <c r="FC228" s="2"/>
      <c r="FD228" s="2"/>
      <c r="FE228" s="2"/>
      <c r="FF228" s="2"/>
      <c r="FG228" s="2"/>
    </row>
    <row r="229" spans="1:163" s="1" customFormat="1" ht="15.75" customHeight="1" x14ac:dyDescent="0.25">
      <c r="A229" s="311">
        <v>222</v>
      </c>
      <c r="B229" s="338" t="s">
        <v>227</v>
      </c>
      <c r="C229" s="339">
        <v>5</v>
      </c>
      <c r="D229" s="340">
        <v>3</v>
      </c>
      <c r="E229" s="315">
        <v>2805.5</v>
      </c>
      <c r="F229" s="316">
        <f>'[3]березень 2021'!F240</f>
        <v>-33978.029999999992</v>
      </c>
      <c r="G229" s="316">
        <f>'[3]березень 2021'!G240</f>
        <v>-33152.359999999993</v>
      </c>
      <c r="H229" s="317">
        <v>11034.580000000002</v>
      </c>
      <c r="I229" s="317">
        <v>10575.73</v>
      </c>
      <c r="J229" s="317">
        <f t="shared" si="329"/>
        <v>458.85000000000218</v>
      </c>
      <c r="K229" s="317">
        <f t="shared" si="330"/>
        <v>0</v>
      </c>
      <c r="L229" s="317">
        <f t="shared" si="274"/>
        <v>458.85000000000218</v>
      </c>
      <c r="M229" s="318">
        <v>27746.14</v>
      </c>
      <c r="N229" s="318">
        <v>34575.72</v>
      </c>
      <c r="O229" s="319">
        <f t="shared" si="331"/>
        <v>0</v>
      </c>
      <c r="P229" s="319">
        <f t="shared" si="275"/>
        <v>-6829.5800000000017</v>
      </c>
      <c r="Q229" s="319">
        <f t="shared" si="276"/>
        <v>-6829.5800000000017</v>
      </c>
      <c r="R229" s="319">
        <v>0</v>
      </c>
      <c r="S229" s="319">
        <v>0</v>
      </c>
      <c r="T229" s="319">
        <f t="shared" si="332"/>
        <v>0</v>
      </c>
      <c r="U229" s="320">
        <f t="shared" si="333"/>
        <v>0</v>
      </c>
      <c r="V229" s="341">
        <f t="shared" si="277"/>
        <v>0</v>
      </c>
      <c r="W229" s="319">
        <v>0</v>
      </c>
      <c r="X229" s="319">
        <v>0</v>
      </c>
      <c r="Y229" s="319">
        <f t="shared" si="278"/>
        <v>0</v>
      </c>
      <c r="Z229" s="320">
        <f t="shared" si="279"/>
        <v>0</v>
      </c>
      <c r="AA229" s="342">
        <f t="shared" si="280"/>
        <v>0</v>
      </c>
      <c r="AB229" s="323">
        <v>4839.5</v>
      </c>
      <c r="AC229" s="323">
        <v>717.29</v>
      </c>
      <c r="AD229" s="324">
        <f t="shared" si="334"/>
        <v>4122.21</v>
      </c>
      <c r="AE229" s="324">
        <f t="shared" si="335"/>
        <v>0</v>
      </c>
      <c r="AF229" s="325">
        <f t="shared" si="352"/>
        <v>4122.21</v>
      </c>
      <c r="AG229" s="323">
        <v>2168.39</v>
      </c>
      <c r="AH229" s="323">
        <v>609.07000000000005</v>
      </c>
      <c r="AI229" s="324">
        <f t="shared" si="336"/>
        <v>1559.3199999999997</v>
      </c>
      <c r="AJ229" s="324">
        <f t="shared" si="337"/>
        <v>0</v>
      </c>
      <c r="AK229" s="325">
        <f t="shared" si="281"/>
        <v>1559.3199999999997</v>
      </c>
      <c r="AL229" s="323">
        <v>3757.9900000000007</v>
      </c>
      <c r="AM229" s="323">
        <v>2911.53</v>
      </c>
      <c r="AN229" s="324">
        <f t="shared" si="338"/>
        <v>846.46000000000049</v>
      </c>
      <c r="AO229" s="324">
        <f t="shared" si="339"/>
        <v>0</v>
      </c>
      <c r="AP229" s="325">
        <f t="shared" si="282"/>
        <v>846.46000000000049</v>
      </c>
      <c r="AQ229" s="326">
        <v>777.96999999999991</v>
      </c>
      <c r="AR229" s="326">
        <v>664.06999999999994</v>
      </c>
      <c r="AS229" s="324">
        <f t="shared" si="340"/>
        <v>113.89999999999998</v>
      </c>
      <c r="AT229" s="324">
        <f t="shared" si="341"/>
        <v>0</v>
      </c>
      <c r="AU229" s="327">
        <f t="shared" si="283"/>
        <v>113.89999999999998</v>
      </c>
      <c r="AV229" s="323">
        <v>198.9</v>
      </c>
      <c r="AW229" s="323">
        <v>135.86999999999998</v>
      </c>
      <c r="AX229" s="324">
        <f t="shared" si="342"/>
        <v>63.03000000000003</v>
      </c>
      <c r="AY229" s="324">
        <f t="shared" si="343"/>
        <v>0</v>
      </c>
      <c r="AZ229" s="325">
        <f t="shared" si="284"/>
        <v>63.03000000000003</v>
      </c>
      <c r="BA229" s="326">
        <v>3674.07</v>
      </c>
      <c r="BB229" s="326">
        <v>977.55000000000007</v>
      </c>
      <c r="BC229" s="324">
        <f t="shared" si="344"/>
        <v>2696.52</v>
      </c>
      <c r="BD229" s="324">
        <f t="shared" si="345"/>
        <v>0</v>
      </c>
      <c r="BE229" s="327">
        <f t="shared" si="285"/>
        <v>2696.52</v>
      </c>
      <c r="BF229" s="324">
        <v>960.57000000000016</v>
      </c>
      <c r="BG229" s="324">
        <v>0</v>
      </c>
      <c r="BH229" s="324">
        <f t="shared" si="346"/>
        <v>960.57000000000016</v>
      </c>
      <c r="BI229" s="324">
        <f t="shared" si="347"/>
        <v>0</v>
      </c>
      <c r="BJ229" s="327">
        <f t="shared" si="286"/>
        <v>960.57000000000016</v>
      </c>
      <c r="BK229" s="324">
        <v>5288.64</v>
      </c>
      <c r="BL229" s="324">
        <v>17028.980000000003</v>
      </c>
      <c r="BM229" s="324">
        <f t="shared" si="348"/>
        <v>0</v>
      </c>
      <c r="BN229" s="324">
        <f t="shared" si="349"/>
        <v>-11740.340000000004</v>
      </c>
      <c r="BO229" s="325">
        <f t="shared" si="287"/>
        <v>-11740.340000000004</v>
      </c>
      <c r="BP229" s="320">
        <v>962.85000000000014</v>
      </c>
      <c r="BQ229" s="320">
        <v>791.38</v>
      </c>
      <c r="BR229" s="319">
        <f t="shared" si="288"/>
        <v>171.47000000000014</v>
      </c>
      <c r="BS229" s="320">
        <f t="shared" si="289"/>
        <v>0</v>
      </c>
      <c r="BT229" s="341">
        <f t="shared" si="290"/>
        <v>171.47000000000014</v>
      </c>
      <c r="BU229" s="319">
        <v>124.57</v>
      </c>
      <c r="BV229" s="319">
        <v>0</v>
      </c>
      <c r="BW229" s="319">
        <f t="shared" si="291"/>
        <v>124.57</v>
      </c>
      <c r="BX229" s="320">
        <f t="shared" si="292"/>
        <v>0</v>
      </c>
      <c r="BY229" s="342">
        <f t="shared" si="293"/>
        <v>124.57</v>
      </c>
      <c r="BZ229" s="319">
        <v>2271.3300000000004</v>
      </c>
      <c r="CA229" s="319">
        <v>0</v>
      </c>
      <c r="CB229" s="319">
        <f t="shared" si="294"/>
        <v>2271.3300000000004</v>
      </c>
      <c r="CC229" s="320">
        <f t="shared" si="295"/>
        <v>0</v>
      </c>
      <c r="CD229" s="341">
        <f t="shared" si="296"/>
        <v>2271.3300000000004</v>
      </c>
      <c r="CE229" s="319">
        <v>17228.580000000002</v>
      </c>
      <c r="CF229" s="319">
        <v>14934.800000000001</v>
      </c>
      <c r="CG229" s="319">
        <f t="shared" si="297"/>
        <v>2293.7800000000007</v>
      </c>
      <c r="CH229" s="320">
        <f t="shared" si="298"/>
        <v>0</v>
      </c>
      <c r="CI229" s="342">
        <f t="shared" si="299"/>
        <v>2293.7800000000007</v>
      </c>
      <c r="CJ229" s="319">
        <v>2709.28</v>
      </c>
      <c r="CK229" s="319">
        <v>4607.72</v>
      </c>
      <c r="CL229" s="324">
        <f t="shared" si="300"/>
        <v>0</v>
      </c>
      <c r="CM229" s="324">
        <f t="shared" si="301"/>
        <v>-1898.44</v>
      </c>
      <c r="CN229" s="327">
        <f t="shared" si="353"/>
        <v>-1898.44</v>
      </c>
      <c r="CO229" s="324">
        <v>3696.5500000000006</v>
      </c>
      <c r="CP229" s="324">
        <v>9380.39</v>
      </c>
      <c r="CQ229" s="324">
        <f t="shared" si="302"/>
        <v>0</v>
      </c>
      <c r="CR229" s="324">
        <f t="shared" si="303"/>
        <v>-5683.8399999999983</v>
      </c>
      <c r="CS229" s="327">
        <f t="shared" si="354"/>
        <v>-5683.8399999999983</v>
      </c>
      <c r="CT229" s="324">
        <v>530.49000000000012</v>
      </c>
      <c r="CU229" s="324">
        <v>0</v>
      </c>
      <c r="CV229" s="324">
        <f t="shared" si="304"/>
        <v>530.49000000000012</v>
      </c>
      <c r="CW229" s="324">
        <f t="shared" si="305"/>
        <v>0</v>
      </c>
      <c r="CX229" s="327">
        <f t="shared" si="355"/>
        <v>530.49000000000012</v>
      </c>
      <c r="CY229" s="324">
        <v>1510.1899999999998</v>
      </c>
      <c r="CZ229" s="324">
        <v>0</v>
      </c>
      <c r="DA229" s="324">
        <f t="shared" si="306"/>
        <v>1510.1899999999998</v>
      </c>
      <c r="DB229" s="324">
        <f t="shared" si="307"/>
        <v>0</v>
      </c>
      <c r="DC229" s="327">
        <f t="shared" si="356"/>
        <v>1510.1899999999998</v>
      </c>
      <c r="DD229" s="324">
        <v>734.19000000000017</v>
      </c>
      <c r="DE229" s="324">
        <v>0</v>
      </c>
      <c r="DF229" s="324">
        <f t="shared" si="308"/>
        <v>734.19000000000017</v>
      </c>
      <c r="DG229" s="324">
        <f t="shared" si="309"/>
        <v>0</v>
      </c>
      <c r="DH229" s="325">
        <f t="shared" si="357"/>
        <v>734.19000000000017</v>
      </c>
      <c r="DI229" s="323">
        <v>1284.3600000000001</v>
      </c>
      <c r="DJ229" s="323">
        <v>369.14</v>
      </c>
      <c r="DK229" s="324">
        <f t="shared" si="310"/>
        <v>915.22000000000014</v>
      </c>
      <c r="DL229" s="324">
        <f t="shared" si="311"/>
        <v>0</v>
      </c>
      <c r="DM229" s="327">
        <f t="shared" si="358"/>
        <v>915.22000000000014</v>
      </c>
      <c r="DN229" s="324">
        <v>179.28000000000003</v>
      </c>
      <c r="DO229" s="324">
        <v>0</v>
      </c>
      <c r="DP229" s="324">
        <f t="shared" si="312"/>
        <v>179.28000000000003</v>
      </c>
      <c r="DQ229" s="324">
        <f t="shared" si="313"/>
        <v>0</v>
      </c>
      <c r="DR229" s="325">
        <f t="shared" si="314"/>
        <v>179.28000000000003</v>
      </c>
      <c r="DS229" s="320">
        <v>3753.2</v>
      </c>
      <c r="DT229" s="320">
        <v>0</v>
      </c>
      <c r="DU229" s="319">
        <f t="shared" si="315"/>
        <v>3753.2</v>
      </c>
      <c r="DV229" s="320">
        <f t="shared" si="316"/>
        <v>0</v>
      </c>
      <c r="DW229" s="342">
        <f t="shared" si="359"/>
        <v>3753.2</v>
      </c>
      <c r="DX229" s="329">
        <v>12347</v>
      </c>
      <c r="DY229" s="329">
        <v>4821.28</v>
      </c>
      <c r="DZ229" s="320">
        <f t="shared" si="317"/>
        <v>7525.72</v>
      </c>
      <c r="EA229" s="320">
        <f t="shared" si="318"/>
        <v>0</v>
      </c>
      <c r="EB229" s="342">
        <f t="shared" si="319"/>
        <v>7525.72</v>
      </c>
      <c r="EC229" s="319">
        <v>0</v>
      </c>
      <c r="ED229" s="319">
        <v>0</v>
      </c>
      <c r="EE229" s="319">
        <f t="shared" si="320"/>
        <v>0</v>
      </c>
      <c r="EF229" s="320">
        <f t="shared" si="321"/>
        <v>0</v>
      </c>
      <c r="EG229" s="342">
        <f t="shared" si="272"/>
        <v>0</v>
      </c>
      <c r="EH229" s="324"/>
      <c r="EI229" s="324"/>
      <c r="EJ229" s="324">
        <f t="shared" si="322"/>
        <v>0</v>
      </c>
      <c r="EK229" s="324">
        <f t="shared" si="323"/>
        <v>0</v>
      </c>
      <c r="EL229" s="327">
        <f t="shared" si="324"/>
        <v>0</v>
      </c>
      <c r="EM229" s="330">
        <v>3689.59</v>
      </c>
      <c r="EN229" s="330">
        <v>3653.1200000000003</v>
      </c>
      <c r="EO229" s="331">
        <f t="shared" si="325"/>
        <v>111468.21000000002</v>
      </c>
      <c r="EP229" s="331">
        <f t="shared" si="273"/>
        <v>106753.64000000001</v>
      </c>
      <c r="EQ229" s="332">
        <f t="shared" si="350"/>
        <v>4714.570000000007</v>
      </c>
      <c r="ER229" s="332">
        <f t="shared" si="351"/>
        <v>0</v>
      </c>
      <c r="ES229" s="333">
        <f t="shared" si="326"/>
        <v>4714.570000000007</v>
      </c>
      <c r="ET229" s="343"/>
      <c r="EU229" s="335">
        <f t="shared" si="327"/>
        <v>-29263.459999999985</v>
      </c>
      <c r="EV229" s="336">
        <f t="shared" si="328"/>
        <v>-34571.489999999991</v>
      </c>
      <c r="EW229" s="337"/>
      <c r="EX229" s="2"/>
      <c r="EY229" s="7"/>
      <c r="EZ229" s="2"/>
      <c r="FA229" s="2"/>
      <c r="FB229" s="2"/>
      <c r="FC229" s="2"/>
      <c r="FD229" s="2"/>
      <c r="FE229" s="2"/>
      <c r="FF229" s="2"/>
      <c r="FG229" s="2"/>
    </row>
    <row r="230" spans="1:163" s="1" customFormat="1" ht="15.75" customHeight="1" x14ac:dyDescent="0.25">
      <c r="A230" s="311">
        <v>223</v>
      </c>
      <c r="B230" s="338" t="s">
        <v>228</v>
      </c>
      <c r="C230" s="339">
        <v>5</v>
      </c>
      <c r="D230" s="340">
        <v>4</v>
      </c>
      <c r="E230" s="315">
        <v>3196.261428571429</v>
      </c>
      <c r="F230" s="316">
        <f>'[3]березень 2021'!F241</f>
        <v>-51444.779999999984</v>
      </c>
      <c r="G230" s="316">
        <f>'[3]березень 2021'!G241</f>
        <v>-28700.029999999977</v>
      </c>
      <c r="H230" s="317">
        <v>12388.409999999996</v>
      </c>
      <c r="I230" s="317">
        <v>11283.6</v>
      </c>
      <c r="J230" s="317">
        <f t="shared" si="329"/>
        <v>1104.8099999999959</v>
      </c>
      <c r="K230" s="317">
        <f t="shared" si="330"/>
        <v>0</v>
      </c>
      <c r="L230" s="317">
        <f t="shared" si="274"/>
        <v>1104.8099999999959</v>
      </c>
      <c r="M230" s="318">
        <v>25189.47</v>
      </c>
      <c r="N230" s="318">
        <v>36043.07</v>
      </c>
      <c r="O230" s="319">
        <f t="shared" si="331"/>
        <v>0</v>
      </c>
      <c r="P230" s="319">
        <f t="shared" si="275"/>
        <v>-10853.599999999999</v>
      </c>
      <c r="Q230" s="319">
        <f t="shared" si="276"/>
        <v>-10853.599999999999</v>
      </c>
      <c r="R230" s="319">
        <v>0</v>
      </c>
      <c r="S230" s="319">
        <v>0</v>
      </c>
      <c r="T230" s="319">
        <f t="shared" si="332"/>
        <v>0</v>
      </c>
      <c r="U230" s="320">
        <f t="shared" si="333"/>
        <v>0</v>
      </c>
      <c r="V230" s="341">
        <f t="shared" si="277"/>
        <v>0</v>
      </c>
      <c r="W230" s="319">
        <v>0</v>
      </c>
      <c r="X230" s="319">
        <v>0</v>
      </c>
      <c r="Y230" s="319">
        <f t="shared" si="278"/>
        <v>0</v>
      </c>
      <c r="Z230" s="320">
        <f t="shared" si="279"/>
        <v>0</v>
      </c>
      <c r="AA230" s="342">
        <f t="shared" si="280"/>
        <v>0</v>
      </c>
      <c r="AB230" s="323">
        <v>4772.0999999999995</v>
      </c>
      <c r="AC230" s="323">
        <v>987.05000000000007</v>
      </c>
      <c r="AD230" s="324">
        <f t="shared" si="334"/>
        <v>3785.0499999999993</v>
      </c>
      <c r="AE230" s="324">
        <f t="shared" si="335"/>
        <v>0</v>
      </c>
      <c r="AF230" s="325">
        <f t="shared" si="352"/>
        <v>3785.0499999999993</v>
      </c>
      <c r="AG230" s="323">
        <v>2197.33</v>
      </c>
      <c r="AH230" s="323">
        <v>1168.99</v>
      </c>
      <c r="AI230" s="324">
        <f t="shared" si="336"/>
        <v>1028.3399999999999</v>
      </c>
      <c r="AJ230" s="324">
        <f t="shared" si="337"/>
        <v>0</v>
      </c>
      <c r="AK230" s="325">
        <f t="shared" si="281"/>
        <v>1028.3399999999999</v>
      </c>
      <c r="AL230" s="323">
        <v>4177.47</v>
      </c>
      <c r="AM230" s="323">
        <v>3221.8699999999994</v>
      </c>
      <c r="AN230" s="324">
        <f t="shared" si="338"/>
        <v>955.60000000000082</v>
      </c>
      <c r="AO230" s="324">
        <f t="shared" si="339"/>
        <v>0</v>
      </c>
      <c r="AP230" s="325">
        <f t="shared" si="282"/>
        <v>955.60000000000082</v>
      </c>
      <c r="AQ230" s="326">
        <v>872.2700000000001</v>
      </c>
      <c r="AR230" s="326">
        <v>746.25</v>
      </c>
      <c r="AS230" s="324">
        <f t="shared" si="340"/>
        <v>126.0200000000001</v>
      </c>
      <c r="AT230" s="324">
        <f t="shared" si="341"/>
        <v>0</v>
      </c>
      <c r="AU230" s="327">
        <f t="shared" si="283"/>
        <v>126.0200000000001</v>
      </c>
      <c r="AV230" s="323">
        <v>350.94</v>
      </c>
      <c r="AW230" s="323">
        <v>0.59</v>
      </c>
      <c r="AX230" s="324">
        <f t="shared" si="342"/>
        <v>350.35</v>
      </c>
      <c r="AY230" s="324">
        <f t="shared" si="343"/>
        <v>0</v>
      </c>
      <c r="AZ230" s="325">
        <f t="shared" si="284"/>
        <v>350.35</v>
      </c>
      <c r="BA230" s="326">
        <v>4158.66</v>
      </c>
      <c r="BB230" s="326">
        <v>2500.25</v>
      </c>
      <c r="BC230" s="324">
        <f t="shared" si="344"/>
        <v>1658.4099999999999</v>
      </c>
      <c r="BD230" s="324">
        <f t="shared" si="345"/>
        <v>0</v>
      </c>
      <c r="BE230" s="327">
        <f t="shared" si="285"/>
        <v>1658.4099999999999</v>
      </c>
      <c r="BF230" s="324">
        <v>1094.4100000000001</v>
      </c>
      <c r="BG230" s="324">
        <v>0</v>
      </c>
      <c r="BH230" s="324">
        <f t="shared" si="346"/>
        <v>1094.4100000000001</v>
      </c>
      <c r="BI230" s="324">
        <f t="shared" si="347"/>
        <v>0</v>
      </c>
      <c r="BJ230" s="327">
        <f t="shared" si="286"/>
        <v>1094.4100000000001</v>
      </c>
      <c r="BK230" s="324">
        <v>6025.08</v>
      </c>
      <c r="BL230" s="324">
        <v>16631.39</v>
      </c>
      <c r="BM230" s="324">
        <f t="shared" si="348"/>
        <v>0</v>
      </c>
      <c r="BN230" s="324">
        <f t="shared" si="349"/>
        <v>-10606.31</v>
      </c>
      <c r="BO230" s="325">
        <f t="shared" si="287"/>
        <v>-10606.31</v>
      </c>
      <c r="BP230" s="320">
        <v>1034.29</v>
      </c>
      <c r="BQ230" s="320">
        <v>850.81000000000006</v>
      </c>
      <c r="BR230" s="319">
        <f t="shared" si="288"/>
        <v>183.4799999999999</v>
      </c>
      <c r="BS230" s="320">
        <f t="shared" si="289"/>
        <v>0</v>
      </c>
      <c r="BT230" s="341">
        <f t="shared" si="290"/>
        <v>183.4799999999999</v>
      </c>
      <c r="BU230" s="319">
        <v>132.97</v>
      </c>
      <c r="BV230" s="319">
        <v>0</v>
      </c>
      <c r="BW230" s="319">
        <f t="shared" si="291"/>
        <v>132.97</v>
      </c>
      <c r="BX230" s="320">
        <f t="shared" si="292"/>
        <v>0</v>
      </c>
      <c r="BY230" s="342">
        <f t="shared" si="293"/>
        <v>132.97</v>
      </c>
      <c r="BZ230" s="319">
        <v>1661.6999999999998</v>
      </c>
      <c r="CA230" s="319">
        <v>2730.66</v>
      </c>
      <c r="CB230" s="319">
        <f t="shared" si="294"/>
        <v>0</v>
      </c>
      <c r="CC230" s="320">
        <f t="shared" si="295"/>
        <v>-1068.96</v>
      </c>
      <c r="CD230" s="341">
        <f t="shared" si="296"/>
        <v>-1068.96</v>
      </c>
      <c r="CE230" s="319">
        <v>14857.670000000002</v>
      </c>
      <c r="CF230" s="319">
        <v>3342.91</v>
      </c>
      <c r="CG230" s="319">
        <f t="shared" si="297"/>
        <v>11514.760000000002</v>
      </c>
      <c r="CH230" s="320">
        <f t="shared" si="298"/>
        <v>0</v>
      </c>
      <c r="CI230" s="342">
        <f t="shared" si="299"/>
        <v>11514.760000000002</v>
      </c>
      <c r="CJ230" s="319">
        <v>2876.35</v>
      </c>
      <c r="CK230" s="319">
        <v>5269.31</v>
      </c>
      <c r="CL230" s="324">
        <f t="shared" si="300"/>
        <v>0</v>
      </c>
      <c r="CM230" s="324">
        <f t="shared" si="301"/>
        <v>-2392.9600000000005</v>
      </c>
      <c r="CN230" s="327">
        <f t="shared" si="353"/>
        <v>-2392.9600000000005</v>
      </c>
      <c r="CO230" s="324">
        <v>3746.5999999999995</v>
      </c>
      <c r="CP230" s="324">
        <v>3762.86</v>
      </c>
      <c r="CQ230" s="324">
        <f t="shared" si="302"/>
        <v>0</v>
      </c>
      <c r="CR230" s="324">
        <f t="shared" si="303"/>
        <v>-16.260000000000673</v>
      </c>
      <c r="CS230" s="327">
        <f t="shared" si="354"/>
        <v>-16.260000000000673</v>
      </c>
      <c r="CT230" s="324">
        <v>716.94000000000017</v>
      </c>
      <c r="CU230" s="324">
        <v>0</v>
      </c>
      <c r="CV230" s="324">
        <f t="shared" si="304"/>
        <v>716.94000000000017</v>
      </c>
      <c r="CW230" s="324">
        <f t="shared" si="305"/>
        <v>0</v>
      </c>
      <c r="CX230" s="327">
        <f t="shared" si="355"/>
        <v>716.94000000000017</v>
      </c>
      <c r="CY230" s="324">
        <v>1602.6800000000003</v>
      </c>
      <c r="CZ230" s="324">
        <v>0</v>
      </c>
      <c r="DA230" s="324">
        <f t="shared" si="306"/>
        <v>1602.6800000000003</v>
      </c>
      <c r="DB230" s="324">
        <f t="shared" si="307"/>
        <v>0</v>
      </c>
      <c r="DC230" s="327">
        <f t="shared" si="356"/>
        <v>1602.6800000000003</v>
      </c>
      <c r="DD230" s="324">
        <v>1295.2000000000003</v>
      </c>
      <c r="DE230" s="324">
        <v>0</v>
      </c>
      <c r="DF230" s="324">
        <f t="shared" si="308"/>
        <v>1295.2000000000003</v>
      </c>
      <c r="DG230" s="324">
        <f t="shared" si="309"/>
        <v>0</v>
      </c>
      <c r="DH230" s="325">
        <f t="shared" si="357"/>
        <v>1295.2000000000003</v>
      </c>
      <c r="DI230" s="323">
        <v>1393.58</v>
      </c>
      <c r="DJ230" s="323">
        <v>0</v>
      </c>
      <c r="DK230" s="324">
        <f t="shared" si="310"/>
        <v>1393.58</v>
      </c>
      <c r="DL230" s="324">
        <f t="shared" si="311"/>
        <v>0</v>
      </c>
      <c r="DM230" s="327">
        <f t="shared" si="358"/>
        <v>1393.58</v>
      </c>
      <c r="DN230" s="324">
        <v>151.82</v>
      </c>
      <c r="DO230" s="324">
        <v>0</v>
      </c>
      <c r="DP230" s="324">
        <f t="shared" si="312"/>
        <v>151.82</v>
      </c>
      <c r="DQ230" s="324">
        <f t="shared" si="313"/>
        <v>0</v>
      </c>
      <c r="DR230" s="325">
        <f t="shared" si="314"/>
        <v>151.82</v>
      </c>
      <c r="DS230" s="320">
        <v>6221.11</v>
      </c>
      <c r="DT230" s="320">
        <v>0</v>
      </c>
      <c r="DU230" s="319">
        <f t="shared" si="315"/>
        <v>6221.11</v>
      </c>
      <c r="DV230" s="320">
        <f t="shared" si="316"/>
        <v>0</v>
      </c>
      <c r="DW230" s="342">
        <f t="shared" si="359"/>
        <v>6221.11</v>
      </c>
      <c r="DX230" s="329">
        <v>6740.58</v>
      </c>
      <c r="DY230" s="329">
        <v>5347.07</v>
      </c>
      <c r="DZ230" s="320">
        <f t="shared" si="317"/>
        <v>1393.5100000000002</v>
      </c>
      <c r="EA230" s="320">
        <f t="shared" si="318"/>
        <v>0</v>
      </c>
      <c r="EB230" s="342">
        <f t="shared" si="319"/>
        <v>1393.5100000000002</v>
      </c>
      <c r="EC230" s="319">
        <v>0</v>
      </c>
      <c r="ED230" s="319">
        <v>0</v>
      </c>
      <c r="EE230" s="319">
        <f t="shared" si="320"/>
        <v>0</v>
      </c>
      <c r="EF230" s="320">
        <f t="shared" si="321"/>
        <v>0</v>
      </c>
      <c r="EG230" s="342">
        <f t="shared" si="272"/>
        <v>0</v>
      </c>
      <c r="EH230" s="324"/>
      <c r="EI230" s="324"/>
      <c r="EJ230" s="324">
        <f t="shared" si="322"/>
        <v>0</v>
      </c>
      <c r="EK230" s="324">
        <f t="shared" si="323"/>
        <v>0</v>
      </c>
      <c r="EL230" s="327">
        <f t="shared" si="324"/>
        <v>0</v>
      </c>
      <c r="EM230" s="330">
        <v>3547.9199999999996</v>
      </c>
      <c r="EN230" s="330">
        <v>3037.74</v>
      </c>
      <c r="EO230" s="331">
        <f t="shared" si="325"/>
        <v>107205.55000000003</v>
      </c>
      <c r="EP230" s="331">
        <f t="shared" si="273"/>
        <v>96924.42</v>
      </c>
      <c r="EQ230" s="332">
        <f t="shared" si="350"/>
        <v>10281.130000000034</v>
      </c>
      <c r="ER230" s="332">
        <f t="shared" si="351"/>
        <v>0</v>
      </c>
      <c r="ES230" s="333">
        <f t="shared" si="326"/>
        <v>10281.130000000034</v>
      </c>
      <c r="ET230" s="343"/>
      <c r="EU230" s="335">
        <f t="shared" si="327"/>
        <v>-41163.649999999951</v>
      </c>
      <c r="EV230" s="336">
        <f t="shared" si="328"/>
        <v>-14434.269999999977</v>
      </c>
      <c r="EW230" s="337"/>
      <c r="EX230" s="2"/>
      <c r="EY230" s="7"/>
      <c r="EZ230" s="2"/>
      <c r="FA230" s="2"/>
      <c r="FB230" s="2"/>
      <c r="FC230" s="2"/>
      <c r="FD230" s="2"/>
      <c r="FE230" s="2"/>
      <c r="FF230" s="2"/>
      <c r="FG230" s="2"/>
    </row>
    <row r="231" spans="1:163" s="1" customFormat="1" ht="15.75" customHeight="1" x14ac:dyDescent="0.25">
      <c r="A231" s="311">
        <v>224</v>
      </c>
      <c r="B231" s="338" t="s">
        <v>229</v>
      </c>
      <c r="C231" s="339">
        <v>9</v>
      </c>
      <c r="D231" s="340">
        <v>1</v>
      </c>
      <c r="E231" s="315">
        <v>1882.17</v>
      </c>
      <c r="F231" s="316">
        <f>'[3]березень 2021'!F242</f>
        <v>-44071.45</v>
      </c>
      <c r="G231" s="316">
        <f>'[3]березень 2021'!G242</f>
        <v>-13471.870000000003</v>
      </c>
      <c r="H231" s="317">
        <v>10964.400000000001</v>
      </c>
      <c r="I231" s="317">
        <v>11405</v>
      </c>
      <c r="J231" s="317">
        <f t="shared" si="329"/>
        <v>0</v>
      </c>
      <c r="K231" s="317">
        <f t="shared" si="330"/>
        <v>-440.59999999999854</v>
      </c>
      <c r="L231" s="317">
        <f t="shared" si="274"/>
        <v>-440.59999999999854</v>
      </c>
      <c r="M231" s="318">
        <v>13616.029999999999</v>
      </c>
      <c r="N231" s="318">
        <v>14720.030000000002</v>
      </c>
      <c r="O231" s="319">
        <f t="shared" si="331"/>
        <v>0</v>
      </c>
      <c r="P231" s="319">
        <f t="shared" si="275"/>
        <v>-1104.0000000000036</v>
      </c>
      <c r="Q231" s="319">
        <f t="shared" si="276"/>
        <v>-1104.0000000000036</v>
      </c>
      <c r="R231" s="319">
        <v>18650.7</v>
      </c>
      <c r="S231" s="319">
        <v>18531.909999999996</v>
      </c>
      <c r="T231" s="319">
        <f t="shared" si="332"/>
        <v>118.79000000000451</v>
      </c>
      <c r="U231" s="320">
        <f t="shared" si="333"/>
        <v>0</v>
      </c>
      <c r="V231" s="341">
        <f t="shared" si="277"/>
        <v>118.79000000000451</v>
      </c>
      <c r="W231" s="319">
        <v>0</v>
      </c>
      <c r="X231" s="319">
        <v>0</v>
      </c>
      <c r="Y231" s="319">
        <f t="shared" si="278"/>
        <v>0</v>
      </c>
      <c r="Z231" s="320">
        <f t="shared" si="279"/>
        <v>0</v>
      </c>
      <c r="AA231" s="342">
        <f t="shared" si="280"/>
        <v>0</v>
      </c>
      <c r="AB231" s="323">
        <v>2965.1800000000003</v>
      </c>
      <c r="AC231" s="323">
        <v>354.71</v>
      </c>
      <c r="AD231" s="324">
        <f t="shared" si="334"/>
        <v>2610.4700000000003</v>
      </c>
      <c r="AE231" s="324">
        <f t="shared" si="335"/>
        <v>0</v>
      </c>
      <c r="AF231" s="325">
        <f t="shared" si="352"/>
        <v>2610.4700000000003</v>
      </c>
      <c r="AG231" s="323">
        <v>1306.81</v>
      </c>
      <c r="AH231" s="323">
        <v>371.65000000000003</v>
      </c>
      <c r="AI231" s="324">
        <f t="shared" si="336"/>
        <v>935.15999999999985</v>
      </c>
      <c r="AJ231" s="324">
        <f t="shared" si="337"/>
        <v>0</v>
      </c>
      <c r="AK231" s="325">
        <f t="shared" si="281"/>
        <v>935.15999999999985</v>
      </c>
      <c r="AL231" s="323">
        <v>2437.8100000000004</v>
      </c>
      <c r="AM231" s="323">
        <v>1874.81</v>
      </c>
      <c r="AN231" s="324">
        <f t="shared" si="338"/>
        <v>563.00000000000045</v>
      </c>
      <c r="AO231" s="324">
        <f t="shared" si="339"/>
        <v>0</v>
      </c>
      <c r="AP231" s="325">
        <f t="shared" si="282"/>
        <v>563.00000000000045</v>
      </c>
      <c r="AQ231" s="326">
        <v>517.79999999999995</v>
      </c>
      <c r="AR231" s="326">
        <v>443.15000000000003</v>
      </c>
      <c r="AS231" s="324">
        <f t="shared" si="340"/>
        <v>74.64999999999992</v>
      </c>
      <c r="AT231" s="324">
        <f t="shared" si="341"/>
        <v>0</v>
      </c>
      <c r="AU231" s="327">
        <f t="shared" si="283"/>
        <v>74.64999999999992</v>
      </c>
      <c r="AV231" s="323">
        <v>137.95999999999998</v>
      </c>
      <c r="AW231" s="323">
        <v>0.22</v>
      </c>
      <c r="AX231" s="324">
        <f t="shared" si="342"/>
        <v>137.73999999999998</v>
      </c>
      <c r="AY231" s="324">
        <f t="shared" si="343"/>
        <v>0</v>
      </c>
      <c r="AZ231" s="325">
        <f t="shared" si="284"/>
        <v>137.73999999999998</v>
      </c>
      <c r="BA231" s="326">
        <v>1108.0599999999997</v>
      </c>
      <c r="BB231" s="326">
        <v>791.28999999999985</v>
      </c>
      <c r="BC231" s="324">
        <f t="shared" si="344"/>
        <v>316.76999999999987</v>
      </c>
      <c r="BD231" s="324">
        <f t="shared" si="345"/>
        <v>0</v>
      </c>
      <c r="BE231" s="327">
        <f t="shared" si="285"/>
        <v>316.76999999999987</v>
      </c>
      <c r="BF231" s="324">
        <v>644.44999999999993</v>
      </c>
      <c r="BG231" s="324">
        <v>0</v>
      </c>
      <c r="BH231" s="324">
        <f t="shared" si="346"/>
        <v>644.44999999999993</v>
      </c>
      <c r="BI231" s="324">
        <f t="shared" si="347"/>
        <v>0</v>
      </c>
      <c r="BJ231" s="327">
        <f t="shared" si="286"/>
        <v>644.44999999999993</v>
      </c>
      <c r="BK231" s="324">
        <v>3548.11</v>
      </c>
      <c r="BL231" s="324">
        <v>7347.3099999999995</v>
      </c>
      <c r="BM231" s="324">
        <f t="shared" si="348"/>
        <v>0</v>
      </c>
      <c r="BN231" s="324">
        <f t="shared" si="349"/>
        <v>-3799.1999999999994</v>
      </c>
      <c r="BO231" s="325">
        <f t="shared" si="287"/>
        <v>-3799.1999999999994</v>
      </c>
      <c r="BP231" s="320">
        <v>317.54000000000002</v>
      </c>
      <c r="BQ231" s="320">
        <v>259.82</v>
      </c>
      <c r="BR231" s="319">
        <f t="shared" si="288"/>
        <v>57.720000000000027</v>
      </c>
      <c r="BS231" s="320">
        <f t="shared" si="289"/>
        <v>0</v>
      </c>
      <c r="BT231" s="341">
        <f t="shared" si="290"/>
        <v>57.720000000000027</v>
      </c>
      <c r="BU231" s="319">
        <v>40.83</v>
      </c>
      <c r="BV231" s="319">
        <v>0</v>
      </c>
      <c r="BW231" s="319">
        <f t="shared" si="291"/>
        <v>40.83</v>
      </c>
      <c r="BX231" s="320">
        <f t="shared" si="292"/>
        <v>0</v>
      </c>
      <c r="BY231" s="342">
        <f t="shared" si="293"/>
        <v>40.83</v>
      </c>
      <c r="BZ231" s="319">
        <v>993.02999999999986</v>
      </c>
      <c r="CA231" s="319">
        <v>1638.4</v>
      </c>
      <c r="CB231" s="319">
        <f t="shared" si="294"/>
        <v>0</v>
      </c>
      <c r="CC231" s="320">
        <f t="shared" si="295"/>
        <v>-645.37000000000023</v>
      </c>
      <c r="CD231" s="341">
        <f t="shared" si="296"/>
        <v>-645.37000000000023</v>
      </c>
      <c r="CE231" s="319">
        <v>15074.349999999999</v>
      </c>
      <c r="CF231" s="319">
        <v>26337.289999999997</v>
      </c>
      <c r="CG231" s="319">
        <f t="shared" si="297"/>
        <v>0</v>
      </c>
      <c r="CH231" s="320">
        <f t="shared" si="298"/>
        <v>-11262.939999999999</v>
      </c>
      <c r="CI231" s="342">
        <f t="shared" si="299"/>
        <v>-11262.939999999999</v>
      </c>
      <c r="CJ231" s="319">
        <v>1784.4900000000002</v>
      </c>
      <c r="CK231" s="319">
        <v>0</v>
      </c>
      <c r="CL231" s="324">
        <f t="shared" si="300"/>
        <v>1784.4900000000002</v>
      </c>
      <c r="CM231" s="324">
        <f t="shared" si="301"/>
        <v>0</v>
      </c>
      <c r="CN231" s="327">
        <f t="shared" si="353"/>
        <v>1784.4900000000002</v>
      </c>
      <c r="CO231" s="324">
        <v>2269.17</v>
      </c>
      <c r="CP231" s="324">
        <v>0</v>
      </c>
      <c r="CQ231" s="324">
        <f t="shared" si="302"/>
        <v>2269.17</v>
      </c>
      <c r="CR231" s="324">
        <f t="shared" si="303"/>
        <v>0</v>
      </c>
      <c r="CS231" s="327">
        <f t="shared" si="354"/>
        <v>2269.17</v>
      </c>
      <c r="CT231" s="324">
        <v>433.86</v>
      </c>
      <c r="CU231" s="324">
        <v>0</v>
      </c>
      <c r="CV231" s="324">
        <f t="shared" si="304"/>
        <v>433.86</v>
      </c>
      <c r="CW231" s="324">
        <f t="shared" si="305"/>
        <v>0</v>
      </c>
      <c r="CX231" s="327">
        <f t="shared" si="355"/>
        <v>433.86</v>
      </c>
      <c r="CY231" s="324">
        <v>1020.8800000000001</v>
      </c>
      <c r="CZ231" s="324">
        <v>0</v>
      </c>
      <c r="DA231" s="324">
        <f t="shared" si="306"/>
        <v>1020.8800000000001</v>
      </c>
      <c r="DB231" s="324">
        <f t="shared" si="307"/>
        <v>0</v>
      </c>
      <c r="DC231" s="327">
        <f t="shared" si="356"/>
        <v>1020.8800000000001</v>
      </c>
      <c r="DD231" s="324">
        <v>507.23999999999995</v>
      </c>
      <c r="DE231" s="324">
        <v>0</v>
      </c>
      <c r="DF231" s="324">
        <f t="shared" si="308"/>
        <v>507.23999999999995</v>
      </c>
      <c r="DG231" s="324">
        <f t="shared" si="309"/>
        <v>0</v>
      </c>
      <c r="DH231" s="325">
        <f t="shared" si="357"/>
        <v>507.23999999999995</v>
      </c>
      <c r="DI231" s="323">
        <v>225.10999999999996</v>
      </c>
      <c r="DJ231" s="323">
        <v>0</v>
      </c>
      <c r="DK231" s="324">
        <f t="shared" si="310"/>
        <v>225.10999999999996</v>
      </c>
      <c r="DL231" s="324">
        <f t="shared" si="311"/>
        <v>0</v>
      </c>
      <c r="DM231" s="327">
        <f t="shared" si="358"/>
        <v>225.10999999999996</v>
      </c>
      <c r="DN231" s="324">
        <v>92.43</v>
      </c>
      <c r="DO231" s="324">
        <v>0</v>
      </c>
      <c r="DP231" s="324">
        <f t="shared" si="312"/>
        <v>92.43</v>
      </c>
      <c r="DQ231" s="324">
        <f t="shared" si="313"/>
        <v>0</v>
      </c>
      <c r="DR231" s="325">
        <f t="shared" si="314"/>
        <v>92.43</v>
      </c>
      <c r="DS231" s="320">
        <v>1871.9799999999998</v>
      </c>
      <c r="DT231" s="320">
        <v>0</v>
      </c>
      <c r="DU231" s="319">
        <f t="shared" si="315"/>
        <v>1871.9799999999998</v>
      </c>
      <c r="DV231" s="320">
        <f t="shared" si="316"/>
        <v>0</v>
      </c>
      <c r="DW231" s="342">
        <f t="shared" si="359"/>
        <v>1871.9799999999998</v>
      </c>
      <c r="DX231" s="329">
        <v>2644.08</v>
      </c>
      <c r="DY231" s="329">
        <v>1774.9299999999998</v>
      </c>
      <c r="DZ231" s="320">
        <f t="shared" si="317"/>
        <v>869.15000000000009</v>
      </c>
      <c r="EA231" s="320">
        <f t="shared" si="318"/>
        <v>0</v>
      </c>
      <c r="EB231" s="342">
        <f t="shared" si="319"/>
        <v>869.15000000000009</v>
      </c>
      <c r="EC231" s="319">
        <v>2917.5899999999997</v>
      </c>
      <c r="ED231" s="319">
        <v>2175.84</v>
      </c>
      <c r="EE231" s="319">
        <f t="shared" si="320"/>
        <v>741.74999999999955</v>
      </c>
      <c r="EF231" s="320">
        <f t="shared" si="321"/>
        <v>0</v>
      </c>
      <c r="EG231" s="342">
        <f t="shared" si="272"/>
        <v>741.74999999999955</v>
      </c>
      <c r="EH231" s="324"/>
      <c r="EI231" s="324"/>
      <c r="EJ231" s="324">
        <f t="shared" si="322"/>
        <v>0</v>
      </c>
      <c r="EK231" s="324">
        <f t="shared" si="323"/>
        <v>0</v>
      </c>
      <c r="EL231" s="327">
        <f t="shared" si="324"/>
        <v>0</v>
      </c>
      <c r="EM231" s="330">
        <v>2974.6000000000004</v>
      </c>
      <c r="EN231" s="330">
        <v>3045.4499999999994</v>
      </c>
      <c r="EO231" s="331">
        <f t="shared" si="325"/>
        <v>89064.489999999991</v>
      </c>
      <c r="EP231" s="331">
        <f t="shared" si="273"/>
        <v>91071.809999999983</v>
      </c>
      <c r="EQ231" s="332">
        <f t="shared" si="350"/>
        <v>0</v>
      </c>
      <c r="ER231" s="332">
        <f t="shared" si="351"/>
        <v>-2007.3199999999924</v>
      </c>
      <c r="ES231" s="333">
        <f t="shared" si="326"/>
        <v>-2007.3199999999924</v>
      </c>
      <c r="ET231" s="343"/>
      <c r="EU231" s="335">
        <f t="shared" si="327"/>
        <v>-46078.76999999999</v>
      </c>
      <c r="EV231" s="336">
        <f t="shared" si="328"/>
        <v>-18401.629999999997</v>
      </c>
      <c r="EW231" s="337"/>
      <c r="EX231" s="2"/>
      <c r="EY231" s="7"/>
      <c r="EZ231" s="2"/>
      <c r="FA231" s="2"/>
      <c r="FB231" s="2"/>
      <c r="FC231" s="2"/>
      <c r="FD231" s="2"/>
      <c r="FE231" s="2"/>
      <c r="FF231" s="2"/>
      <c r="FG231" s="2"/>
    </row>
    <row r="232" spans="1:163" s="1" customFormat="1" ht="15.75" customHeight="1" x14ac:dyDescent="0.25">
      <c r="A232" s="311">
        <v>225</v>
      </c>
      <c r="B232" s="338" t="s">
        <v>230</v>
      </c>
      <c r="C232" s="339">
        <v>9</v>
      </c>
      <c r="D232" s="340">
        <v>2</v>
      </c>
      <c r="E232" s="315">
        <v>3774.0499999999997</v>
      </c>
      <c r="F232" s="316">
        <f>'[3]березень 2021'!F243</f>
        <v>-64180.350000000013</v>
      </c>
      <c r="G232" s="316">
        <f>'[3]березень 2021'!G243</f>
        <v>-112958.46</v>
      </c>
      <c r="H232" s="317">
        <v>22022.34</v>
      </c>
      <c r="I232" s="317">
        <v>22766.67</v>
      </c>
      <c r="J232" s="317">
        <f t="shared" si="329"/>
        <v>0</v>
      </c>
      <c r="K232" s="317">
        <f t="shared" si="330"/>
        <v>-744.32999999999811</v>
      </c>
      <c r="L232" s="317">
        <f t="shared" si="274"/>
        <v>-744.32999999999811</v>
      </c>
      <c r="M232" s="318">
        <v>23678.03</v>
      </c>
      <c r="N232" s="318">
        <v>28191.430000000004</v>
      </c>
      <c r="O232" s="319">
        <f t="shared" si="331"/>
        <v>0</v>
      </c>
      <c r="P232" s="319">
        <f t="shared" si="275"/>
        <v>-4513.4000000000051</v>
      </c>
      <c r="Q232" s="319">
        <f t="shared" si="276"/>
        <v>-4513.4000000000051</v>
      </c>
      <c r="R232" s="319">
        <v>37989.57</v>
      </c>
      <c r="S232" s="319">
        <v>37063.72</v>
      </c>
      <c r="T232" s="319">
        <f t="shared" si="332"/>
        <v>925.84999999999854</v>
      </c>
      <c r="U232" s="320">
        <f t="shared" si="333"/>
        <v>0</v>
      </c>
      <c r="V232" s="341">
        <f t="shared" si="277"/>
        <v>925.84999999999854</v>
      </c>
      <c r="W232" s="319">
        <v>0</v>
      </c>
      <c r="X232" s="319">
        <v>0</v>
      </c>
      <c r="Y232" s="319">
        <f t="shared" si="278"/>
        <v>0</v>
      </c>
      <c r="Z232" s="320">
        <f t="shared" si="279"/>
        <v>0</v>
      </c>
      <c r="AA232" s="342">
        <f t="shared" si="280"/>
        <v>0</v>
      </c>
      <c r="AB232" s="323">
        <v>5378.380000000001</v>
      </c>
      <c r="AC232" s="323">
        <v>677.6</v>
      </c>
      <c r="AD232" s="324">
        <f t="shared" si="334"/>
        <v>4700.7800000000007</v>
      </c>
      <c r="AE232" s="324">
        <f t="shared" si="335"/>
        <v>0</v>
      </c>
      <c r="AF232" s="325">
        <f t="shared" si="352"/>
        <v>4700.7800000000007</v>
      </c>
      <c r="AG232" s="323">
        <v>2389.3399999999997</v>
      </c>
      <c r="AH232" s="323">
        <v>686.25</v>
      </c>
      <c r="AI232" s="324">
        <f t="shared" si="336"/>
        <v>1703.0899999999997</v>
      </c>
      <c r="AJ232" s="324">
        <f t="shared" si="337"/>
        <v>0</v>
      </c>
      <c r="AK232" s="325">
        <f t="shared" si="281"/>
        <v>1703.0899999999997</v>
      </c>
      <c r="AL232" s="323">
        <v>4837.58</v>
      </c>
      <c r="AM232" s="323">
        <v>3721.9800000000005</v>
      </c>
      <c r="AN232" s="324">
        <f t="shared" si="338"/>
        <v>1115.5999999999995</v>
      </c>
      <c r="AO232" s="324">
        <f t="shared" si="339"/>
        <v>0</v>
      </c>
      <c r="AP232" s="325">
        <f t="shared" si="282"/>
        <v>1115.5999999999995</v>
      </c>
      <c r="AQ232" s="326">
        <v>853.72</v>
      </c>
      <c r="AR232" s="326">
        <v>730.85</v>
      </c>
      <c r="AS232" s="324">
        <f t="shared" si="340"/>
        <v>122.87</v>
      </c>
      <c r="AT232" s="324">
        <f t="shared" si="341"/>
        <v>0</v>
      </c>
      <c r="AU232" s="327">
        <f t="shared" si="283"/>
        <v>122.87</v>
      </c>
      <c r="AV232" s="323">
        <v>258.52</v>
      </c>
      <c r="AW232" s="323">
        <v>0.39</v>
      </c>
      <c r="AX232" s="324">
        <f t="shared" si="342"/>
        <v>258.13</v>
      </c>
      <c r="AY232" s="324">
        <f t="shared" si="343"/>
        <v>0</v>
      </c>
      <c r="AZ232" s="325">
        <f t="shared" si="284"/>
        <v>258.13</v>
      </c>
      <c r="BA232" s="326">
        <v>2272.73</v>
      </c>
      <c r="BB232" s="326">
        <v>1762.02</v>
      </c>
      <c r="BC232" s="324">
        <f t="shared" si="344"/>
        <v>510.71000000000004</v>
      </c>
      <c r="BD232" s="324">
        <f t="shared" si="345"/>
        <v>0</v>
      </c>
      <c r="BE232" s="327">
        <f t="shared" si="285"/>
        <v>510.71000000000004</v>
      </c>
      <c r="BF232" s="324">
        <v>1292.2199999999998</v>
      </c>
      <c r="BG232" s="324">
        <v>0</v>
      </c>
      <c r="BH232" s="324">
        <f t="shared" si="346"/>
        <v>1292.2199999999998</v>
      </c>
      <c r="BI232" s="324">
        <f t="shared" si="347"/>
        <v>0</v>
      </c>
      <c r="BJ232" s="327">
        <f t="shared" si="286"/>
        <v>1292.2199999999998</v>
      </c>
      <c r="BK232" s="324">
        <v>7115.619999999999</v>
      </c>
      <c r="BL232" s="324">
        <v>11515.51</v>
      </c>
      <c r="BM232" s="324">
        <f t="shared" si="348"/>
        <v>0</v>
      </c>
      <c r="BN232" s="324">
        <f t="shared" si="349"/>
        <v>-4399.8900000000012</v>
      </c>
      <c r="BO232" s="325">
        <f t="shared" si="287"/>
        <v>-4399.8900000000012</v>
      </c>
      <c r="BP232" s="320">
        <v>671.77</v>
      </c>
      <c r="BQ232" s="320">
        <v>548.72</v>
      </c>
      <c r="BR232" s="319">
        <f t="shared" si="288"/>
        <v>123.04999999999995</v>
      </c>
      <c r="BS232" s="320">
        <f t="shared" si="289"/>
        <v>0</v>
      </c>
      <c r="BT232" s="341">
        <f t="shared" si="290"/>
        <v>123.04999999999995</v>
      </c>
      <c r="BU232" s="319">
        <v>86.06</v>
      </c>
      <c r="BV232" s="319">
        <v>0</v>
      </c>
      <c r="BW232" s="319">
        <f t="shared" si="291"/>
        <v>86.06</v>
      </c>
      <c r="BX232" s="320">
        <f t="shared" si="292"/>
        <v>0</v>
      </c>
      <c r="BY232" s="342">
        <f t="shared" si="293"/>
        <v>86.06</v>
      </c>
      <c r="BZ232" s="319">
        <v>1985.93</v>
      </c>
      <c r="CA232" s="319">
        <v>0</v>
      </c>
      <c r="CB232" s="319">
        <f t="shared" si="294"/>
        <v>1985.93</v>
      </c>
      <c r="CC232" s="320">
        <f t="shared" si="295"/>
        <v>0</v>
      </c>
      <c r="CD232" s="341">
        <f t="shared" si="296"/>
        <v>1985.93</v>
      </c>
      <c r="CE232" s="319">
        <v>30298.47</v>
      </c>
      <c r="CF232" s="319">
        <v>39988.230000000003</v>
      </c>
      <c r="CG232" s="319">
        <f t="shared" si="297"/>
        <v>0</v>
      </c>
      <c r="CH232" s="320">
        <f t="shared" si="298"/>
        <v>-9689.760000000002</v>
      </c>
      <c r="CI232" s="342">
        <f t="shared" si="299"/>
        <v>-9689.760000000002</v>
      </c>
      <c r="CJ232" s="319">
        <v>3171.74</v>
      </c>
      <c r="CK232" s="319">
        <v>0</v>
      </c>
      <c r="CL232" s="324">
        <f t="shared" si="300"/>
        <v>3171.74</v>
      </c>
      <c r="CM232" s="324">
        <f t="shared" si="301"/>
        <v>0</v>
      </c>
      <c r="CN232" s="327">
        <f t="shared" si="353"/>
        <v>3171.74</v>
      </c>
      <c r="CO232" s="324">
        <v>4157.49</v>
      </c>
      <c r="CP232" s="324">
        <v>10340.56</v>
      </c>
      <c r="CQ232" s="324">
        <f t="shared" si="302"/>
        <v>0</v>
      </c>
      <c r="CR232" s="324">
        <f t="shared" si="303"/>
        <v>-6183.07</v>
      </c>
      <c r="CS232" s="327">
        <f t="shared" si="354"/>
        <v>-6183.07</v>
      </c>
      <c r="CT232" s="324">
        <v>878.97</v>
      </c>
      <c r="CU232" s="324">
        <v>0</v>
      </c>
      <c r="CV232" s="324">
        <f t="shared" si="304"/>
        <v>878.97</v>
      </c>
      <c r="CW232" s="324">
        <f t="shared" si="305"/>
        <v>0</v>
      </c>
      <c r="CX232" s="327">
        <f t="shared" si="355"/>
        <v>878.97</v>
      </c>
      <c r="CY232" s="324">
        <v>1506.9600000000005</v>
      </c>
      <c r="CZ232" s="324">
        <v>0</v>
      </c>
      <c r="DA232" s="324">
        <f t="shared" si="306"/>
        <v>1506.9600000000005</v>
      </c>
      <c r="DB232" s="324">
        <f t="shared" si="307"/>
        <v>0</v>
      </c>
      <c r="DC232" s="327">
        <f t="shared" si="356"/>
        <v>1506.9600000000005</v>
      </c>
      <c r="DD232" s="324">
        <v>949.55000000000018</v>
      </c>
      <c r="DE232" s="324">
        <v>0</v>
      </c>
      <c r="DF232" s="324">
        <f t="shared" si="308"/>
        <v>949.55000000000018</v>
      </c>
      <c r="DG232" s="324">
        <f t="shared" si="309"/>
        <v>0</v>
      </c>
      <c r="DH232" s="325">
        <f t="shared" si="357"/>
        <v>949.55000000000018</v>
      </c>
      <c r="DI232" s="323">
        <v>553.27999999999986</v>
      </c>
      <c r="DJ232" s="323">
        <v>0</v>
      </c>
      <c r="DK232" s="324">
        <f t="shared" si="310"/>
        <v>553.27999999999986</v>
      </c>
      <c r="DL232" s="324">
        <f t="shared" si="311"/>
        <v>0</v>
      </c>
      <c r="DM232" s="327">
        <f t="shared" si="358"/>
        <v>553.27999999999986</v>
      </c>
      <c r="DN232" s="324">
        <v>123.39999999999999</v>
      </c>
      <c r="DO232" s="324">
        <v>0</v>
      </c>
      <c r="DP232" s="324">
        <f t="shared" si="312"/>
        <v>123.39999999999999</v>
      </c>
      <c r="DQ232" s="324">
        <f t="shared" si="313"/>
        <v>0</v>
      </c>
      <c r="DR232" s="325">
        <f t="shared" si="314"/>
        <v>123.39999999999999</v>
      </c>
      <c r="DS232" s="320">
        <v>3633.66</v>
      </c>
      <c r="DT232" s="320">
        <v>0</v>
      </c>
      <c r="DU232" s="319">
        <f t="shared" si="315"/>
        <v>3633.66</v>
      </c>
      <c r="DV232" s="320">
        <f t="shared" si="316"/>
        <v>0</v>
      </c>
      <c r="DW232" s="342">
        <f t="shared" si="359"/>
        <v>3633.66</v>
      </c>
      <c r="DX232" s="329">
        <v>5167.0300000000007</v>
      </c>
      <c r="DY232" s="329">
        <v>5079.0700000000006</v>
      </c>
      <c r="DZ232" s="320">
        <f t="shared" si="317"/>
        <v>87.960000000000036</v>
      </c>
      <c r="EA232" s="320">
        <f t="shared" si="318"/>
        <v>0</v>
      </c>
      <c r="EB232" s="342">
        <f t="shared" si="319"/>
        <v>87.960000000000036</v>
      </c>
      <c r="EC232" s="319">
        <v>5991.49</v>
      </c>
      <c r="ED232" s="319">
        <v>6210.7899999999991</v>
      </c>
      <c r="EE232" s="319">
        <f t="shared" si="320"/>
        <v>0</v>
      </c>
      <c r="EF232" s="320">
        <f t="shared" si="321"/>
        <v>-219.29999999999927</v>
      </c>
      <c r="EG232" s="342">
        <f t="shared" si="272"/>
        <v>-219.29999999999927</v>
      </c>
      <c r="EH232" s="324"/>
      <c r="EI232" s="324"/>
      <c r="EJ232" s="324">
        <f t="shared" si="322"/>
        <v>0</v>
      </c>
      <c r="EK232" s="324">
        <f t="shared" si="323"/>
        <v>0</v>
      </c>
      <c r="EL232" s="327">
        <f t="shared" si="324"/>
        <v>0</v>
      </c>
      <c r="EM232" s="330">
        <v>5787.2600000000011</v>
      </c>
      <c r="EN232" s="330">
        <v>5504.82</v>
      </c>
      <c r="EO232" s="331">
        <f t="shared" si="325"/>
        <v>173051.10999999996</v>
      </c>
      <c r="EP232" s="331">
        <f t="shared" si="273"/>
        <v>174788.61000000004</v>
      </c>
      <c r="EQ232" s="332">
        <f t="shared" si="350"/>
        <v>0</v>
      </c>
      <c r="ER232" s="332">
        <f t="shared" si="351"/>
        <v>-1737.5000000000873</v>
      </c>
      <c r="ES232" s="333">
        <f t="shared" si="326"/>
        <v>-1737.5000000000873</v>
      </c>
      <c r="ET232" s="343"/>
      <c r="EU232" s="335">
        <f t="shared" si="327"/>
        <v>-65917.850000000093</v>
      </c>
      <c r="EV232" s="336">
        <f t="shared" si="328"/>
        <v>-121647.38999999998</v>
      </c>
      <c r="EW232" s="337"/>
      <c r="EX232" s="2"/>
      <c r="EY232" s="7"/>
      <c r="EZ232" s="2"/>
      <c r="FA232" s="2"/>
      <c r="FB232" s="2"/>
      <c r="FC232" s="2"/>
      <c r="FD232" s="2"/>
      <c r="FE232" s="2"/>
      <c r="FF232" s="2"/>
      <c r="FG232" s="2"/>
    </row>
    <row r="233" spans="1:163" s="1" customFormat="1" ht="15.75" customHeight="1" x14ac:dyDescent="0.25">
      <c r="A233" s="311">
        <v>226</v>
      </c>
      <c r="B233" s="338" t="s">
        <v>231</v>
      </c>
      <c r="C233" s="339">
        <v>5</v>
      </c>
      <c r="D233" s="340">
        <v>8</v>
      </c>
      <c r="E233" s="315">
        <v>5904.557142857142</v>
      </c>
      <c r="F233" s="316">
        <f>'[3]березень 2021'!F244</f>
        <v>96366.720000000001</v>
      </c>
      <c r="G233" s="316">
        <f>'[3]березень 2021'!G244</f>
        <v>7827.9800000000123</v>
      </c>
      <c r="H233" s="317">
        <v>20723.160000000003</v>
      </c>
      <c r="I233" s="317">
        <v>21206.91</v>
      </c>
      <c r="J233" s="317">
        <f t="shared" si="329"/>
        <v>0</v>
      </c>
      <c r="K233" s="317">
        <f t="shared" si="330"/>
        <v>-483.74999999999636</v>
      </c>
      <c r="L233" s="317">
        <f t="shared" si="274"/>
        <v>-483.74999999999636</v>
      </c>
      <c r="M233" s="318">
        <v>28489.03</v>
      </c>
      <c r="N233" s="318">
        <v>43661.19</v>
      </c>
      <c r="O233" s="319">
        <f t="shared" si="331"/>
        <v>0</v>
      </c>
      <c r="P233" s="319">
        <f t="shared" si="275"/>
        <v>-15172.160000000003</v>
      </c>
      <c r="Q233" s="319">
        <f t="shared" si="276"/>
        <v>-15172.160000000003</v>
      </c>
      <c r="R233" s="319">
        <v>0</v>
      </c>
      <c r="S233" s="319">
        <v>0</v>
      </c>
      <c r="T233" s="319">
        <f t="shared" si="332"/>
        <v>0</v>
      </c>
      <c r="U233" s="320">
        <f t="shared" si="333"/>
        <v>0</v>
      </c>
      <c r="V233" s="341">
        <f t="shared" si="277"/>
        <v>0</v>
      </c>
      <c r="W233" s="319">
        <v>0</v>
      </c>
      <c r="X233" s="319">
        <v>0</v>
      </c>
      <c r="Y233" s="319">
        <f t="shared" si="278"/>
        <v>0</v>
      </c>
      <c r="Z233" s="320">
        <f t="shared" si="279"/>
        <v>0</v>
      </c>
      <c r="AA233" s="342">
        <f t="shared" si="280"/>
        <v>0</v>
      </c>
      <c r="AB233" s="323">
        <v>8538.3599999999988</v>
      </c>
      <c r="AC233" s="323">
        <v>1362.13</v>
      </c>
      <c r="AD233" s="324">
        <f t="shared" si="334"/>
        <v>7176.2299999999987</v>
      </c>
      <c r="AE233" s="324">
        <f t="shared" si="335"/>
        <v>0</v>
      </c>
      <c r="AF233" s="325">
        <f t="shared" si="352"/>
        <v>7176.2299999999987</v>
      </c>
      <c r="AG233" s="323">
        <v>5137.8099999999995</v>
      </c>
      <c r="AH233" s="323">
        <v>788.5200000000001</v>
      </c>
      <c r="AI233" s="324">
        <f t="shared" si="336"/>
        <v>4349.2899999999991</v>
      </c>
      <c r="AJ233" s="324">
        <f t="shared" si="337"/>
        <v>0</v>
      </c>
      <c r="AK233" s="325">
        <f t="shared" si="281"/>
        <v>4349.2899999999991</v>
      </c>
      <c r="AL233" s="323">
        <v>8386.31</v>
      </c>
      <c r="AM233" s="323">
        <v>6442.24</v>
      </c>
      <c r="AN233" s="324">
        <f t="shared" si="338"/>
        <v>1944.0699999999997</v>
      </c>
      <c r="AO233" s="324">
        <f t="shared" si="339"/>
        <v>0</v>
      </c>
      <c r="AP233" s="325">
        <f t="shared" si="282"/>
        <v>1944.0699999999997</v>
      </c>
      <c r="AQ233" s="326">
        <v>1649.1699999999998</v>
      </c>
      <c r="AR233" s="326">
        <v>1413.9299999999998</v>
      </c>
      <c r="AS233" s="324">
        <f t="shared" si="340"/>
        <v>235.24</v>
      </c>
      <c r="AT233" s="324">
        <f t="shared" si="341"/>
        <v>0</v>
      </c>
      <c r="AU233" s="327">
        <f t="shared" si="283"/>
        <v>235.24</v>
      </c>
      <c r="AV233" s="323">
        <v>0</v>
      </c>
      <c r="AW233" s="323">
        <v>0</v>
      </c>
      <c r="AX233" s="324">
        <f t="shared" si="342"/>
        <v>0</v>
      </c>
      <c r="AY233" s="324">
        <f t="shared" si="343"/>
        <v>0</v>
      </c>
      <c r="AZ233" s="325">
        <f t="shared" si="284"/>
        <v>0</v>
      </c>
      <c r="BA233" s="326">
        <v>13604.689999999999</v>
      </c>
      <c r="BB233" s="326">
        <v>8461.2999999999993</v>
      </c>
      <c r="BC233" s="324">
        <f t="shared" si="344"/>
        <v>5143.3899999999994</v>
      </c>
      <c r="BD233" s="324">
        <f t="shared" si="345"/>
        <v>0</v>
      </c>
      <c r="BE233" s="327">
        <f t="shared" si="285"/>
        <v>5143.3899999999994</v>
      </c>
      <c r="BF233" s="324">
        <v>2021.7399999999998</v>
      </c>
      <c r="BG233" s="324">
        <v>4396.4399999999996</v>
      </c>
      <c r="BH233" s="324">
        <f t="shared" si="346"/>
        <v>0</v>
      </c>
      <c r="BI233" s="324">
        <f t="shared" si="347"/>
        <v>-2374.6999999999998</v>
      </c>
      <c r="BJ233" s="327">
        <f t="shared" si="286"/>
        <v>-2374.6999999999998</v>
      </c>
      <c r="BK233" s="324">
        <v>10955.67</v>
      </c>
      <c r="BL233" s="324">
        <v>7004.49</v>
      </c>
      <c r="BM233" s="324">
        <f t="shared" si="348"/>
        <v>3951.1800000000003</v>
      </c>
      <c r="BN233" s="324">
        <f t="shared" si="349"/>
        <v>0</v>
      </c>
      <c r="BO233" s="325">
        <f t="shared" si="287"/>
        <v>3951.1800000000003</v>
      </c>
      <c r="BP233" s="320">
        <v>1441.33</v>
      </c>
      <c r="BQ233" s="320">
        <v>1184.0999999999999</v>
      </c>
      <c r="BR233" s="319">
        <f t="shared" si="288"/>
        <v>257.23</v>
      </c>
      <c r="BS233" s="320">
        <f t="shared" si="289"/>
        <v>0</v>
      </c>
      <c r="BT233" s="341">
        <f t="shared" si="290"/>
        <v>257.23</v>
      </c>
      <c r="BU233" s="319">
        <v>187.75</v>
      </c>
      <c r="BV233" s="319">
        <v>341.32</v>
      </c>
      <c r="BW233" s="319">
        <f t="shared" si="291"/>
        <v>0</v>
      </c>
      <c r="BX233" s="320">
        <f t="shared" si="292"/>
        <v>-153.57</v>
      </c>
      <c r="BY233" s="342">
        <f t="shared" si="293"/>
        <v>-153.57</v>
      </c>
      <c r="BZ233" s="319">
        <v>3495.6000000000004</v>
      </c>
      <c r="CA233" s="319">
        <v>0</v>
      </c>
      <c r="CB233" s="319">
        <f t="shared" si="294"/>
        <v>3495.6000000000004</v>
      </c>
      <c r="CC233" s="320">
        <f t="shared" si="295"/>
        <v>0</v>
      </c>
      <c r="CD233" s="341">
        <f t="shared" si="296"/>
        <v>3495.6000000000004</v>
      </c>
      <c r="CE233" s="319">
        <v>35912.909999999996</v>
      </c>
      <c r="CF233" s="319">
        <v>32541.61</v>
      </c>
      <c r="CG233" s="319">
        <f t="shared" si="297"/>
        <v>3371.2999999999956</v>
      </c>
      <c r="CH233" s="320">
        <f t="shared" si="298"/>
        <v>0</v>
      </c>
      <c r="CI233" s="342">
        <f t="shared" si="299"/>
        <v>3371.2999999999956</v>
      </c>
      <c r="CJ233" s="319">
        <v>4972.1599999999989</v>
      </c>
      <c r="CK233" s="319">
        <v>270.83999999999997</v>
      </c>
      <c r="CL233" s="324">
        <f t="shared" si="300"/>
        <v>4701.3199999999988</v>
      </c>
      <c r="CM233" s="324">
        <f t="shared" si="301"/>
        <v>0</v>
      </c>
      <c r="CN233" s="327">
        <f t="shared" si="353"/>
        <v>4701.3199999999988</v>
      </c>
      <c r="CO233" s="324">
        <v>8760.09</v>
      </c>
      <c r="CP233" s="324">
        <v>0</v>
      </c>
      <c r="CQ233" s="324">
        <f t="shared" si="302"/>
        <v>8760.09</v>
      </c>
      <c r="CR233" s="324">
        <f t="shared" si="303"/>
        <v>0</v>
      </c>
      <c r="CS233" s="327">
        <f t="shared" si="354"/>
        <v>8760.09</v>
      </c>
      <c r="CT233" s="324">
        <v>1293.6499999999999</v>
      </c>
      <c r="CU233" s="324">
        <v>1295.49</v>
      </c>
      <c r="CV233" s="324">
        <f t="shared" si="304"/>
        <v>0</v>
      </c>
      <c r="CW233" s="324">
        <f t="shared" si="305"/>
        <v>-1.8400000000001455</v>
      </c>
      <c r="CX233" s="327">
        <f t="shared" si="355"/>
        <v>-1.8400000000001455</v>
      </c>
      <c r="CY233" s="324">
        <v>3067.87</v>
      </c>
      <c r="CZ233" s="324">
        <v>0</v>
      </c>
      <c r="DA233" s="324">
        <f t="shared" si="306"/>
        <v>3067.87</v>
      </c>
      <c r="DB233" s="324">
        <f t="shared" si="307"/>
        <v>0</v>
      </c>
      <c r="DC233" s="327">
        <f t="shared" si="356"/>
        <v>3067.87</v>
      </c>
      <c r="DD233" s="324">
        <v>0</v>
      </c>
      <c r="DE233" s="324">
        <v>0</v>
      </c>
      <c r="DF233" s="324">
        <f t="shared" si="308"/>
        <v>0</v>
      </c>
      <c r="DG233" s="324">
        <f t="shared" si="309"/>
        <v>0</v>
      </c>
      <c r="DH233" s="325">
        <f t="shared" si="357"/>
        <v>0</v>
      </c>
      <c r="DI233" s="323">
        <v>4838.71</v>
      </c>
      <c r="DJ233" s="323">
        <v>2748</v>
      </c>
      <c r="DK233" s="324">
        <f t="shared" si="310"/>
        <v>2090.71</v>
      </c>
      <c r="DL233" s="324">
        <f t="shared" si="311"/>
        <v>0</v>
      </c>
      <c r="DM233" s="327">
        <f t="shared" si="358"/>
        <v>2090.71</v>
      </c>
      <c r="DN233" s="324">
        <v>330.69000000000005</v>
      </c>
      <c r="DO233" s="324">
        <v>0</v>
      </c>
      <c r="DP233" s="324">
        <f t="shared" si="312"/>
        <v>330.69000000000005</v>
      </c>
      <c r="DQ233" s="324">
        <f t="shared" si="313"/>
        <v>0</v>
      </c>
      <c r="DR233" s="325">
        <f t="shared" si="314"/>
        <v>330.69000000000005</v>
      </c>
      <c r="DS233" s="320">
        <v>10914.38</v>
      </c>
      <c r="DT233" s="320">
        <v>0</v>
      </c>
      <c r="DU233" s="319">
        <f t="shared" si="315"/>
        <v>10914.38</v>
      </c>
      <c r="DV233" s="320">
        <f t="shared" si="316"/>
        <v>0</v>
      </c>
      <c r="DW233" s="342">
        <f t="shared" si="359"/>
        <v>10914.38</v>
      </c>
      <c r="DX233" s="329">
        <v>12824.3</v>
      </c>
      <c r="DY233" s="329">
        <v>6930.6399999999994</v>
      </c>
      <c r="DZ233" s="320">
        <f t="shared" si="317"/>
        <v>5893.66</v>
      </c>
      <c r="EA233" s="320">
        <f t="shared" si="318"/>
        <v>0</v>
      </c>
      <c r="EB233" s="342">
        <f t="shared" si="319"/>
        <v>5893.66</v>
      </c>
      <c r="EC233" s="319">
        <v>0</v>
      </c>
      <c r="ED233" s="319">
        <v>0</v>
      </c>
      <c r="EE233" s="319">
        <f t="shared" si="320"/>
        <v>0</v>
      </c>
      <c r="EF233" s="320">
        <f t="shared" si="321"/>
        <v>0</v>
      </c>
      <c r="EG233" s="342">
        <f t="shared" si="272"/>
        <v>0</v>
      </c>
      <c r="EH233" s="324"/>
      <c r="EI233" s="324"/>
      <c r="EJ233" s="324">
        <f t="shared" si="322"/>
        <v>0</v>
      </c>
      <c r="EK233" s="324">
        <f t="shared" si="323"/>
        <v>0</v>
      </c>
      <c r="EL233" s="327">
        <f t="shared" si="324"/>
        <v>0</v>
      </c>
      <c r="EM233" s="330">
        <v>6429.87</v>
      </c>
      <c r="EN233" s="330">
        <v>4864.630000000001</v>
      </c>
      <c r="EO233" s="331">
        <f t="shared" si="325"/>
        <v>193975.25</v>
      </c>
      <c r="EP233" s="331">
        <f t="shared" si="273"/>
        <v>144913.78</v>
      </c>
      <c r="EQ233" s="332">
        <f t="shared" si="350"/>
        <v>49061.47</v>
      </c>
      <c r="ER233" s="332">
        <f t="shared" si="351"/>
        <v>0</v>
      </c>
      <c r="ES233" s="333">
        <f t="shared" si="326"/>
        <v>49061.47</v>
      </c>
      <c r="ET233" s="343"/>
      <c r="EU233" s="335">
        <f t="shared" si="327"/>
        <v>145428.19</v>
      </c>
      <c r="EV233" s="336">
        <f t="shared" si="328"/>
        <v>30148.120000000003</v>
      </c>
      <c r="EW233" s="337"/>
      <c r="EX233" s="2"/>
      <c r="EY233" s="7"/>
      <c r="EZ233" s="2"/>
      <c r="FA233" s="2"/>
      <c r="FB233" s="2"/>
      <c r="FC233" s="2"/>
      <c r="FD233" s="2"/>
      <c r="FE233" s="2"/>
      <c r="FF233" s="2"/>
      <c r="FG233" s="2"/>
    </row>
    <row r="234" spans="1:163" s="1" customFormat="1" ht="15.75" customHeight="1" x14ac:dyDescent="0.25">
      <c r="A234" s="311">
        <v>227</v>
      </c>
      <c r="B234" s="338" t="s">
        <v>232</v>
      </c>
      <c r="C234" s="339">
        <v>9</v>
      </c>
      <c r="D234" s="340">
        <v>2</v>
      </c>
      <c r="E234" s="315">
        <v>3924.4142857142861</v>
      </c>
      <c r="F234" s="316">
        <f>'[3]березень 2021'!F245</f>
        <v>-98711.659999999945</v>
      </c>
      <c r="G234" s="316">
        <f>'[3]березень 2021'!G245</f>
        <v>-105014.07</v>
      </c>
      <c r="H234" s="317">
        <v>24419.66</v>
      </c>
      <c r="I234" s="317">
        <v>25117.41</v>
      </c>
      <c r="J234" s="317">
        <f t="shared" si="329"/>
        <v>0</v>
      </c>
      <c r="K234" s="317">
        <f t="shared" si="330"/>
        <v>-697.75</v>
      </c>
      <c r="L234" s="317">
        <f t="shared" si="274"/>
        <v>-697.75</v>
      </c>
      <c r="M234" s="318">
        <v>25177.829999999994</v>
      </c>
      <c r="N234" s="318">
        <v>27017.600000000002</v>
      </c>
      <c r="O234" s="319">
        <f t="shared" si="331"/>
        <v>0</v>
      </c>
      <c r="P234" s="319">
        <f t="shared" si="275"/>
        <v>-1839.7700000000077</v>
      </c>
      <c r="Q234" s="319">
        <f t="shared" si="276"/>
        <v>-1839.7700000000077</v>
      </c>
      <c r="R234" s="319">
        <v>24555.9</v>
      </c>
      <c r="S234" s="319">
        <v>24069.829999999998</v>
      </c>
      <c r="T234" s="319">
        <f t="shared" si="332"/>
        <v>486.07000000000335</v>
      </c>
      <c r="U234" s="320">
        <f t="shared" si="333"/>
        <v>0</v>
      </c>
      <c r="V234" s="341">
        <f t="shared" si="277"/>
        <v>486.07000000000335</v>
      </c>
      <c r="W234" s="319">
        <v>2070.52</v>
      </c>
      <c r="X234" s="319">
        <v>2031.23</v>
      </c>
      <c r="Y234" s="319">
        <f t="shared" si="278"/>
        <v>39.289999999999964</v>
      </c>
      <c r="Z234" s="320">
        <f t="shared" si="279"/>
        <v>0</v>
      </c>
      <c r="AA234" s="342">
        <f t="shared" si="280"/>
        <v>39.289999999999964</v>
      </c>
      <c r="AB234" s="323">
        <v>3248.22</v>
      </c>
      <c r="AC234" s="323">
        <v>479.3</v>
      </c>
      <c r="AD234" s="324">
        <f t="shared" si="334"/>
        <v>2768.9199999999996</v>
      </c>
      <c r="AE234" s="324">
        <f t="shared" si="335"/>
        <v>0</v>
      </c>
      <c r="AF234" s="325">
        <f t="shared" si="352"/>
        <v>2768.9199999999996</v>
      </c>
      <c r="AG234" s="323">
        <v>2057.1999999999998</v>
      </c>
      <c r="AH234" s="323">
        <v>968.54000000000008</v>
      </c>
      <c r="AI234" s="324">
        <f t="shared" si="336"/>
        <v>1088.6599999999999</v>
      </c>
      <c r="AJ234" s="324">
        <f t="shared" si="337"/>
        <v>0</v>
      </c>
      <c r="AK234" s="325">
        <f t="shared" si="281"/>
        <v>1088.6599999999999</v>
      </c>
      <c r="AL234" s="323">
        <v>4523.28</v>
      </c>
      <c r="AM234" s="323">
        <v>3480.64</v>
      </c>
      <c r="AN234" s="324">
        <f t="shared" si="338"/>
        <v>1042.6399999999999</v>
      </c>
      <c r="AO234" s="324">
        <f t="shared" si="339"/>
        <v>0</v>
      </c>
      <c r="AP234" s="325">
        <f t="shared" si="282"/>
        <v>1042.6399999999999</v>
      </c>
      <c r="AQ234" s="326">
        <v>951.69</v>
      </c>
      <c r="AR234" s="326">
        <v>813.2</v>
      </c>
      <c r="AS234" s="324">
        <f t="shared" si="340"/>
        <v>138.49</v>
      </c>
      <c r="AT234" s="324">
        <f t="shared" si="341"/>
        <v>0</v>
      </c>
      <c r="AU234" s="327">
        <f t="shared" si="283"/>
        <v>138.49</v>
      </c>
      <c r="AV234" s="323">
        <v>235.09999999999997</v>
      </c>
      <c r="AW234" s="323">
        <v>0.37</v>
      </c>
      <c r="AX234" s="324">
        <f t="shared" si="342"/>
        <v>234.72999999999996</v>
      </c>
      <c r="AY234" s="324">
        <f t="shared" si="343"/>
        <v>0</v>
      </c>
      <c r="AZ234" s="325">
        <f t="shared" si="284"/>
        <v>234.72999999999996</v>
      </c>
      <c r="BA234" s="326">
        <v>2783.59</v>
      </c>
      <c r="BB234" s="326">
        <v>2157.54</v>
      </c>
      <c r="BC234" s="324">
        <f t="shared" si="344"/>
        <v>626.05000000000018</v>
      </c>
      <c r="BD234" s="324">
        <f t="shared" si="345"/>
        <v>0</v>
      </c>
      <c r="BE234" s="327">
        <f t="shared" si="285"/>
        <v>626.05000000000018</v>
      </c>
      <c r="BF234" s="324">
        <v>1343.71</v>
      </c>
      <c r="BG234" s="324">
        <v>0</v>
      </c>
      <c r="BH234" s="324">
        <f t="shared" si="346"/>
        <v>1343.71</v>
      </c>
      <c r="BI234" s="324">
        <f t="shared" si="347"/>
        <v>0</v>
      </c>
      <c r="BJ234" s="327">
        <f t="shared" si="286"/>
        <v>1343.71</v>
      </c>
      <c r="BK234" s="324">
        <v>7397.89</v>
      </c>
      <c r="BL234" s="324">
        <v>4213.0200000000004</v>
      </c>
      <c r="BM234" s="324">
        <f t="shared" si="348"/>
        <v>3184.87</v>
      </c>
      <c r="BN234" s="324">
        <f t="shared" si="349"/>
        <v>0</v>
      </c>
      <c r="BO234" s="325">
        <f t="shared" si="287"/>
        <v>3184.87</v>
      </c>
      <c r="BP234" s="320">
        <v>782.54000000000008</v>
      </c>
      <c r="BQ234" s="320">
        <v>639.78</v>
      </c>
      <c r="BR234" s="319">
        <f t="shared" si="288"/>
        <v>142.7600000000001</v>
      </c>
      <c r="BS234" s="320">
        <f t="shared" si="289"/>
        <v>0</v>
      </c>
      <c r="BT234" s="341">
        <f t="shared" si="290"/>
        <v>142.7600000000001</v>
      </c>
      <c r="BU234" s="319">
        <v>102.03999999999999</v>
      </c>
      <c r="BV234" s="319">
        <v>0</v>
      </c>
      <c r="BW234" s="319">
        <f t="shared" si="291"/>
        <v>102.03999999999999</v>
      </c>
      <c r="BX234" s="320">
        <f t="shared" si="292"/>
        <v>0</v>
      </c>
      <c r="BY234" s="342">
        <f t="shared" si="293"/>
        <v>102.03999999999999</v>
      </c>
      <c r="BZ234" s="319">
        <v>2918.98</v>
      </c>
      <c r="CA234" s="319">
        <v>0</v>
      </c>
      <c r="CB234" s="319">
        <f t="shared" si="294"/>
        <v>2918.98</v>
      </c>
      <c r="CC234" s="320">
        <f t="shared" si="295"/>
        <v>0</v>
      </c>
      <c r="CD234" s="341">
        <f t="shared" si="296"/>
        <v>2918.98</v>
      </c>
      <c r="CE234" s="319">
        <v>28935.499999999996</v>
      </c>
      <c r="CF234" s="319">
        <v>65202.879999999997</v>
      </c>
      <c r="CG234" s="319">
        <f t="shared" si="297"/>
        <v>0</v>
      </c>
      <c r="CH234" s="320">
        <f t="shared" si="298"/>
        <v>-36267.380000000005</v>
      </c>
      <c r="CI234" s="342">
        <f t="shared" si="299"/>
        <v>-36267.380000000005</v>
      </c>
      <c r="CJ234" s="319">
        <v>2210.2199999999998</v>
      </c>
      <c r="CK234" s="319">
        <v>0</v>
      </c>
      <c r="CL234" s="324">
        <f t="shared" si="300"/>
        <v>2210.2199999999998</v>
      </c>
      <c r="CM234" s="324">
        <f t="shared" si="301"/>
        <v>0</v>
      </c>
      <c r="CN234" s="327">
        <f t="shared" si="353"/>
        <v>2210.2199999999998</v>
      </c>
      <c r="CO234" s="324">
        <v>3590.44</v>
      </c>
      <c r="CP234" s="324">
        <v>4077.87</v>
      </c>
      <c r="CQ234" s="324">
        <f t="shared" si="302"/>
        <v>0</v>
      </c>
      <c r="CR234" s="324">
        <f t="shared" si="303"/>
        <v>-487.42999999999984</v>
      </c>
      <c r="CS234" s="327">
        <f t="shared" si="354"/>
        <v>-487.42999999999984</v>
      </c>
      <c r="CT234" s="324">
        <v>1056.8400000000001</v>
      </c>
      <c r="CU234" s="324">
        <v>0</v>
      </c>
      <c r="CV234" s="324">
        <f t="shared" si="304"/>
        <v>1056.8400000000001</v>
      </c>
      <c r="CW234" s="324">
        <f t="shared" si="305"/>
        <v>0</v>
      </c>
      <c r="CX234" s="327">
        <f t="shared" si="355"/>
        <v>1056.8400000000001</v>
      </c>
      <c r="CY234" s="324">
        <v>2163.52</v>
      </c>
      <c r="CZ234" s="324">
        <v>0</v>
      </c>
      <c r="DA234" s="324">
        <f t="shared" si="306"/>
        <v>2163.52</v>
      </c>
      <c r="DB234" s="324">
        <f t="shared" si="307"/>
        <v>0</v>
      </c>
      <c r="DC234" s="327">
        <f t="shared" si="356"/>
        <v>2163.52</v>
      </c>
      <c r="DD234" s="324">
        <v>862.57999999999981</v>
      </c>
      <c r="DE234" s="324">
        <v>0</v>
      </c>
      <c r="DF234" s="324">
        <f t="shared" si="308"/>
        <v>862.57999999999981</v>
      </c>
      <c r="DG234" s="324">
        <f t="shared" si="309"/>
        <v>0</v>
      </c>
      <c r="DH234" s="325">
        <f t="shared" si="357"/>
        <v>862.57999999999981</v>
      </c>
      <c r="DI234" s="323">
        <v>555.29999999999995</v>
      </c>
      <c r="DJ234" s="323">
        <v>762.85</v>
      </c>
      <c r="DK234" s="324">
        <f t="shared" si="310"/>
        <v>0</v>
      </c>
      <c r="DL234" s="324">
        <f t="shared" si="311"/>
        <v>-207.55000000000007</v>
      </c>
      <c r="DM234" s="327">
        <f t="shared" si="358"/>
        <v>-207.55000000000007</v>
      </c>
      <c r="DN234" s="324">
        <v>139.31</v>
      </c>
      <c r="DO234" s="324">
        <v>0</v>
      </c>
      <c r="DP234" s="324">
        <f t="shared" si="312"/>
        <v>139.31</v>
      </c>
      <c r="DQ234" s="324">
        <f t="shared" si="313"/>
        <v>0</v>
      </c>
      <c r="DR234" s="325">
        <f t="shared" si="314"/>
        <v>139.31</v>
      </c>
      <c r="DS234" s="320">
        <v>2876.2</v>
      </c>
      <c r="DT234" s="320">
        <v>0</v>
      </c>
      <c r="DU234" s="319">
        <f t="shared" si="315"/>
        <v>2876.2</v>
      </c>
      <c r="DV234" s="320">
        <f t="shared" si="316"/>
        <v>0</v>
      </c>
      <c r="DW234" s="342">
        <f t="shared" si="359"/>
        <v>2876.2</v>
      </c>
      <c r="DX234" s="329">
        <v>10257.64</v>
      </c>
      <c r="DY234" s="329">
        <v>10557.81</v>
      </c>
      <c r="DZ234" s="320">
        <f t="shared" si="317"/>
        <v>0</v>
      </c>
      <c r="EA234" s="320">
        <f t="shared" si="318"/>
        <v>-300.17000000000007</v>
      </c>
      <c r="EB234" s="342">
        <f t="shared" si="319"/>
        <v>-300.17000000000007</v>
      </c>
      <c r="EC234" s="319">
        <v>7583.48</v>
      </c>
      <c r="ED234" s="319">
        <v>7489.52</v>
      </c>
      <c r="EE234" s="319">
        <f t="shared" si="320"/>
        <v>93.959999999999127</v>
      </c>
      <c r="EF234" s="320">
        <f t="shared" si="321"/>
        <v>0</v>
      </c>
      <c r="EG234" s="342">
        <f t="shared" si="272"/>
        <v>93.959999999999127</v>
      </c>
      <c r="EH234" s="324"/>
      <c r="EI234" s="324"/>
      <c r="EJ234" s="324">
        <f t="shared" si="322"/>
        <v>0</v>
      </c>
      <c r="EK234" s="324">
        <f t="shared" si="323"/>
        <v>0</v>
      </c>
      <c r="EL234" s="327">
        <f t="shared" si="324"/>
        <v>0</v>
      </c>
      <c r="EM234" s="330">
        <v>5658.5499999999993</v>
      </c>
      <c r="EN234" s="330">
        <v>6579.62</v>
      </c>
      <c r="EO234" s="331">
        <f t="shared" si="325"/>
        <v>168457.72999999995</v>
      </c>
      <c r="EP234" s="331">
        <f t="shared" si="273"/>
        <v>185659.01</v>
      </c>
      <c r="EQ234" s="332">
        <f t="shared" si="350"/>
        <v>0</v>
      </c>
      <c r="ER234" s="332">
        <f t="shared" si="351"/>
        <v>-17201.280000000057</v>
      </c>
      <c r="ES234" s="333">
        <f t="shared" si="326"/>
        <v>-17201.280000000057</v>
      </c>
      <c r="ET234" s="343"/>
      <c r="EU234" s="335">
        <f t="shared" si="327"/>
        <v>-115912.94</v>
      </c>
      <c r="EV234" s="336">
        <f t="shared" si="328"/>
        <v>-135543.96000000002</v>
      </c>
      <c r="EW234" s="337"/>
      <c r="EX234" s="2"/>
      <c r="EY234" s="7"/>
      <c r="EZ234" s="2"/>
      <c r="FA234" s="2"/>
      <c r="FB234" s="2"/>
      <c r="FC234" s="2"/>
      <c r="FD234" s="2"/>
      <c r="FE234" s="2"/>
      <c r="FF234" s="2"/>
      <c r="FG234" s="2"/>
    </row>
    <row r="235" spans="1:163" s="1" customFormat="1" ht="15.75" customHeight="1" x14ac:dyDescent="0.25">
      <c r="A235" s="311">
        <v>228</v>
      </c>
      <c r="B235" s="338" t="s">
        <v>233</v>
      </c>
      <c r="C235" s="339">
        <v>10</v>
      </c>
      <c r="D235" s="340">
        <v>4</v>
      </c>
      <c r="E235" s="315">
        <v>9477.56</v>
      </c>
      <c r="F235" s="316">
        <f>'[3]березень 2021'!F246</f>
        <v>89003.479999999981</v>
      </c>
      <c r="G235" s="316">
        <f>'[3]березень 2021'!G246</f>
        <v>-21624.989999999998</v>
      </c>
      <c r="H235" s="317">
        <v>48923.460000000006</v>
      </c>
      <c r="I235" s="317">
        <v>48705.67</v>
      </c>
      <c r="J235" s="317">
        <f t="shared" si="329"/>
        <v>217.79000000000815</v>
      </c>
      <c r="K235" s="317">
        <f t="shared" si="330"/>
        <v>0</v>
      </c>
      <c r="L235" s="317">
        <f t="shared" si="274"/>
        <v>217.79000000000815</v>
      </c>
      <c r="M235" s="318">
        <v>33753.980000000003</v>
      </c>
      <c r="N235" s="318">
        <v>33463.009999999995</v>
      </c>
      <c r="O235" s="319">
        <f t="shared" si="331"/>
        <v>290.97000000000844</v>
      </c>
      <c r="P235" s="319">
        <f t="shared" si="275"/>
        <v>0</v>
      </c>
      <c r="Q235" s="319">
        <f t="shared" si="276"/>
        <v>290.97000000000844</v>
      </c>
      <c r="R235" s="319">
        <v>53474.520000000004</v>
      </c>
      <c r="S235" s="319">
        <v>54864.54</v>
      </c>
      <c r="T235" s="319">
        <f t="shared" si="332"/>
        <v>0</v>
      </c>
      <c r="U235" s="320">
        <f t="shared" si="333"/>
        <v>-1390.0199999999968</v>
      </c>
      <c r="V235" s="341">
        <f t="shared" si="277"/>
        <v>-1390.0199999999968</v>
      </c>
      <c r="W235" s="319">
        <v>0</v>
      </c>
      <c r="X235" s="319">
        <v>0</v>
      </c>
      <c r="Y235" s="319">
        <f t="shared" si="278"/>
        <v>0</v>
      </c>
      <c r="Z235" s="320">
        <f t="shared" si="279"/>
        <v>0</v>
      </c>
      <c r="AA235" s="342">
        <f t="shared" si="280"/>
        <v>0</v>
      </c>
      <c r="AB235" s="323">
        <v>12588.059999999998</v>
      </c>
      <c r="AC235" s="323">
        <v>878.45999999999992</v>
      </c>
      <c r="AD235" s="324">
        <f t="shared" si="334"/>
        <v>11709.599999999999</v>
      </c>
      <c r="AE235" s="324">
        <f t="shared" si="335"/>
        <v>0</v>
      </c>
      <c r="AF235" s="325">
        <f t="shared" si="352"/>
        <v>11709.599999999999</v>
      </c>
      <c r="AG235" s="323">
        <v>6667.4500000000007</v>
      </c>
      <c r="AH235" s="323">
        <v>734.56</v>
      </c>
      <c r="AI235" s="324">
        <f t="shared" si="336"/>
        <v>5932.8900000000012</v>
      </c>
      <c r="AJ235" s="324">
        <f t="shared" si="337"/>
        <v>0</v>
      </c>
      <c r="AK235" s="325">
        <f t="shared" si="281"/>
        <v>5932.8900000000012</v>
      </c>
      <c r="AL235" s="323">
        <v>12286.679999999998</v>
      </c>
      <c r="AM235" s="323">
        <v>9368.7199999999993</v>
      </c>
      <c r="AN235" s="324">
        <f t="shared" si="338"/>
        <v>2917.9599999999991</v>
      </c>
      <c r="AO235" s="324">
        <f t="shared" si="339"/>
        <v>0</v>
      </c>
      <c r="AP235" s="325">
        <f t="shared" si="282"/>
        <v>2917.9599999999991</v>
      </c>
      <c r="AQ235" s="326">
        <v>2557.09</v>
      </c>
      <c r="AR235" s="326">
        <v>2190.08</v>
      </c>
      <c r="AS235" s="324">
        <f t="shared" si="340"/>
        <v>367.01000000000022</v>
      </c>
      <c r="AT235" s="324">
        <f t="shared" si="341"/>
        <v>0</v>
      </c>
      <c r="AU235" s="327">
        <f t="shared" si="283"/>
        <v>367.01000000000022</v>
      </c>
      <c r="AV235" s="323">
        <v>547.79999999999995</v>
      </c>
      <c r="AW235" s="323">
        <v>0.91</v>
      </c>
      <c r="AX235" s="324">
        <f t="shared" si="342"/>
        <v>546.89</v>
      </c>
      <c r="AY235" s="324">
        <f t="shared" si="343"/>
        <v>0</v>
      </c>
      <c r="AZ235" s="325">
        <f t="shared" si="284"/>
        <v>546.89</v>
      </c>
      <c r="BA235" s="326">
        <v>8261.5999999999985</v>
      </c>
      <c r="BB235" s="326">
        <v>5666.45</v>
      </c>
      <c r="BC235" s="324">
        <f t="shared" si="344"/>
        <v>2595.1499999999987</v>
      </c>
      <c r="BD235" s="324">
        <f t="shared" si="345"/>
        <v>0</v>
      </c>
      <c r="BE235" s="327">
        <f t="shared" si="285"/>
        <v>2595.1499999999987</v>
      </c>
      <c r="BF235" s="324">
        <v>3245.1199999999994</v>
      </c>
      <c r="BG235" s="324">
        <v>0</v>
      </c>
      <c r="BH235" s="324">
        <f t="shared" si="346"/>
        <v>3245.1199999999994</v>
      </c>
      <c r="BI235" s="324">
        <f t="shared" si="347"/>
        <v>0</v>
      </c>
      <c r="BJ235" s="327">
        <f t="shared" si="286"/>
        <v>3245.1199999999994</v>
      </c>
      <c r="BK235" s="324">
        <v>17627.300000000003</v>
      </c>
      <c r="BL235" s="324">
        <v>36488.019999999997</v>
      </c>
      <c r="BM235" s="324">
        <f t="shared" si="348"/>
        <v>0</v>
      </c>
      <c r="BN235" s="324">
        <f t="shared" si="349"/>
        <v>-18860.719999999994</v>
      </c>
      <c r="BO235" s="325">
        <f t="shared" si="287"/>
        <v>-18860.719999999994</v>
      </c>
      <c r="BP235" s="320">
        <v>1749.54</v>
      </c>
      <c r="BQ235" s="320">
        <v>1423.93</v>
      </c>
      <c r="BR235" s="319">
        <f t="shared" si="288"/>
        <v>325.6099999999999</v>
      </c>
      <c r="BS235" s="320">
        <f t="shared" si="289"/>
        <v>0</v>
      </c>
      <c r="BT235" s="341">
        <f t="shared" si="290"/>
        <v>325.6099999999999</v>
      </c>
      <c r="BU235" s="319">
        <v>222.7</v>
      </c>
      <c r="BV235" s="319">
        <v>0</v>
      </c>
      <c r="BW235" s="319">
        <f t="shared" si="291"/>
        <v>222.7</v>
      </c>
      <c r="BX235" s="320">
        <f t="shared" si="292"/>
        <v>0</v>
      </c>
      <c r="BY235" s="342">
        <f t="shared" si="293"/>
        <v>222.7</v>
      </c>
      <c r="BZ235" s="319">
        <v>4268.7</v>
      </c>
      <c r="CA235" s="319">
        <v>0</v>
      </c>
      <c r="CB235" s="319">
        <f t="shared" si="294"/>
        <v>4268.7</v>
      </c>
      <c r="CC235" s="320">
        <f t="shared" si="295"/>
        <v>0</v>
      </c>
      <c r="CD235" s="341">
        <f t="shared" si="296"/>
        <v>4268.7</v>
      </c>
      <c r="CE235" s="319">
        <v>79502.510000000009</v>
      </c>
      <c r="CF235" s="319">
        <v>22525.8</v>
      </c>
      <c r="CG235" s="319">
        <f t="shared" si="297"/>
        <v>56976.710000000006</v>
      </c>
      <c r="CH235" s="320">
        <f t="shared" si="298"/>
        <v>0</v>
      </c>
      <c r="CI235" s="342">
        <f t="shared" si="299"/>
        <v>56976.710000000006</v>
      </c>
      <c r="CJ235" s="319">
        <v>7552.6500000000015</v>
      </c>
      <c r="CK235" s="319">
        <v>1086.57</v>
      </c>
      <c r="CL235" s="324">
        <f t="shared" si="300"/>
        <v>6466.0800000000017</v>
      </c>
      <c r="CM235" s="324">
        <f t="shared" si="301"/>
        <v>0</v>
      </c>
      <c r="CN235" s="327">
        <f t="shared" si="353"/>
        <v>6466.0800000000017</v>
      </c>
      <c r="CO235" s="324">
        <v>11437.53</v>
      </c>
      <c r="CP235" s="324">
        <v>4301.9000000000005</v>
      </c>
      <c r="CQ235" s="324">
        <f t="shared" si="302"/>
        <v>7135.63</v>
      </c>
      <c r="CR235" s="324">
        <f t="shared" si="303"/>
        <v>0</v>
      </c>
      <c r="CS235" s="327">
        <f t="shared" si="354"/>
        <v>7135.63</v>
      </c>
      <c r="CT235" s="324">
        <v>2546.63</v>
      </c>
      <c r="CU235" s="324">
        <v>0</v>
      </c>
      <c r="CV235" s="324">
        <f t="shared" si="304"/>
        <v>2546.63</v>
      </c>
      <c r="CW235" s="324">
        <f t="shared" si="305"/>
        <v>0</v>
      </c>
      <c r="CX235" s="327">
        <f t="shared" si="355"/>
        <v>2546.63</v>
      </c>
      <c r="CY235" s="324">
        <v>4390.93</v>
      </c>
      <c r="CZ235" s="324">
        <v>0</v>
      </c>
      <c r="DA235" s="324">
        <f t="shared" si="306"/>
        <v>4390.93</v>
      </c>
      <c r="DB235" s="324">
        <f t="shared" si="307"/>
        <v>0</v>
      </c>
      <c r="DC235" s="327">
        <f t="shared" si="356"/>
        <v>4390.93</v>
      </c>
      <c r="DD235" s="324">
        <v>2031.01</v>
      </c>
      <c r="DE235" s="324">
        <v>0</v>
      </c>
      <c r="DF235" s="324">
        <f t="shared" si="308"/>
        <v>2031.01</v>
      </c>
      <c r="DG235" s="324">
        <f t="shared" si="309"/>
        <v>0</v>
      </c>
      <c r="DH235" s="325">
        <f t="shared" si="357"/>
        <v>2031.01</v>
      </c>
      <c r="DI235" s="323">
        <v>3149.3900000000003</v>
      </c>
      <c r="DJ235" s="323">
        <v>1419.1</v>
      </c>
      <c r="DK235" s="324">
        <f t="shared" si="310"/>
        <v>1730.2900000000004</v>
      </c>
      <c r="DL235" s="324">
        <f t="shared" si="311"/>
        <v>0</v>
      </c>
      <c r="DM235" s="327">
        <f t="shared" si="358"/>
        <v>1730.2900000000004</v>
      </c>
      <c r="DN235" s="324">
        <v>394.27</v>
      </c>
      <c r="DO235" s="324">
        <v>0</v>
      </c>
      <c r="DP235" s="324">
        <f t="shared" si="312"/>
        <v>394.27</v>
      </c>
      <c r="DQ235" s="324">
        <f t="shared" si="313"/>
        <v>0</v>
      </c>
      <c r="DR235" s="325">
        <f t="shared" si="314"/>
        <v>394.27</v>
      </c>
      <c r="DS235" s="320">
        <v>3645.48</v>
      </c>
      <c r="DT235" s="320">
        <v>0</v>
      </c>
      <c r="DU235" s="319">
        <f t="shared" si="315"/>
        <v>3645.48</v>
      </c>
      <c r="DV235" s="320">
        <f t="shared" si="316"/>
        <v>0</v>
      </c>
      <c r="DW235" s="342">
        <f t="shared" si="359"/>
        <v>3645.48</v>
      </c>
      <c r="DX235" s="329">
        <v>16766.039999999997</v>
      </c>
      <c r="DY235" s="329">
        <v>11917.599999999999</v>
      </c>
      <c r="DZ235" s="320">
        <f t="shared" si="317"/>
        <v>4848.4399999999987</v>
      </c>
      <c r="EA235" s="320">
        <f t="shared" si="318"/>
        <v>0</v>
      </c>
      <c r="EB235" s="342">
        <f t="shared" si="319"/>
        <v>4848.4399999999987</v>
      </c>
      <c r="EC235" s="319">
        <v>4247.4599999999991</v>
      </c>
      <c r="ED235" s="319">
        <v>3726.4799999999996</v>
      </c>
      <c r="EE235" s="319">
        <f t="shared" si="320"/>
        <v>520.97999999999956</v>
      </c>
      <c r="EF235" s="320">
        <f t="shared" si="321"/>
        <v>0</v>
      </c>
      <c r="EG235" s="342">
        <f t="shared" ref="EG235:EG239" si="360">EC235-ED235</f>
        <v>520.97999999999956</v>
      </c>
      <c r="EH235" s="324"/>
      <c r="EI235" s="324"/>
      <c r="EJ235" s="324">
        <f t="shared" si="322"/>
        <v>0</v>
      </c>
      <c r="EK235" s="324">
        <f t="shared" si="323"/>
        <v>0</v>
      </c>
      <c r="EL235" s="327">
        <f t="shared" si="324"/>
        <v>0</v>
      </c>
      <c r="EM235" s="330">
        <v>11821.97</v>
      </c>
      <c r="EN235" s="330">
        <v>8240.5899999999983</v>
      </c>
      <c r="EO235" s="331">
        <f t="shared" si="325"/>
        <v>353659.87000000005</v>
      </c>
      <c r="EP235" s="331">
        <f t="shared" si="273"/>
        <v>247002.38999999998</v>
      </c>
      <c r="EQ235" s="332">
        <f t="shared" si="350"/>
        <v>106657.48000000007</v>
      </c>
      <c r="ER235" s="332">
        <f t="shared" si="351"/>
        <v>0</v>
      </c>
      <c r="ES235" s="333">
        <f t="shared" si="326"/>
        <v>106657.48000000007</v>
      </c>
      <c r="ET235" s="343"/>
      <c r="EU235" s="335">
        <f t="shared" si="327"/>
        <v>195660.96000000005</v>
      </c>
      <c r="EV235" s="336">
        <f t="shared" si="328"/>
        <v>60046.560000000005</v>
      </c>
      <c r="EW235" s="337"/>
      <c r="EX235" s="2"/>
      <c r="EY235" s="7"/>
      <c r="EZ235" s="2"/>
      <c r="FA235" s="2"/>
      <c r="FB235" s="2"/>
      <c r="FC235" s="2"/>
      <c r="FD235" s="2"/>
      <c r="FE235" s="2"/>
      <c r="FF235" s="2"/>
      <c r="FG235" s="2"/>
    </row>
    <row r="236" spans="1:163" s="1" customFormat="1" ht="15.75" customHeight="1" x14ac:dyDescent="0.25">
      <c r="A236" s="311">
        <v>229</v>
      </c>
      <c r="B236" s="338" t="s">
        <v>234</v>
      </c>
      <c r="C236" s="339">
        <v>10</v>
      </c>
      <c r="D236" s="340">
        <v>1</v>
      </c>
      <c r="E236" s="315">
        <v>2444.2999999999997</v>
      </c>
      <c r="F236" s="316">
        <f>'[3]березень 2021'!F247</f>
        <v>92727.43</v>
      </c>
      <c r="G236" s="316">
        <f>'[3]березень 2021'!G247</f>
        <v>38079.5</v>
      </c>
      <c r="H236" s="317">
        <v>16827.77</v>
      </c>
      <c r="I236" s="317">
        <v>17018.8</v>
      </c>
      <c r="J236" s="317">
        <f t="shared" si="329"/>
        <v>0</v>
      </c>
      <c r="K236" s="317">
        <f t="shared" si="330"/>
        <v>-191.02999999999884</v>
      </c>
      <c r="L236" s="317">
        <f t="shared" si="274"/>
        <v>-191.02999999999884</v>
      </c>
      <c r="M236" s="318">
        <v>20276.91</v>
      </c>
      <c r="N236" s="318">
        <v>22659.340000000004</v>
      </c>
      <c r="O236" s="319">
        <f t="shared" si="331"/>
        <v>0</v>
      </c>
      <c r="P236" s="319">
        <f t="shared" si="275"/>
        <v>-2382.4300000000039</v>
      </c>
      <c r="Q236" s="319">
        <f t="shared" si="276"/>
        <v>-2382.4300000000039</v>
      </c>
      <c r="R236" s="319">
        <v>13981.76</v>
      </c>
      <c r="S236" s="319">
        <v>13716.17</v>
      </c>
      <c r="T236" s="319">
        <f t="shared" si="332"/>
        <v>265.59000000000015</v>
      </c>
      <c r="U236" s="320">
        <f t="shared" si="333"/>
        <v>0</v>
      </c>
      <c r="V236" s="341">
        <f t="shared" si="277"/>
        <v>265.59000000000015</v>
      </c>
      <c r="W236" s="319">
        <v>0</v>
      </c>
      <c r="X236" s="319">
        <v>0</v>
      </c>
      <c r="Y236" s="319">
        <f t="shared" si="278"/>
        <v>0</v>
      </c>
      <c r="Z236" s="320">
        <f t="shared" si="279"/>
        <v>0</v>
      </c>
      <c r="AA236" s="342">
        <f t="shared" si="280"/>
        <v>0</v>
      </c>
      <c r="AB236" s="323">
        <v>3289.04</v>
      </c>
      <c r="AC236" s="323">
        <v>803.9</v>
      </c>
      <c r="AD236" s="324">
        <f t="shared" si="334"/>
        <v>2485.14</v>
      </c>
      <c r="AE236" s="324">
        <f t="shared" si="335"/>
        <v>0</v>
      </c>
      <c r="AF236" s="325">
        <f t="shared" si="352"/>
        <v>2485.14</v>
      </c>
      <c r="AG236" s="323">
        <v>1920.73</v>
      </c>
      <c r="AH236" s="323">
        <v>899.44</v>
      </c>
      <c r="AI236" s="324">
        <f t="shared" si="336"/>
        <v>1021.29</v>
      </c>
      <c r="AJ236" s="324">
        <f t="shared" si="337"/>
        <v>0</v>
      </c>
      <c r="AK236" s="325">
        <f t="shared" si="281"/>
        <v>1021.29</v>
      </c>
      <c r="AL236" s="323">
        <v>3123.79</v>
      </c>
      <c r="AM236" s="323">
        <v>2388.5699999999997</v>
      </c>
      <c r="AN236" s="324">
        <f t="shared" si="338"/>
        <v>735.22000000000025</v>
      </c>
      <c r="AO236" s="324">
        <f t="shared" si="339"/>
        <v>0</v>
      </c>
      <c r="AP236" s="325">
        <f t="shared" si="282"/>
        <v>735.22000000000025</v>
      </c>
      <c r="AQ236" s="326">
        <v>623.55999999999995</v>
      </c>
      <c r="AR236" s="326">
        <v>534.71</v>
      </c>
      <c r="AS236" s="324">
        <f t="shared" si="340"/>
        <v>88.849999999999909</v>
      </c>
      <c r="AT236" s="324">
        <f t="shared" si="341"/>
        <v>0</v>
      </c>
      <c r="AU236" s="327">
        <f t="shared" si="283"/>
        <v>88.849999999999909</v>
      </c>
      <c r="AV236" s="323">
        <v>137.13999999999999</v>
      </c>
      <c r="AW236" s="323">
        <v>0.21</v>
      </c>
      <c r="AX236" s="324">
        <f t="shared" si="342"/>
        <v>136.92999999999998</v>
      </c>
      <c r="AY236" s="324">
        <f t="shared" si="343"/>
        <v>0</v>
      </c>
      <c r="AZ236" s="325">
        <f t="shared" si="284"/>
        <v>136.92999999999998</v>
      </c>
      <c r="BA236" s="326">
        <v>1806.3100000000002</v>
      </c>
      <c r="BB236" s="326">
        <v>904.09</v>
      </c>
      <c r="BC236" s="324">
        <f t="shared" si="344"/>
        <v>902.22000000000014</v>
      </c>
      <c r="BD236" s="324">
        <f t="shared" si="345"/>
        <v>0</v>
      </c>
      <c r="BE236" s="327">
        <f t="shared" si="285"/>
        <v>902.22000000000014</v>
      </c>
      <c r="BF236" s="324">
        <v>836.90999999999985</v>
      </c>
      <c r="BG236" s="324">
        <v>0</v>
      </c>
      <c r="BH236" s="324">
        <f t="shared" si="346"/>
        <v>836.90999999999985</v>
      </c>
      <c r="BI236" s="324">
        <f t="shared" si="347"/>
        <v>0</v>
      </c>
      <c r="BJ236" s="327">
        <f t="shared" si="286"/>
        <v>836.90999999999985</v>
      </c>
      <c r="BK236" s="324">
        <v>4607.7499999999991</v>
      </c>
      <c r="BL236" s="324">
        <v>2624.0699999999997</v>
      </c>
      <c r="BM236" s="324">
        <f t="shared" si="348"/>
        <v>1983.6799999999994</v>
      </c>
      <c r="BN236" s="324">
        <f t="shared" si="349"/>
        <v>0</v>
      </c>
      <c r="BO236" s="325">
        <f t="shared" si="287"/>
        <v>1983.6799999999994</v>
      </c>
      <c r="BP236" s="320">
        <v>423.87</v>
      </c>
      <c r="BQ236" s="320">
        <v>343.17999999999995</v>
      </c>
      <c r="BR236" s="319">
        <f t="shared" si="288"/>
        <v>80.690000000000055</v>
      </c>
      <c r="BS236" s="320">
        <f t="shared" si="289"/>
        <v>0</v>
      </c>
      <c r="BT236" s="341">
        <f t="shared" si="290"/>
        <v>80.690000000000055</v>
      </c>
      <c r="BU236" s="319">
        <v>54.76</v>
      </c>
      <c r="BV236" s="319">
        <v>0</v>
      </c>
      <c r="BW236" s="319">
        <f t="shared" si="291"/>
        <v>54.76</v>
      </c>
      <c r="BX236" s="320">
        <f t="shared" si="292"/>
        <v>0</v>
      </c>
      <c r="BY236" s="342">
        <f t="shared" si="293"/>
        <v>54.76</v>
      </c>
      <c r="BZ236" s="319">
        <v>1114.1300000000001</v>
      </c>
      <c r="CA236" s="319">
        <v>1820.45</v>
      </c>
      <c r="CB236" s="319">
        <f t="shared" si="294"/>
        <v>0</v>
      </c>
      <c r="CC236" s="320">
        <f t="shared" si="295"/>
        <v>-706.31999999999994</v>
      </c>
      <c r="CD236" s="341">
        <f t="shared" si="296"/>
        <v>-706.31999999999994</v>
      </c>
      <c r="CE236" s="319">
        <v>16599.5</v>
      </c>
      <c r="CF236" s="319">
        <v>243666.55000000002</v>
      </c>
      <c r="CG236" s="319">
        <f t="shared" si="297"/>
        <v>0</v>
      </c>
      <c r="CH236" s="320">
        <f t="shared" si="298"/>
        <v>-227067.05000000002</v>
      </c>
      <c r="CI236" s="342">
        <f t="shared" si="299"/>
        <v>-227067.05000000002</v>
      </c>
      <c r="CJ236" s="319">
        <v>1982.5399999999995</v>
      </c>
      <c r="CK236" s="319">
        <v>327.02</v>
      </c>
      <c r="CL236" s="324">
        <f t="shared" si="300"/>
        <v>1655.5199999999995</v>
      </c>
      <c r="CM236" s="324">
        <f t="shared" si="301"/>
        <v>0</v>
      </c>
      <c r="CN236" s="327">
        <f t="shared" si="353"/>
        <v>1655.5199999999995</v>
      </c>
      <c r="CO236" s="324">
        <v>3290.78</v>
      </c>
      <c r="CP236" s="324">
        <v>0</v>
      </c>
      <c r="CQ236" s="324">
        <f t="shared" si="302"/>
        <v>3290.78</v>
      </c>
      <c r="CR236" s="324">
        <f t="shared" si="303"/>
        <v>0</v>
      </c>
      <c r="CS236" s="327">
        <f t="shared" si="354"/>
        <v>3290.78</v>
      </c>
      <c r="CT236" s="324">
        <v>664.58</v>
      </c>
      <c r="CU236" s="324">
        <v>0</v>
      </c>
      <c r="CV236" s="324">
        <f t="shared" si="304"/>
        <v>664.58</v>
      </c>
      <c r="CW236" s="324">
        <f t="shared" si="305"/>
        <v>0</v>
      </c>
      <c r="CX236" s="327">
        <f t="shared" si="355"/>
        <v>664.58</v>
      </c>
      <c r="CY236" s="324">
        <v>1301.8600000000001</v>
      </c>
      <c r="CZ236" s="324">
        <v>0</v>
      </c>
      <c r="DA236" s="324">
        <f t="shared" si="306"/>
        <v>1301.8600000000001</v>
      </c>
      <c r="DB236" s="324">
        <f t="shared" si="307"/>
        <v>0</v>
      </c>
      <c r="DC236" s="327">
        <f t="shared" si="356"/>
        <v>1301.8600000000001</v>
      </c>
      <c r="DD236" s="324">
        <v>507.18</v>
      </c>
      <c r="DE236" s="324">
        <v>0</v>
      </c>
      <c r="DF236" s="324">
        <f t="shared" si="308"/>
        <v>507.18</v>
      </c>
      <c r="DG236" s="324">
        <f t="shared" si="309"/>
        <v>0</v>
      </c>
      <c r="DH236" s="325">
        <f t="shared" si="357"/>
        <v>507.18</v>
      </c>
      <c r="DI236" s="323">
        <v>508.67000000000007</v>
      </c>
      <c r="DJ236" s="323">
        <v>161.16999999999999</v>
      </c>
      <c r="DK236" s="324">
        <f t="shared" si="310"/>
        <v>347.50000000000011</v>
      </c>
      <c r="DL236" s="324">
        <f t="shared" si="311"/>
        <v>0</v>
      </c>
      <c r="DM236" s="327">
        <f t="shared" si="358"/>
        <v>347.50000000000011</v>
      </c>
      <c r="DN236" s="324">
        <v>105.34</v>
      </c>
      <c r="DO236" s="324">
        <v>0</v>
      </c>
      <c r="DP236" s="324">
        <f t="shared" si="312"/>
        <v>105.34</v>
      </c>
      <c r="DQ236" s="324">
        <f t="shared" si="313"/>
        <v>0</v>
      </c>
      <c r="DR236" s="325">
        <f t="shared" si="314"/>
        <v>105.34</v>
      </c>
      <c r="DS236" s="320">
        <v>2486.5700000000002</v>
      </c>
      <c r="DT236" s="320">
        <v>0</v>
      </c>
      <c r="DU236" s="319">
        <f t="shared" si="315"/>
        <v>2486.5700000000002</v>
      </c>
      <c r="DV236" s="320">
        <f t="shared" si="316"/>
        <v>0</v>
      </c>
      <c r="DW236" s="342">
        <f t="shared" si="359"/>
        <v>2486.5700000000002</v>
      </c>
      <c r="DX236" s="329">
        <v>1281.0399999999997</v>
      </c>
      <c r="DY236" s="329">
        <v>940.69999999999993</v>
      </c>
      <c r="DZ236" s="320">
        <f t="shared" si="317"/>
        <v>340.3399999999998</v>
      </c>
      <c r="EA236" s="320">
        <f t="shared" si="318"/>
        <v>0</v>
      </c>
      <c r="EB236" s="342">
        <f t="shared" si="319"/>
        <v>340.3399999999998</v>
      </c>
      <c r="EC236" s="319">
        <v>3974.0000000000005</v>
      </c>
      <c r="ED236" s="319">
        <v>3460.96</v>
      </c>
      <c r="EE236" s="319">
        <f t="shared" si="320"/>
        <v>513.04000000000042</v>
      </c>
      <c r="EF236" s="320">
        <f t="shared" si="321"/>
        <v>0</v>
      </c>
      <c r="EG236" s="342">
        <f t="shared" si="360"/>
        <v>513.04000000000042</v>
      </c>
      <c r="EH236" s="324"/>
      <c r="EI236" s="324"/>
      <c r="EJ236" s="324">
        <f t="shared" si="322"/>
        <v>0</v>
      </c>
      <c r="EK236" s="324">
        <f t="shared" si="323"/>
        <v>0</v>
      </c>
      <c r="EL236" s="327">
        <f t="shared" si="324"/>
        <v>0</v>
      </c>
      <c r="EM236" s="330">
        <v>3522.8900000000003</v>
      </c>
      <c r="EN236" s="330">
        <v>8996.0199999999986</v>
      </c>
      <c r="EO236" s="331">
        <f t="shared" si="325"/>
        <v>105249.37999999998</v>
      </c>
      <c r="EP236" s="331">
        <f t="shared" si="273"/>
        <v>321265.35000000015</v>
      </c>
      <c r="EQ236" s="332">
        <f t="shared" si="350"/>
        <v>0</v>
      </c>
      <c r="ER236" s="332">
        <f t="shared" si="351"/>
        <v>-216015.97000000018</v>
      </c>
      <c r="ES236" s="333">
        <f t="shared" si="326"/>
        <v>-216015.97000000018</v>
      </c>
      <c r="ET236" s="343"/>
      <c r="EU236" s="335">
        <f t="shared" si="327"/>
        <v>-123288.54000000018</v>
      </c>
      <c r="EV236" s="336">
        <f t="shared" si="328"/>
        <v>-181114.79000000007</v>
      </c>
      <c r="EW236" s="337"/>
      <c r="EX236" s="2"/>
      <c r="EY236" s="7"/>
      <c r="EZ236" s="2"/>
      <c r="FA236" s="2"/>
      <c r="FB236" s="2"/>
      <c r="FC236" s="2"/>
      <c r="FD236" s="2"/>
      <c r="FE236" s="2"/>
      <c r="FF236" s="2"/>
      <c r="FG236" s="2"/>
    </row>
    <row r="237" spans="1:163" s="1" customFormat="1" ht="15.75" customHeight="1" x14ac:dyDescent="0.25">
      <c r="A237" s="311">
        <v>230</v>
      </c>
      <c r="B237" s="338" t="s">
        <v>235</v>
      </c>
      <c r="C237" s="339">
        <v>10</v>
      </c>
      <c r="D237" s="340">
        <v>2</v>
      </c>
      <c r="E237" s="315">
        <v>4682.2571428571437</v>
      </c>
      <c r="F237" s="316">
        <f>'[3]березень 2021'!F248</f>
        <v>8259.9800000000323</v>
      </c>
      <c r="G237" s="316">
        <f>'[3]березень 2021'!G248</f>
        <v>-18059.649999999994</v>
      </c>
      <c r="H237" s="317">
        <v>21956.969999999998</v>
      </c>
      <c r="I237" s="317">
        <v>20813.29</v>
      </c>
      <c r="J237" s="317">
        <f t="shared" si="329"/>
        <v>1143.6799999999967</v>
      </c>
      <c r="K237" s="317">
        <f t="shared" si="330"/>
        <v>0</v>
      </c>
      <c r="L237" s="317">
        <f t="shared" si="274"/>
        <v>1143.6799999999967</v>
      </c>
      <c r="M237" s="318">
        <v>26834.94</v>
      </c>
      <c r="N237" s="318">
        <v>26921.18</v>
      </c>
      <c r="O237" s="319">
        <f t="shared" si="331"/>
        <v>0</v>
      </c>
      <c r="P237" s="319">
        <f t="shared" si="275"/>
        <v>-86.240000000001601</v>
      </c>
      <c r="Q237" s="319">
        <f t="shared" si="276"/>
        <v>-86.240000000001601</v>
      </c>
      <c r="R237" s="319">
        <v>22303.94</v>
      </c>
      <c r="S237" s="319">
        <v>22984.65</v>
      </c>
      <c r="T237" s="319">
        <f t="shared" si="332"/>
        <v>0</v>
      </c>
      <c r="U237" s="320">
        <f t="shared" si="333"/>
        <v>-680.71000000000276</v>
      </c>
      <c r="V237" s="341">
        <f t="shared" si="277"/>
        <v>-680.71000000000276</v>
      </c>
      <c r="W237" s="319">
        <v>0</v>
      </c>
      <c r="X237" s="319">
        <v>0</v>
      </c>
      <c r="Y237" s="319">
        <f t="shared" si="278"/>
        <v>0</v>
      </c>
      <c r="Z237" s="320">
        <f t="shared" si="279"/>
        <v>0</v>
      </c>
      <c r="AA237" s="342">
        <f t="shared" si="280"/>
        <v>0</v>
      </c>
      <c r="AB237" s="323">
        <v>6327.53</v>
      </c>
      <c r="AC237" s="323">
        <v>1084.8899999999999</v>
      </c>
      <c r="AD237" s="324">
        <f t="shared" si="334"/>
        <v>5242.6399999999994</v>
      </c>
      <c r="AE237" s="324">
        <f t="shared" si="335"/>
        <v>0</v>
      </c>
      <c r="AF237" s="325">
        <f t="shared" si="352"/>
        <v>5242.6399999999994</v>
      </c>
      <c r="AG237" s="323">
        <v>3769.76</v>
      </c>
      <c r="AH237" s="323">
        <v>888.29</v>
      </c>
      <c r="AI237" s="324">
        <f t="shared" si="336"/>
        <v>2881.4700000000003</v>
      </c>
      <c r="AJ237" s="324">
        <f t="shared" si="337"/>
        <v>0</v>
      </c>
      <c r="AK237" s="325">
        <f t="shared" si="281"/>
        <v>2881.4700000000003</v>
      </c>
      <c r="AL237" s="323">
        <v>5735.2999999999993</v>
      </c>
      <c r="AM237" s="323">
        <v>4401.2199999999993</v>
      </c>
      <c r="AN237" s="324">
        <f t="shared" si="338"/>
        <v>1334.08</v>
      </c>
      <c r="AO237" s="324">
        <f t="shared" si="339"/>
        <v>0</v>
      </c>
      <c r="AP237" s="325">
        <f t="shared" si="282"/>
        <v>1334.08</v>
      </c>
      <c r="AQ237" s="326">
        <v>1152.8399999999999</v>
      </c>
      <c r="AR237" s="326">
        <v>986.64</v>
      </c>
      <c r="AS237" s="324">
        <f t="shared" si="340"/>
        <v>166.19999999999993</v>
      </c>
      <c r="AT237" s="324">
        <f t="shared" si="341"/>
        <v>0</v>
      </c>
      <c r="AU237" s="327">
        <f t="shared" si="283"/>
        <v>166.19999999999993</v>
      </c>
      <c r="AV237" s="323">
        <v>273.91999999999996</v>
      </c>
      <c r="AW237" s="323">
        <v>0.45</v>
      </c>
      <c r="AX237" s="324">
        <f t="shared" si="342"/>
        <v>273.46999999999997</v>
      </c>
      <c r="AY237" s="324">
        <f t="shared" si="343"/>
        <v>0</v>
      </c>
      <c r="AZ237" s="325">
        <f t="shared" si="284"/>
        <v>273.46999999999997</v>
      </c>
      <c r="BA237" s="326">
        <v>3202.1899999999996</v>
      </c>
      <c r="BB237" s="326">
        <v>2662.58</v>
      </c>
      <c r="BC237" s="324">
        <f t="shared" si="344"/>
        <v>539.60999999999967</v>
      </c>
      <c r="BD237" s="324">
        <f t="shared" si="345"/>
        <v>0</v>
      </c>
      <c r="BE237" s="327">
        <f t="shared" si="285"/>
        <v>539.60999999999967</v>
      </c>
      <c r="BF237" s="324">
        <v>1603.18</v>
      </c>
      <c r="BG237" s="324">
        <v>0</v>
      </c>
      <c r="BH237" s="324">
        <f t="shared" si="346"/>
        <v>1603.18</v>
      </c>
      <c r="BI237" s="324">
        <f t="shared" si="347"/>
        <v>0</v>
      </c>
      <c r="BJ237" s="327">
        <f t="shared" si="286"/>
        <v>1603.18</v>
      </c>
      <c r="BK237" s="324">
        <v>8575.18</v>
      </c>
      <c r="BL237" s="324">
        <v>12653.76</v>
      </c>
      <c r="BM237" s="324">
        <f t="shared" si="348"/>
        <v>0</v>
      </c>
      <c r="BN237" s="324">
        <f t="shared" si="349"/>
        <v>-4078.58</v>
      </c>
      <c r="BO237" s="325">
        <f t="shared" si="287"/>
        <v>-4078.58</v>
      </c>
      <c r="BP237" s="320">
        <v>776.79000000000008</v>
      </c>
      <c r="BQ237" s="320">
        <v>636.53</v>
      </c>
      <c r="BR237" s="319">
        <f t="shared" si="288"/>
        <v>140.2600000000001</v>
      </c>
      <c r="BS237" s="320">
        <f t="shared" si="289"/>
        <v>0</v>
      </c>
      <c r="BT237" s="341">
        <f t="shared" si="290"/>
        <v>140.2600000000001</v>
      </c>
      <c r="BU237" s="319">
        <v>99.72999999999999</v>
      </c>
      <c r="BV237" s="319">
        <v>0</v>
      </c>
      <c r="BW237" s="319">
        <f t="shared" si="291"/>
        <v>99.72999999999999</v>
      </c>
      <c r="BX237" s="320">
        <f t="shared" si="292"/>
        <v>0</v>
      </c>
      <c r="BY237" s="342">
        <f t="shared" si="293"/>
        <v>99.72999999999999</v>
      </c>
      <c r="BZ237" s="319">
        <v>2173.0299999999997</v>
      </c>
      <c r="CA237" s="319">
        <v>3640.92</v>
      </c>
      <c r="CB237" s="319">
        <f t="shared" si="294"/>
        <v>0</v>
      </c>
      <c r="CC237" s="320">
        <f t="shared" si="295"/>
        <v>-1467.8900000000003</v>
      </c>
      <c r="CD237" s="341">
        <f t="shared" si="296"/>
        <v>-1467.8900000000003</v>
      </c>
      <c r="CE237" s="319">
        <v>29315.489999999998</v>
      </c>
      <c r="CF237" s="319">
        <v>258956.49</v>
      </c>
      <c r="CG237" s="319">
        <f t="shared" si="297"/>
        <v>0</v>
      </c>
      <c r="CH237" s="320">
        <f t="shared" si="298"/>
        <v>-229641</v>
      </c>
      <c r="CI237" s="342">
        <f t="shared" si="299"/>
        <v>-229641</v>
      </c>
      <c r="CJ237" s="319">
        <v>3815.0699999999997</v>
      </c>
      <c r="CK237" s="319">
        <v>0</v>
      </c>
      <c r="CL237" s="324">
        <f t="shared" si="300"/>
        <v>3815.0699999999997</v>
      </c>
      <c r="CM237" s="324">
        <f t="shared" si="301"/>
        <v>0</v>
      </c>
      <c r="CN237" s="327">
        <f t="shared" si="353"/>
        <v>3815.0699999999997</v>
      </c>
      <c r="CO237" s="324">
        <v>6460.63</v>
      </c>
      <c r="CP237" s="324">
        <v>0</v>
      </c>
      <c r="CQ237" s="324">
        <f t="shared" si="302"/>
        <v>6460.63</v>
      </c>
      <c r="CR237" s="324">
        <f t="shared" si="303"/>
        <v>0</v>
      </c>
      <c r="CS237" s="327">
        <f t="shared" si="354"/>
        <v>6460.63</v>
      </c>
      <c r="CT237" s="324">
        <v>1263.23</v>
      </c>
      <c r="CU237" s="324">
        <v>0</v>
      </c>
      <c r="CV237" s="324">
        <f t="shared" si="304"/>
        <v>1263.23</v>
      </c>
      <c r="CW237" s="324">
        <f t="shared" si="305"/>
        <v>0</v>
      </c>
      <c r="CX237" s="327">
        <f t="shared" si="355"/>
        <v>1263.23</v>
      </c>
      <c r="CY237" s="324">
        <v>2217.6</v>
      </c>
      <c r="CZ237" s="324">
        <v>0</v>
      </c>
      <c r="DA237" s="324">
        <f t="shared" si="306"/>
        <v>2217.6</v>
      </c>
      <c r="DB237" s="324">
        <f t="shared" si="307"/>
        <v>0</v>
      </c>
      <c r="DC237" s="327">
        <f t="shared" si="356"/>
        <v>2217.6</v>
      </c>
      <c r="DD237" s="324">
        <v>1015.54</v>
      </c>
      <c r="DE237" s="324">
        <v>0</v>
      </c>
      <c r="DF237" s="324">
        <f t="shared" si="308"/>
        <v>1015.54</v>
      </c>
      <c r="DG237" s="324">
        <f t="shared" si="309"/>
        <v>0</v>
      </c>
      <c r="DH237" s="325">
        <f t="shared" si="357"/>
        <v>1015.54</v>
      </c>
      <c r="DI237" s="323">
        <v>1021.2299999999998</v>
      </c>
      <c r="DJ237" s="323">
        <v>7858.8099999999995</v>
      </c>
      <c r="DK237" s="324">
        <f t="shared" si="310"/>
        <v>0</v>
      </c>
      <c r="DL237" s="324">
        <f t="shared" si="311"/>
        <v>-6837.58</v>
      </c>
      <c r="DM237" s="327">
        <f t="shared" si="358"/>
        <v>-6837.58</v>
      </c>
      <c r="DN237" s="324">
        <v>196.68</v>
      </c>
      <c r="DO237" s="324">
        <v>0</v>
      </c>
      <c r="DP237" s="324">
        <f t="shared" si="312"/>
        <v>196.68</v>
      </c>
      <c r="DQ237" s="324">
        <f t="shared" si="313"/>
        <v>0</v>
      </c>
      <c r="DR237" s="325">
        <f t="shared" si="314"/>
        <v>196.68</v>
      </c>
      <c r="DS237" s="320">
        <v>3093.1800000000003</v>
      </c>
      <c r="DT237" s="320">
        <v>0</v>
      </c>
      <c r="DU237" s="319">
        <f t="shared" si="315"/>
        <v>3093.1800000000003</v>
      </c>
      <c r="DV237" s="320">
        <f t="shared" si="316"/>
        <v>0</v>
      </c>
      <c r="DW237" s="342">
        <f t="shared" si="359"/>
        <v>3093.1800000000003</v>
      </c>
      <c r="DX237" s="329">
        <v>3994.3300000000004</v>
      </c>
      <c r="DY237" s="329">
        <v>2689.64</v>
      </c>
      <c r="DZ237" s="320">
        <f t="shared" si="317"/>
        <v>1304.6900000000005</v>
      </c>
      <c r="EA237" s="320">
        <f t="shared" si="318"/>
        <v>0</v>
      </c>
      <c r="EB237" s="342">
        <f t="shared" si="319"/>
        <v>1304.6900000000005</v>
      </c>
      <c r="EC237" s="319">
        <v>7519.4400000000005</v>
      </c>
      <c r="ED237" s="319">
        <v>6398.2699999999995</v>
      </c>
      <c r="EE237" s="319">
        <f t="shared" si="320"/>
        <v>1121.170000000001</v>
      </c>
      <c r="EF237" s="320">
        <f t="shared" si="321"/>
        <v>0</v>
      </c>
      <c r="EG237" s="342">
        <f t="shared" si="360"/>
        <v>1121.170000000001</v>
      </c>
      <c r="EH237" s="324"/>
      <c r="EI237" s="324"/>
      <c r="EJ237" s="324">
        <f t="shared" si="322"/>
        <v>0</v>
      </c>
      <c r="EK237" s="324">
        <f t="shared" si="323"/>
        <v>0</v>
      </c>
      <c r="EL237" s="327">
        <f t="shared" si="324"/>
        <v>0</v>
      </c>
      <c r="EM237" s="330">
        <v>5694.05</v>
      </c>
      <c r="EN237" s="330">
        <v>15095.82</v>
      </c>
      <c r="EO237" s="331">
        <f t="shared" si="325"/>
        <v>170391.77000000002</v>
      </c>
      <c r="EP237" s="331">
        <f t="shared" si="273"/>
        <v>388673.43</v>
      </c>
      <c r="EQ237" s="332">
        <f t="shared" si="350"/>
        <v>0</v>
      </c>
      <c r="ER237" s="332">
        <f t="shared" si="351"/>
        <v>-218281.65999999997</v>
      </c>
      <c r="ES237" s="333">
        <f t="shared" si="326"/>
        <v>-218281.65999999997</v>
      </c>
      <c r="ET237" s="343"/>
      <c r="EU237" s="335">
        <f t="shared" si="327"/>
        <v>-210021.67999999993</v>
      </c>
      <c r="EV237" s="336">
        <f t="shared" si="328"/>
        <v>-239569.47999999995</v>
      </c>
      <c r="EW237" s="337"/>
      <c r="EX237" s="2"/>
      <c r="EY237" s="7"/>
      <c r="EZ237" s="2"/>
      <c r="FA237" s="2"/>
      <c r="FB237" s="2"/>
      <c r="FC237" s="2"/>
      <c r="FD237" s="2"/>
      <c r="FE237" s="2"/>
      <c r="FF237" s="2"/>
      <c r="FG237" s="2"/>
    </row>
    <row r="238" spans="1:163" s="1" customFormat="1" ht="15.75" customHeight="1" x14ac:dyDescent="0.25">
      <c r="A238" s="311">
        <v>231</v>
      </c>
      <c r="B238" s="338" t="s">
        <v>236</v>
      </c>
      <c r="C238" s="339">
        <v>2</v>
      </c>
      <c r="D238" s="340">
        <v>2</v>
      </c>
      <c r="E238" s="315">
        <v>395.69999999999993</v>
      </c>
      <c r="F238" s="316">
        <f>'[3]березень 2021'!F251</f>
        <v>22314.13</v>
      </c>
      <c r="G238" s="316">
        <f>'[3]березень 2021'!G251</f>
        <v>24748.13</v>
      </c>
      <c r="H238" s="317">
        <v>1239.5800000000002</v>
      </c>
      <c r="I238" s="317">
        <v>1561.93</v>
      </c>
      <c r="J238" s="317">
        <f t="shared" si="329"/>
        <v>0</v>
      </c>
      <c r="K238" s="317">
        <f t="shared" si="330"/>
        <v>-322.34999999999991</v>
      </c>
      <c r="L238" s="317">
        <f t="shared" si="274"/>
        <v>-322.34999999999991</v>
      </c>
      <c r="M238" s="318">
        <v>3448.5199999999995</v>
      </c>
      <c r="N238" s="318">
        <v>5850.9000000000005</v>
      </c>
      <c r="O238" s="319">
        <f t="shared" si="331"/>
        <v>0</v>
      </c>
      <c r="P238" s="319">
        <f t="shared" si="275"/>
        <v>-2402.380000000001</v>
      </c>
      <c r="Q238" s="319">
        <f t="shared" si="276"/>
        <v>-2402.380000000001</v>
      </c>
      <c r="R238" s="319">
        <v>0</v>
      </c>
      <c r="S238" s="319">
        <v>0</v>
      </c>
      <c r="T238" s="319">
        <f t="shared" si="332"/>
        <v>0</v>
      </c>
      <c r="U238" s="320">
        <f t="shared" si="333"/>
        <v>0</v>
      </c>
      <c r="V238" s="341">
        <f t="shared" si="277"/>
        <v>0</v>
      </c>
      <c r="W238" s="319">
        <v>0</v>
      </c>
      <c r="X238" s="319">
        <v>0</v>
      </c>
      <c r="Y238" s="319">
        <f t="shared" si="278"/>
        <v>0</v>
      </c>
      <c r="Z238" s="320">
        <f t="shared" si="279"/>
        <v>0</v>
      </c>
      <c r="AA238" s="342">
        <f t="shared" si="280"/>
        <v>0</v>
      </c>
      <c r="AB238" s="323">
        <v>771.18999999999994</v>
      </c>
      <c r="AC238" s="323">
        <v>145.51999999999998</v>
      </c>
      <c r="AD238" s="324">
        <f t="shared" si="334"/>
        <v>625.66999999999996</v>
      </c>
      <c r="AE238" s="324">
        <f t="shared" si="335"/>
        <v>0</v>
      </c>
      <c r="AF238" s="325">
        <f>AB238-AC238</f>
        <v>625.66999999999996</v>
      </c>
      <c r="AG238" s="323">
        <v>311.53999999999996</v>
      </c>
      <c r="AH238" s="323">
        <v>227.05</v>
      </c>
      <c r="AI238" s="324">
        <f t="shared" si="336"/>
        <v>84.489999999999952</v>
      </c>
      <c r="AJ238" s="324">
        <f t="shared" si="337"/>
        <v>0</v>
      </c>
      <c r="AK238" s="325">
        <f t="shared" si="281"/>
        <v>84.489999999999952</v>
      </c>
      <c r="AL238" s="323">
        <v>0</v>
      </c>
      <c r="AM238" s="323">
        <v>0</v>
      </c>
      <c r="AN238" s="324">
        <f t="shared" si="338"/>
        <v>0</v>
      </c>
      <c r="AO238" s="324">
        <f t="shared" si="339"/>
        <v>0</v>
      </c>
      <c r="AP238" s="325">
        <f t="shared" si="282"/>
        <v>0</v>
      </c>
      <c r="AQ238" s="326">
        <v>0</v>
      </c>
      <c r="AR238" s="326">
        <v>0</v>
      </c>
      <c r="AS238" s="324">
        <f t="shared" si="340"/>
        <v>0</v>
      </c>
      <c r="AT238" s="324">
        <f t="shared" si="341"/>
        <v>0</v>
      </c>
      <c r="AU238" s="327">
        <f t="shared" si="283"/>
        <v>0</v>
      </c>
      <c r="AV238" s="323">
        <v>0</v>
      </c>
      <c r="AW238" s="323">
        <v>0</v>
      </c>
      <c r="AX238" s="324">
        <f t="shared" si="342"/>
        <v>0</v>
      </c>
      <c r="AY238" s="324">
        <f t="shared" si="343"/>
        <v>0</v>
      </c>
      <c r="AZ238" s="325">
        <f t="shared" si="284"/>
        <v>0</v>
      </c>
      <c r="BA238" s="326">
        <v>688.35000000000014</v>
      </c>
      <c r="BB238" s="326">
        <v>139.34</v>
      </c>
      <c r="BC238" s="324">
        <f t="shared" si="344"/>
        <v>549.0100000000001</v>
      </c>
      <c r="BD238" s="324">
        <f t="shared" si="345"/>
        <v>0</v>
      </c>
      <c r="BE238" s="327">
        <f t="shared" si="285"/>
        <v>549.0100000000001</v>
      </c>
      <c r="BF238" s="324">
        <v>135.49</v>
      </c>
      <c r="BG238" s="324">
        <v>0</v>
      </c>
      <c r="BH238" s="324">
        <f t="shared" si="346"/>
        <v>135.49</v>
      </c>
      <c r="BI238" s="324">
        <f t="shared" si="347"/>
        <v>0</v>
      </c>
      <c r="BJ238" s="327">
        <f t="shared" si="286"/>
        <v>135.49</v>
      </c>
      <c r="BK238" s="324">
        <v>633.02</v>
      </c>
      <c r="BL238" s="324">
        <v>424.78</v>
      </c>
      <c r="BM238" s="324">
        <f t="shared" si="348"/>
        <v>208.24</v>
      </c>
      <c r="BN238" s="324">
        <f t="shared" si="349"/>
        <v>0</v>
      </c>
      <c r="BO238" s="325">
        <f t="shared" si="287"/>
        <v>208.24</v>
      </c>
      <c r="BP238" s="320">
        <v>0</v>
      </c>
      <c r="BQ238" s="320">
        <v>0</v>
      </c>
      <c r="BR238" s="319">
        <f t="shared" si="288"/>
        <v>0</v>
      </c>
      <c r="BS238" s="320">
        <f t="shared" si="289"/>
        <v>0</v>
      </c>
      <c r="BT238" s="341">
        <f t="shared" si="290"/>
        <v>0</v>
      </c>
      <c r="BU238" s="319">
        <v>0</v>
      </c>
      <c r="BV238" s="319">
        <v>0</v>
      </c>
      <c r="BW238" s="319">
        <f t="shared" si="291"/>
        <v>0</v>
      </c>
      <c r="BX238" s="320">
        <f t="shared" si="292"/>
        <v>0</v>
      </c>
      <c r="BY238" s="342">
        <f t="shared" si="293"/>
        <v>0</v>
      </c>
      <c r="BZ238" s="319">
        <v>533.1</v>
      </c>
      <c r="CA238" s="319">
        <v>546.16999999999996</v>
      </c>
      <c r="CB238" s="319">
        <f t="shared" si="294"/>
        <v>0</v>
      </c>
      <c r="CC238" s="320">
        <f t="shared" si="295"/>
        <v>-13.069999999999936</v>
      </c>
      <c r="CD238" s="341">
        <f t="shared" si="296"/>
        <v>-13.069999999999936</v>
      </c>
      <c r="CE238" s="319">
        <v>3085.81</v>
      </c>
      <c r="CF238" s="319">
        <v>927.11999999999989</v>
      </c>
      <c r="CG238" s="319">
        <f t="shared" si="297"/>
        <v>2158.69</v>
      </c>
      <c r="CH238" s="320">
        <f t="shared" si="298"/>
        <v>0</v>
      </c>
      <c r="CI238" s="342">
        <f t="shared" si="299"/>
        <v>2158.69</v>
      </c>
      <c r="CJ238" s="319">
        <v>468.93</v>
      </c>
      <c r="CK238" s="319">
        <v>0</v>
      </c>
      <c r="CL238" s="324">
        <f t="shared" si="300"/>
        <v>468.93</v>
      </c>
      <c r="CM238" s="324">
        <f t="shared" si="301"/>
        <v>0</v>
      </c>
      <c r="CN238" s="327">
        <f>CJ238-CK238</f>
        <v>468.93</v>
      </c>
      <c r="CO238" s="324">
        <v>531.53000000000009</v>
      </c>
      <c r="CP238" s="324">
        <v>0</v>
      </c>
      <c r="CQ238" s="324">
        <f t="shared" si="302"/>
        <v>531.53000000000009</v>
      </c>
      <c r="CR238" s="324">
        <f t="shared" si="303"/>
        <v>0</v>
      </c>
      <c r="CS238" s="327">
        <f>CO238-CP238</f>
        <v>531.53000000000009</v>
      </c>
      <c r="CT238" s="324">
        <v>0</v>
      </c>
      <c r="CU238" s="324">
        <v>0</v>
      </c>
      <c r="CV238" s="324">
        <f t="shared" si="304"/>
        <v>0</v>
      </c>
      <c r="CW238" s="324">
        <f t="shared" si="305"/>
        <v>0</v>
      </c>
      <c r="CX238" s="327">
        <f>CT238-CU238</f>
        <v>0</v>
      </c>
      <c r="CY238" s="324">
        <v>0</v>
      </c>
      <c r="CZ238" s="324">
        <v>0</v>
      </c>
      <c r="DA238" s="324">
        <f t="shared" si="306"/>
        <v>0</v>
      </c>
      <c r="DB238" s="324">
        <f t="shared" si="307"/>
        <v>0</v>
      </c>
      <c r="DC238" s="327">
        <f>CY238-CZ238</f>
        <v>0</v>
      </c>
      <c r="DD238" s="324">
        <v>0</v>
      </c>
      <c r="DE238" s="324">
        <v>0</v>
      </c>
      <c r="DF238" s="324">
        <f t="shared" si="308"/>
        <v>0</v>
      </c>
      <c r="DG238" s="324">
        <f t="shared" si="309"/>
        <v>0</v>
      </c>
      <c r="DH238" s="325">
        <f>DD238-DE238</f>
        <v>0</v>
      </c>
      <c r="DI238" s="323">
        <v>156.68</v>
      </c>
      <c r="DJ238" s="323">
        <v>0</v>
      </c>
      <c r="DK238" s="324">
        <f t="shared" si="310"/>
        <v>156.68</v>
      </c>
      <c r="DL238" s="324">
        <f t="shared" si="311"/>
        <v>0</v>
      </c>
      <c r="DM238" s="327">
        <f>DI238-DJ238</f>
        <v>156.68</v>
      </c>
      <c r="DN238" s="324">
        <v>37.54</v>
      </c>
      <c r="DO238" s="324">
        <v>0</v>
      </c>
      <c r="DP238" s="324">
        <f t="shared" si="312"/>
        <v>37.54</v>
      </c>
      <c r="DQ238" s="324">
        <f t="shared" si="313"/>
        <v>0</v>
      </c>
      <c r="DR238" s="325">
        <f t="shared" si="314"/>
        <v>37.54</v>
      </c>
      <c r="DS238" s="320">
        <v>1070.3999999999999</v>
      </c>
      <c r="DT238" s="320">
        <v>0</v>
      </c>
      <c r="DU238" s="319">
        <f t="shared" si="315"/>
        <v>1070.3999999999999</v>
      </c>
      <c r="DV238" s="320">
        <f t="shared" si="316"/>
        <v>0</v>
      </c>
      <c r="DW238" s="342">
        <f>DS238-DT238</f>
        <v>1070.3999999999999</v>
      </c>
      <c r="DX238" s="329">
        <v>448.62999999999994</v>
      </c>
      <c r="DY238" s="329">
        <v>407.04</v>
      </c>
      <c r="DZ238" s="320">
        <f t="shared" si="317"/>
        <v>41.589999999999918</v>
      </c>
      <c r="EA238" s="320">
        <f t="shared" si="318"/>
        <v>0</v>
      </c>
      <c r="EB238" s="342">
        <f t="shared" si="319"/>
        <v>41.589999999999918</v>
      </c>
      <c r="EC238" s="319">
        <v>0</v>
      </c>
      <c r="ED238" s="319">
        <v>0</v>
      </c>
      <c r="EE238" s="319">
        <f t="shared" si="320"/>
        <v>0</v>
      </c>
      <c r="EF238" s="320">
        <f t="shared" si="321"/>
        <v>0</v>
      </c>
      <c r="EG238" s="342">
        <f t="shared" si="360"/>
        <v>0</v>
      </c>
      <c r="EH238" s="324"/>
      <c r="EI238" s="324"/>
      <c r="EJ238" s="324">
        <f t="shared" si="322"/>
        <v>0</v>
      </c>
      <c r="EK238" s="324">
        <f t="shared" si="323"/>
        <v>0</v>
      </c>
      <c r="EL238" s="327">
        <f t="shared" si="324"/>
        <v>0</v>
      </c>
      <c r="EM238" s="330">
        <v>464.32999999999993</v>
      </c>
      <c r="EN238" s="330">
        <v>339.85</v>
      </c>
      <c r="EO238" s="331">
        <f t="shared" si="325"/>
        <v>14024.640000000001</v>
      </c>
      <c r="EP238" s="331">
        <f t="shared" si="273"/>
        <v>10569.7</v>
      </c>
      <c r="EQ238" s="332">
        <f t="shared" si="350"/>
        <v>3454.9400000000005</v>
      </c>
      <c r="ER238" s="332">
        <f t="shared" si="351"/>
        <v>0</v>
      </c>
      <c r="ES238" s="333">
        <f t="shared" si="326"/>
        <v>3454.9400000000005</v>
      </c>
      <c r="ET238" s="343"/>
      <c r="EU238" s="335">
        <f t="shared" si="327"/>
        <v>25769.07</v>
      </c>
      <c r="EV238" s="336">
        <f t="shared" si="328"/>
        <v>28101.5</v>
      </c>
      <c r="EW238" s="337"/>
      <c r="EX238" s="2"/>
      <c r="EY238" s="7"/>
      <c r="EZ238" s="2"/>
      <c r="FA238" s="2"/>
      <c r="FB238" s="2"/>
      <c r="FC238" s="2"/>
      <c r="FD238" s="2"/>
      <c r="FE238" s="2"/>
      <c r="FF238" s="2"/>
      <c r="FG238" s="2"/>
    </row>
    <row r="239" spans="1:163" s="4" customFormat="1" ht="17.25" customHeight="1" thickBot="1" x14ac:dyDescent="0.3">
      <c r="A239" s="311">
        <v>232</v>
      </c>
      <c r="B239" s="338" t="s">
        <v>237</v>
      </c>
      <c r="C239" s="345">
        <v>9</v>
      </c>
      <c r="D239" s="346">
        <v>2</v>
      </c>
      <c r="E239" s="315">
        <v>4201.7</v>
      </c>
      <c r="F239" s="316">
        <f>'[3]березень 2021'!F254</f>
        <v>147971.70000000001</v>
      </c>
      <c r="G239" s="316">
        <f>'[3]березень 2021'!G254</f>
        <v>96145.47</v>
      </c>
      <c r="H239" s="317">
        <v>20093.77</v>
      </c>
      <c r="I239" s="317">
        <v>20606.39</v>
      </c>
      <c r="J239" s="317">
        <f t="shared" si="329"/>
        <v>0</v>
      </c>
      <c r="K239" s="317">
        <f t="shared" si="330"/>
        <v>-512.61999999999898</v>
      </c>
      <c r="L239" s="317">
        <f t="shared" si="274"/>
        <v>-512.61999999999898</v>
      </c>
      <c r="M239" s="318">
        <v>43998.57</v>
      </c>
      <c r="N239" s="318">
        <v>46385.439999999995</v>
      </c>
      <c r="O239" s="319">
        <f t="shared" si="331"/>
        <v>0</v>
      </c>
      <c r="P239" s="319">
        <f t="shared" si="275"/>
        <v>-2386.8699999999953</v>
      </c>
      <c r="Q239" s="319">
        <f t="shared" si="276"/>
        <v>-2386.8699999999953</v>
      </c>
      <c r="R239" s="319">
        <v>17883.330000000002</v>
      </c>
      <c r="S239" s="319">
        <v>17543.690000000002</v>
      </c>
      <c r="T239" s="319">
        <f t="shared" si="332"/>
        <v>339.63999999999942</v>
      </c>
      <c r="U239" s="320">
        <f t="shared" si="333"/>
        <v>0</v>
      </c>
      <c r="V239" s="341">
        <f t="shared" si="277"/>
        <v>339.63999999999942</v>
      </c>
      <c r="W239" s="319">
        <v>2068.89</v>
      </c>
      <c r="X239" s="319">
        <v>2031.4399999999998</v>
      </c>
      <c r="Y239" s="319">
        <f t="shared" si="278"/>
        <v>37.450000000000045</v>
      </c>
      <c r="Z239" s="320">
        <f t="shared" si="279"/>
        <v>0</v>
      </c>
      <c r="AA239" s="342">
        <f t="shared" si="280"/>
        <v>37.450000000000045</v>
      </c>
      <c r="AB239" s="323">
        <v>5555.84</v>
      </c>
      <c r="AC239" s="323">
        <v>987.66</v>
      </c>
      <c r="AD239" s="324">
        <f t="shared" si="334"/>
        <v>4568.18</v>
      </c>
      <c r="AE239" s="324">
        <f t="shared" si="335"/>
        <v>0</v>
      </c>
      <c r="AF239" s="347">
        <f>AB239-AC239</f>
        <v>4568.18</v>
      </c>
      <c r="AG239" s="323">
        <v>3117.0099999999998</v>
      </c>
      <c r="AH239" s="323">
        <v>498.61000000000007</v>
      </c>
      <c r="AI239" s="348">
        <f t="shared" si="336"/>
        <v>2618.3999999999996</v>
      </c>
      <c r="AJ239" s="348">
        <f t="shared" si="337"/>
        <v>0</v>
      </c>
      <c r="AK239" s="347">
        <f t="shared" si="281"/>
        <v>2618.3999999999996</v>
      </c>
      <c r="AL239" s="323">
        <v>4428.5300000000007</v>
      </c>
      <c r="AM239" s="323">
        <v>3406.5800000000004</v>
      </c>
      <c r="AN239" s="348">
        <f t="shared" si="338"/>
        <v>1021.9500000000003</v>
      </c>
      <c r="AO239" s="348">
        <f t="shared" si="339"/>
        <v>0</v>
      </c>
      <c r="AP239" s="347">
        <f t="shared" si="282"/>
        <v>1021.9500000000003</v>
      </c>
      <c r="AQ239" s="326">
        <v>0</v>
      </c>
      <c r="AR239" s="326">
        <v>0</v>
      </c>
      <c r="AS239" s="324">
        <f t="shared" si="340"/>
        <v>0</v>
      </c>
      <c r="AT239" s="324">
        <f t="shared" si="341"/>
        <v>0</v>
      </c>
      <c r="AU239" s="327">
        <f t="shared" si="283"/>
        <v>0</v>
      </c>
      <c r="AV239" s="323">
        <v>257.65000000000003</v>
      </c>
      <c r="AW239" s="323">
        <v>211.31</v>
      </c>
      <c r="AX239" s="348">
        <f t="shared" si="342"/>
        <v>46.340000000000032</v>
      </c>
      <c r="AY239" s="348">
        <f t="shared" si="343"/>
        <v>0</v>
      </c>
      <c r="AZ239" s="347">
        <f t="shared" si="284"/>
        <v>46.340000000000032</v>
      </c>
      <c r="BA239" s="326">
        <v>2696.47</v>
      </c>
      <c r="BB239" s="326">
        <v>2124.21</v>
      </c>
      <c r="BC239" s="324">
        <f t="shared" si="344"/>
        <v>572.25999999999976</v>
      </c>
      <c r="BD239" s="324">
        <f t="shared" si="345"/>
        <v>0</v>
      </c>
      <c r="BE239" s="327">
        <f t="shared" si="285"/>
        <v>572.25999999999976</v>
      </c>
      <c r="BF239" s="324">
        <v>1438.69</v>
      </c>
      <c r="BG239" s="324">
        <v>2490.06</v>
      </c>
      <c r="BH239" s="348">
        <f t="shared" si="346"/>
        <v>0</v>
      </c>
      <c r="BI239" s="348">
        <f t="shared" si="347"/>
        <v>-1051.3699999999999</v>
      </c>
      <c r="BJ239" s="349">
        <f t="shared" si="286"/>
        <v>-1051.3699999999999</v>
      </c>
      <c r="BK239" s="324">
        <v>7658.83</v>
      </c>
      <c r="BL239" s="324">
        <v>4510.4399999999996</v>
      </c>
      <c r="BM239" s="348">
        <f t="shared" si="348"/>
        <v>3148.3900000000003</v>
      </c>
      <c r="BN239" s="348">
        <f t="shared" si="349"/>
        <v>0</v>
      </c>
      <c r="BO239" s="347">
        <f t="shared" si="287"/>
        <v>3148.3900000000003</v>
      </c>
      <c r="BP239" s="320">
        <v>816.02</v>
      </c>
      <c r="BQ239" s="320">
        <v>654.36999999999989</v>
      </c>
      <c r="BR239" s="319">
        <f t="shared" si="288"/>
        <v>161.65000000000009</v>
      </c>
      <c r="BS239" s="320">
        <f t="shared" si="289"/>
        <v>0</v>
      </c>
      <c r="BT239" s="341">
        <f t="shared" si="290"/>
        <v>161.65000000000009</v>
      </c>
      <c r="BU239" s="319">
        <v>105.02000000000001</v>
      </c>
      <c r="BV239" s="319">
        <v>341.32</v>
      </c>
      <c r="BW239" s="319">
        <f t="shared" si="291"/>
        <v>0</v>
      </c>
      <c r="BX239" s="320">
        <f t="shared" si="292"/>
        <v>-236.29999999999998</v>
      </c>
      <c r="BY239" s="342">
        <f t="shared" si="293"/>
        <v>-236.29999999999998</v>
      </c>
      <c r="BZ239" s="319">
        <v>2010.0800000000002</v>
      </c>
      <c r="CA239" s="319">
        <v>0</v>
      </c>
      <c r="CB239" s="319">
        <f t="shared" si="294"/>
        <v>2010.0800000000002</v>
      </c>
      <c r="CC239" s="320">
        <f t="shared" si="295"/>
        <v>0</v>
      </c>
      <c r="CD239" s="341">
        <f t="shared" si="296"/>
        <v>2010.0800000000002</v>
      </c>
      <c r="CE239" s="319">
        <v>23727.989999999998</v>
      </c>
      <c r="CF239" s="319">
        <v>694.06999999999994</v>
      </c>
      <c r="CG239" s="319">
        <f t="shared" si="297"/>
        <v>23033.919999999998</v>
      </c>
      <c r="CH239" s="320">
        <f t="shared" si="298"/>
        <v>0</v>
      </c>
      <c r="CI239" s="342">
        <f t="shared" si="299"/>
        <v>23033.919999999998</v>
      </c>
      <c r="CJ239" s="319">
        <v>3210.3900000000003</v>
      </c>
      <c r="CK239" s="319">
        <v>0</v>
      </c>
      <c r="CL239" s="324">
        <f t="shared" si="300"/>
        <v>3210.3900000000003</v>
      </c>
      <c r="CM239" s="324">
        <f t="shared" si="301"/>
        <v>0</v>
      </c>
      <c r="CN239" s="327">
        <f>CJ239-CK239</f>
        <v>3210.3900000000003</v>
      </c>
      <c r="CO239" s="324">
        <v>5518.1399999999994</v>
      </c>
      <c r="CP239" s="324">
        <v>0</v>
      </c>
      <c r="CQ239" s="348">
        <f t="shared" si="302"/>
        <v>5518.1399999999994</v>
      </c>
      <c r="CR239" s="348">
        <f t="shared" si="303"/>
        <v>0</v>
      </c>
      <c r="CS239" s="349">
        <f>CO239-CP239</f>
        <v>5518.1399999999994</v>
      </c>
      <c r="CT239" s="324">
        <v>1149.9100000000001</v>
      </c>
      <c r="CU239" s="324">
        <v>0</v>
      </c>
      <c r="CV239" s="348">
        <f t="shared" si="304"/>
        <v>1149.9100000000001</v>
      </c>
      <c r="CW239" s="348">
        <f t="shared" si="305"/>
        <v>0</v>
      </c>
      <c r="CX239" s="349">
        <f>CT239-CU239</f>
        <v>1149.9100000000001</v>
      </c>
      <c r="CY239" s="324">
        <v>0</v>
      </c>
      <c r="CZ239" s="324">
        <v>0</v>
      </c>
      <c r="DA239" s="348">
        <f t="shared" si="306"/>
        <v>0</v>
      </c>
      <c r="DB239" s="348">
        <f t="shared" si="307"/>
        <v>0</v>
      </c>
      <c r="DC239" s="349">
        <f>CY239-CZ239</f>
        <v>0</v>
      </c>
      <c r="DD239" s="324">
        <v>949.54</v>
      </c>
      <c r="DE239" s="324">
        <v>0</v>
      </c>
      <c r="DF239" s="348">
        <f t="shared" si="308"/>
        <v>949.54</v>
      </c>
      <c r="DG239" s="348">
        <f t="shared" si="309"/>
        <v>0</v>
      </c>
      <c r="DH239" s="347">
        <f>DD239-DE239</f>
        <v>949.54</v>
      </c>
      <c r="DI239" s="323">
        <v>962.29000000000008</v>
      </c>
      <c r="DJ239" s="323">
        <v>0</v>
      </c>
      <c r="DK239" s="348">
        <f t="shared" si="310"/>
        <v>962.29000000000008</v>
      </c>
      <c r="DL239" s="348">
        <f t="shared" si="311"/>
        <v>0</v>
      </c>
      <c r="DM239" s="349">
        <f>DI239-DJ239</f>
        <v>962.29000000000008</v>
      </c>
      <c r="DN239" s="324">
        <v>140.36000000000001</v>
      </c>
      <c r="DO239" s="324">
        <v>0</v>
      </c>
      <c r="DP239" s="348">
        <f t="shared" si="312"/>
        <v>140.36000000000001</v>
      </c>
      <c r="DQ239" s="348">
        <f t="shared" si="313"/>
        <v>0</v>
      </c>
      <c r="DR239" s="347">
        <f t="shared" si="314"/>
        <v>140.36000000000001</v>
      </c>
      <c r="DS239" s="320">
        <v>2424.71</v>
      </c>
      <c r="DT239" s="320">
        <v>0</v>
      </c>
      <c r="DU239" s="319">
        <f t="shared" si="315"/>
        <v>2424.71</v>
      </c>
      <c r="DV239" s="320">
        <f t="shared" si="316"/>
        <v>0</v>
      </c>
      <c r="DW239" s="342">
        <f>DS239-DT239</f>
        <v>2424.71</v>
      </c>
      <c r="DX239" s="329">
        <v>7078.2599999999984</v>
      </c>
      <c r="DY239" s="329">
        <v>6365.7900000000009</v>
      </c>
      <c r="DZ239" s="320">
        <f t="shared" si="317"/>
        <v>712.46999999999753</v>
      </c>
      <c r="EA239" s="320">
        <f t="shared" si="318"/>
        <v>0</v>
      </c>
      <c r="EB239" s="342">
        <f t="shared" si="319"/>
        <v>712.46999999999753</v>
      </c>
      <c r="EC239" s="319">
        <v>14641.04</v>
      </c>
      <c r="ED239" s="319">
        <v>8180.76</v>
      </c>
      <c r="EE239" s="319">
        <f t="shared" si="320"/>
        <v>6460.2800000000007</v>
      </c>
      <c r="EF239" s="320">
        <f t="shared" si="321"/>
        <v>0</v>
      </c>
      <c r="EG239" s="342">
        <f t="shared" si="360"/>
        <v>6460.2800000000007</v>
      </c>
      <c r="EH239" s="324"/>
      <c r="EI239" s="324"/>
      <c r="EJ239" s="324">
        <f t="shared" si="322"/>
        <v>0</v>
      </c>
      <c r="EK239" s="324">
        <f t="shared" si="323"/>
        <v>0</v>
      </c>
      <c r="EL239" s="327">
        <f t="shared" si="324"/>
        <v>0</v>
      </c>
      <c r="EM239" s="330">
        <v>5904.77</v>
      </c>
      <c r="EN239" s="330">
        <v>3992.77</v>
      </c>
      <c r="EO239" s="331">
        <f t="shared" si="325"/>
        <v>177836.1</v>
      </c>
      <c r="EP239" s="331">
        <f t="shared" si="273"/>
        <v>121024.91000000002</v>
      </c>
      <c r="EQ239" s="332">
        <f t="shared" si="350"/>
        <v>56811.189999999988</v>
      </c>
      <c r="ER239" s="332">
        <f t="shared" si="351"/>
        <v>0</v>
      </c>
      <c r="ES239" s="333">
        <f t="shared" si="326"/>
        <v>56811.189999999988</v>
      </c>
      <c r="ET239" s="343"/>
      <c r="EU239" s="335">
        <f t="shared" si="327"/>
        <v>204782.89</v>
      </c>
      <c r="EV239" s="336">
        <f t="shared" si="328"/>
        <v>131110.01999999999</v>
      </c>
      <c r="EW239" s="337"/>
      <c r="EX239" s="2"/>
      <c r="EY239" s="7"/>
      <c r="EZ239" s="2"/>
      <c r="FA239" s="2"/>
      <c r="FB239" s="2"/>
      <c r="FC239" s="2"/>
      <c r="FD239" s="2"/>
      <c r="FE239" s="2"/>
      <c r="FF239" s="2"/>
      <c r="FG239" s="2"/>
    </row>
    <row r="240" spans="1:163" ht="12.75" thickBot="1" x14ac:dyDescent="0.25">
      <c r="A240" s="350"/>
      <c r="B240" s="351" t="s">
        <v>238</v>
      </c>
      <c r="C240" s="352"/>
      <c r="D240" s="353"/>
      <c r="E240" s="354">
        <f t="shared" ref="E240:AJ240" si="361">SUM(E8:E239)</f>
        <v>850273.19285714289</v>
      </c>
      <c r="F240" s="354">
        <f t="shared" si="361"/>
        <v>-3636114.3099999982</v>
      </c>
      <c r="G240" s="354">
        <f t="shared" si="361"/>
        <v>-6164693.7010000041</v>
      </c>
      <c r="H240" s="355">
        <f t="shared" si="361"/>
        <v>4081679.1700000018</v>
      </c>
      <c r="I240" s="355">
        <f t="shared" si="361"/>
        <v>3935085.4799999991</v>
      </c>
      <c r="J240" s="355">
        <f t="shared" si="361"/>
        <v>183025.90999999995</v>
      </c>
      <c r="K240" s="355">
        <f t="shared" si="361"/>
        <v>-36432.22000000003</v>
      </c>
      <c r="L240" s="355">
        <f t="shared" si="361"/>
        <v>146593.68999999997</v>
      </c>
      <c r="M240" s="355">
        <f t="shared" si="361"/>
        <v>5522808.5900000008</v>
      </c>
      <c r="N240" s="355">
        <f t="shared" si="361"/>
        <v>7396742.3599999966</v>
      </c>
      <c r="O240" s="355">
        <f t="shared" si="361"/>
        <v>4276.7200000000012</v>
      </c>
      <c r="P240" s="355">
        <f t="shared" si="361"/>
        <v>-1878210.4899999993</v>
      </c>
      <c r="Q240" s="355">
        <f t="shared" si="361"/>
        <v>-1873933.7699999996</v>
      </c>
      <c r="R240" s="355">
        <f t="shared" si="361"/>
        <v>2974669.7499999995</v>
      </c>
      <c r="S240" s="355">
        <f t="shared" si="361"/>
        <v>2984715.4299999988</v>
      </c>
      <c r="T240" s="355">
        <f t="shared" si="361"/>
        <v>38638.429999999935</v>
      </c>
      <c r="U240" s="355">
        <f t="shared" si="361"/>
        <v>-48684.110000000015</v>
      </c>
      <c r="V240" s="355">
        <f t="shared" si="361"/>
        <v>-10045.680000000073</v>
      </c>
      <c r="W240" s="355">
        <f t="shared" si="361"/>
        <v>64541.929999999993</v>
      </c>
      <c r="X240" s="355">
        <f t="shared" si="361"/>
        <v>62969.290000000008</v>
      </c>
      <c r="Y240" s="355">
        <f t="shared" si="361"/>
        <v>2349.8900000000012</v>
      </c>
      <c r="Z240" s="355">
        <f t="shared" si="361"/>
        <v>-777.24999999999852</v>
      </c>
      <c r="AA240" s="355">
        <f t="shared" si="361"/>
        <v>1572.6400000000028</v>
      </c>
      <c r="AB240" s="355">
        <f t="shared" si="361"/>
        <v>1140110.6499999992</v>
      </c>
      <c r="AC240" s="355">
        <f t="shared" si="361"/>
        <v>184831.64</v>
      </c>
      <c r="AD240" s="355">
        <f t="shared" si="361"/>
        <v>956026.82999999961</v>
      </c>
      <c r="AE240" s="355">
        <f t="shared" si="361"/>
        <v>-747.82000000000016</v>
      </c>
      <c r="AF240" s="355">
        <f t="shared" si="361"/>
        <v>955279.00999999966</v>
      </c>
      <c r="AG240" s="355">
        <f t="shared" si="361"/>
        <v>581991.62</v>
      </c>
      <c r="AH240" s="355">
        <f t="shared" si="361"/>
        <v>162348.32999999993</v>
      </c>
      <c r="AI240" s="355">
        <f t="shared" si="361"/>
        <v>422841.20000000019</v>
      </c>
      <c r="AJ240" s="355">
        <f t="shared" si="361"/>
        <v>-3197.91</v>
      </c>
      <c r="AK240" s="355">
        <f t="shared" ref="AK240:BP240" si="362">SUM(AK8:AK239)</f>
        <v>419643.2900000001</v>
      </c>
      <c r="AL240" s="355">
        <f t="shared" si="362"/>
        <v>1097901.2300000002</v>
      </c>
      <c r="AM240" s="355">
        <f t="shared" si="362"/>
        <v>837126.38000000012</v>
      </c>
      <c r="AN240" s="355">
        <f t="shared" si="362"/>
        <v>260774.86000000002</v>
      </c>
      <c r="AO240" s="355">
        <f t="shared" si="362"/>
        <v>-0.01</v>
      </c>
      <c r="AP240" s="355">
        <f t="shared" si="362"/>
        <v>260774.85</v>
      </c>
      <c r="AQ240" s="355">
        <f t="shared" si="362"/>
        <v>208279.31000000006</v>
      </c>
      <c r="AR240" s="355">
        <f t="shared" si="362"/>
        <v>178022.80999999994</v>
      </c>
      <c r="AS240" s="355">
        <f t="shared" si="362"/>
        <v>30641.840000000015</v>
      </c>
      <c r="AT240" s="355">
        <f t="shared" si="362"/>
        <v>-385.34000000000003</v>
      </c>
      <c r="AU240" s="355">
        <f t="shared" si="362"/>
        <v>30256.500000000011</v>
      </c>
      <c r="AV240" s="355">
        <f t="shared" si="362"/>
        <v>71011.419999999984</v>
      </c>
      <c r="AW240" s="355">
        <f t="shared" si="362"/>
        <v>143312.72999999992</v>
      </c>
      <c r="AX240" s="355">
        <f t="shared" si="362"/>
        <v>35217.689999999973</v>
      </c>
      <c r="AY240" s="355">
        <f t="shared" si="362"/>
        <v>-107519.00000000001</v>
      </c>
      <c r="AZ240" s="355">
        <f t="shared" si="362"/>
        <v>-72301.310000000027</v>
      </c>
      <c r="BA240" s="355">
        <f t="shared" si="362"/>
        <v>1011950.9700000002</v>
      </c>
      <c r="BB240" s="355">
        <f t="shared" si="362"/>
        <v>865400.3</v>
      </c>
      <c r="BC240" s="355">
        <f t="shared" si="362"/>
        <v>262049.35999999987</v>
      </c>
      <c r="BD240" s="355">
        <f t="shared" si="362"/>
        <v>-115498.69</v>
      </c>
      <c r="BE240" s="355">
        <f t="shared" si="362"/>
        <v>146550.66999999993</v>
      </c>
      <c r="BF240" s="355">
        <f t="shared" si="362"/>
        <v>276815.89</v>
      </c>
      <c r="BG240" s="355">
        <f t="shared" si="362"/>
        <v>256676.74999999997</v>
      </c>
      <c r="BH240" s="355">
        <f t="shared" si="362"/>
        <v>188304.19000000003</v>
      </c>
      <c r="BI240" s="355">
        <f t="shared" si="362"/>
        <v>-168165.05</v>
      </c>
      <c r="BJ240" s="355">
        <f t="shared" si="362"/>
        <v>20139.140000000018</v>
      </c>
      <c r="BK240" s="355">
        <f t="shared" si="362"/>
        <v>1590434.4599999995</v>
      </c>
      <c r="BL240" s="355">
        <f t="shared" si="362"/>
        <v>2427002.7199999993</v>
      </c>
      <c r="BM240" s="355">
        <f t="shared" si="362"/>
        <v>239487.92999999991</v>
      </c>
      <c r="BN240" s="355">
        <f t="shared" si="362"/>
        <v>-1076056.1900000004</v>
      </c>
      <c r="BO240" s="355">
        <f t="shared" si="362"/>
        <v>-836568.26000000047</v>
      </c>
      <c r="BP240" s="355">
        <f t="shared" si="362"/>
        <v>192676.69999999998</v>
      </c>
      <c r="BQ240" s="355">
        <f t="shared" ref="BQ240:CV240" si="363">SUM(BQ8:BQ239)</f>
        <v>158205.87000000002</v>
      </c>
      <c r="BR240" s="355">
        <f t="shared" si="363"/>
        <v>34470.830000000031</v>
      </c>
      <c r="BS240" s="355">
        <f t="shared" si="363"/>
        <v>0</v>
      </c>
      <c r="BT240" s="355">
        <f t="shared" si="363"/>
        <v>34470.830000000031</v>
      </c>
      <c r="BU240" s="355">
        <f t="shared" si="363"/>
        <v>24897.870000000021</v>
      </c>
      <c r="BV240" s="355">
        <f t="shared" si="363"/>
        <v>51897.009999999966</v>
      </c>
      <c r="BW240" s="355">
        <f t="shared" si="363"/>
        <v>17786.680000000015</v>
      </c>
      <c r="BX240" s="355">
        <f t="shared" si="363"/>
        <v>-44785.82</v>
      </c>
      <c r="BY240" s="355">
        <f t="shared" si="363"/>
        <v>-26999.139999999985</v>
      </c>
      <c r="BZ240" s="355">
        <f t="shared" si="363"/>
        <v>500393.97000000044</v>
      </c>
      <c r="CA240" s="355">
        <f t="shared" si="363"/>
        <v>496301.69999999984</v>
      </c>
      <c r="CB240" s="355">
        <f t="shared" si="363"/>
        <v>185508.65999999995</v>
      </c>
      <c r="CC240" s="355">
        <f t="shared" si="363"/>
        <v>-181416.38999999996</v>
      </c>
      <c r="CD240" s="355">
        <f t="shared" si="363"/>
        <v>4092.2699999999977</v>
      </c>
      <c r="CE240" s="355">
        <f t="shared" si="363"/>
        <v>6603032.1899999976</v>
      </c>
      <c r="CF240" s="355">
        <f t="shared" si="363"/>
        <v>8027696.9100000048</v>
      </c>
      <c r="CG240" s="355">
        <f t="shared" si="363"/>
        <v>2700412.669999999</v>
      </c>
      <c r="CH240" s="355">
        <f t="shared" si="363"/>
        <v>-4125077.3899999992</v>
      </c>
      <c r="CI240" s="356">
        <f t="shared" si="363"/>
        <v>-1424664.7200000004</v>
      </c>
      <c r="CJ240" s="356">
        <f t="shared" si="363"/>
        <v>672735.98000000045</v>
      </c>
      <c r="CK240" s="356">
        <f t="shared" si="363"/>
        <v>101309.85999999999</v>
      </c>
      <c r="CL240" s="356">
        <f t="shared" si="363"/>
        <v>599885.19999999972</v>
      </c>
      <c r="CM240" s="356">
        <f t="shared" si="363"/>
        <v>-28459.079999999998</v>
      </c>
      <c r="CN240" s="356">
        <f t="shared" si="363"/>
        <v>571426.11999999976</v>
      </c>
      <c r="CO240" s="356">
        <f t="shared" si="363"/>
        <v>998584.42</v>
      </c>
      <c r="CP240" s="356">
        <f t="shared" si="363"/>
        <v>1161014.4999999998</v>
      </c>
      <c r="CQ240" s="356">
        <f t="shared" si="363"/>
        <v>632330.94000000029</v>
      </c>
      <c r="CR240" s="356">
        <f t="shared" si="363"/>
        <v>-794761.01999999979</v>
      </c>
      <c r="CS240" s="356">
        <f t="shared" si="363"/>
        <v>-162430.08000000007</v>
      </c>
      <c r="CT240" s="356">
        <f t="shared" si="363"/>
        <v>194228.80999999988</v>
      </c>
      <c r="CU240" s="356">
        <f t="shared" si="363"/>
        <v>114519.54000000002</v>
      </c>
      <c r="CV240" s="356">
        <f t="shared" si="363"/>
        <v>160432.77999999997</v>
      </c>
      <c r="CW240" s="356">
        <f t="shared" ref="CW240:EB240" si="364">SUM(CW8:CW239)</f>
        <v>-80723.509999999995</v>
      </c>
      <c r="CX240" s="356">
        <f t="shared" si="364"/>
        <v>79709.270000000062</v>
      </c>
      <c r="CY240" s="356">
        <f t="shared" si="364"/>
        <v>408514.37000000011</v>
      </c>
      <c r="CZ240" s="356">
        <f t="shared" si="364"/>
        <v>51595.430000000015</v>
      </c>
      <c r="DA240" s="356">
        <f t="shared" si="364"/>
        <v>382881.68000000011</v>
      </c>
      <c r="DB240" s="356">
        <f t="shared" si="364"/>
        <v>-25962.74</v>
      </c>
      <c r="DC240" s="356">
        <f t="shared" si="364"/>
        <v>356918.94000000012</v>
      </c>
      <c r="DD240" s="356">
        <f t="shared" si="364"/>
        <v>257075.93000000005</v>
      </c>
      <c r="DE240" s="356">
        <f t="shared" si="364"/>
        <v>89531.72</v>
      </c>
      <c r="DF240" s="356">
        <f t="shared" si="364"/>
        <v>240299.62000000002</v>
      </c>
      <c r="DG240" s="356">
        <f t="shared" si="364"/>
        <v>-72755.409999999989</v>
      </c>
      <c r="DH240" s="356">
        <f t="shared" si="364"/>
        <v>167544.21000000008</v>
      </c>
      <c r="DI240" s="356">
        <f t="shared" si="364"/>
        <v>352209.55999999988</v>
      </c>
      <c r="DJ240" s="356">
        <f t="shared" si="364"/>
        <v>223028.45</v>
      </c>
      <c r="DK240" s="356">
        <f t="shared" si="364"/>
        <v>202156.46999999994</v>
      </c>
      <c r="DL240" s="356">
        <f t="shared" si="364"/>
        <v>-72975.360000000001</v>
      </c>
      <c r="DM240" s="356">
        <f t="shared" si="364"/>
        <v>129181.1100000001</v>
      </c>
      <c r="DN240" s="356">
        <f t="shared" si="364"/>
        <v>40428.769999999982</v>
      </c>
      <c r="DO240" s="356">
        <f t="shared" si="364"/>
        <v>79140.079999999987</v>
      </c>
      <c r="DP240" s="356">
        <f t="shared" si="364"/>
        <v>36746.340000000004</v>
      </c>
      <c r="DQ240" s="356">
        <f t="shared" si="364"/>
        <v>-75457.650000000009</v>
      </c>
      <c r="DR240" s="356">
        <f t="shared" si="364"/>
        <v>-38711.310000000012</v>
      </c>
      <c r="DS240" s="355">
        <f t="shared" si="364"/>
        <v>1288306.0900000005</v>
      </c>
      <c r="DT240" s="355">
        <f t="shared" si="364"/>
        <v>0</v>
      </c>
      <c r="DU240" s="355">
        <f t="shared" si="364"/>
        <v>1288306.0900000005</v>
      </c>
      <c r="DV240" s="355">
        <f t="shared" si="364"/>
        <v>0</v>
      </c>
      <c r="DW240" s="355">
        <f t="shared" si="364"/>
        <v>1288306.0900000005</v>
      </c>
      <c r="DX240" s="356">
        <f t="shared" si="364"/>
        <v>1423169.16</v>
      </c>
      <c r="DY240" s="356">
        <f t="shared" si="364"/>
        <v>1052538.7000000004</v>
      </c>
      <c r="DZ240" s="356">
        <f t="shared" si="364"/>
        <v>439553.67999999988</v>
      </c>
      <c r="EA240" s="356">
        <f t="shared" si="364"/>
        <v>-68923.22</v>
      </c>
      <c r="EB240" s="356">
        <f t="shared" si="364"/>
        <v>370630.45999999996</v>
      </c>
      <c r="EC240" s="355">
        <f t="shared" ref="EC240:ES240" si="365">SUM(EC8:EC239)</f>
        <v>835059.75999999966</v>
      </c>
      <c r="ED240" s="355">
        <f t="shared" si="365"/>
        <v>635853.69999999995</v>
      </c>
      <c r="EE240" s="355">
        <f t="shared" si="365"/>
        <v>205051.81</v>
      </c>
      <c r="EF240" s="355">
        <f t="shared" si="365"/>
        <v>-5845.7499999999936</v>
      </c>
      <c r="EG240" s="357">
        <f t="shared" si="365"/>
        <v>199206.06000000003</v>
      </c>
      <c r="EH240" s="357">
        <f t="shared" si="365"/>
        <v>0</v>
      </c>
      <c r="EI240" s="357">
        <f t="shared" si="365"/>
        <v>0</v>
      </c>
      <c r="EJ240" s="357">
        <f t="shared" si="365"/>
        <v>0</v>
      </c>
      <c r="EK240" s="357">
        <f t="shared" si="365"/>
        <v>0</v>
      </c>
      <c r="EL240" s="357">
        <f t="shared" si="365"/>
        <v>0</v>
      </c>
      <c r="EM240" s="358">
        <f t="shared" si="365"/>
        <v>1116932.3499999996</v>
      </c>
      <c r="EN240" s="356">
        <f t="shared" si="365"/>
        <v>1105812.1100000003</v>
      </c>
      <c r="EO240" s="355">
        <f t="shared" si="365"/>
        <v>33530440.919999998</v>
      </c>
      <c r="EP240" s="355">
        <f t="shared" si="365"/>
        <v>32782679.800000012</v>
      </c>
      <c r="EQ240" s="355">
        <f t="shared" si="365"/>
        <v>4881126.2300000014</v>
      </c>
      <c r="ER240" s="355">
        <f t="shared" si="365"/>
        <v>-4133365.1099999989</v>
      </c>
      <c r="ES240" s="355">
        <f t="shared" si="365"/>
        <v>747761.11999999965</v>
      </c>
      <c r="ET240" s="355"/>
      <c r="EU240" s="355">
        <f>SUM(EU8:EU239)</f>
        <v>-2888353.1900000032</v>
      </c>
      <c r="EV240" s="355">
        <f>SUM(EV8:EV239)</f>
        <v>-6485720.1610000012</v>
      </c>
      <c r="EW240" s="359"/>
      <c r="EX240" s="1"/>
      <c r="EY240" s="1"/>
    </row>
    <row r="241" spans="2:153" s="3" customFormat="1" x14ac:dyDescent="0.2">
      <c r="B241" s="360"/>
      <c r="C241" s="360"/>
      <c r="D241" s="360"/>
      <c r="E241" s="361"/>
      <c r="F241" s="361"/>
      <c r="G241" s="361"/>
      <c r="H241" s="362"/>
      <c r="I241" s="362"/>
      <c r="J241" s="362"/>
      <c r="K241" s="362"/>
      <c r="L241" s="362"/>
      <c r="M241" s="362"/>
      <c r="N241" s="362"/>
      <c r="O241" s="362"/>
      <c r="P241" s="362"/>
      <c r="Q241" s="362"/>
      <c r="R241" s="6"/>
      <c r="S241" s="1"/>
      <c r="T241" s="362"/>
      <c r="U241" s="362"/>
      <c r="V241" s="362"/>
      <c r="W241" s="362"/>
      <c r="X241" s="362"/>
      <c r="Y241" s="362"/>
      <c r="Z241" s="362"/>
      <c r="AA241" s="362"/>
      <c r="AB241" s="362"/>
      <c r="AC241" s="362"/>
      <c r="AD241" s="362"/>
      <c r="AE241" s="362"/>
      <c r="AF241" s="362"/>
      <c r="AG241" s="362"/>
      <c r="AH241" s="362"/>
      <c r="AI241" s="362"/>
      <c r="AJ241" s="362"/>
      <c r="AK241" s="362"/>
      <c r="AL241" s="362"/>
      <c r="AM241" s="362"/>
      <c r="AN241" s="362"/>
      <c r="AO241" s="362"/>
      <c r="AP241" s="362"/>
      <c r="AQ241" s="362"/>
      <c r="AR241" s="362"/>
      <c r="AS241" s="362"/>
      <c r="AT241" s="362"/>
      <c r="AU241" s="362"/>
      <c r="AV241" s="362"/>
      <c r="AW241" s="362"/>
      <c r="AX241" s="362"/>
      <c r="AY241" s="362"/>
      <c r="AZ241" s="362"/>
      <c r="BA241" s="362"/>
      <c r="BB241" s="362"/>
      <c r="BC241" s="362"/>
      <c r="BD241" s="362"/>
      <c r="BE241" s="362"/>
      <c r="BF241" s="362"/>
      <c r="BG241" s="362"/>
      <c r="BH241" s="362"/>
      <c r="BI241" s="362"/>
      <c r="BJ241" s="362"/>
      <c r="BK241" s="362"/>
      <c r="BL241" s="362"/>
      <c r="BM241" s="362"/>
      <c r="BN241" s="362"/>
      <c r="BO241" s="362"/>
      <c r="BP241" s="362"/>
      <c r="BQ241" s="362"/>
      <c r="BR241" s="362"/>
      <c r="BS241" s="362"/>
      <c r="BT241" s="362"/>
      <c r="BU241" s="362"/>
      <c r="BV241" s="362"/>
      <c r="BW241" s="361"/>
      <c r="BX241" s="361"/>
      <c r="BY241" s="361"/>
      <c r="BZ241" s="362"/>
      <c r="CA241" s="362"/>
      <c r="CB241" s="361"/>
      <c r="CC241" s="361"/>
      <c r="CD241" s="362"/>
      <c r="CE241" s="362"/>
      <c r="CF241" s="362"/>
      <c r="CG241" s="362"/>
      <c r="CH241" s="362"/>
      <c r="CI241" s="362"/>
      <c r="CJ241" s="362"/>
      <c r="CK241" s="362"/>
      <c r="CL241" s="362"/>
      <c r="CM241" s="362"/>
      <c r="CN241" s="362"/>
      <c r="CO241" s="362"/>
      <c r="CP241" s="362"/>
      <c r="CQ241" s="362"/>
      <c r="CR241" s="362"/>
      <c r="CS241" s="362"/>
      <c r="CT241" s="362"/>
      <c r="CU241" s="362"/>
      <c r="CV241" s="362"/>
      <c r="CW241" s="362"/>
      <c r="CX241" s="362"/>
      <c r="CY241" s="362"/>
      <c r="CZ241" s="362"/>
      <c r="DA241" s="362"/>
      <c r="DB241" s="362"/>
      <c r="DC241" s="362"/>
      <c r="DD241" s="362"/>
      <c r="DE241" s="362"/>
      <c r="DF241" s="362"/>
      <c r="DG241" s="362"/>
      <c r="DH241" s="362"/>
      <c r="DI241" s="362"/>
      <c r="DJ241" s="362"/>
      <c r="DK241" s="362"/>
      <c r="DL241" s="362"/>
      <c r="DM241" s="362"/>
      <c r="DN241" s="362"/>
      <c r="DO241" s="362"/>
      <c r="DP241" s="362"/>
      <c r="DQ241" s="362"/>
      <c r="DR241" s="362"/>
      <c r="DS241" s="362"/>
      <c r="DT241" s="362"/>
      <c r="DU241" s="361"/>
      <c r="DV241" s="361"/>
      <c r="DW241" s="362"/>
      <c r="DX241" s="362"/>
      <c r="DY241" s="362"/>
      <c r="DZ241" s="361"/>
      <c r="EA241" s="362"/>
      <c r="EB241" s="362"/>
      <c r="EC241" s="362"/>
      <c r="ED241" s="362"/>
      <c r="EE241" s="362"/>
      <c r="EF241" s="361"/>
      <c r="EG241" s="362"/>
      <c r="EH241" s="362"/>
      <c r="EI241" s="362"/>
      <c r="EJ241" s="359"/>
      <c r="EK241" s="359"/>
      <c r="EL241" s="359"/>
      <c r="EM241" s="362"/>
      <c r="EN241" s="362"/>
      <c r="EO241" s="362"/>
      <c r="EP241" s="362"/>
      <c r="EQ241" s="362"/>
      <c r="ER241" s="362"/>
      <c r="ES241" s="362"/>
      <c r="ET241" s="362"/>
      <c r="EU241" s="362"/>
      <c r="EV241" s="362"/>
      <c r="EW241" s="360"/>
    </row>
    <row r="242" spans="2:153" s="363" customFormat="1" hidden="1" x14ac:dyDescent="0.2">
      <c r="E242" s="364"/>
      <c r="F242" s="364"/>
      <c r="G242" s="364"/>
      <c r="H242" s="284"/>
      <c r="I242" s="284"/>
      <c r="J242" s="284"/>
      <c r="K242" s="284"/>
      <c r="L242" s="284"/>
      <c r="M242" s="365"/>
      <c r="N242" s="365"/>
      <c r="O242" s="365"/>
      <c r="P242" s="365"/>
      <c r="Q242" s="365"/>
      <c r="R242" s="365"/>
      <c r="S242" s="365"/>
      <c r="T242" s="365"/>
      <c r="U242" s="365"/>
      <c r="V242" s="365"/>
      <c r="W242" s="365"/>
      <c r="X242" s="365"/>
      <c r="Y242" s="365"/>
      <c r="Z242" s="365"/>
      <c r="AA242" s="365"/>
      <c r="AB242" s="365"/>
      <c r="AC242" s="365"/>
      <c r="AD242" s="365"/>
      <c r="AE242" s="365"/>
      <c r="AF242" s="365"/>
      <c r="AG242" s="365"/>
      <c r="AH242" s="365"/>
      <c r="AI242" s="365"/>
      <c r="AJ242" s="365"/>
      <c r="AK242" s="365"/>
      <c r="AL242" s="365"/>
      <c r="AM242" s="365"/>
      <c r="AN242" s="365"/>
      <c r="AO242" s="365"/>
      <c r="AP242" s="365"/>
      <c r="AQ242" s="365"/>
      <c r="AR242" s="365"/>
      <c r="AS242" s="365"/>
      <c r="AT242" s="365"/>
      <c r="AU242" s="365"/>
      <c r="AV242" s="365"/>
      <c r="AW242" s="365"/>
      <c r="AX242" s="365"/>
      <c r="AY242" s="365"/>
      <c r="AZ242" s="365"/>
      <c r="BA242" s="365"/>
      <c r="BB242" s="365"/>
      <c r="BC242" s="365"/>
      <c r="BD242" s="365"/>
      <c r="BE242" s="365"/>
      <c r="BF242" s="365"/>
      <c r="BG242" s="365"/>
      <c r="BH242" s="365"/>
      <c r="BI242" s="365"/>
      <c r="BJ242" s="365"/>
      <c r="BK242" s="365"/>
      <c r="BL242" s="365"/>
      <c r="BM242" s="365"/>
      <c r="BN242" s="365"/>
      <c r="BO242" s="365"/>
      <c r="BP242" s="365"/>
      <c r="BQ242" s="365"/>
      <c r="BR242" s="365"/>
      <c r="BS242" s="365"/>
      <c r="BT242" s="365"/>
      <c r="BU242" s="365"/>
      <c r="BV242" s="365"/>
      <c r="BW242" s="365"/>
      <c r="BX242" s="365"/>
      <c r="BY242" s="365"/>
      <c r="BZ242" s="365"/>
      <c r="CA242" s="365"/>
      <c r="CB242" s="365"/>
      <c r="CC242" s="365"/>
      <c r="CD242" s="365"/>
      <c r="CE242" s="365"/>
      <c r="CF242" s="365"/>
      <c r="CG242" s="365"/>
      <c r="CH242" s="365"/>
      <c r="CI242" s="365"/>
      <c r="CJ242" s="365"/>
      <c r="CK242" s="365"/>
      <c r="CL242" s="365"/>
      <c r="CM242" s="365"/>
      <c r="CN242" s="365"/>
      <c r="CO242" s="365"/>
      <c r="CP242" s="365"/>
      <c r="CQ242" s="365"/>
      <c r="CR242" s="365"/>
      <c r="CS242" s="365"/>
      <c r="CT242" s="365"/>
      <c r="CU242" s="365"/>
      <c r="CV242" s="365"/>
      <c r="CW242" s="365"/>
      <c r="CX242" s="365"/>
      <c r="CY242" s="365"/>
      <c r="CZ242" s="365"/>
      <c r="DA242" s="365"/>
      <c r="DB242" s="365"/>
      <c r="DC242" s="365"/>
      <c r="DD242" s="365"/>
      <c r="DE242" s="365"/>
      <c r="DF242" s="365"/>
      <c r="DG242" s="365"/>
      <c r="DH242" s="365"/>
      <c r="DI242" s="365"/>
      <c r="DJ242" s="365"/>
      <c r="DK242" s="365"/>
      <c r="DL242" s="365"/>
      <c r="DM242" s="365"/>
      <c r="DN242" s="365"/>
      <c r="DO242" s="365"/>
      <c r="DP242" s="365"/>
      <c r="DQ242" s="365"/>
      <c r="DR242" s="365"/>
      <c r="DS242" s="365"/>
      <c r="DT242" s="365"/>
      <c r="DU242" s="365"/>
      <c r="DV242" s="365"/>
      <c r="DW242" s="365"/>
      <c r="DX242" s="365"/>
      <c r="DY242" s="365"/>
      <c r="DZ242" s="365"/>
      <c r="EA242" s="365"/>
      <c r="EB242" s="365"/>
      <c r="EC242" s="365"/>
      <c r="ED242" s="365"/>
      <c r="EE242" s="365"/>
      <c r="EF242" s="365"/>
      <c r="EG242" s="365"/>
      <c r="EH242" s="365"/>
      <c r="EI242" s="365"/>
      <c r="EJ242" s="365"/>
      <c r="EK242" s="365"/>
      <c r="EL242" s="365"/>
      <c r="EM242" s="365"/>
      <c r="EN242" s="365"/>
      <c r="EO242" s="365"/>
      <c r="EP242" s="365"/>
      <c r="EQ242" s="365"/>
      <c r="ER242" s="284"/>
      <c r="ES242" s="284"/>
      <c r="ET242" s="284"/>
      <c r="EU242" s="366"/>
      <c r="EV242" s="366"/>
      <c r="EW242" s="367"/>
    </row>
    <row r="243" spans="2:153" hidden="1" x14ac:dyDescent="0.2">
      <c r="H243" s="284"/>
      <c r="I243" s="284"/>
      <c r="J243" s="284"/>
      <c r="K243" s="284"/>
      <c r="L243" s="284"/>
      <c r="M243" s="365"/>
      <c r="N243" s="365"/>
      <c r="O243" s="365"/>
      <c r="P243" s="365"/>
      <c r="Q243" s="365"/>
      <c r="S243" s="279"/>
      <c r="T243" s="279"/>
      <c r="U243" s="365"/>
      <c r="V243" s="365"/>
      <c r="X243" s="279"/>
      <c r="Y243" s="365"/>
      <c r="Z243" s="365"/>
      <c r="AA243" s="365"/>
      <c r="AB243" s="365"/>
      <c r="AC243" s="365"/>
      <c r="AD243" s="365"/>
      <c r="AE243" s="365"/>
      <c r="AF243" s="365"/>
      <c r="AG243" s="365"/>
      <c r="AH243" s="365"/>
      <c r="AI243" s="365"/>
      <c r="AJ243" s="365"/>
      <c r="AK243" s="365"/>
      <c r="AL243" s="365"/>
      <c r="AM243" s="365"/>
      <c r="AN243" s="365"/>
      <c r="AO243" s="365"/>
      <c r="AP243" s="365"/>
      <c r="AQ243" s="365"/>
      <c r="AR243" s="365"/>
      <c r="AS243" s="365"/>
      <c r="AT243" s="365"/>
      <c r="AU243" s="365"/>
      <c r="AV243" s="365"/>
      <c r="AW243" s="365"/>
      <c r="AX243" s="365"/>
      <c r="AY243" s="365"/>
      <c r="AZ243" s="365"/>
      <c r="BA243" s="365"/>
      <c r="BB243" s="365"/>
      <c r="BC243" s="365"/>
      <c r="BD243" s="365"/>
      <c r="BE243" s="365"/>
      <c r="BF243" s="365"/>
      <c r="BG243" s="365"/>
      <c r="BH243" s="365"/>
      <c r="BI243" s="365"/>
      <c r="BJ243" s="365"/>
      <c r="BK243" s="365"/>
      <c r="BL243" s="365"/>
      <c r="BM243" s="365"/>
      <c r="BN243" s="365"/>
      <c r="BO243" s="365"/>
      <c r="BP243" s="365"/>
      <c r="BQ243" s="279"/>
      <c r="BR243" s="365"/>
      <c r="BS243" s="365"/>
      <c r="BT243" s="365"/>
      <c r="BU243" s="279"/>
      <c r="BV243" s="279"/>
      <c r="BW243" s="279"/>
      <c r="BX243" s="279"/>
      <c r="BY243" s="279"/>
      <c r="BZ243" s="365"/>
      <c r="CA243" s="279"/>
      <c r="CB243" s="279"/>
      <c r="CC243" s="279"/>
      <c r="CD243" s="279"/>
      <c r="CE243" s="365"/>
      <c r="CF243" s="279"/>
      <c r="CG243" s="365"/>
      <c r="CH243" s="365"/>
      <c r="CI243" s="365"/>
      <c r="CJ243" s="365"/>
      <c r="CK243" s="365"/>
      <c r="CL243" s="365"/>
      <c r="CM243" s="365"/>
      <c r="CN243" s="365"/>
      <c r="CO243" s="365"/>
      <c r="CP243" s="365"/>
      <c r="CQ243" s="365"/>
      <c r="CR243" s="365"/>
      <c r="CS243" s="365"/>
      <c r="CT243" s="365"/>
      <c r="CU243" s="365"/>
      <c r="CV243" s="365"/>
      <c r="CW243" s="365"/>
      <c r="CX243" s="365"/>
      <c r="CY243" s="365"/>
      <c r="CZ243" s="365"/>
      <c r="DA243" s="365"/>
      <c r="DB243" s="365"/>
      <c r="DC243" s="365"/>
      <c r="DD243" s="365"/>
      <c r="DE243" s="365"/>
      <c r="DF243" s="365"/>
      <c r="DG243" s="365"/>
      <c r="DH243" s="365"/>
      <c r="DI243" s="365"/>
      <c r="DJ243" s="365"/>
      <c r="DK243" s="365"/>
      <c r="DL243" s="365"/>
      <c r="DM243" s="365"/>
      <c r="DN243" s="365"/>
      <c r="DO243" s="365"/>
      <c r="DP243" s="365"/>
      <c r="DQ243" s="365"/>
      <c r="DR243" s="365"/>
      <c r="DS243" s="365"/>
      <c r="DT243" s="365"/>
      <c r="DU243" s="279"/>
      <c r="DV243" s="279"/>
      <c r="DW243" s="365"/>
      <c r="DX243" s="365"/>
      <c r="DY243" s="365"/>
      <c r="DZ243" s="279"/>
      <c r="EA243" s="365"/>
      <c r="EB243" s="279"/>
      <c r="EC243" s="365"/>
      <c r="ED243" s="365"/>
      <c r="EE243" s="365"/>
      <c r="EF243" s="279"/>
      <c r="EG243" s="365"/>
      <c r="EH243" s="365"/>
      <c r="EI243" s="365"/>
      <c r="EJ243" s="365"/>
      <c r="EK243" s="365"/>
      <c r="EL243" s="365"/>
      <c r="EM243" s="365"/>
      <c r="EN243" s="365"/>
      <c r="EO243" s="279"/>
      <c r="EP243" s="279"/>
      <c r="EQ243" s="279"/>
      <c r="ER243" s="284"/>
      <c r="ES243" s="284"/>
      <c r="ET243" s="284"/>
      <c r="EU243" s="366"/>
      <c r="EV243" s="366"/>
      <c r="EW243" s="368"/>
    </row>
    <row r="244" spans="2:153" hidden="1" x14ac:dyDescent="0.2">
      <c r="M244" s="365"/>
      <c r="N244" s="281"/>
      <c r="O244" s="281"/>
      <c r="P244" s="281"/>
      <c r="R244" s="365"/>
      <c r="V244" s="281"/>
      <c r="W244" s="369"/>
      <c r="AA244" s="281"/>
      <c r="AB244" s="281"/>
      <c r="AC244" s="281"/>
      <c r="AD244" s="281"/>
      <c r="AE244" s="281"/>
      <c r="AF244" s="281"/>
      <c r="AG244" s="281"/>
      <c r="AH244" s="281"/>
      <c r="AI244" s="281"/>
      <c r="AJ244" s="281"/>
      <c r="AK244" s="281"/>
      <c r="AL244" s="281"/>
      <c r="AM244" s="281"/>
      <c r="AN244" s="281"/>
      <c r="AO244" s="281"/>
      <c r="AP244" s="281"/>
      <c r="AQ244" s="281"/>
      <c r="AR244" s="281"/>
      <c r="AS244" s="281"/>
      <c r="AT244" s="281"/>
      <c r="AU244" s="281"/>
      <c r="AV244" s="281"/>
      <c r="AW244" s="281"/>
      <c r="AX244" s="281"/>
      <c r="AY244" s="281"/>
      <c r="AZ244" s="281"/>
      <c r="BA244" s="281"/>
      <c r="BB244" s="281"/>
      <c r="BC244" s="281"/>
      <c r="BD244" s="281"/>
      <c r="BE244" s="281"/>
      <c r="BF244" s="281"/>
      <c r="BG244" s="281"/>
      <c r="BH244" s="281"/>
      <c r="BI244" s="281"/>
      <c r="BJ244" s="281"/>
      <c r="BK244" s="281"/>
      <c r="BL244" s="281"/>
      <c r="BM244" s="281"/>
      <c r="BN244" s="281"/>
      <c r="BO244" s="281"/>
      <c r="BT244" s="281"/>
      <c r="BY244" s="281"/>
      <c r="BZ244" s="370"/>
      <c r="CD244" s="281"/>
      <c r="CI244" s="281"/>
      <c r="CJ244" s="281"/>
      <c r="CK244" s="281"/>
      <c r="CL244" s="281"/>
      <c r="CM244" s="281"/>
      <c r="CN244" s="281"/>
      <c r="CO244" s="281"/>
      <c r="CP244" s="281"/>
      <c r="CQ244" s="281"/>
      <c r="CR244" s="281"/>
      <c r="CS244" s="281"/>
      <c r="CT244" s="281"/>
      <c r="CU244" s="281"/>
      <c r="CV244" s="281"/>
      <c r="CW244" s="281"/>
      <c r="CX244" s="281"/>
      <c r="CY244" s="281"/>
      <c r="CZ244" s="281"/>
      <c r="DA244" s="281"/>
      <c r="DB244" s="281"/>
      <c r="DC244" s="281"/>
      <c r="DD244" s="281"/>
      <c r="DE244" s="281"/>
      <c r="DF244" s="281"/>
      <c r="DG244" s="281"/>
      <c r="DH244" s="281"/>
      <c r="DI244" s="281"/>
      <c r="DJ244" s="281"/>
      <c r="DK244" s="281"/>
      <c r="DL244" s="281"/>
      <c r="DM244" s="281"/>
      <c r="DN244" s="281"/>
      <c r="DO244" s="281"/>
      <c r="DP244" s="281"/>
      <c r="DQ244" s="281"/>
      <c r="DR244" s="281"/>
      <c r="DS244" s="371"/>
      <c r="DW244" s="281"/>
      <c r="DX244" s="365"/>
      <c r="EC244" s="370"/>
      <c r="EO244" s="372"/>
      <c r="EP244" s="372"/>
      <c r="EQ244" s="372"/>
      <c r="ES244" s="280"/>
      <c r="ET244" s="280"/>
      <c r="EU244" s="372"/>
      <c r="EV244" s="372"/>
      <c r="EW244" s="368"/>
    </row>
    <row r="245" spans="2:153" hidden="1" x14ac:dyDescent="0.2">
      <c r="H245" s="284"/>
      <c r="I245" s="284"/>
      <c r="J245" s="284"/>
      <c r="K245" s="284"/>
      <c r="L245" s="284"/>
      <c r="M245" s="365"/>
      <c r="N245" s="279"/>
      <c r="O245" s="279"/>
      <c r="P245" s="279"/>
      <c r="Q245" s="279"/>
      <c r="S245" s="279"/>
      <c r="T245" s="279"/>
      <c r="U245" s="279"/>
      <c r="V245" s="279"/>
      <c r="X245" s="279"/>
      <c r="Y245" s="279"/>
      <c r="Z245" s="279"/>
      <c r="AA245" s="279"/>
      <c r="AB245" s="279"/>
      <c r="AC245" s="279"/>
      <c r="AD245" s="279"/>
      <c r="AE245" s="279"/>
      <c r="AF245" s="279"/>
      <c r="AG245" s="279"/>
      <c r="AH245" s="279"/>
      <c r="AI245" s="279"/>
      <c r="AJ245" s="279"/>
      <c r="AK245" s="279"/>
      <c r="AL245" s="279"/>
      <c r="AM245" s="279"/>
      <c r="AN245" s="279"/>
      <c r="AO245" s="279"/>
      <c r="AP245" s="279"/>
      <c r="AQ245" s="279"/>
      <c r="AR245" s="279"/>
      <c r="AS245" s="279"/>
      <c r="AT245" s="279"/>
      <c r="AU245" s="279"/>
      <c r="AV245" s="279"/>
      <c r="AW245" s="279"/>
      <c r="AX245" s="279"/>
      <c r="AY245" s="279"/>
      <c r="AZ245" s="279"/>
      <c r="BA245" s="279"/>
      <c r="BB245" s="279"/>
      <c r="BC245" s="279"/>
      <c r="BD245" s="279"/>
      <c r="BE245" s="279"/>
      <c r="BF245" s="279"/>
      <c r="BG245" s="279"/>
      <c r="BH245" s="279"/>
      <c r="BI245" s="279"/>
      <c r="BJ245" s="279"/>
      <c r="BK245" s="279"/>
      <c r="BL245" s="279"/>
      <c r="BM245" s="279"/>
      <c r="BN245" s="279"/>
      <c r="BO245" s="279"/>
      <c r="BP245" s="279"/>
      <c r="BQ245" s="279"/>
      <c r="BR245" s="279"/>
      <c r="BS245" s="279"/>
      <c r="BT245" s="279"/>
      <c r="BU245" s="279"/>
      <c r="BV245" s="279"/>
      <c r="BW245" s="279"/>
      <c r="BX245" s="279"/>
      <c r="BY245" s="279"/>
      <c r="CA245" s="279"/>
      <c r="CB245" s="279"/>
      <c r="CC245" s="279"/>
      <c r="CD245" s="279"/>
      <c r="CF245" s="279"/>
      <c r="CG245" s="279"/>
      <c r="CH245" s="279"/>
      <c r="CI245" s="279"/>
      <c r="CJ245" s="279"/>
      <c r="CK245" s="279"/>
      <c r="CL245" s="279"/>
      <c r="CM245" s="279"/>
      <c r="CN245" s="279"/>
      <c r="CO245" s="279"/>
      <c r="CP245" s="279"/>
      <c r="CQ245" s="279"/>
      <c r="CR245" s="279"/>
      <c r="CS245" s="279"/>
      <c r="CT245" s="279"/>
      <c r="CU245" s="279"/>
      <c r="CV245" s="279"/>
      <c r="CW245" s="279"/>
      <c r="CX245" s="279"/>
      <c r="CY245" s="279"/>
      <c r="CZ245" s="279"/>
      <c r="DA245" s="279"/>
      <c r="DB245" s="279"/>
      <c r="DC245" s="279"/>
      <c r="DD245" s="279"/>
      <c r="DE245" s="279"/>
      <c r="DF245" s="279"/>
      <c r="DG245" s="279"/>
      <c r="DH245" s="279"/>
      <c r="DI245" s="279"/>
      <c r="DJ245" s="279"/>
      <c r="DK245" s="279"/>
      <c r="DL245" s="279"/>
      <c r="DM245" s="279"/>
      <c r="DN245" s="279"/>
      <c r="DO245" s="279"/>
      <c r="DP245" s="279"/>
      <c r="DQ245" s="279"/>
      <c r="DR245" s="279"/>
      <c r="DT245" s="279"/>
      <c r="DU245" s="279"/>
      <c r="DV245" s="279"/>
      <c r="DW245" s="279"/>
      <c r="DY245" s="279"/>
      <c r="DZ245" s="279"/>
      <c r="EA245" s="279"/>
      <c r="EB245" s="279"/>
      <c r="ED245" s="279"/>
      <c r="EE245" s="279"/>
      <c r="EF245" s="279"/>
      <c r="EG245" s="279"/>
      <c r="EH245" s="279"/>
      <c r="EI245" s="279"/>
      <c r="EJ245" s="279"/>
      <c r="EK245" s="279"/>
      <c r="EL245" s="279"/>
      <c r="EM245" s="279"/>
      <c r="EN245" s="279"/>
      <c r="EO245" s="279"/>
      <c r="EP245" s="279"/>
      <c r="EQ245" s="279"/>
      <c r="ER245" s="284"/>
      <c r="ES245" s="284"/>
      <c r="ET245" s="284"/>
      <c r="EU245" s="279"/>
      <c r="EV245" s="279"/>
      <c r="EW245" s="368"/>
    </row>
    <row r="246" spans="2:153" hidden="1" x14ac:dyDescent="0.2">
      <c r="EO246" s="373"/>
      <c r="EW246" s="368"/>
    </row>
    <row r="247" spans="2:153" hidden="1" x14ac:dyDescent="0.2">
      <c r="B247" s="270"/>
      <c r="EW247" s="368"/>
    </row>
    <row r="248" spans="2:153" hidden="1" x14ac:dyDescent="0.2">
      <c r="H248" s="374"/>
      <c r="I248" s="374"/>
      <c r="J248" s="374"/>
      <c r="K248" s="374"/>
      <c r="L248" s="374"/>
      <c r="M248" s="375"/>
      <c r="N248" s="270"/>
      <c r="O248" s="376"/>
      <c r="P248" s="376"/>
      <c r="R248" s="377"/>
      <c r="S248" s="375"/>
      <c r="T248" s="375"/>
      <c r="U248" s="375"/>
      <c r="V248" s="378"/>
      <c r="W248" s="375"/>
      <c r="X248" s="375"/>
      <c r="Y248" s="375"/>
      <c r="Z248" s="375"/>
      <c r="AA248" s="378"/>
      <c r="AB248" s="378"/>
      <c r="AC248" s="378"/>
      <c r="AD248" s="378"/>
      <c r="AE248" s="378"/>
      <c r="AF248" s="378"/>
      <c r="AG248" s="378"/>
      <c r="AH248" s="378"/>
      <c r="AI248" s="378"/>
      <c r="AJ248" s="378"/>
      <c r="AK248" s="378"/>
      <c r="AL248" s="378"/>
      <c r="AM248" s="378"/>
      <c r="AN248" s="378"/>
      <c r="AO248" s="378"/>
      <c r="AP248" s="378"/>
      <c r="AQ248" s="378"/>
      <c r="AR248" s="378"/>
      <c r="AS248" s="378"/>
      <c r="AT248" s="378"/>
      <c r="AU248" s="378"/>
      <c r="AV248" s="378"/>
      <c r="AW248" s="378"/>
      <c r="AX248" s="378"/>
      <c r="AY248" s="378"/>
      <c r="AZ248" s="378"/>
      <c r="BA248" s="378"/>
      <c r="BB248" s="378"/>
      <c r="BC248" s="378"/>
      <c r="BD248" s="378"/>
      <c r="BE248" s="378"/>
      <c r="BF248" s="378"/>
      <c r="BG248" s="378"/>
      <c r="BH248" s="378"/>
      <c r="BI248" s="378"/>
      <c r="BJ248" s="378"/>
      <c r="BK248" s="378"/>
      <c r="BL248" s="378"/>
      <c r="BM248" s="378"/>
      <c r="BN248" s="378"/>
      <c r="BO248" s="378"/>
      <c r="BP248" s="375"/>
      <c r="BQ248" s="375"/>
      <c r="BR248" s="375"/>
      <c r="BS248" s="375"/>
      <c r="BT248" s="378"/>
      <c r="BU248" s="375"/>
      <c r="BV248" s="375"/>
      <c r="BW248" s="375"/>
      <c r="BX248" s="375"/>
      <c r="BY248" s="378"/>
      <c r="BZ248" s="375"/>
      <c r="CA248" s="375"/>
      <c r="CB248" s="375"/>
      <c r="CC248" s="375"/>
      <c r="CD248" s="378"/>
      <c r="CE248" s="375"/>
      <c r="CF248" s="375"/>
      <c r="CG248" s="375"/>
      <c r="CH248" s="375"/>
      <c r="CI248" s="378"/>
      <c r="CJ248" s="378"/>
      <c r="CK248" s="378"/>
      <c r="CL248" s="378"/>
      <c r="CM248" s="378"/>
      <c r="CN248" s="378"/>
      <c r="CO248" s="378"/>
      <c r="CP248" s="378"/>
      <c r="CQ248" s="378"/>
      <c r="CR248" s="378"/>
      <c r="CS248" s="378"/>
      <c r="CT248" s="378"/>
      <c r="CU248" s="378"/>
      <c r="CV248" s="378"/>
      <c r="CW248" s="378"/>
      <c r="CX248" s="378"/>
      <c r="CY248" s="378"/>
      <c r="CZ248" s="378"/>
      <c r="DA248" s="378"/>
      <c r="DB248" s="378"/>
      <c r="DC248" s="378"/>
      <c r="DD248" s="378"/>
      <c r="DE248" s="378"/>
      <c r="DF248" s="378"/>
      <c r="DG248" s="378"/>
      <c r="DH248" s="378"/>
      <c r="DI248" s="378"/>
      <c r="DJ248" s="378"/>
      <c r="DK248" s="378"/>
      <c r="DL248" s="378"/>
      <c r="DM248" s="378"/>
      <c r="DN248" s="378"/>
      <c r="DO248" s="378"/>
      <c r="DP248" s="378"/>
      <c r="DQ248" s="378"/>
      <c r="DR248" s="378"/>
      <c r="DS248" s="375"/>
      <c r="DT248" s="375"/>
      <c r="DU248" s="375"/>
      <c r="DV248" s="375"/>
      <c r="DW248" s="378"/>
      <c r="DX248" s="375"/>
      <c r="DY248" s="375"/>
      <c r="DZ248" s="375"/>
      <c r="EA248" s="375"/>
      <c r="EB248" s="378"/>
      <c r="EC248" s="375"/>
      <c r="ED248" s="375"/>
      <c r="EE248" s="375"/>
      <c r="EF248" s="375"/>
      <c r="EG248" s="378"/>
      <c r="EH248" s="378"/>
      <c r="EI248" s="378"/>
      <c r="EJ248" s="378"/>
      <c r="EK248" s="378"/>
      <c r="EL248" s="378"/>
      <c r="EM248" s="378"/>
      <c r="EN248" s="378"/>
      <c r="EO248" s="376"/>
      <c r="EP248" s="375"/>
      <c r="EQ248" s="375"/>
      <c r="ER248" s="374"/>
      <c r="ES248" s="379"/>
      <c r="ET248" s="379"/>
      <c r="EW248" s="368"/>
    </row>
    <row r="249" spans="2:153" hidden="1" x14ac:dyDescent="0.2">
      <c r="H249" s="374"/>
      <c r="I249" s="374"/>
      <c r="J249" s="374"/>
      <c r="K249" s="374"/>
      <c r="L249" s="374"/>
      <c r="M249" s="375"/>
      <c r="N249" s="270"/>
      <c r="O249" s="376"/>
      <c r="P249" s="376"/>
      <c r="R249" s="377"/>
      <c r="S249" s="375"/>
      <c r="T249" s="375"/>
      <c r="U249" s="375"/>
      <c r="V249" s="378"/>
      <c r="W249" s="375"/>
      <c r="X249" s="375"/>
      <c r="Y249" s="375"/>
      <c r="Z249" s="375"/>
      <c r="AA249" s="378"/>
      <c r="AB249" s="378"/>
      <c r="AC249" s="378"/>
      <c r="AD249" s="378"/>
      <c r="AE249" s="378"/>
      <c r="AF249" s="378"/>
      <c r="AG249" s="378"/>
      <c r="AH249" s="378"/>
      <c r="AI249" s="378"/>
      <c r="AJ249" s="378"/>
      <c r="AK249" s="378"/>
      <c r="AL249" s="378"/>
      <c r="AM249" s="378"/>
      <c r="AN249" s="378"/>
      <c r="AO249" s="378"/>
      <c r="AP249" s="378"/>
      <c r="AQ249" s="378"/>
      <c r="AR249" s="378"/>
      <c r="AS249" s="378"/>
      <c r="AT249" s="378"/>
      <c r="AU249" s="378"/>
      <c r="AV249" s="378"/>
      <c r="AW249" s="378"/>
      <c r="AX249" s="378"/>
      <c r="AY249" s="378"/>
      <c r="AZ249" s="378"/>
      <c r="BA249" s="378"/>
      <c r="BB249" s="378"/>
      <c r="BC249" s="378"/>
      <c r="BD249" s="378"/>
      <c r="BE249" s="378"/>
      <c r="BF249" s="378"/>
      <c r="BG249" s="378"/>
      <c r="BH249" s="378"/>
      <c r="BI249" s="378"/>
      <c r="BJ249" s="378"/>
      <c r="BK249" s="378"/>
      <c r="BL249" s="378"/>
      <c r="BM249" s="378"/>
      <c r="BN249" s="378"/>
      <c r="BO249" s="378"/>
      <c r="BP249" s="375"/>
      <c r="BQ249" s="375"/>
      <c r="BR249" s="375"/>
      <c r="BS249" s="375"/>
      <c r="BT249" s="378"/>
      <c r="BU249" s="375"/>
      <c r="BV249" s="375"/>
      <c r="BW249" s="375"/>
      <c r="BX249" s="375"/>
      <c r="BY249" s="378"/>
      <c r="BZ249" s="375"/>
      <c r="CA249" s="375"/>
      <c r="CB249" s="375"/>
      <c r="CC249" s="375"/>
      <c r="CD249" s="378"/>
      <c r="CE249" s="375"/>
      <c r="CF249" s="375"/>
      <c r="CG249" s="375"/>
      <c r="CH249" s="375"/>
      <c r="CI249" s="378"/>
      <c r="CJ249" s="378"/>
      <c r="CK249" s="378"/>
      <c r="CL249" s="378"/>
      <c r="CM249" s="378"/>
      <c r="CN249" s="378"/>
      <c r="CO249" s="378"/>
      <c r="CP249" s="378"/>
      <c r="CQ249" s="378"/>
      <c r="CR249" s="378"/>
      <c r="CS249" s="378"/>
      <c r="CT249" s="378"/>
      <c r="CU249" s="378"/>
      <c r="CV249" s="378"/>
      <c r="CW249" s="378"/>
      <c r="CX249" s="378"/>
      <c r="CY249" s="378"/>
      <c r="CZ249" s="378"/>
      <c r="DA249" s="378"/>
      <c r="DB249" s="378"/>
      <c r="DC249" s="378"/>
      <c r="DD249" s="378"/>
      <c r="DE249" s="378"/>
      <c r="DF249" s="378"/>
      <c r="DG249" s="378"/>
      <c r="DH249" s="378"/>
      <c r="DI249" s="378"/>
      <c r="DJ249" s="378"/>
      <c r="DK249" s="378"/>
      <c r="DL249" s="378"/>
      <c r="DM249" s="378"/>
      <c r="DN249" s="378"/>
      <c r="DO249" s="378"/>
      <c r="DP249" s="378"/>
      <c r="DQ249" s="378"/>
      <c r="DR249" s="378"/>
      <c r="DS249" s="375"/>
      <c r="DT249" s="375"/>
      <c r="DU249" s="375"/>
      <c r="DV249" s="375"/>
      <c r="DW249" s="378"/>
      <c r="DX249" s="375"/>
      <c r="DY249" s="375"/>
      <c r="DZ249" s="375"/>
      <c r="EA249" s="375"/>
      <c r="EB249" s="378"/>
      <c r="EC249" s="375"/>
      <c r="ED249" s="375"/>
      <c r="EE249" s="375"/>
      <c r="EF249" s="375"/>
      <c r="EG249" s="378"/>
      <c r="EH249" s="378"/>
      <c r="EI249" s="378"/>
      <c r="EJ249" s="378"/>
      <c r="EK249" s="378"/>
      <c r="EL249" s="378"/>
      <c r="EM249" s="378"/>
      <c r="EN249" s="378"/>
      <c r="EO249" s="380"/>
      <c r="EP249" s="377"/>
      <c r="EQ249" s="375"/>
      <c r="ER249" s="374"/>
      <c r="ES249" s="379"/>
      <c r="ET249" s="379"/>
      <c r="EW249" s="368"/>
    </row>
    <row r="250" spans="2:153" hidden="1" x14ac:dyDescent="0.2">
      <c r="M250" s="365"/>
      <c r="N250" s="373"/>
      <c r="O250" s="373"/>
      <c r="P250" s="373"/>
      <c r="Q250" s="372"/>
      <c r="R250" s="365"/>
      <c r="S250" s="372"/>
      <c r="T250" s="372"/>
      <c r="U250" s="372"/>
      <c r="V250" s="283"/>
      <c r="W250" s="365"/>
      <c r="X250" s="372"/>
      <c r="Y250" s="372"/>
      <c r="Z250" s="372"/>
      <c r="AA250" s="283"/>
      <c r="AB250" s="283"/>
      <c r="AC250" s="283"/>
      <c r="AD250" s="283"/>
      <c r="AE250" s="283"/>
      <c r="AF250" s="283"/>
      <c r="AG250" s="283"/>
      <c r="AH250" s="283"/>
      <c r="AI250" s="283"/>
      <c r="AJ250" s="283"/>
      <c r="AK250" s="283"/>
      <c r="AL250" s="283"/>
      <c r="AM250" s="283"/>
      <c r="AN250" s="283"/>
      <c r="AO250" s="283"/>
      <c r="AP250" s="283"/>
      <c r="AQ250" s="283"/>
      <c r="AR250" s="283"/>
      <c r="AS250" s="283"/>
      <c r="AT250" s="283"/>
      <c r="AU250" s="283"/>
      <c r="AV250" s="283"/>
      <c r="AW250" s="283"/>
      <c r="AX250" s="283"/>
      <c r="AY250" s="283"/>
      <c r="AZ250" s="283"/>
      <c r="BA250" s="283"/>
      <c r="BB250" s="283"/>
      <c r="BC250" s="283"/>
      <c r="BD250" s="283"/>
      <c r="BE250" s="283"/>
      <c r="BF250" s="283"/>
      <c r="BG250" s="283"/>
      <c r="BH250" s="283"/>
      <c r="BI250" s="283"/>
      <c r="BJ250" s="283"/>
      <c r="BK250" s="283"/>
      <c r="BL250" s="283"/>
      <c r="BM250" s="283"/>
      <c r="BN250" s="283"/>
      <c r="BO250" s="283"/>
      <c r="BP250" s="372"/>
      <c r="BQ250" s="372"/>
      <c r="BR250" s="372"/>
      <c r="BS250" s="372"/>
      <c r="BT250" s="283"/>
      <c r="BU250" s="372"/>
      <c r="BV250" s="372"/>
      <c r="BW250" s="372"/>
      <c r="BX250" s="372"/>
      <c r="BY250" s="283"/>
      <c r="BZ250" s="365"/>
      <c r="CA250" s="372"/>
      <c r="CB250" s="372"/>
      <c r="CC250" s="372"/>
      <c r="CD250" s="283"/>
      <c r="CE250" s="365"/>
      <c r="CF250" s="372"/>
      <c r="CG250" s="372"/>
      <c r="CH250" s="372"/>
      <c r="CI250" s="283"/>
      <c r="CJ250" s="283"/>
      <c r="CK250" s="283"/>
      <c r="CL250" s="283"/>
      <c r="CM250" s="283"/>
      <c r="CN250" s="283"/>
      <c r="CO250" s="283"/>
      <c r="CP250" s="283"/>
      <c r="CQ250" s="283"/>
      <c r="CR250" s="283"/>
      <c r="CS250" s="283"/>
      <c r="CT250" s="283"/>
      <c r="CU250" s="283"/>
      <c r="CV250" s="283"/>
      <c r="CW250" s="283"/>
      <c r="CX250" s="283"/>
      <c r="CY250" s="283"/>
      <c r="CZ250" s="283"/>
      <c r="DA250" s="283"/>
      <c r="DB250" s="283"/>
      <c r="DC250" s="283"/>
      <c r="DD250" s="283"/>
      <c r="DE250" s="283"/>
      <c r="DF250" s="283"/>
      <c r="DG250" s="283"/>
      <c r="DH250" s="283"/>
      <c r="DI250" s="283"/>
      <c r="DJ250" s="283"/>
      <c r="DK250" s="283"/>
      <c r="DL250" s="283"/>
      <c r="DM250" s="283"/>
      <c r="DN250" s="283"/>
      <c r="DO250" s="283"/>
      <c r="DP250" s="283"/>
      <c r="DQ250" s="283"/>
      <c r="DR250" s="283"/>
      <c r="DS250" s="365"/>
      <c r="DT250" s="372"/>
      <c r="DU250" s="372"/>
      <c r="DV250" s="372"/>
      <c r="DW250" s="283"/>
      <c r="DX250" s="365"/>
      <c r="DY250" s="372"/>
      <c r="DZ250" s="372"/>
      <c r="EA250" s="372"/>
      <c r="EB250" s="283"/>
      <c r="EC250" s="365"/>
      <c r="ED250" s="372"/>
      <c r="EE250" s="372"/>
      <c r="EF250" s="372"/>
      <c r="EG250" s="283"/>
      <c r="EH250" s="283"/>
      <c r="EI250" s="283"/>
      <c r="EJ250" s="283"/>
      <c r="EK250" s="283"/>
      <c r="EL250" s="283"/>
      <c r="EM250" s="283"/>
      <c r="EN250" s="283"/>
      <c r="EO250" s="373"/>
      <c r="EP250" s="372"/>
      <c r="EQ250" s="372"/>
      <c r="EW250" s="368"/>
    </row>
    <row r="251" spans="2:153" hidden="1" x14ac:dyDescent="0.2">
      <c r="H251" s="381"/>
      <c r="I251" s="381"/>
      <c r="J251" s="381"/>
      <c r="K251" s="381"/>
      <c r="L251" s="381"/>
      <c r="M251" s="382"/>
      <c r="N251" s="383"/>
      <c r="O251" s="383"/>
      <c r="P251" s="383"/>
      <c r="Q251" s="383"/>
      <c r="R251" s="383"/>
      <c r="S251" s="383"/>
      <c r="T251" s="384"/>
      <c r="U251" s="385"/>
      <c r="V251" s="383"/>
      <c r="W251" s="383"/>
      <c r="X251" s="383"/>
      <c r="Y251" s="383"/>
      <c r="Z251" s="383"/>
      <c r="AA251" s="383"/>
      <c r="AB251" s="383"/>
      <c r="AC251" s="383"/>
      <c r="AD251" s="383"/>
      <c r="AE251" s="383"/>
      <c r="AF251" s="383"/>
      <c r="AG251" s="383"/>
      <c r="AH251" s="383"/>
      <c r="AI251" s="383"/>
      <c r="AJ251" s="383"/>
      <c r="AK251" s="383"/>
      <c r="AL251" s="383"/>
      <c r="AM251" s="383"/>
      <c r="AN251" s="383"/>
      <c r="AO251" s="383"/>
      <c r="AP251" s="383"/>
      <c r="AQ251" s="383"/>
      <c r="AR251" s="383"/>
      <c r="AS251" s="383"/>
      <c r="AT251" s="383"/>
      <c r="AU251" s="383"/>
      <c r="AV251" s="383"/>
      <c r="AW251" s="383"/>
      <c r="AX251" s="383"/>
      <c r="AY251" s="383"/>
      <c r="AZ251" s="383"/>
      <c r="BA251" s="383"/>
      <c r="BB251" s="383"/>
      <c r="BC251" s="383"/>
      <c r="BD251" s="383"/>
      <c r="BE251" s="383"/>
      <c r="BF251" s="383"/>
      <c r="BG251" s="383"/>
      <c r="BH251" s="383"/>
      <c r="BI251" s="383"/>
      <c r="BJ251" s="383"/>
      <c r="BK251" s="383"/>
      <c r="BL251" s="383"/>
      <c r="BM251" s="383"/>
      <c r="BN251" s="383"/>
      <c r="BO251" s="383"/>
      <c r="BP251" s="383"/>
      <c r="BQ251" s="383"/>
      <c r="BR251" s="383"/>
      <c r="BS251" s="386"/>
      <c r="BT251" s="387"/>
      <c r="BU251" s="386"/>
      <c r="BV251" s="383"/>
      <c r="BW251" s="383"/>
      <c r="BX251" s="383"/>
      <c r="BY251" s="388"/>
      <c r="BZ251" s="383"/>
      <c r="CA251" s="383"/>
      <c r="CB251" s="383"/>
      <c r="CC251" s="383"/>
      <c r="CD251" s="383"/>
      <c r="CE251" s="383"/>
      <c r="CF251" s="383"/>
      <c r="CG251" s="383"/>
      <c r="CH251" s="383"/>
      <c r="CI251" s="383"/>
      <c r="CJ251" s="383"/>
      <c r="CK251" s="383"/>
      <c r="CL251" s="383"/>
      <c r="CM251" s="383"/>
      <c r="CN251" s="383"/>
      <c r="CO251" s="383"/>
      <c r="CP251" s="383"/>
      <c r="CQ251" s="383"/>
      <c r="CR251" s="383"/>
      <c r="CS251" s="383"/>
      <c r="CT251" s="383"/>
      <c r="CU251" s="383"/>
      <c r="CV251" s="383"/>
      <c r="CW251" s="383"/>
      <c r="CX251" s="383"/>
      <c r="CY251" s="383"/>
      <c r="CZ251" s="383"/>
      <c r="DA251" s="383"/>
      <c r="DB251" s="383"/>
      <c r="DC251" s="383"/>
      <c r="DD251" s="383"/>
      <c r="DE251" s="383"/>
      <c r="DF251" s="383"/>
      <c r="DG251" s="383"/>
      <c r="DH251" s="383"/>
      <c r="DI251" s="383"/>
      <c r="DJ251" s="383"/>
      <c r="DK251" s="383"/>
      <c r="DL251" s="383"/>
      <c r="DM251" s="383"/>
      <c r="DN251" s="383"/>
      <c r="DO251" s="383"/>
      <c r="DP251" s="383"/>
      <c r="DQ251" s="383"/>
      <c r="DR251" s="383"/>
      <c r="DS251" s="383"/>
      <c r="DT251" s="383"/>
      <c r="DU251" s="383"/>
      <c r="DV251" s="383"/>
      <c r="DW251" s="383"/>
      <c r="DX251" s="383"/>
      <c r="DY251" s="383"/>
      <c r="DZ251" s="383"/>
      <c r="EA251" s="383"/>
      <c r="EB251" s="383"/>
      <c r="EC251" s="383"/>
      <c r="ED251" s="383"/>
      <c r="EE251" s="383"/>
      <c r="EF251" s="383"/>
      <c r="EG251" s="383"/>
      <c r="EH251" s="383"/>
      <c r="EI251" s="383"/>
      <c r="EJ251" s="383"/>
      <c r="EK251" s="383"/>
      <c r="EL251" s="383"/>
      <c r="EM251" s="383"/>
      <c r="EN251" s="383"/>
      <c r="EO251" s="383"/>
      <c r="EP251" s="383"/>
      <c r="EQ251" s="383"/>
      <c r="ER251" s="381"/>
      <c r="ES251" s="381"/>
      <c r="ET251" s="381"/>
      <c r="EU251" s="389"/>
      <c r="EV251" s="389"/>
      <c r="EW251" s="368"/>
    </row>
    <row r="252" spans="2:153" hidden="1" x14ac:dyDescent="0.2">
      <c r="H252" s="381"/>
      <c r="I252" s="381"/>
      <c r="J252" s="381"/>
      <c r="K252" s="381"/>
      <c r="L252" s="381"/>
      <c r="M252" s="382"/>
      <c r="N252" s="383"/>
      <c r="O252" s="383"/>
      <c r="P252" s="383"/>
      <c r="Q252" s="383"/>
      <c r="R252" s="383"/>
      <c r="S252" s="383"/>
      <c r="T252" s="384"/>
      <c r="U252" s="385"/>
      <c r="V252" s="383"/>
      <c r="W252" s="383"/>
      <c r="X252" s="383"/>
      <c r="Y252" s="383"/>
      <c r="Z252" s="383"/>
      <c r="AA252" s="383"/>
      <c r="AB252" s="383"/>
      <c r="AC252" s="383"/>
      <c r="AD252" s="383"/>
      <c r="AE252" s="383"/>
      <c r="AF252" s="383"/>
      <c r="AG252" s="383"/>
      <c r="AH252" s="383"/>
      <c r="AI252" s="383"/>
      <c r="AJ252" s="383"/>
      <c r="AK252" s="383"/>
      <c r="AL252" s="383"/>
      <c r="AM252" s="383"/>
      <c r="AN252" s="383"/>
      <c r="AO252" s="383"/>
      <c r="AP252" s="383"/>
      <c r="AQ252" s="383"/>
      <c r="AR252" s="383"/>
      <c r="AS252" s="383"/>
      <c r="AT252" s="383"/>
      <c r="AU252" s="383"/>
      <c r="AV252" s="383"/>
      <c r="AW252" s="383"/>
      <c r="AX252" s="383"/>
      <c r="AY252" s="383"/>
      <c r="AZ252" s="383"/>
      <c r="BA252" s="383"/>
      <c r="BB252" s="383"/>
      <c r="BC252" s="383"/>
      <c r="BD252" s="383"/>
      <c r="BE252" s="383"/>
      <c r="BF252" s="383"/>
      <c r="BG252" s="383"/>
      <c r="BH252" s="383"/>
      <c r="BI252" s="383"/>
      <c r="BJ252" s="383"/>
      <c r="BK252" s="383"/>
      <c r="BL252" s="383"/>
      <c r="BM252" s="383"/>
      <c r="BN252" s="383"/>
      <c r="BO252" s="383"/>
      <c r="BP252" s="383"/>
      <c r="BQ252" s="383"/>
      <c r="BR252" s="383"/>
      <c r="BS252" s="386"/>
      <c r="BT252" s="387"/>
      <c r="BU252" s="386"/>
      <c r="BV252" s="383"/>
      <c r="BW252" s="383"/>
      <c r="BX252" s="383"/>
      <c r="BY252" s="388"/>
      <c r="BZ252" s="383"/>
      <c r="CA252" s="383"/>
      <c r="CB252" s="383"/>
      <c r="CC252" s="383"/>
      <c r="CD252" s="383"/>
      <c r="CE252" s="383"/>
      <c r="CF252" s="383"/>
      <c r="CG252" s="383"/>
      <c r="CH252" s="383"/>
      <c r="CI252" s="383"/>
      <c r="CJ252" s="383"/>
      <c r="CK252" s="383"/>
      <c r="CL252" s="383"/>
      <c r="CM252" s="383"/>
      <c r="CN252" s="383"/>
      <c r="CO252" s="383"/>
      <c r="CP252" s="383"/>
      <c r="CQ252" s="383"/>
      <c r="CR252" s="383"/>
      <c r="CS252" s="383"/>
      <c r="CT252" s="383"/>
      <c r="CU252" s="383"/>
      <c r="CV252" s="383"/>
      <c r="CW252" s="383"/>
      <c r="CX252" s="383"/>
      <c r="CY252" s="383"/>
      <c r="CZ252" s="383"/>
      <c r="DA252" s="383"/>
      <c r="DB252" s="383"/>
      <c r="DC252" s="383"/>
      <c r="DD252" s="383"/>
      <c r="DE252" s="383"/>
      <c r="DF252" s="383"/>
      <c r="DG252" s="383"/>
      <c r="DH252" s="383"/>
      <c r="DI252" s="383"/>
      <c r="DJ252" s="383"/>
      <c r="DK252" s="383"/>
      <c r="DL252" s="383"/>
      <c r="DM252" s="383"/>
      <c r="DN252" s="383"/>
      <c r="DO252" s="383"/>
      <c r="DP252" s="383"/>
      <c r="DQ252" s="383"/>
      <c r="DR252" s="383"/>
      <c r="DS252" s="383"/>
      <c r="DT252" s="383"/>
      <c r="DU252" s="383"/>
      <c r="DV252" s="383"/>
      <c r="DW252" s="383"/>
      <c r="DX252" s="383"/>
      <c r="DY252" s="383"/>
      <c r="DZ252" s="383"/>
      <c r="EA252" s="383"/>
      <c r="EB252" s="383"/>
      <c r="EC252" s="383"/>
      <c r="ED252" s="383"/>
      <c r="EE252" s="383"/>
      <c r="EF252" s="383"/>
      <c r="EG252" s="383"/>
      <c r="EH252" s="383"/>
      <c r="EI252" s="383"/>
      <c r="EJ252" s="383"/>
      <c r="EK252" s="383"/>
      <c r="EL252" s="383"/>
      <c r="EM252" s="383"/>
      <c r="EN252" s="383"/>
      <c r="EO252" s="383"/>
      <c r="EP252" s="383"/>
      <c r="EQ252" s="383"/>
      <c r="ER252" s="381"/>
      <c r="ES252" s="381"/>
      <c r="ET252" s="381"/>
      <c r="EU252" s="389"/>
      <c r="EV252" s="389"/>
      <c r="EW252" s="368"/>
    </row>
    <row r="253" spans="2:153" hidden="1" x14ac:dyDescent="0.2">
      <c r="H253" s="381"/>
      <c r="I253" s="381"/>
      <c r="J253" s="381"/>
      <c r="K253" s="381"/>
      <c r="L253" s="381"/>
      <c r="M253" s="382"/>
      <c r="N253" s="383"/>
      <c r="O253" s="383"/>
      <c r="P253" s="383"/>
      <c r="Q253" s="383"/>
      <c r="R253" s="383"/>
      <c r="S253" s="383"/>
      <c r="T253" s="384"/>
      <c r="U253" s="385"/>
      <c r="V253" s="383"/>
      <c r="W253" s="383"/>
      <c r="X253" s="383"/>
      <c r="Y253" s="383"/>
      <c r="Z253" s="383"/>
      <c r="AA253" s="383"/>
      <c r="AB253" s="383"/>
      <c r="AC253" s="383"/>
      <c r="AD253" s="383"/>
      <c r="AE253" s="383"/>
      <c r="AF253" s="383"/>
      <c r="AG253" s="383"/>
      <c r="AH253" s="383"/>
      <c r="AI253" s="383"/>
      <c r="AJ253" s="383"/>
      <c r="AK253" s="383"/>
      <c r="AL253" s="383"/>
      <c r="AM253" s="383"/>
      <c r="AN253" s="383"/>
      <c r="AO253" s="383"/>
      <c r="AP253" s="383"/>
      <c r="AQ253" s="383"/>
      <c r="AR253" s="383"/>
      <c r="AS253" s="383"/>
      <c r="AT253" s="383"/>
      <c r="AU253" s="383"/>
      <c r="AV253" s="383"/>
      <c r="AW253" s="383"/>
      <c r="AX253" s="383"/>
      <c r="AY253" s="383"/>
      <c r="AZ253" s="383"/>
      <c r="BA253" s="383"/>
      <c r="BB253" s="383"/>
      <c r="BC253" s="383"/>
      <c r="BD253" s="383"/>
      <c r="BE253" s="383"/>
      <c r="BF253" s="383"/>
      <c r="BG253" s="383"/>
      <c r="BH253" s="383"/>
      <c r="BI253" s="383"/>
      <c r="BJ253" s="383"/>
      <c r="BK253" s="383"/>
      <c r="BL253" s="383"/>
      <c r="BM253" s="383"/>
      <c r="BN253" s="383"/>
      <c r="BO253" s="383"/>
      <c r="BP253" s="383"/>
      <c r="BQ253" s="383"/>
      <c r="BR253" s="383"/>
      <c r="BS253" s="386"/>
      <c r="BT253" s="387"/>
      <c r="BU253" s="386"/>
      <c r="BV253" s="383"/>
      <c r="BW253" s="383"/>
      <c r="BX253" s="383"/>
      <c r="BY253" s="388"/>
      <c r="BZ253" s="383"/>
      <c r="CA253" s="383"/>
      <c r="CB253" s="383"/>
      <c r="CC253" s="383"/>
      <c r="CD253" s="383"/>
      <c r="CE253" s="383"/>
      <c r="CF253" s="383"/>
      <c r="CG253" s="383"/>
      <c r="CH253" s="383"/>
      <c r="CI253" s="383"/>
      <c r="CJ253" s="383"/>
      <c r="CK253" s="383"/>
      <c r="CL253" s="383"/>
      <c r="CM253" s="383"/>
      <c r="CN253" s="383"/>
      <c r="CO253" s="383"/>
      <c r="CP253" s="383"/>
      <c r="CQ253" s="383"/>
      <c r="CR253" s="383"/>
      <c r="CS253" s="383"/>
      <c r="CT253" s="383"/>
      <c r="CU253" s="383"/>
      <c r="CV253" s="383"/>
      <c r="CW253" s="383"/>
      <c r="CX253" s="383"/>
      <c r="CY253" s="383"/>
      <c r="CZ253" s="383"/>
      <c r="DA253" s="383"/>
      <c r="DB253" s="383"/>
      <c r="DC253" s="383"/>
      <c r="DD253" s="383"/>
      <c r="DE253" s="383"/>
      <c r="DF253" s="383"/>
      <c r="DG253" s="383"/>
      <c r="DH253" s="383"/>
      <c r="DI253" s="383"/>
      <c r="DJ253" s="383"/>
      <c r="DK253" s="383"/>
      <c r="DL253" s="383"/>
      <c r="DM253" s="383"/>
      <c r="DN253" s="383"/>
      <c r="DO253" s="383"/>
      <c r="DP253" s="383"/>
      <c r="DQ253" s="383"/>
      <c r="DR253" s="383"/>
      <c r="DS253" s="383"/>
      <c r="DT253" s="383"/>
      <c r="DU253" s="383"/>
      <c r="DV253" s="383"/>
      <c r="DW253" s="383"/>
      <c r="DX253" s="383"/>
      <c r="DY253" s="383"/>
      <c r="DZ253" s="383"/>
      <c r="EA253" s="383"/>
      <c r="EB253" s="383"/>
      <c r="EC253" s="383"/>
      <c r="ED253" s="383"/>
      <c r="EE253" s="383"/>
      <c r="EF253" s="383"/>
      <c r="EG253" s="383"/>
      <c r="EH253" s="383"/>
      <c r="EI253" s="383"/>
      <c r="EJ253" s="383"/>
      <c r="EK253" s="383"/>
      <c r="EL253" s="383"/>
      <c r="EM253" s="383"/>
      <c r="EN253" s="383"/>
      <c r="EO253" s="383"/>
      <c r="EP253" s="383"/>
      <c r="EQ253" s="383"/>
      <c r="ER253" s="381"/>
      <c r="ES253" s="381"/>
      <c r="ET253" s="381"/>
      <c r="EU253" s="389"/>
      <c r="EV253" s="389"/>
      <c r="EW253" s="368"/>
    </row>
    <row r="254" spans="2:153" hidden="1" x14ac:dyDescent="0.2">
      <c r="H254" s="381"/>
      <c r="I254" s="381"/>
      <c r="J254" s="381"/>
      <c r="K254" s="381"/>
      <c r="L254" s="381"/>
      <c r="M254" s="383"/>
      <c r="N254" s="383"/>
      <c r="O254" s="383"/>
      <c r="P254" s="383"/>
      <c r="Q254" s="383"/>
      <c r="R254" s="383"/>
      <c r="S254" s="384"/>
      <c r="T254" s="385"/>
      <c r="U254" s="383"/>
      <c r="V254" s="383"/>
      <c r="W254" s="383"/>
      <c r="X254" s="383"/>
      <c r="Y254" s="383"/>
      <c r="Z254" s="383"/>
      <c r="AA254" s="383"/>
      <c r="AB254" s="383"/>
      <c r="AC254" s="383"/>
      <c r="AD254" s="383"/>
      <c r="AE254" s="383"/>
      <c r="AF254" s="383"/>
      <c r="AG254" s="383"/>
      <c r="AH254" s="383"/>
      <c r="AI254" s="383"/>
      <c r="AJ254" s="383"/>
      <c r="AK254" s="383"/>
      <c r="AL254" s="383"/>
      <c r="AM254" s="383"/>
      <c r="AN254" s="383"/>
      <c r="AO254" s="383"/>
      <c r="AP254" s="383"/>
      <c r="AQ254" s="383"/>
      <c r="AR254" s="383"/>
      <c r="AS254" s="383"/>
      <c r="AT254" s="383"/>
      <c r="AU254" s="383"/>
      <c r="AV254" s="383"/>
      <c r="AW254" s="383"/>
      <c r="AX254" s="383"/>
      <c r="AY254" s="383"/>
      <c r="AZ254" s="383"/>
      <c r="BA254" s="383"/>
      <c r="BB254" s="383"/>
      <c r="BC254" s="383"/>
      <c r="BD254" s="383"/>
      <c r="BE254" s="383"/>
      <c r="BF254" s="383"/>
      <c r="BG254" s="383"/>
      <c r="BH254" s="383"/>
      <c r="BI254" s="383"/>
      <c r="BJ254" s="383"/>
      <c r="BK254" s="383"/>
      <c r="BL254" s="383"/>
      <c r="BM254" s="383"/>
      <c r="BN254" s="383"/>
      <c r="BO254" s="383"/>
      <c r="BP254" s="383"/>
      <c r="BQ254" s="383"/>
      <c r="BR254" s="386"/>
      <c r="BS254" s="387"/>
      <c r="BT254" s="386"/>
      <c r="BU254" s="383"/>
      <c r="BV254" s="383"/>
      <c r="BW254" s="383"/>
      <c r="BX254" s="388"/>
      <c r="BY254" s="383"/>
      <c r="BZ254" s="383"/>
      <c r="CA254" s="383"/>
      <c r="CB254" s="383"/>
      <c r="CC254" s="383"/>
      <c r="CD254" s="383"/>
      <c r="CE254" s="383"/>
      <c r="CF254" s="383"/>
      <c r="CG254" s="383"/>
      <c r="CH254" s="383"/>
      <c r="CI254" s="383"/>
      <c r="CJ254" s="383"/>
      <c r="CK254" s="383"/>
      <c r="CL254" s="383"/>
      <c r="CM254" s="383"/>
      <c r="CN254" s="383"/>
      <c r="CO254" s="383"/>
      <c r="CP254" s="383"/>
      <c r="CQ254" s="383"/>
      <c r="CR254" s="383"/>
      <c r="CS254" s="383"/>
      <c r="CT254" s="383"/>
      <c r="CU254" s="383"/>
      <c r="CV254" s="383"/>
      <c r="CW254" s="383"/>
      <c r="CX254" s="383"/>
      <c r="CY254" s="383"/>
      <c r="CZ254" s="383"/>
      <c r="DA254" s="383"/>
      <c r="DB254" s="383"/>
      <c r="DC254" s="383"/>
      <c r="DD254" s="383"/>
      <c r="DE254" s="383"/>
      <c r="DF254" s="383"/>
      <c r="DG254" s="383"/>
      <c r="DH254" s="383"/>
      <c r="DI254" s="383"/>
      <c r="DJ254" s="383"/>
      <c r="DK254" s="383"/>
      <c r="DL254" s="383"/>
      <c r="DM254" s="383"/>
      <c r="DN254" s="383"/>
      <c r="DO254" s="383"/>
      <c r="DP254" s="383"/>
      <c r="DQ254" s="383"/>
      <c r="DR254" s="383"/>
      <c r="DS254" s="383"/>
      <c r="DT254" s="383"/>
      <c r="DU254" s="383"/>
      <c r="DV254" s="383"/>
      <c r="DW254" s="383"/>
      <c r="DX254" s="383"/>
      <c r="DY254" s="383"/>
      <c r="DZ254" s="383"/>
      <c r="EA254" s="383"/>
      <c r="EB254" s="383"/>
      <c r="EC254" s="383"/>
      <c r="ED254" s="383"/>
      <c r="EE254" s="383"/>
      <c r="EF254" s="383"/>
      <c r="EG254" s="383"/>
      <c r="EH254" s="383"/>
      <c r="EI254" s="383"/>
      <c r="EJ254" s="383"/>
      <c r="EK254" s="383"/>
      <c r="EL254" s="383"/>
      <c r="EM254" s="383"/>
      <c r="EN254" s="383"/>
      <c r="EO254" s="383"/>
      <c r="EP254" s="383"/>
      <c r="EQ254" s="383"/>
      <c r="ER254" s="381"/>
      <c r="ES254" s="390"/>
      <c r="ET254" s="390"/>
      <c r="EU254" s="389"/>
      <c r="EV254" s="389"/>
      <c r="EW254" s="368"/>
    </row>
    <row r="255" spans="2:153" hidden="1" x14ac:dyDescent="0.2">
      <c r="H255" s="284"/>
      <c r="I255" s="284"/>
      <c r="J255" s="284"/>
      <c r="K255" s="284"/>
      <c r="L255" s="284"/>
      <c r="M255" s="365"/>
      <c r="N255" s="365"/>
      <c r="O255" s="365"/>
      <c r="P255" s="365"/>
      <c r="Q255" s="365"/>
      <c r="R255" s="365"/>
      <c r="S255" s="365"/>
      <c r="T255" s="365"/>
      <c r="U255" s="365"/>
      <c r="V255" s="365"/>
      <c r="W255" s="365"/>
      <c r="X255" s="365"/>
      <c r="Y255" s="365"/>
      <c r="Z255" s="365"/>
      <c r="AA255" s="365"/>
      <c r="AB255" s="365"/>
      <c r="AC255" s="365"/>
      <c r="AD255" s="365"/>
      <c r="AE255" s="365"/>
      <c r="AF255" s="365"/>
      <c r="AG255" s="365"/>
      <c r="AH255" s="365"/>
      <c r="AI255" s="365"/>
      <c r="AJ255" s="365"/>
      <c r="AK255" s="365"/>
      <c r="AL255" s="365"/>
      <c r="AM255" s="365"/>
      <c r="AN255" s="365"/>
      <c r="AO255" s="365"/>
      <c r="AP255" s="365"/>
      <c r="AQ255" s="365"/>
      <c r="AR255" s="365"/>
      <c r="AS255" s="365"/>
      <c r="AT255" s="365"/>
      <c r="AU255" s="365"/>
      <c r="AV255" s="365"/>
      <c r="AW255" s="365"/>
      <c r="AX255" s="365"/>
      <c r="AY255" s="365"/>
      <c r="AZ255" s="365"/>
      <c r="BA255" s="365"/>
      <c r="BB255" s="365"/>
      <c r="BC255" s="365"/>
      <c r="BD255" s="365"/>
      <c r="BE255" s="365"/>
      <c r="BF255" s="365"/>
      <c r="BG255" s="365"/>
      <c r="BH255" s="365"/>
      <c r="BI255" s="365"/>
      <c r="BJ255" s="365"/>
      <c r="BK255" s="365"/>
      <c r="BL255" s="365"/>
      <c r="BM255" s="365"/>
      <c r="BN255" s="365"/>
      <c r="BO255" s="365"/>
      <c r="BP255" s="365"/>
      <c r="BQ255" s="365"/>
      <c r="BR255" s="365"/>
      <c r="BS255" s="365"/>
      <c r="BT255" s="365"/>
      <c r="BU255" s="365"/>
      <c r="BV255" s="365"/>
      <c r="BW255" s="365"/>
      <c r="BX255" s="365"/>
      <c r="BY255" s="365"/>
      <c r="BZ255" s="365"/>
      <c r="CA255" s="365"/>
      <c r="CB255" s="365"/>
      <c r="CC255" s="365"/>
      <c r="CD255" s="365"/>
      <c r="CE255" s="365"/>
      <c r="CF255" s="365"/>
      <c r="CG255" s="365"/>
      <c r="CH255" s="365"/>
      <c r="CI255" s="365"/>
      <c r="CJ255" s="365"/>
      <c r="CK255" s="365"/>
      <c r="CL255" s="365"/>
      <c r="CM255" s="365"/>
      <c r="CN255" s="365"/>
      <c r="CO255" s="365"/>
      <c r="CP255" s="365"/>
      <c r="CQ255" s="365"/>
      <c r="CR255" s="365"/>
      <c r="CS255" s="365"/>
      <c r="CT255" s="365"/>
      <c r="CU255" s="365"/>
      <c r="CV255" s="365"/>
      <c r="CW255" s="365"/>
      <c r="CX255" s="365"/>
      <c r="CY255" s="365"/>
      <c r="CZ255" s="365"/>
      <c r="DA255" s="365"/>
      <c r="DB255" s="365"/>
      <c r="DC255" s="365"/>
      <c r="DD255" s="365"/>
      <c r="DE255" s="365"/>
      <c r="DF255" s="365"/>
      <c r="DG255" s="365"/>
      <c r="DH255" s="365"/>
      <c r="DI255" s="365"/>
      <c r="DJ255" s="365"/>
      <c r="DK255" s="365"/>
      <c r="DL255" s="365"/>
      <c r="DM255" s="365"/>
      <c r="DN255" s="365"/>
      <c r="DO255" s="365"/>
      <c r="DP255" s="365"/>
      <c r="DQ255" s="365"/>
      <c r="DR255" s="365"/>
      <c r="DS255" s="365"/>
      <c r="DT255" s="365"/>
      <c r="DU255" s="365"/>
      <c r="DV255" s="365"/>
      <c r="DW255" s="365"/>
      <c r="DX255" s="365"/>
      <c r="DY255" s="365"/>
      <c r="DZ255" s="365"/>
      <c r="EA255" s="365"/>
      <c r="EB255" s="365"/>
      <c r="EC255" s="365"/>
      <c r="ED255" s="365"/>
      <c r="EE255" s="365"/>
      <c r="EF255" s="365"/>
      <c r="EG255" s="365"/>
      <c r="EH255" s="365"/>
      <c r="EI255" s="365"/>
      <c r="EJ255" s="365"/>
      <c r="EK255" s="365"/>
      <c r="EL255" s="365"/>
      <c r="EM255" s="365"/>
      <c r="EN255" s="365"/>
      <c r="EO255" s="365"/>
      <c r="EP255" s="365"/>
      <c r="EQ255" s="365"/>
      <c r="ER255" s="284"/>
      <c r="ES255" s="284"/>
      <c r="ET255" s="284"/>
      <c r="EW255" s="368"/>
    </row>
    <row r="256" spans="2:153" hidden="1" x14ac:dyDescent="0.2">
      <c r="H256" s="391"/>
      <c r="I256" s="391"/>
      <c r="J256" s="391"/>
      <c r="K256" s="391"/>
      <c r="L256" s="391"/>
      <c r="M256" s="365"/>
      <c r="N256" s="365"/>
      <c r="O256" s="365"/>
      <c r="P256" s="365"/>
      <c r="Q256" s="365"/>
      <c r="R256" s="365"/>
      <c r="S256" s="365"/>
      <c r="T256" s="365"/>
      <c r="U256" s="365"/>
      <c r="V256" s="365"/>
      <c r="W256" s="365"/>
      <c r="X256" s="365"/>
      <c r="Y256" s="365"/>
      <c r="Z256" s="365"/>
      <c r="AA256" s="365"/>
      <c r="AB256" s="365"/>
      <c r="AC256" s="365"/>
      <c r="AD256" s="365"/>
      <c r="AE256" s="365"/>
      <c r="AF256" s="365"/>
      <c r="AG256" s="365"/>
      <c r="AH256" s="365"/>
      <c r="AI256" s="365"/>
      <c r="AJ256" s="365"/>
      <c r="AK256" s="365"/>
      <c r="AL256" s="365"/>
      <c r="AM256" s="365"/>
      <c r="AN256" s="365"/>
      <c r="AO256" s="365"/>
      <c r="AP256" s="365"/>
      <c r="AQ256" s="365"/>
      <c r="AR256" s="365"/>
      <c r="AS256" s="365"/>
      <c r="AT256" s="365"/>
      <c r="AU256" s="365"/>
      <c r="AV256" s="365"/>
      <c r="AW256" s="365"/>
      <c r="AX256" s="365"/>
      <c r="AY256" s="365"/>
      <c r="AZ256" s="365"/>
      <c r="BA256" s="365"/>
      <c r="BB256" s="365"/>
      <c r="BC256" s="365"/>
      <c r="BD256" s="365"/>
      <c r="BE256" s="365"/>
      <c r="BF256" s="365"/>
      <c r="BG256" s="365"/>
      <c r="BH256" s="365"/>
      <c r="BI256" s="365"/>
      <c r="BJ256" s="365"/>
      <c r="BK256" s="365"/>
      <c r="BL256" s="365"/>
      <c r="BM256" s="365"/>
      <c r="BN256" s="365"/>
      <c r="BO256" s="365"/>
      <c r="BP256" s="365"/>
      <c r="BQ256" s="365"/>
      <c r="BR256" s="365"/>
      <c r="BS256" s="365"/>
      <c r="BT256" s="365"/>
      <c r="BU256" s="365"/>
      <c r="BV256" s="365"/>
      <c r="BW256" s="365"/>
      <c r="BX256" s="365"/>
      <c r="BY256" s="365"/>
      <c r="BZ256" s="365"/>
      <c r="CA256" s="365"/>
      <c r="CB256" s="365"/>
      <c r="CC256" s="365"/>
      <c r="CD256" s="365"/>
      <c r="CE256" s="365"/>
      <c r="CF256" s="365"/>
      <c r="CG256" s="365"/>
      <c r="CH256" s="365"/>
      <c r="CI256" s="365"/>
      <c r="CJ256" s="365"/>
      <c r="CK256" s="365"/>
      <c r="CL256" s="365"/>
      <c r="CM256" s="365"/>
      <c r="CN256" s="365"/>
      <c r="CO256" s="365"/>
      <c r="CP256" s="365"/>
      <c r="CQ256" s="365"/>
      <c r="CR256" s="365"/>
      <c r="CS256" s="365"/>
      <c r="CT256" s="365"/>
      <c r="CU256" s="365"/>
      <c r="CV256" s="365"/>
      <c r="CW256" s="365"/>
      <c r="CX256" s="365"/>
      <c r="CY256" s="365"/>
      <c r="CZ256" s="365"/>
      <c r="DA256" s="365"/>
      <c r="DB256" s="365"/>
      <c r="DC256" s="365"/>
      <c r="DD256" s="365"/>
      <c r="DE256" s="365"/>
      <c r="DF256" s="365"/>
      <c r="DG256" s="365"/>
      <c r="DH256" s="365"/>
      <c r="DI256" s="365"/>
      <c r="DJ256" s="365"/>
      <c r="DK256" s="365"/>
      <c r="DL256" s="365"/>
      <c r="DM256" s="365"/>
      <c r="DN256" s="365"/>
      <c r="DO256" s="365"/>
      <c r="DP256" s="365"/>
      <c r="DQ256" s="365"/>
      <c r="DR256" s="365"/>
      <c r="DS256" s="365"/>
      <c r="DT256" s="365"/>
      <c r="DU256" s="365"/>
      <c r="DV256" s="365"/>
      <c r="DW256" s="365"/>
      <c r="DX256" s="365"/>
      <c r="DY256" s="365"/>
      <c r="DZ256" s="365"/>
      <c r="EA256" s="365"/>
      <c r="EB256" s="365"/>
      <c r="EC256" s="365"/>
      <c r="ED256" s="365"/>
      <c r="EE256" s="365"/>
      <c r="EF256" s="365"/>
      <c r="EG256" s="365"/>
      <c r="EH256" s="365"/>
      <c r="EI256" s="365"/>
      <c r="EJ256" s="365"/>
      <c r="EK256" s="365"/>
      <c r="EL256" s="365"/>
      <c r="EM256" s="365"/>
      <c r="EN256" s="365"/>
      <c r="EO256" s="365"/>
      <c r="EP256" s="365"/>
      <c r="EQ256" s="365"/>
      <c r="ER256" s="284"/>
      <c r="ES256" s="284"/>
      <c r="ET256" s="284"/>
      <c r="EW256" s="368"/>
    </row>
    <row r="257" spans="1:163" hidden="1" x14ac:dyDescent="0.2">
      <c r="H257" s="391"/>
      <c r="I257" s="391"/>
      <c r="J257" s="391"/>
      <c r="K257" s="391"/>
      <c r="L257" s="391"/>
      <c r="M257" s="365"/>
      <c r="N257" s="365"/>
      <c r="O257" s="365"/>
      <c r="P257" s="365"/>
      <c r="Q257" s="365"/>
      <c r="R257" s="365"/>
      <c r="S257" s="365"/>
      <c r="T257" s="365"/>
      <c r="U257" s="365"/>
      <c r="V257" s="365"/>
      <c r="W257" s="365"/>
      <c r="X257" s="365"/>
      <c r="Y257" s="365"/>
      <c r="Z257" s="365"/>
      <c r="AA257" s="365"/>
      <c r="AB257" s="365"/>
      <c r="AC257" s="365"/>
      <c r="AD257" s="365"/>
      <c r="AE257" s="365"/>
      <c r="AF257" s="365"/>
      <c r="AG257" s="365"/>
      <c r="AH257" s="365"/>
      <c r="AI257" s="365"/>
      <c r="AJ257" s="365"/>
      <c r="AK257" s="365"/>
      <c r="AL257" s="365"/>
      <c r="AM257" s="365"/>
      <c r="AN257" s="365"/>
      <c r="AO257" s="365"/>
      <c r="AP257" s="365"/>
      <c r="AQ257" s="365"/>
      <c r="AR257" s="365"/>
      <c r="AS257" s="365"/>
      <c r="AT257" s="365"/>
      <c r="AU257" s="365"/>
      <c r="AV257" s="365"/>
      <c r="AW257" s="365"/>
      <c r="AX257" s="365"/>
      <c r="AY257" s="365"/>
      <c r="AZ257" s="365"/>
      <c r="BA257" s="365"/>
      <c r="BB257" s="365"/>
      <c r="BC257" s="365"/>
      <c r="BD257" s="365"/>
      <c r="BE257" s="365"/>
      <c r="BF257" s="365"/>
      <c r="BG257" s="365"/>
      <c r="BH257" s="365"/>
      <c r="BI257" s="365"/>
      <c r="BJ257" s="365"/>
      <c r="BK257" s="365"/>
      <c r="BL257" s="365"/>
      <c r="BM257" s="365"/>
      <c r="BN257" s="365"/>
      <c r="BO257" s="365"/>
      <c r="BP257" s="365"/>
      <c r="BQ257" s="365"/>
      <c r="BR257" s="365"/>
      <c r="BS257" s="365"/>
      <c r="BT257" s="365"/>
      <c r="BU257" s="365"/>
      <c r="BV257" s="365"/>
      <c r="BW257" s="365"/>
      <c r="BX257" s="365"/>
      <c r="BY257" s="365"/>
      <c r="BZ257" s="365"/>
      <c r="CA257" s="365"/>
      <c r="CB257" s="365"/>
      <c r="CC257" s="365"/>
      <c r="CD257" s="365"/>
      <c r="CE257" s="365"/>
      <c r="CF257" s="365"/>
      <c r="CG257" s="365"/>
      <c r="CH257" s="365"/>
      <c r="CI257" s="365"/>
      <c r="CJ257" s="365"/>
      <c r="CK257" s="365"/>
      <c r="CL257" s="365"/>
      <c r="CM257" s="365"/>
      <c r="CN257" s="365"/>
      <c r="CO257" s="365"/>
      <c r="CP257" s="365"/>
      <c r="CQ257" s="365"/>
      <c r="CR257" s="365"/>
      <c r="CS257" s="365"/>
      <c r="CT257" s="365"/>
      <c r="CU257" s="365"/>
      <c r="CV257" s="365"/>
      <c r="CW257" s="365"/>
      <c r="CX257" s="365"/>
      <c r="CY257" s="365"/>
      <c r="CZ257" s="365"/>
      <c r="DA257" s="365"/>
      <c r="DB257" s="365"/>
      <c r="DC257" s="365"/>
      <c r="DD257" s="365"/>
      <c r="DE257" s="365"/>
      <c r="DF257" s="365"/>
      <c r="DG257" s="365"/>
      <c r="DH257" s="365"/>
      <c r="DI257" s="365"/>
      <c r="DJ257" s="365"/>
      <c r="DK257" s="365"/>
      <c r="DL257" s="365"/>
      <c r="DM257" s="365"/>
      <c r="DN257" s="365"/>
      <c r="DO257" s="365"/>
      <c r="DP257" s="365"/>
      <c r="DQ257" s="365"/>
      <c r="DR257" s="365"/>
      <c r="DS257" s="365"/>
      <c r="DT257" s="365"/>
      <c r="DU257" s="365"/>
      <c r="DV257" s="365"/>
      <c r="DW257" s="365"/>
      <c r="DX257" s="365"/>
      <c r="DY257" s="365"/>
      <c r="DZ257" s="365"/>
      <c r="EA257" s="365"/>
      <c r="EB257" s="365"/>
      <c r="EC257" s="365"/>
      <c r="ED257" s="365"/>
      <c r="EE257" s="365"/>
      <c r="EF257" s="365"/>
      <c r="EG257" s="365"/>
      <c r="EH257" s="365"/>
      <c r="EI257" s="365"/>
      <c r="EJ257" s="365"/>
      <c r="EK257" s="365"/>
      <c r="EL257" s="365"/>
      <c r="EM257" s="365"/>
      <c r="EN257" s="365"/>
      <c r="EO257" s="365"/>
      <c r="EP257" s="365"/>
      <c r="EQ257" s="365"/>
      <c r="ER257" s="284"/>
      <c r="ES257" s="284"/>
      <c r="ET257" s="284"/>
      <c r="EW257" s="368"/>
    </row>
    <row r="258" spans="1:163" s="279" customFormat="1" hidden="1" x14ac:dyDescent="0.2">
      <c r="G258" s="392"/>
      <c r="H258" s="393"/>
      <c r="I258" s="393"/>
      <c r="J258" s="393"/>
      <c r="K258" s="393"/>
      <c r="L258" s="393"/>
      <c r="N258" s="273"/>
      <c r="O258" s="273"/>
      <c r="P258" s="273"/>
      <c r="Q258" s="281"/>
      <c r="S258" s="281"/>
      <c r="T258" s="281"/>
      <c r="U258" s="281"/>
      <c r="V258" s="282"/>
      <c r="X258" s="281"/>
      <c r="Y258" s="281"/>
      <c r="Z258" s="281"/>
      <c r="AA258" s="282"/>
      <c r="AB258" s="282"/>
      <c r="AC258" s="282"/>
      <c r="AD258" s="282"/>
      <c r="AE258" s="282"/>
      <c r="AF258" s="282"/>
      <c r="AG258" s="282"/>
      <c r="AH258" s="282"/>
      <c r="AI258" s="282"/>
      <c r="AJ258" s="282"/>
      <c r="AK258" s="282"/>
      <c r="AL258" s="282"/>
      <c r="AM258" s="282"/>
      <c r="AN258" s="282"/>
      <c r="AO258" s="282"/>
      <c r="AP258" s="282"/>
      <c r="AQ258" s="282"/>
      <c r="AR258" s="282"/>
      <c r="AS258" s="282"/>
      <c r="AT258" s="282"/>
      <c r="AU258" s="282"/>
      <c r="AV258" s="282"/>
      <c r="AW258" s="282"/>
      <c r="AX258" s="282"/>
      <c r="AY258" s="282"/>
      <c r="AZ258" s="282"/>
      <c r="BA258" s="282"/>
      <c r="BB258" s="282"/>
      <c r="BC258" s="282"/>
      <c r="BD258" s="282"/>
      <c r="BE258" s="282"/>
      <c r="BF258" s="282"/>
      <c r="BG258" s="282"/>
      <c r="BH258" s="282"/>
      <c r="BI258" s="282"/>
      <c r="BJ258" s="282"/>
      <c r="BK258" s="282"/>
      <c r="BL258" s="282"/>
      <c r="BM258" s="282"/>
      <c r="BN258" s="282"/>
      <c r="BO258" s="282"/>
      <c r="BP258" s="281"/>
      <c r="BQ258" s="281"/>
      <c r="BR258" s="281"/>
      <c r="BS258" s="281"/>
      <c r="BT258" s="282"/>
      <c r="BU258" s="281"/>
      <c r="BV258" s="281"/>
      <c r="BW258" s="281"/>
      <c r="BX258" s="281"/>
      <c r="BY258" s="282"/>
      <c r="CA258" s="281"/>
      <c r="CB258" s="281"/>
      <c r="CC258" s="281"/>
      <c r="CD258" s="282"/>
      <c r="CF258" s="281"/>
      <c r="CG258" s="281"/>
      <c r="CH258" s="281"/>
      <c r="CI258" s="282"/>
      <c r="CJ258" s="282"/>
      <c r="CK258" s="282"/>
      <c r="CL258" s="282"/>
      <c r="CM258" s="282"/>
      <c r="CN258" s="282"/>
      <c r="CO258" s="282"/>
      <c r="CP258" s="282"/>
      <c r="CQ258" s="282"/>
      <c r="CR258" s="282"/>
      <c r="CS258" s="282"/>
      <c r="CT258" s="282"/>
      <c r="CU258" s="282"/>
      <c r="CV258" s="282"/>
      <c r="CW258" s="282"/>
      <c r="CX258" s="282"/>
      <c r="CY258" s="282"/>
      <c r="CZ258" s="282"/>
      <c r="DA258" s="282"/>
      <c r="DB258" s="282"/>
      <c r="DC258" s="282"/>
      <c r="DD258" s="282"/>
      <c r="DE258" s="282"/>
      <c r="DF258" s="282"/>
      <c r="DG258" s="282"/>
      <c r="DH258" s="282"/>
      <c r="DI258" s="282"/>
      <c r="DJ258" s="282"/>
      <c r="DK258" s="282"/>
      <c r="DL258" s="282"/>
      <c r="DM258" s="282"/>
      <c r="DN258" s="282"/>
      <c r="DO258" s="282"/>
      <c r="DP258" s="282"/>
      <c r="DQ258" s="282"/>
      <c r="DR258" s="282"/>
      <c r="DT258" s="281"/>
      <c r="DU258" s="281"/>
      <c r="DV258" s="281"/>
      <c r="DW258" s="282"/>
      <c r="DY258" s="281"/>
      <c r="DZ258" s="281"/>
      <c r="EA258" s="281"/>
      <c r="EB258" s="282"/>
      <c r="ED258" s="281"/>
      <c r="EE258" s="281"/>
      <c r="EF258" s="281"/>
      <c r="EG258" s="282"/>
      <c r="EH258" s="282"/>
      <c r="EI258" s="282"/>
      <c r="EJ258" s="282"/>
      <c r="EK258" s="282"/>
      <c r="EL258" s="282"/>
      <c r="EM258" s="282"/>
      <c r="EN258" s="282"/>
      <c r="EO258" s="373"/>
      <c r="EP258" s="281"/>
      <c r="EQ258" s="281"/>
      <c r="ER258" s="280"/>
      <c r="ES258" s="288"/>
      <c r="ET258" s="288"/>
      <c r="EU258" s="286"/>
      <c r="EV258" s="286"/>
      <c r="EW258" s="392"/>
    </row>
    <row r="259" spans="1:163" s="279" customFormat="1" hidden="1" x14ac:dyDescent="0.2">
      <c r="G259" s="392"/>
      <c r="H259" s="393"/>
      <c r="I259" s="393"/>
      <c r="J259" s="393"/>
      <c r="K259" s="393"/>
      <c r="L259" s="393"/>
      <c r="N259" s="273"/>
      <c r="O259" s="273"/>
      <c r="P259" s="273"/>
      <c r="Q259" s="281"/>
      <c r="S259" s="281"/>
      <c r="T259" s="281"/>
      <c r="U259" s="281"/>
      <c r="V259" s="282"/>
      <c r="X259" s="281"/>
      <c r="Y259" s="281"/>
      <c r="Z259" s="281"/>
      <c r="AA259" s="282"/>
      <c r="AB259" s="282"/>
      <c r="AC259" s="282"/>
      <c r="AD259" s="282"/>
      <c r="AE259" s="282"/>
      <c r="AF259" s="282"/>
      <c r="AG259" s="282"/>
      <c r="AH259" s="282"/>
      <c r="AI259" s="282"/>
      <c r="AJ259" s="282"/>
      <c r="AK259" s="282"/>
      <c r="AL259" s="282"/>
      <c r="AM259" s="282"/>
      <c r="AN259" s="282"/>
      <c r="AO259" s="282"/>
      <c r="AP259" s="282"/>
      <c r="AQ259" s="282"/>
      <c r="AR259" s="282"/>
      <c r="AS259" s="282"/>
      <c r="AT259" s="282"/>
      <c r="AU259" s="282"/>
      <c r="AV259" s="282"/>
      <c r="AW259" s="282"/>
      <c r="AX259" s="282"/>
      <c r="AY259" s="282"/>
      <c r="AZ259" s="282"/>
      <c r="BA259" s="282"/>
      <c r="BB259" s="282"/>
      <c r="BC259" s="282"/>
      <c r="BD259" s="282"/>
      <c r="BE259" s="282"/>
      <c r="BF259" s="282"/>
      <c r="BG259" s="282"/>
      <c r="BH259" s="282"/>
      <c r="BI259" s="282"/>
      <c r="BJ259" s="282"/>
      <c r="BK259" s="282"/>
      <c r="BL259" s="282"/>
      <c r="BM259" s="282"/>
      <c r="BN259" s="282"/>
      <c r="BO259" s="282"/>
      <c r="BP259" s="281"/>
      <c r="BQ259" s="281"/>
      <c r="BR259" s="281"/>
      <c r="BS259" s="281"/>
      <c r="BT259" s="282"/>
      <c r="BU259" s="281"/>
      <c r="BV259" s="281"/>
      <c r="BW259" s="281"/>
      <c r="BX259" s="281"/>
      <c r="BY259" s="282"/>
      <c r="CA259" s="281"/>
      <c r="CB259" s="281"/>
      <c r="CC259" s="281"/>
      <c r="CD259" s="282"/>
      <c r="CF259" s="281"/>
      <c r="CG259" s="281"/>
      <c r="CH259" s="281"/>
      <c r="CI259" s="282"/>
      <c r="CJ259" s="282"/>
      <c r="CK259" s="282"/>
      <c r="CL259" s="282"/>
      <c r="CM259" s="282"/>
      <c r="CN259" s="282"/>
      <c r="CO259" s="282"/>
      <c r="CP259" s="282"/>
      <c r="CQ259" s="282"/>
      <c r="CR259" s="282"/>
      <c r="CS259" s="282"/>
      <c r="CT259" s="282"/>
      <c r="CU259" s="282"/>
      <c r="CV259" s="282"/>
      <c r="CW259" s="282"/>
      <c r="CX259" s="282"/>
      <c r="CY259" s="282"/>
      <c r="CZ259" s="282"/>
      <c r="DA259" s="282"/>
      <c r="DB259" s="282"/>
      <c r="DC259" s="282"/>
      <c r="DD259" s="282"/>
      <c r="DE259" s="282"/>
      <c r="DF259" s="282"/>
      <c r="DG259" s="282"/>
      <c r="DH259" s="282"/>
      <c r="DI259" s="282"/>
      <c r="DJ259" s="282"/>
      <c r="DK259" s="282"/>
      <c r="DL259" s="282"/>
      <c r="DM259" s="282"/>
      <c r="DN259" s="282"/>
      <c r="DO259" s="282"/>
      <c r="DP259" s="282"/>
      <c r="DQ259" s="282"/>
      <c r="DR259" s="282"/>
      <c r="DT259" s="281"/>
      <c r="DU259" s="281"/>
      <c r="DV259" s="281"/>
      <c r="DW259" s="282"/>
      <c r="DY259" s="281"/>
      <c r="DZ259" s="281"/>
      <c r="EA259" s="281"/>
      <c r="EB259" s="282"/>
      <c r="ED259" s="281"/>
      <c r="EE259" s="281"/>
      <c r="EF259" s="281"/>
      <c r="EG259" s="282"/>
      <c r="EH259" s="282"/>
      <c r="EI259" s="282"/>
      <c r="EJ259" s="282"/>
      <c r="EK259" s="282"/>
      <c r="EL259" s="282"/>
      <c r="EM259" s="282"/>
      <c r="EN259" s="282"/>
      <c r="EO259" s="373"/>
      <c r="EP259" s="281"/>
      <c r="EQ259" s="369"/>
      <c r="ER259" s="276"/>
      <c r="ES259" s="288"/>
      <c r="ET259" s="288"/>
      <c r="EU259" s="286"/>
      <c r="EV259" s="286"/>
      <c r="EW259" s="392"/>
    </row>
    <row r="260" spans="1:163" s="279" customFormat="1" hidden="1" x14ac:dyDescent="0.2">
      <c r="G260" s="392"/>
      <c r="H260" s="393"/>
      <c r="I260" s="393"/>
      <c r="J260" s="393"/>
      <c r="K260" s="393"/>
      <c r="L260" s="393"/>
      <c r="M260" s="386"/>
      <c r="N260" s="386"/>
      <c r="O260" s="386"/>
      <c r="P260" s="386"/>
      <c r="Q260" s="386"/>
      <c r="R260" s="386"/>
      <c r="S260" s="386"/>
      <c r="T260" s="386"/>
      <c r="U260" s="386"/>
      <c r="V260" s="386"/>
      <c r="W260" s="386"/>
      <c r="X260" s="386"/>
      <c r="Y260" s="386"/>
      <c r="Z260" s="386"/>
      <c r="AA260" s="386"/>
      <c r="AB260" s="386"/>
      <c r="AC260" s="386"/>
      <c r="AD260" s="386"/>
      <c r="AE260" s="386"/>
      <c r="AF260" s="386"/>
      <c r="AG260" s="386"/>
      <c r="AH260" s="386"/>
      <c r="AI260" s="386"/>
      <c r="AJ260" s="386"/>
      <c r="AK260" s="386"/>
      <c r="AL260" s="386"/>
      <c r="AM260" s="386"/>
      <c r="AN260" s="386"/>
      <c r="AO260" s="386"/>
      <c r="AP260" s="386"/>
      <c r="AQ260" s="386"/>
      <c r="AR260" s="386"/>
      <c r="AS260" s="386"/>
      <c r="AT260" s="386"/>
      <c r="AU260" s="386"/>
      <c r="AV260" s="386"/>
      <c r="AW260" s="386"/>
      <c r="AX260" s="386"/>
      <c r="AY260" s="386"/>
      <c r="AZ260" s="386"/>
      <c r="BA260" s="386"/>
      <c r="BB260" s="386"/>
      <c r="BC260" s="386"/>
      <c r="BD260" s="386"/>
      <c r="BE260" s="386"/>
      <c r="BF260" s="386"/>
      <c r="BG260" s="386"/>
      <c r="BH260" s="386"/>
      <c r="BI260" s="386"/>
      <c r="BJ260" s="386"/>
      <c r="BK260" s="386"/>
      <c r="BL260" s="386"/>
      <c r="BM260" s="386"/>
      <c r="BN260" s="386"/>
      <c r="BO260" s="386"/>
      <c r="BP260" s="386"/>
      <c r="BQ260" s="386"/>
      <c r="BR260" s="386"/>
      <c r="BS260" s="386"/>
      <c r="BT260" s="386"/>
      <c r="BU260" s="386"/>
      <c r="BV260" s="386"/>
      <c r="BW260" s="386"/>
      <c r="BX260" s="386"/>
      <c r="BY260" s="386"/>
      <c r="BZ260" s="386"/>
      <c r="CA260" s="386"/>
      <c r="CB260" s="386"/>
      <c r="CC260" s="386"/>
      <c r="CD260" s="386"/>
      <c r="CE260" s="386"/>
      <c r="CF260" s="386"/>
      <c r="CG260" s="386"/>
      <c r="CH260" s="386"/>
      <c r="CI260" s="386"/>
      <c r="CJ260" s="386"/>
      <c r="CK260" s="386"/>
      <c r="CL260" s="386"/>
      <c r="CM260" s="386"/>
      <c r="CN260" s="386"/>
      <c r="CO260" s="386"/>
      <c r="CP260" s="386"/>
      <c r="CQ260" s="386"/>
      <c r="CR260" s="386"/>
      <c r="CS260" s="386"/>
      <c r="CT260" s="386"/>
      <c r="CU260" s="386"/>
      <c r="CV260" s="386"/>
      <c r="CW260" s="386"/>
      <c r="CX260" s="386"/>
      <c r="CY260" s="386"/>
      <c r="CZ260" s="386"/>
      <c r="DA260" s="386"/>
      <c r="DB260" s="386"/>
      <c r="DC260" s="386"/>
      <c r="DD260" s="386"/>
      <c r="DE260" s="386"/>
      <c r="DF260" s="386"/>
      <c r="DG260" s="386"/>
      <c r="DH260" s="386"/>
      <c r="DI260" s="386"/>
      <c r="DJ260" s="386"/>
      <c r="DK260" s="386"/>
      <c r="DL260" s="386"/>
      <c r="DM260" s="386"/>
      <c r="DN260" s="386"/>
      <c r="DO260" s="386"/>
      <c r="DP260" s="386"/>
      <c r="DQ260" s="386"/>
      <c r="DR260" s="386"/>
      <c r="DS260" s="386"/>
      <c r="DT260" s="386"/>
      <c r="DU260" s="386"/>
      <c r="DV260" s="386"/>
      <c r="DW260" s="386"/>
      <c r="DX260" s="386"/>
      <c r="DY260" s="386"/>
      <c r="DZ260" s="386"/>
      <c r="EA260" s="386"/>
      <c r="EB260" s="386"/>
      <c r="EC260" s="386"/>
      <c r="ED260" s="386"/>
      <c r="EE260" s="386"/>
      <c r="EF260" s="386"/>
      <c r="EG260" s="386"/>
      <c r="EH260" s="386"/>
      <c r="EI260" s="386"/>
      <c r="EJ260" s="386"/>
      <c r="EK260" s="386"/>
      <c r="EL260" s="386"/>
      <c r="EM260" s="386"/>
      <c r="EN260" s="386"/>
      <c r="EO260" s="386"/>
      <c r="EP260" s="386"/>
      <c r="EQ260" s="386"/>
      <c r="ER260" s="393"/>
      <c r="ES260" s="393"/>
      <c r="ET260" s="393"/>
      <c r="EU260" s="286"/>
      <c r="EV260" s="286"/>
      <c r="EW260" s="392"/>
    </row>
    <row r="261" spans="1:163" s="279" customFormat="1" hidden="1" x14ac:dyDescent="0.2">
      <c r="G261" s="392"/>
      <c r="H261" s="393"/>
      <c r="I261" s="393"/>
      <c r="J261" s="393"/>
      <c r="K261" s="393"/>
      <c r="L261" s="393"/>
      <c r="N261" s="273"/>
      <c r="O261" s="273"/>
      <c r="P261" s="393"/>
      <c r="Q261" s="281"/>
      <c r="S261" s="281"/>
      <c r="T261" s="281"/>
      <c r="U261" s="393"/>
      <c r="V261" s="282"/>
      <c r="X261" s="281"/>
      <c r="Y261" s="281"/>
      <c r="Z261" s="393"/>
      <c r="AA261" s="282"/>
      <c r="AB261" s="282"/>
      <c r="AC261" s="282"/>
      <c r="AD261" s="282"/>
      <c r="AE261" s="282"/>
      <c r="AF261" s="282"/>
      <c r="AG261" s="282"/>
      <c r="AH261" s="282"/>
      <c r="AI261" s="282"/>
      <c r="AJ261" s="282"/>
      <c r="AK261" s="282"/>
      <c r="AL261" s="282"/>
      <c r="AM261" s="282"/>
      <c r="AN261" s="282"/>
      <c r="AO261" s="282"/>
      <c r="AP261" s="282"/>
      <c r="AQ261" s="282"/>
      <c r="AR261" s="282"/>
      <c r="AS261" s="282"/>
      <c r="AT261" s="282"/>
      <c r="AU261" s="282"/>
      <c r="AV261" s="282"/>
      <c r="AW261" s="282"/>
      <c r="AX261" s="282"/>
      <c r="AY261" s="282"/>
      <c r="AZ261" s="282"/>
      <c r="BA261" s="282"/>
      <c r="BB261" s="282"/>
      <c r="BC261" s="282"/>
      <c r="BD261" s="282"/>
      <c r="BE261" s="282"/>
      <c r="BF261" s="282"/>
      <c r="BG261" s="282"/>
      <c r="BH261" s="282"/>
      <c r="BI261" s="282"/>
      <c r="BJ261" s="282"/>
      <c r="BK261" s="282"/>
      <c r="BL261" s="282"/>
      <c r="BM261" s="282"/>
      <c r="BN261" s="282"/>
      <c r="BO261" s="282"/>
      <c r="BP261" s="281"/>
      <c r="BQ261" s="281"/>
      <c r="BR261" s="281"/>
      <c r="BS261" s="393"/>
      <c r="BT261" s="282"/>
      <c r="BU261" s="281"/>
      <c r="BV261" s="281"/>
      <c r="BW261" s="281"/>
      <c r="BX261" s="393"/>
      <c r="BY261" s="282"/>
      <c r="CA261" s="281"/>
      <c r="CB261" s="281"/>
      <c r="CC261" s="393"/>
      <c r="CD261" s="282"/>
      <c r="CF261" s="281"/>
      <c r="CG261" s="281"/>
      <c r="CH261" s="393"/>
      <c r="CI261" s="282"/>
      <c r="CJ261" s="282"/>
      <c r="CK261" s="282"/>
      <c r="CL261" s="282"/>
      <c r="CM261" s="282"/>
      <c r="CN261" s="282"/>
      <c r="CO261" s="282"/>
      <c r="CP261" s="282"/>
      <c r="CQ261" s="282"/>
      <c r="CR261" s="282"/>
      <c r="CS261" s="282"/>
      <c r="CT261" s="282"/>
      <c r="CU261" s="282"/>
      <c r="CV261" s="282"/>
      <c r="CW261" s="282"/>
      <c r="CX261" s="282"/>
      <c r="CY261" s="282"/>
      <c r="CZ261" s="282"/>
      <c r="DA261" s="282"/>
      <c r="DB261" s="282"/>
      <c r="DC261" s="282"/>
      <c r="DD261" s="282"/>
      <c r="DE261" s="282"/>
      <c r="DF261" s="282"/>
      <c r="DG261" s="282"/>
      <c r="DH261" s="282"/>
      <c r="DI261" s="282"/>
      <c r="DJ261" s="282"/>
      <c r="DK261" s="282"/>
      <c r="DL261" s="282"/>
      <c r="DM261" s="282"/>
      <c r="DN261" s="282"/>
      <c r="DO261" s="282"/>
      <c r="DP261" s="282"/>
      <c r="DQ261" s="282"/>
      <c r="DR261" s="282"/>
      <c r="DT261" s="281"/>
      <c r="DU261" s="281"/>
      <c r="DV261" s="393"/>
      <c r="DW261" s="282"/>
      <c r="DY261" s="281"/>
      <c r="DZ261" s="281"/>
      <c r="EA261" s="393"/>
      <c r="EB261" s="282"/>
      <c r="ED261" s="281"/>
      <c r="EE261" s="281"/>
      <c r="EF261" s="393"/>
      <c r="EG261" s="282"/>
      <c r="EH261" s="282"/>
      <c r="EI261" s="282"/>
      <c r="EJ261" s="282"/>
      <c r="EK261" s="282"/>
      <c r="EL261" s="282"/>
      <c r="EM261" s="282"/>
      <c r="EN261" s="282"/>
      <c r="EO261" s="373"/>
      <c r="EP261" s="373"/>
      <c r="EQ261" s="373"/>
      <c r="ER261" s="393"/>
      <c r="ES261" s="272"/>
      <c r="ET261" s="272"/>
      <c r="EU261" s="286"/>
      <c r="EV261" s="286"/>
      <c r="EW261" s="392"/>
    </row>
    <row r="262" spans="1:163" s="279" customFormat="1" hidden="1" x14ac:dyDescent="0.2">
      <c r="G262" s="392"/>
      <c r="H262" s="393"/>
      <c r="I262" s="393"/>
      <c r="J262" s="393"/>
      <c r="K262" s="393"/>
      <c r="L262" s="393"/>
      <c r="N262" s="273"/>
      <c r="O262" s="273"/>
      <c r="P262" s="393"/>
      <c r="Q262" s="281"/>
      <c r="S262" s="281"/>
      <c r="T262" s="281"/>
      <c r="U262" s="393"/>
      <c r="V262" s="282"/>
      <c r="X262" s="281"/>
      <c r="Y262" s="281"/>
      <c r="Z262" s="393"/>
      <c r="AA262" s="282"/>
      <c r="AB262" s="282"/>
      <c r="AC262" s="282"/>
      <c r="AD262" s="282"/>
      <c r="AE262" s="282"/>
      <c r="AF262" s="282"/>
      <c r="AG262" s="282"/>
      <c r="AH262" s="282"/>
      <c r="AI262" s="282"/>
      <c r="AJ262" s="282"/>
      <c r="AK262" s="282"/>
      <c r="AL262" s="282"/>
      <c r="AM262" s="282"/>
      <c r="AN262" s="282"/>
      <c r="AO262" s="282"/>
      <c r="AP262" s="282"/>
      <c r="AQ262" s="282"/>
      <c r="AR262" s="282"/>
      <c r="AS262" s="282"/>
      <c r="AT262" s="282"/>
      <c r="AU262" s="282"/>
      <c r="AV262" s="282"/>
      <c r="AW262" s="282"/>
      <c r="AX262" s="282"/>
      <c r="AY262" s="282"/>
      <c r="AZ262" s="282"/>
      <c r="BA262" s="282"/>
      <c r="BB262" s="282"/>
      <c r="BC262" s="282"/>
      <c r="BD262" s="282"/>
      <c r="BE262" s="282"/>
      <c r="BF262" s="282"/>
      <c r="BG262" s="282"/>
      <c r="BH262" s="282"/>
      <c r="BI262" s="282"/>
      <c r="BJ262" s="282"/>
      <c r="BK262" s="282"/>
      <c r="BL262" s="282"/>
      <c r="BM262" s="282"/>
      <c r="BN262" s="282"/>
      <c r="BO262" s="282"/>
      <c r="BP262" s="281"/>
      <c r="BQ262" s="281"/>
      <c r="BR262" s="281"/>
      <c r="BS262" s="393"/>
      <c r="BT262" s="282"/>
      <c r="BU262" s="281"/>
      <c r="BV262" s="281"/>
      <c r="BW262" s="281"/>
      <c r="BX262" s="393"/>
      <c r="BY262" s="282"/>
      <c r="CA262" s="281"/>
      <c r="CB262" s="281"/>
      <c r="CC262" s="393"/>
      <c r="CD262" s="282"/>
      <c r="CF262" s="281"/>
      <c r="CG262" s="281"/>
      <c r="CH262" s="393"/>
      <c r="CI262" s="282"/>
      <c r="CJ262" s="282"/>
      <c r="CK262" s="282"/>
      <c r="CL262" s="282"/>
      <c r="CM262" s="282"/>
      <c r="CN262" s="282"/>
      <c r="CO262" s="282"/>
      <c r="CP262" s="282"/>
      <c r="CQ262" s="282"/>
      <c r="CR262" s="282"/>
      <c r="CS262" s="282"/>
      <c r="CT262" s="282"/>
      <c r="CU262" s="282"/>
      <c r="CV262" s="282"/>
      <c r="CW262" s="282"/>
      <c r="CX262" s="282"/>
      <c r="CY262" s="282"/>
      <c r="CZ262" s="282"/>
      <c r="DA262" s="282"/>
      <c r="DB262" s="282"/>
      <c r="DC262" s="282"/>
      <c r="DD262" s="282"/>
      <c r="DE262" s="282"/>
      <c r="DF262" s="282"/>
      <c r="DG262" s="282"/>
      <c r="DH262" s="282"/>
      <c r="DI262" s="282"/>
      <c r="DJ262" s="282"/>
      <c r="DK262" s="282"/>
      <c r="DL262" s="282"/>
      <c r="DM262" s="282"/>
      <c r="DN262" s="282"/>
      <c r="DO262" s="282"/>
      <c r="DP262" s="282"/>
      <c r="DQ262" s="282"/>
      <c r="DR262" s="282"/>
      <c r="DT262" s="281"/>
      <c r="DU262" s="281"/>
      <c r="DV262" s="393"/>
      <c r="DW262" s="282"/>
      <c r="DY262" s="281"/>
      <c r="DZ262" s="281"/>
      <c r="EA262" s="393"/>
      <c r="EB262" s="282"/>
      <c r="ED262" s="281"/>
      <c r="EE262" s="281"/>
      <c r="EF262" s="393"/>
      <c r="EG262" s="282"/>
      <c r="EH262" s="282"/>
      <c r="EI262" s="282"/>
      <c r="EJ262" s="282"/>
      <c r="EK262" s="282"/>
      <c r="EL262" s="282"/>
      <c r="EM262" s="282"/>
      <c r="EN262" s="282"/>
      <c r="EO262" s="373"/>
      <c r="EP262" s="373"/>
      <c r="EQ262" s="373"/>
      <c r="ER262" s="393"/>
      <c r="ES262" s="272"/>
      <c r="ET262" s="272"/>
      <c r="EU262" s="286"/>
      <c r="EV262" s="286"/>
      <c r="EW262" s="392"/>
    </row>
    <row r="263" spans="1:163" s="279" customFormat="1" hidden="1" x14ac:dyDescent="0.2">
      <c r="F263" s="365"/>
      <c r="G263" s="392"/>
      <c r="H263" s="386"/>
      <c r="I263" s="386"/>
      <c r="J263" s="386"/>
      <c r="K263" s="386"/>
      <c r="L263" s="393"/>
      <c r="M263" s="365"/>
      <c r="N263" s="365"/>
      <c r="O263" s="273"/>
      <c r="P263" s="393"/>
      <c r="Q263" s="281"/>
      <c r="R263" s="365"/>
      <c r="S263" s="365"/>
      <c r="T263" s="281"/>
      <c r="U263" s="393"/>
      <c r="V263" s="282"/>
      <c r="W263" s="365"/>
      <c r="X263" s="372"/>
      <c r="Y263" s="281"/>
      <c r="Z263" s="393"/>
      <c r="AA263" s="282"/>
      <c r="AB263" s="283"/>
      <c r="AG263" s="282"/>
      <c r="AL263" s="282"/>
      <c r="AQ263" s="282"/>
      <c r="AU263" s="282"/>
      <c r="AV263" s="282"/>
      <c r="AY263" s="282"/>
      <c r="AZ263" s="282"/>
      <c r="BA263" s="282"/>
      <c r="BC263" s="282"/>
      <c r="BD263" s="282"/>
      <c r="BE263" s="282"/>
      <c r="BF263" s="282"/>
      <c r="BG263" s="283"/>
      <c r="BH263" s="282"/>
      <c r="BI263" s="282"/>
      <c r="BJ263" s="282"/>
      <c r="BK263" s="282"/>
      <c r="BL263" s="282"/>
      <c r="BM263" s="282"/>
      <c r="BN263" s="282"/>
      <c r="BO263" s="282"/>
      <c r="BP263" s="281"/>
      <c r="BQ263" s="281"/>
      <c r="BR263" s="281"/>
      <c r="BS263" s="393"/>
      <c r="BT263" s="282"/>
      <c r="BU263" s="281"/>
      <c r="BV263" s="281"/>
      <c r="BW263" s="281"/>
      <c r="BX263" s="393"/>
      <c r="BY263" s="282"/>
      <c r="BZ263" s="281"/>
      <c r="CA263" s="281"/>
      <c r="CB263" s="281"/>
      <c r="CC263" s="393"/>
      <c r="CD263" s="282"/>
      <c r="CE263" s="281"/>
      <c r="CF263" s="372"/>
      <c r="CG263" s="281"/>
      <c r="CH263" s="393"/>
      <c r="CI263" s="282"/>
      <c r="CJ263" s="283"/>
      <c r="CK263" s="283"/>
      <c r="CL263" s="282"/>
      <c r="CM263" s="282"/>
      <c r="CN263" s="282"/>
      <c r="CO263" s="282"/>
      <c r="CP263" s="282"/>
      <c r="CQ263" s="282"/>
      <c r="CR263" s="282"/>
      <c r="CS263" s="282"/>
      <c r="CT263" s="282"/>
      <c r="CU263" s="282"/>
      <c r="CV263" s="282"/>
      <c r="CW263" s="282"/>
      <c r="CX263" s="282"/>
      <c r="CY263" s="282"/>
      <c r="CZ263" s="282"/>
      <c r="DA263" s="282"/>
      <c r="DB263" s="282"/>
      <c r="DC263" s="282"/>
      <c r="DD263" s="282"/>
      <c r="DE263" s="282"/>
      <c r="DF263" s="282"/>
      <c r="DG263" s="282"/>
      <c r="DH263" s="282"/>
      <c r="DI263" s="282"/>
      <c r="DJ263" s="282"/>
      <c r="DK263" s="282"/>
      <c r="DL263" s="282"/>
      <c r="DM263" s="282"/>
      <c r="DN263" s="282"/>
      <c r="DO263" s="282"/>
      <c r="DP263" s="282"/>
      <c r="DQ263" s="282"/>
      <c r="DR263" s="282"/>
      <c r="DT263" s="281"/>
      <c r="DU263" s="281"/>
      <c r="DV263" s="393"/>
      <c r="DW263" s="282"/>
      <c r="DX263" s="365"/>
      <c r="DY263" s="365"/>
      <c r="DZ263" s="281"/>
      <c r="EA263" s="393"/>
      <c r="EB263" s="282"/>
      <c r="EC263" s="365"/>
      <c r="ED263" s="372"/>
      <c r="EE263" s="281"/>
      <c r="EF263" s="393"/>
      <c r="EG263" s="282"/>
      <c r="EH263" s="282"/>
      <c r="EI263" s="282"/>
      <c r="EJ263" s="282"/>
      <c r="EK263" s="282"/>
      <c r="EL263" s="282"/>
      <c r="EM263" s="283"/>
      <c r="EN263" s="283"/>
      <c r="EO263" s="373"/>
      <c r="EP263" s="373"/>
      <c r="EQ263" s="373"/>
      <c r="ER263" s="393"/>
      <c r="ES263" s="272"/>
      <c r="ET263" s="272"/>
      <c r="EU263" s="286"/>
      <c r="EV263" s="286"/>
      <c r="EW263" s="392"/>
    </row>
    <row r="264" spans="1:163" s="279" customFormat="1" x14ac:dyDescent="0.2">
      <c r="B264" s="270" t="s">
        <v>245</v>
      </c>
      <c r="C264" s="270"/>
      <c r="D264" s="270"/>
      <c r="E264" s="270"/>
      <c r="F264" s="376"/>
      <c r="G264" s="270"/>
      <c r="H264" s="394"/>
      <c r="I264" s="394"/>
      <c r="J264" s="394"/>
      <c r="K264" s="394"/>
      <c r="L264" s="394"/>
      <c r="N264" s="373"/>
      <c r="O264" s="273"/>
      <c r="P264" s="273"/>
      <c r="Q264" s="281"/>
      <c r="S264" s="281"/>
      <c r="T264" s="281"/>
      <c r="U264" s="281"/>
      <c r="V264" s="282"/>
      <c r="X264" s="281"/>
      <c r="Y264" s="281"/>
      <c r="Z264" s="281"/>
      <c r="AA264" s="282"/>
      <c r="AB264" s="282"/>
      <c r="AC264" s="282"/>
      <c r="AD264" s="282"/>
      <c r="AE264" s="282"/>
      <c r="AF264" s="282"/>
      <c r="AG264" s="282"/>
      <c r="AH264" s="282"/>
      <c r="AI264" s="282"/>
      <c r="AJ264" s="282"/>
      <c r="AK264" s="282"/>
      <c r="AL264" s="282"/>
      <c r="AM264" s="282"/>
      <c r="AN264" s="282"/>
      <c r="AO264" s="282"/>
      <c r="AP264" s="282"/>
      <c r="AQ264" s="282"/>
      <c r="AR264" s="282"/>
      <c r="AS264" s="282"/>
      <c r="AT264" s="282"/>
      <c r="AU264" s="282"/>
      <c r="AV264" s="282"/>
      <c r="AW264" s="282"/>
      <c r="AX264" s="282"/>
      <c r="AY264" s="282"/>
      <c r="AZ264" s="282"/>
      <c r="BA264" s="282"/>
      <c r="BB264" s="283"/>
      <c r="BC264" s="283"/>
      <c r="BD264" s="283"/>
      <c r="BE264" s="283"/>
      <c r="BF264" s="283"/>
      <c r="BG264" s="283"/>
      <c r="BH264" s="283"/>
      <c r="BI264" s="283"/>
      <c r="BJ264" s="283"/>
      <c r="BK264" s="283"/>
      <c r="BL264" s="283"/>
      <c r="BM264" s="282"/>
      <c r="BN264" s="282"/>
      <c r="BO264" s="282"/>
      <c r="BP264" s="281"/>
      <c r="BQ264" s="281"/>
      <c r="BR264" s="281"/>
      <c r="BS264" s="281"/>
      <c r="BT264" s="282"/>
      <c r="BU264" s="281"/>
      <c r="BV264" s="281"/>
      <c r="BW264" s="281"/>
      <c r="BX264" s="281"/>
      <c r="BY264" s="282"/>
      <c r="CA264" s="372"/>
      <c r="CB264" s="281"/>
      <c r="CC264" s="281"/>
      <c r="CD264" s="282"/>
      <c r="CF264" s="372"/>
      <c r="CG264" s="372"/>
      <c r="CH264" s="372"/>
      <c r="CI264" s="282"/>
      <c r="CJ264" s="283"/>
      <c r="CK264" s="283"/>
      <c r="CL264" s="282"/>
      <c r="CM264" s="282"/>
      <c r="CN264" s="282"/>
      <c r="CO264" s="282"/>
      <c r="CP264" s="282"/>
      <c r="CQ264" s="282"/>
      <c r="CR264" s="282"/>
      <c r="CS264" s="282"/>
      <c r="CT264" s="282"/>
      <c r="CU264" s="282"/>
      <c r="CV264" s="282"/>
      <c r="CW264" s="282"/>
      <c r="CX264" s="282"/>
      <c r="CY264" s="282"/>
      <c r="CZ264" s="282"/>
      <c r="DA264" s="282"/>
      <c r="DB264" s="282"/>
      <c r="DC264" s="282"/>
      <c r="DD264" s="282"/>
      <c r="DE264" s="282"/>
      <c r="DF264" s="282"/>
      <c r="DG264" s="282"/>
      <c r="DH264" s="282"/>
      <c r="DI264" s="282"/>
      <c r="DJ264" s="282"/>
      <c r="DK264" s="282"/>
      <c r="DL264" s="282"/>
      <c r="DM264" s="282"/>
      <c r="DN264" s="282"/>
      <c r="DO264" s="282"/>
      <c r="DP264" s="282"/>
      <c r="DQ264" s="282"/>
      <c r="DR264" s="282"/>
      <c r="DT264" s="281"/>
      <c r="DU264" s="281"/>
      <c r="DV264" s="281"/>
      <c r="DW264" s="282"/>
      <c r="DY264" s="281"/>
      <c r="DZ264" s="281"/>
      <c r="EA264" s="281"/>
      <c r="EB264" s="282"/>
      <c r="ED264" s="281"/>
      <c r="EE264" s="281"/>
      <c r="EF264" s="281"/>
      <c r="EG264" s="282"/>
      <c r="EH264" s="282"/>
      <c r="EI264" s="282"/>
      <c r="EJ264" s="282"/>
      <c r="EK264" s="282"/>
      <c r="EL264" s="282"/>
      <c r="EM264" s="282"/>
      <c r="EN264" s="282"/>
      <c r="EO264" s="373"/>
      <c r="EP264" s="373"/>
      <c r="EQ264" s="281"/>
      <c r="ER264" s="280"/>
      <c r="ES264" s="288"/>
      <c r="ET264" s="288"/>
      <c r="EU264" s="286"/>
      <c r="EV264" s="286"/>
    </row>
    <row r="265" spans="1:163" s="279" customFormat="1" x14ac:dyDescent="0.2">
      <c r="F265" s="375"/>
      <c r="G265" s="270"/>
      <c r="H265" s="280"/>
      <c r="I265" s="280"/>
      <c r="J265" s="280"/>
      <c r="K265" s="280"/>
      <c r="L265" s="280"/>
      <c r="N265" s="373"/>
      <c r="O265" s="273"/>
      <c r="P265" s="273"/>
      <c r="Q265" s="281"/>
      <c r="S265" s="281"/>
      <c r="T265" s="281"/>
      <c r="U265" s="281"/>
      <c r="V265" s="282"/>
      <c r="X265" s="281"/>
      <c r="Y265" s="281"/>
      <c r="Z265" s="281"/>
      <c r="AA265" s="282"/>
      <c r="AB265" s="283"/>
      <c r="AC265" s="283"/>
      <c r="AD265" s="283"/>
      <c r="AE265" s="282"/>
      <c r="AF265" s="282"/>
      <c r="AG265" s="282"/>
      <c r="AH265" s="282"/>
      <c r="AI265" s="282"/>
      <c r="AJ265" s="282"/>
      <c r="AK265" s="282"/>
      <c r="AL265" s="282"/>
      <c r="AM265" s="282"/>
      <c r="AN265" s="282"/>
      <c r="AO265" s="282"/>
      <c r="AP265" s="282"/>
      <c r="AQ265" s="282"/>
      <c r="AR265" s="282"/>
      <c r="AS265" s="282"/>
      <c r="AT265" s="282"/>
      <c r="AU265" s="282"/>
      <c r="AV265" s="282"/>
      <c r="AW265" s="282"/>
      <c r="AX265" s="282"/>
      <c r="AY265" s="282"/>
      <c r="AZ265" s="282"/>
      <c r="BA265" s="282"/>
      <c r="BB265" s="282"/>
      <c r="BC265" s="282"/>
      <c r="BD265" s="282"/>
      <c r="BE265" s="282"/>
      <c r="BF265" s="282"/>
      <c r="BG265" s="282"/>
      <c r="BH265" s="282"/>
      <c r="BI265" s="282"/>
      <c r="BJ265" s="282"/>
      <c r="BK265" s="282"/>
      <c r="BL265" s="283"/>
      <c r="BM265" s="282"/>
      <c r="BN265" s="282"/>
      <c r="BO265" s="282"/>
      <c r="BP265" s="281"/>
      <c r="BQ265" s="281"/>
      <c r="BR265" s="281"/>
      <c r="BS265" s="281"/>
      <c r="BT265" s="282"/>
      <c r="BU265" s="281"/>
      <c r="BV265" s="281"/>
      <c r="BW265" s="281"/>
      <c r="BX265" s="281"/>
      <c r="BY265" s="282"/>
      <c r="CA265" s="281"/>
      <c r="CB265" s="281"/>
      <c r="CC265" s="281"/>
      <c r="CD265" s="282"/>
      <c r="CF265" s="372"/>
      <c r="CG265" s="281"/>
      <c r="CH265" s="281"/>
      <c r="CI265" s="282"/>
      <c r="CJ265" s="282"/>
      <c r="CK265" s="282"/>
      <c r="CL265" s="282"/>
      <c r="CM265" s="283"/>
      <c r="CN265" s="282"/>
      <c r="CO265" s="282"/>
      <c r="CP265" s="282"/>
      <c r="CQ265" s="283"/>
      <c r="CR265" s="282"/>
      <c r="CS265" s="282"/>
      <c r="CT265" s="282"/>
      <c r="CU265" s="282"/>
      <c r="CV265" s="282"/>
      <c r="CW265" s="282"/>
      <c r="CX265" s="282"/>
      <c r="CY265" s="282"/>
      <c r="CZ265" s="282"/>
      <c r="DA265" s="282"/>
      <c r="DB265" s="282"/>
      <c r="DC265" s="282"/>
      <c r="DD265" s="282"/>
      <c r="DE265" s="282"/>
      <c r="DF265" s="282"/>
      <c r="DG265" s="282"/>
      <c r="DH265" s="282"/>
      <c r="DI265" s="282"/>
      <c r="DJ265" s="282"/>
      <c r="DK265" s="282"/>
      <c r="DL265" s="283"/>
      <c r="DM265" s="282"/>
      <c r="DN265" s="282"/>
      <c r="DO265" s="282"/>
      <c r="DP265" s="282"/>
      <c r="DQ265" s="282"/>
      <c r="DR265" s="282"/>
      <c r="DT265" s="281"/>
      <c r="DU265" s="281"/>
      <c r="DV265" s="281"/>
      <c r="DW265" s="282"/>
      <c r="DY265" s="281"/>
      <c r="DZ265" s="281"/>
      <c r="EA265" s="281"/>
      <c r="EB265" s="282"/>
      <c r="ED265" s="372"/>
      <c r="EE265" s="281"/>
      <c r="EF265" s="281"/>
      <c r="EG265" s="282"/>
      <c r="EH265" s="282"/>
      <c r="EI265" s="282"/>
      <c r="EJ265" s="282"/>
      <c r="EK265" s="282"/>
      <c r="EL265" s="282"/>
      <c r="EM265" s="282"/>
      <c r="EN265" s="282"/>
      <c r="EO265" s="373"/>
      <c r="EP265" s="373"/>
      <c r="EQ265" s="281"/>
      <c r="ER265" s="280"/>
      <c r="ES265" s="288"/>
      <c r="ET265" s="288"/>
      <c r="EU265" s="286"/>
      <c r="EV265" s="286"/>
    </row>
    <row r="266" spans="1:163" s="279" customFormat="1" x14ac:dyDescent="0.2">
      <c r="B266" s="270" t="s">
        <v>246</v>
      </c>
      <c r="F266" s="377"/>
      <c r="G266" s="369"/>
      <c r="H266" s="280"/>
      <c r="I266" s="280"/>
      <c r="J266" s="280"/>
      <c r="K266" s="280"/>
      <c r="L266" s="280"/>
      <c r="N266" s="273"/>
      <c r="O266" s="273"/>
      <c r="P266" s="273"/>
      <c r="Q266" s="281"/>
      <c r="S266" s="281"/>
      <c r="T266" s="281"/>
      <c r="U266" s="281"/>
      <c r="V266" s="282"/>
      <c r="X266" s="281"/>
      <c r="Y266" s="281"/>
      <c r="Z266" s="281"/>
      <c r="AA266" s="282"/>
      <c r="AB266" s="282"/>
      <c r="AC266" s="282"/>
      <c r="AD266" s="282"/>
      <c r="AE266" s="282"/>
      <c r="AF266" s="282"/>
      <c r="AG266" s="283"/>
      <c r="AH266" s="282"/>
      <c r="AI266" s="282"/>
      <c r="AJ266" s="282"/>
      <c r="AK266" s="282"/>
      <c r="AL266" s="282"/>
      <c r="AM266" s="282"/>
      <c r="AN266" s="282"/>
      <c r="AO266" s="282"/>
      <c r="AP266" s="282"/>
      <c r="AQ266" s="282"/>
      <c r="AR266" s="282"/>
      <c r="AS266" s="282"/>
      <c r="AT266" s="282"/>
      <c r="AU266" s="282"/>
      <c r="AV266" s="282"/>
      <c r="AW266" s="282"/>
      <c r="AX266" s="282"/>
      <c r="AY266" s="282"/>
      <c r="AZ266" s="282"/>
      <c r="BA266" s="282"/>
      <c r="BB266" s="282"/>
      <c r="BC266" s="282"/>
      <c r="BD266" s="282"/>
      <c r="BE266" s="282"/>
      <c r="BF266" s="282"/>
      <c r="BG266" s="282"/>
      <c r="BH266" s="282"/>
      <c r="BI266" s="282"/>
      <c r="BJ266" s="282"/>
      <c r="BK266" s="282"/>
      <c r="BL266" s="283"/>
      <c r="BM266" s="282"/>
      <c r="BN266" s="282"/>
      <c r="BO266" s="282"/>
      <c r="BP266" s="281"/>
      <c r="BQ266" s="281"/>
      <c r="BR266" s="281"/>
      <c r="BS266" s="281"/>
      <c r="BT266" s="282"/>
      <c r="BU266" s="281"/>
      <c r="BV266" s="281"/>
      <c r="BW266" s="281"/>
      <c r="BX266" s="281"/>
      <c r="BY266" s="282"/>
      <c r="CA266" s="281"/>
      <c r="CB266" s="281"/>
      <c r="CC266" s="281"/>
      <c r="CD266" s="282"/>
      <c r="CF266" s="372"/>
      <c r="CG266" s="281"/>
      <c r="CH266" s="281"/>
      <c r="CI266" s="282"/>
      <c r="CJ266" s="282"/>
      <c r="CK266" s="282"/>
      <c r="CL266" s="282"/>
      <c r="CM266" s="282"/>
      <c r="CN266" s="282"/>
      <c r="CO266" s="282"/>
      <c r="CP266" s="282"/>
      <c r="CQ266" s="283"/>
      <c r="CR266" s="282"/>
      <c r="CS266" s="282"/>
      <c r="CT266" s="282"/>
      <c r="CU266" s="282"/>
      <c r="CV266" s="282"/>
      <c r="CW266" s="282"/>
      <c r="CX266" s="282"/>
      <c r="CY266" s="282"/>
      <c r="CZ266" s="282"/>
      <c r="DA266" s="282"/>
      <c r="DB266" s="282"/>
      <c r="DC266" s="282"/>
      <c r="DD266" s="282"/>
      <c r="DE266" s="282"/>
      <c r="DF266" s="283"/>
      <c r="DG266" s="282"/>
      <c r="DH266" s="282"/>
      <c r="DI266" s="282"/>
      <c r="DJ266" s="282"/>
      <c r="DK266" s="282"/>
      <c r="DL266" s="282"/>
      <c r="DM266" s="282"/>
      <c r="DN266" s="282"/>
      <c r="DO266" s="282"/>
      <c r="DP266" s="282"/>
      <c r="DQ266" s="282"/>
      <c r="DR266" s="282"/>
      <c r="DT266" s="281"/>
      <c r="DU266" s="281"/>
      <c r="DV266" s="281"/>
      <c r="DW266" s="282"/>
      <c r="DY266" s="281"/>
      <c r="DZ266" s="281"/>
      <c r="EA266" s="281"/>
      <c r="EB266" s="283"/>
      <c r="ED266" s="281"/>
      <c r="EE266" s="281"/>
      <c r="EF266" s="281"/>
      <c r="EG266" s="282"/>
      <c r="EH266" s="282"/>
      <c r="EI266" s="282"/>
      <c r="EJ266" s="282"/>
      <c r="EK266" s="282"/>
      <c r="EL266" s="282"/>
      <c r="EM266" s="282"/>
      <c r="EN266" s="282"/>
      <c r="EO266" s="373"/>
      <c r="EP266" s="281"/>
      <c r="EQ266" s="281"/>
      <c r="ER266" s="280"/>
      <c r="ES266" s="288"/>
      <c r="ET266" s="288"/>
      <c r="EU266" s="286"/>
      <c r="EV266" s="286"/>
    </row>
    <row r="267" spans="1:163" s="280" customFormat="1" ht="15.75" customHeight="1" x14ac:dyDescent="0.2">
      <c r="A267" s="281"/>
      <c r="B267" s="279"/>
      <c r="C267" s="279"/>
      <c r="D267" s="279"/>
      <c r="E267" s="279"/>
      <c r="F267" s="279"/>
      <c r="G267" s="279"/>
      <c r="M267" s="279"/>
      <c r="N267" s="273"/>
      <c r="O267" s="273"/>
      <c r="P267" s="273"/>
      <c r="Q267" s="281"/>
      <c r="R267" s="279"/>
      <c r="S267" s="281"/>
      <c r="T267" s="281"/>
      <c r="U267" s="281"/>
      <c r="V267" s="282"/>
      <c r="W267" s="279"/>
      <c r="X267" s="281"/>
      <c r="Y267" s="281"/>
      <c r="Z267" s="281"/>
      <c r="AA267" s="282"/>
      <c r="AB267" s="282"/>
      <c r="AC267" s="282"/>
      <c r="AD267" s="282"/>
      <c r="AE267" s="282"/>
      <c r="AF267" s="282"/>
      <c r="AG267" s="282"/>
      <c r="AH267" s="282"/>
      <c r="AI267" s="282"/>
      <c r="AJ267" s="282"/>
      <c r="AK267" s="282"/>
      <c r="AL267" s="282"/>
      <c r="AM267" s="282"/>
      <c r="AN267" s="282"/>
      <c r="AO267" s="282"/>
      <c r="AP267" s="282"/>
      <c r="AQ267" s="282"/>
      <c r="AR267" s="282"/>
      <c r="AS267" s="282"/>
      <c r="AT267" s="282"/>
      <c r="AU267" s="282"/>
      <c r="AV267" s="282"/>
      <c r="AW267" s="282"/>
      <c r="AX267" s="282"/>
      <c r="AY267" s="282"/>
      <c r="AZ267" s="282"/>
      <c r="BA267" s="282"/>
      <c r="BB267" s="282"/>
      <c r="BC267" s="282"/>
      <c r="BD267" s="282"/>
      <c r="BE267" s="282"/>
      <c r="BF267" s="282"/>
      <c r="BG267" s="282"/>
      <c r="BH267" s="282"/>
      <c r="BI267" s="282"/>
      <c r="BJ267" s="282"/>
      <c r="BK267" s="282"/>
      <c r="BL267" s="283"/>
      <c r="BM267" s="282"/>
      <c r="BN267" s="282"/>
      <c r="BO267" s="282"/>
      <c r="BP267" s="281"/>
      <c r="BQ267" s="281"/>
      <c r="BR267" s="281"/>
      <c r="BS267" s="281"/>
      <c r="BT267" s="282"/>
      <c r="BU267" s="281"/>
      <c r="BV267" s="281"/>
      <c r="BW267" s="281"/>
      <c r="BX267" s="281"/>
      <c r="BY267" s="282"/>
      <c r="BZ267" s="279"/>
      <c r="CA267" s="281"/>
      <c r="CB267" s="281"/>
      <c r="CC267" s="281"/>
      <c r="CD267" s="282"/>
      <c r="CE267" s="279"/>
      <c r="CF267" s="281"/>
      <c r="CG267" s="281"/>
      <c r="CH267" s="281"/>
      <c r="CI267" s="282"/>
      <c r="CJ267" s="282"/>
      <c r="CK267" s="282"/>
      <c r="CL267" s="282"/>
      <c r="CM267" s="282"/>
      <c r="CN267" s="282"/>
      <c r="CO267" s="282"/>
      <c r="CP267" s="282"/>
      <c r="CQ267" s="283"/>
      <c r="CR267" s="282"/>
      <c r="CS267" s="282"/>
      <c r="CT267" s="282"/>
      <c r="CU267" s="282"/>
      <c r="CV267" s="282"/>
      <c r="CW267" s="282"/>
      <c r="CX267" s="282"/>
      <c r="CY267" s="282"/>
      <c r="CZ267" s="282"/>
      <c r="DA267" s="282"/>
      <c r="DB267" s="282"/>
      <c r="DC267" s="282"/>
      <c r="DD267" s="282"/>
      <c r="DE267" s="282"/>
      <c r="DF267" s="282"/>
      <c r="DG267" s="282"/>
      <c r="DH267" s="282"/>
      <c r="DI267" s="282"/>
      <c r="DJ267" s="282"/>
      <c r="DK267" s="282"/>
      <c r="DL267" s="282"/>
      <c r="DM267" s="282"/>
      <c r="DN267" s="282"/>
      <c r="DO267" s="282"/>
      <c r="DP267" s="282"/>
      <c r="DQ267" s="282"/>
      <c r="DR267" s="282"/>
      <c r="DS267" s="279"/>
      <c r="DT267" s="281"/>
      <c r="DU267" s="281"/>
      <c r="DV267" s="281"/>
      <c r="DW267" s="282"/>
      <c r="DX267" s="279"/>
      <c r="DY267" s="281"/>
      <c r="DZ267" s="281"/>
      <c r="EA267" s="281"/>
      <c r="EB267" s="282"/>
      <c r="EC267" s="279"/>
      <c r="ED267" s="281"/>
      <c r="EE267" s="281"/>
      <c r="EF267" s="281"/>
      <c r="EG267" s="282"/>
      <c r="EH267" s="282"/>
      <c r="EI267" s="282"/>
      <c r="EJ267" s="282"/>
      <c r="EK267" s="282"/>
      <c r="EL267" s="282"/>
      <c r="EM267" s="282"/>
      <c r="EN267" s="282"/>
      <c r="EO267" s="273"/>
      <c r="EP267" s="372"/>
      <c r="EQ267" s="281"/>
      <c r="ES267" s="288"/>
      <c r="ET267" s="288"/>
      <c r="EU267" s="286"/>
      <c r="EV267" s="286"/>
      <c r="EW267" s="281"/>
      <c r="EX267" s="281"/>
      <c r="EY267" s="281"/>
      <c r="EZ267" s="281"/>
      <c r="FA267" s="281"/>
      <c r="FB267" s="281"/>
      <c r="FC267" s="281"/>
      <c r="FD267" s="281"/>
      <c r="FE267" s="281"/>
      <c r="FF267" s="281"/>
      <c r="FG267" s="281"/>
    </row>
    <row r="268" spans="1:163" s="280" customFormat="1" x14ac:dyDescent="0.2">
      <c r="A268" s="281"/>
      <c r="B268" s="395" t="s">
        <v>247</v>
      </c>
      <c r="C268" s="279"/>
      <c r="D268" s="279"/>
      <c r="E268" s="279"/>
      <c r="F268" s="365"/>
      <c r="G268" s="365"/>
      <c r="M268" s="279"/>
      <c r="N268" s="273"/>
      <c r="O268" s="273"/>
      <c r="P268" s="273"/>
      <c r="Q268" s="281"/>
      <c r="R268" s="279"/>
      <c r="S268" s="281"/>
      <c r="T268" s="281"/>
      <c r="U268" s="281"/>
      <c r="V268" s="282"/>
      <c r="W268" s="279"/>
      <c r="X268" s="281"/>
      <c r="Y268" s="281"/>
      <c r="Z268" s="281"/>
      <c r="AA268" s="282"/>
      <c r="AB268" s="282"/>
      <c r="AC268" s="282"/>
      <c r="AD268" s="282"/>
      <c r="AE268" s="282"/>
      <c r="AF268" s="282"/>
      <c r="AG268" s="282"/>
      <c r="AH268" s="282"/>
      <c r="AI268" s="282"/>
      <c r="AJ268" s="282"/>
      <c r="AK268" s="282"/>
      <c r="AL268" s="282"/>
      <c r="AM268" s="282"/>
      <c r="AN268" s="282"/>
      <c r="AO268" s="282"/>
      <c r="AP268" s="282"/>
      <c r="AQ268" s="282"/>
      <c r="AR268" s="282"/>
      <c r="AS268" s="282"/>
      <c r="AT268" s="282"/>
      <c r="AU268" s="282"/>
      <c r="AV268" s="282"/>
      <c r="AW268" s="282"/>
      <c r="AX268" s="282"/>
      <c r="AY268" s="282"/>
      <c r="AZ268" s="282"/>
      <c r="BA268" s="282"/>
      <c r="BB268" s="282"/>
      <c r="BC268" s="282"/>
      <c r="BD268" s="282"/>
      <c r="BE268" s="282"/>
      <c r="BF268" s="282"/>
      <c r="BG268" s="282"/>
      <c r="BH268" s="282"/>
      <c r="BI268" s="282"/>
      <c r="BJ268" s="282"/>
      <c r="BK268" s="282"/>
      <c r="BL268" s="283"/>
      <c r="BM268" s="282"/>
      <c r="BN268" s="282"/>
      <c r="BO268" s="282"/>
      <c r="BP268" s="281"/>
      <c r="BQ268" s="281"/>
      <c r="BR268" s="281"/>
      <c r="BS268" s="281"/>
      <c r="BT268" s="282"/>
      <c r="BU268" s="281"/>
      <c r="BV268" s="281"/>
      <c r="BW268" s="281"/>
      <c r="BX268" s="281"/>
      <c r="BY268" s="282"/>
      <c r="BZ268" s="279"/>
      <c r="CA268" s="281"/>
      <c r="CB268" s="281"/>
      <c r="CC268" s="281"/>
      <c r="CD268" s="282"/>
      <c r="CE268" s="279"/>
      <c r="CF268" s="281"/>
      <c r="CG268" s="281"/>
      <c r="CH268" s="281"/>
      <c r="CI268" s="282"/>
      <c r="CJ268" s="282"/>
      <c r="CK268" s="282"/>
      <c r="CL268" s="282"/>
      <c r="CM268" s="282"/>
      <c r="CN268" s="282"/>
      <c r="CO268" s="282"/>
      <c r="CP268" s="282"/>
      <c r="CQ268" s="283"/>
      <c r="CR268" s="282"/>
      <c r="CS268" s="282"/>
      <c r="CT268" s="282"/>
      <c r="CU268" s="282"/>
      <c r="CV268" s="282"/>
      <c r="CW268" s="282"/>
      <c r="CX268" s="282"/>
      <c r="CY268" s="282"/>
      <c r="CZ268" s="282"/>
      <c r="DA268" s="282"/>
      <c r="DB268" s="282"/>
      <c r="DC268" s="282"/>
      <c r="DD268" s="282"/>
      <c r="DE268" s="282"/>
      <c r="DF268" s="282"/>
      <c r="DG268" s="282"/>
      <c r="DH268" s="282"/>
      <c r="DI268" s="282"/>
      <c r="DJ268" s="282"/>
      <c r="DK268" s="282"/>
      <c r="DL268" s="282"/>
      <c r="DM268" s="282"/>
      <c r="DN268" s="282"/>
      <c r="DO268" s="282"/>
      <c r="DP268" s="282"/>
      <c r="DQ268" s="282"/>
      <c r="DR268" s="282"/>
      <c r="DS268" s="279"/>
      <c r="DT268" s="281"/>
      <c r="DU268" s="281"/>
      <c r="DV268" s="281"/>
      <c r="DW268" s="282"/>
      <c r="DX268" s="279"/>
      <c r="DY268" s="281"/>
      <c r="DZ268" s="281"/>
      <c r="EA268" s="281"/>
      <c r="EB268" s="282"/>
      <c r="EC268" s="279"/>
      <c r="ED268" s="281"/>
      <c r="EE268" s="281"/>
      <c r="EF268" s="281"/>
      <c r="EG268" s="282"/>
      <c r="EH268" s="282"/>
      <c r="EI268" s="282"/>
      <c r="EJ268" s="282"/>
      <c r="EK268" s="282"/>
      <c r="EL268" s="282"/>
      <c r="EM268" s="282"/>
      <c r="EN268" s="282"/>
      <c r="EO268" s="273"/>
      <c r="EP268" s="281"/>
      <c r="EQ268" s="281"/>
      <c r="ES268" s="288"/>
      <c r="ET268" s="288"/>
      <c r="EU268" s="286"/>
      <c r="EV268" s="286"/>
      <c r="EW268" s="281"/>
      <c r="EX268" s="281"/>
      <c r="EY268" s="281"/>
      <c r="EZ268" s="281"/>
      <c r="FA268" s="281"/>
      <c r="FB268" s="281"/>
      <c r="FC268" s="281"/>
      <c r="FD268" s="281"/>
      <c r="FE268" s="281"/>
      <c r="FF268" s="281"/>
      <c r="FG268" s="281"/>
    </row>
    <row r="269" spans="1:163" s="280" customFormat="1" x14ac:dyDescent="0.2">
      <c r="A269" s="281"/>
      <c r="B269" s="279"/>
      <c r="C269" s="279"/>
      <c r="D269" s="279"/>
      <c r="E269" s="279"/>
      <c r="F269" s="279"/>
      <c r="G269" s="279"/>
      <c r="M269" s="279"/>
      <c r="N269" s="273"/>
      <c r="O269" s="273"/>
      <c r="P269" s="273"/>
      <c r="Q269" s="281"/>
      <c r="R269" s="279"/>
      <c r="S269" s="281"/>
      <c r="T269" s="281"/>
      <c r="U269" s="281"/>
      <c r="V269" s="282"/>
      <c r="W269" s="279"/>
      <c r="X269" s="281"/>
      <c r="Y269" s="281"/>
      <c r="Z269" s="281"/>
      <c r="AA269" s="282"/>
      <c r="AB269" s="282"/>
      <c r="AC269" s="282"/>
      <c r="AD269" s="282"/>
      <c r="AE269" s="282"/>
      <c r="AF269" s="282"/>
      <c r="AG269" s="282"/>
      <c r="AH269" s="282"/>
      <c r="AI269" s="282"/>
      <c r="AJ269" s="282"/>
      <c r="AK269" s="282"/>
      <c r="AL269" s="282"/>
      <c r="AM269" s="282"/>
      <c r="AN269" s="282"/>
      <c r="AO269" s="282"/>
      <c r="AP269" s="282"/>
      <c r="AQ269" s="282"/>
      <c r="AR269" s="282"/>
      <c r="AS269" s="282"/>
      <c r="AT269" s="282"/>
      <c r="AU269" s="282"/>
      <c r="AV269" s="282"/>
      <c r="AW269" s="282"/>
      <c r="AX269" s="282"/>
      <c r="AY269" s="282"/>
      <c r="AZ269" s="282"/>
      <c r="BA269" s="282"/>
      <c r="BB269" s="282"/>
      <c r="BC269" s="282"/>
      <c r="BD269" s="282"/>
      <c r="BE269" s="282"/>
      <c r="BF269" s="282"/>
      <c r="BG269" s="282"/>
      <c r="BH269" s="282"/>
      <c r="BI269" s="282"/>
      <c r="BJ269" s="282"/>
      <c r="BK269" s="282"/>
      <c r="BL269" s="283"/>
      <c r="BM269" s="282"/>
      <c r="BN269" s="282"/>
      <c r="BO269" s="282"/>
      <c r="BP269" s="281"/>
      <c r="BQ269" s="281"/>
      <c r="BR269" s="281"/>
      <c r="BS269" s="281"/>
      <c r="BT269" s="282"/>
      <c r="BU269" s="281"/>
      <c r="BV269" s="281"/>
      <c r="BW269" s="281"/>
      <c r="BX269" s="281"/>
      <c r="BY269" s="282"/>
      <c r="BZ269" s="279"/>
      <c r="CA269" s="281"/>
      <c r="CB269" s="281"/>
      <c r="CC269" s="281"/>
      <c r="CD269" s="282"/>
      <c r="CE269" s="279"/>
      <c r="CF269" s="281"/>
      <c r="CG269" s="281"/>
      <c r="CH269" s="281"/>
      <c r="CI269" s="282"/>
      <c r="CJ269" s="282"/>
      <c r="CK269" s="282"/>
      <c r="CL269" s="282"/>
      <c r="CM269" s="282"/>
      <c r="CN269" s="282"/>
      <c r="CO269" s="282"/>
      <c r="CP269" s="282"/>
      <c r="CQ269" s="283"/>
      <c r="CR269" s="282"/>
      <c r="CS269" s="282"/>
      <c r="CT269" s="282"/>
      <c r="CU269" s="282"/>
      <c r="CV269" s="282"/>
      <c r="CW269" s="282"/>
      <c r="CX269" s="282"/>
      <c r="CY269" s="282"/>
      <c r="CZ269" s="282"/>
      <c r="DA269" s="282"/>
      <c r="DB269" s="282"/>
      <c r="DC269" s="282"/>
      <c r="DD269" s="282"/>
      <c r="DE269" s="282"/>
      <c r="DF269" s="282"/>
      <c r="DG269" s="282"/>
      <c r="DH269" s="282"/>
      <c r="DI269" s="282"/>
      <c r="DJ269" s="282"/>
      <c r="DK269" s="282"/>
      <c r="DL269" s="282"/>
      <c r="DM269" s="282"/>
      <c r="DN269" s="282"/>
      <c r="DO269" s="282"/>
      <c r="DP269" s="282"/>
      <c r="DQ269" s="282"/>
      <c r="DR269" s="282"/>
      <c r="DS269" s="279"/>
      <c r="DT269" s="281"/>
      <c r="DU269" s="281"/>
      <c r="DV269" s="281"/>
      <c r="DW269" s="282"/>
      <c r="DX269" s="279"/>
      <c r="DY269" s="281"/>
      <c r="DZ269" s="281"/>
      <c r="EA269" s="281"/>
      <c r="EB269" s="282"/>
      <c r="EC269" s="279"/>
      <c r="ED269" s="281"/>
      <c r="EE269" s="281"/>
      <c r="EF269" s="281"/>
      <c r="EG269" s="282"/>
      <c r="EH269" s="282"/>
      <c r="EI269" s="282"/>
      <c r="EJ269" s="282"/>
      <c r="EK269" s="282"/>
      <c r="EL269" s="282"/>
      <c r="EM269" s="282"/>
      <c r="EN269" s="282"/>
      <c r="EO269" s="273"/>
      <c r="EP269" s="281"/>
      <c r="EQ269" s="281"/>
      <c r="ES269" s="288"/>
      <c r="ET269" s="288"/>
      <c r="EU269" s="286"/>
      <c r="EV269" s="286"/>
      <c r="EW269" s="281"/>
      <c r="EX269" s="281"/>
      <c r="EY269" s="281"/>
      <c r="EZ269" s="281"/>
      <c r="FA269" s="281"/>
      <c r="FB269" s="281"/>
      <c r="FC269" s="281"/>
      <c r="FD269" s="281"/>
      <c r="FE269" s="281"/>
      <c r="FF269" s="281"/>
      <c r="FG269" s="281"/>
    </row>
    <row r="270" spans="1:163" s="280" customFormat="1" x14ac:dyDescent="0.2">
      <c r="A270" s="281"/>
      <c r="B270" s="279"/>
      <c r="C270" s="279"/>
      <c r="D270" s="279"/>
      <c r="E270" s="279"/>
      <c r="F270" s="279"/>
      <c r="G270" s="279"/>
      <c r="M270" s="279"/>
      <c r="N270" s="273"/>
      <c r="O270" s="273"/>
      <c r="P270" s="273"/>
      <c r="Q270" s="281"/>
      <c r="R270" s="279"/>
      <c r="S270" s="281"/>
      <c r="T270" s="281"/>
      <c r="U270" s="281"/>
      <c r="V270" s="282"/>
      <c r="W270" s="279"/>
      <c r="X270" s="281"/>
      <c r="Y270" s="281"/>
      <c r="Z270" s="281"/>
      <c r="AA270" s="282"/>
      <c r="AB270" s="282"/>
      <c r="AC270" s="282"/>
      <c r="AD270" s="282"/>
      <c r="AE270" s="282">
        <v>120160.15</v>
      </c>
      <c r="AF270" s="282"/>
      <c r="AG270" s="282"/>
      <c r="AH270" s="282"/>
      <c r="AI270" s="282"/>
      <c r="AJ270" s="282"/>
      <c r="AK270" s="282"/>
      <c r="AL270" s="282"/>
      <c r="AM270" s="282"/>
      <c r="AN270" s="282"/>
      <c r="AO270" s="282"/>
      <c r="AP270" s="282"/>
      <c r="AQ270" s="282"/>
      <c r="AR270" s="282"/>
      <c r="AS270" s="282"/>
      <c r="AT270" s="282"/>
      <c r="AU270" s="282"/>
      <c r="AV270" s="282"/>
      <c r="AW270" s="282"/>
      <c r="AX270" s="282"/>
      <c r="AY270" s="282"/>
      <c r="AZ270" s="282"/>
      <c r="BA270" s="282"/>
      <c r="BB270" s="282"/>
      <c r="BC270" s="282"/>
      <c r="BD270" s="282"/>
      <c r="BE270" s="282"/>
      <c r="BF270" s="282"/>
      <c r="BG270" s="282"/>
      <c r="BH270" s="282"/>
      <c r="BI270" s="282"/>
      <c r="BJ270" s="282"/>
      <c r="BK270" s="282"/>
      <c r="BL270" s="283"/>
      <c r="BM270" s="282"/>
      <c r="BN270" s="282"/>
      <c r="BO270" s="282"/>
      <c r="BP270" s="281"/>
      <c r="BQ270" s="281"/>
      <c r="BR270" s="281"/>
      <c r="BS270" s="281"/>
      <c r="BT270" s="282"/>
      <c r="BU270" s="281"/>
      <c r="BV270" s="281"/>
      <c r="BW270" s="281"/>
      <c r="BX270" s="281"/>
      <c r="BY270" s="282"/>
      <c r="BZ270" s="279"/>
      <c r="CA270" s="281"/>
      <c r="CB270" s="281"/>
      <c r="CC270" s="281"/>
      <c r="CD270" s="282"/>
      <c r="CE270" s="279"/>
      <c r="CF270" s="281"/>
      <c r="CG270" s="281"/>
      <c r="CH270" s="281"/>
      <c r="CI270" s="282"/>
      <c r="CJ270" s="282"/>
      <c r="CK270" s="282"/>
      <c r="CL270" s="282"/>
      <c r="CM270" s="282"/>
      <c r="CN270" s="282"/>
      <c r="CO270" s="282"/>
      <c r="CP270" s="282"/>
      <c r="CQ270" s="283">
        <v>49174.404000000017</v>
      </c>
      <c r="CR270" s="282"/>
      <c r="CS270" s="282"/>
      <c r="CT270" s="282"/>
      <c r="CU270" s="282"/>
      <c r="CV270" s="282"/>
      <c r="CW270" s="282"/>
      <c r="CX270" s="282"/>
      <c r="CY270" s="282"/>
      <c r="CZ270" s="282"/>
      <c r="DA270" s="282"/>
      <c r="DB270" s="282"/>
      <c r="DC270" s="282"/>
      <c r="DD270" s="282"/>
      <c r="DE270" s="282"/>
      <c r="DF270" s="282"/>
      <c r="DG270" s="282"/>
      <c r="DH270" s="282"/>
      <c r="DI270" s="282"/>
      <c r="DJ270" s="282"/>
      <c r="DK270" s="282"/>
      <c r="DL270" s="282"/>
      <c r="DM270" s="282"/>
      <c r="DN270" s="282"/>
      <c r="DO270" s="282"/>
      <c r="DP270" s="282"/>
      <c r="DQ270" s="282"/>
      <c r="DR270" s="282"/>
      <c r="DS270" s="279"/>
      <c r="DT270" s="281"/>
      <c r="DU270" s="281"/>
      <c r="DV270" s="281"/>
      <c r="DW270" s="282"/>
      <c r="DX270" s="279"/>
      <c r="DY270" s="281"/>
      <c r="DZ270" s="281"/>
      <c r="EA270" s="281"/>
      <c r="EB270" s="282"/>
      <c r="EC270" s="279"/>
      <c r="ED270" s="281"/>
      <c r="EE270" s="281"/>
      <c r="EF270" s="281"/>
      <c r="EG270" s="282"/>
      <c r="EH270" s="282"/>
      <c r="EI270" s="282"/>
      <c r="EJ270" s="282"/>
      <c r="EK270" s="282"/>
      <c r="EL270" s="282"/>
      <c r="EM270" s="282"/>
      <c r="EN270" s="282"/>
      <c r="EO270" s="373"/>
      <c r="EP270" s="372"/>
      <c r="EQ270" s="372"/>
      <c r="ES270" s="288"/>
      <c r="ET270" s="288"/>
      <c r="EU270" s="286"/>
      <c r="EV270" s="286"/>
      <c r="EW270" s="281"/>
      <c r="EX270" s="281"/>
      <c r="EY270" s="281"/>
      <c r="EZ270" s="281"/>
      <c r="FA270" s="281"/>
      <c r="FB270" s="281"/>
      <c r="FC270" s="281"/>
      <c r="FD270" s="281"/>
      <c r="FE270" s="281"/>
      <c r="FF270" s="281"/>
      <c r="FG270" s="281"/>
    </row>
    <row r="271" spans="1:163" s="280" customFormat="1" x14ac:dyDescent="0.2">
      <c r="A271" s="281"/>
      <c r="B271" s="279"/>
      <c r="C271" s="279"/>
      <c r="D271" s="279"/>
      <c r="E271" s="279"/>
      <c r="F271" s="279"/>
      <c r="G271" s="279"/>
      <c r="M271" s="279"/>
      <c r="N271" s="273"/>
      <c r="O271" s="273"/>
      <c r="P271" s="273"/>
      <c r="Q271" s="281"/>
      <c r="R271" s="279"/>
      <c r="S271" s="281"/>
      <c r="T271" s="281"/>
      <c r="U271" s="281"/>
      <c r="V271" s="282"/>
      <c r="W271" s="279"/>
      <c r="X271" s="281"/>
      <c r="Y271" s="281"/>
      <c r="Z271" s="281"/>
      <c r="AA271" s="282"/>
      <c r="AB271" s="282"/>
      <c r="AC271" s="282"/>
      <c r="AD271" s="282"/>
      <c r="AE271" s="282">
        <v>28005.010000000002</v>
      </c>
      <c r="AF271" s="282"/>
      <c r="AG271" s="282"/>
      <c r="AH271" s="282"/>
      <c r="AI271" s="282"/>
      <c r="AJ271" s="282"/>
      <c r="AK271" s="282"/>
      <c r="AL271" s="282"/>
      <c r="AM271" s="282"/>
      <c r="AN271" s="282"/>
      <c r="AO271" s="282"/>
      <c r="AP271" s="282"/>
      <c r="AQ271" s="282"/>
      <c r="AR271" s="282"/>
      <c r="AS271" s="282"/>
      <c r="AT271" s="282"/>
      <c r="AU271" s="282"/>
      <c r="AV271" s="282"/>
      <c r="AW271" s="282"/>
      <c r="AX271" s="282"/>
      <c r="AY271" s="282"/>
      <c r="AZ271" s="282"/>
      <c r="BA271" s="282"/>
      <c r="BB271" s="282"/>
      <c r="BC271" s="282"/>
      <c r="BD271" s="282"/>
      <c r="BE271" s="282"/>
      <c r="BF271" s="282"/>
      <c r="BG271" s="282"/>
      <c r="BH271" s="282"/>
      <c r="BI271" s="282"/>
      <c r="BJ271" s="282"/>
      <c r="BK271" s="282"/>
      <c r="BL271" s="283"/>
      <c r="BM271" s="282"/>
      <c r="BN271" s="282"/>
      <c r="BO271" s="282"/>
      <c r="BP271" s="281"/>
      <c r="BQ271" s="281"/>
      <c r="BR271" s="281"/>
      <c r="BS271" s="281"/>
      <c r="BT271" s="282"/>
      <c r="BU271" s="281"/>
      <c r="BV271" s="281"/>
      <c r="BW271" s="281"/>
      <c r="BX271" s="281"/>
      <c r="BY271" s="282"/>
      <c r="BZ271" s="279"/>
      <c r="CA271" s="281"/>
      <c r="CB271" s="281"/>
      <c r="CC271" s="281"/>
      <c r="CD271" s="282"/>
      <c r="CE271" s="279"/>
      <c r="CF271" s="281"/>
      <c r="CG271" s="281"/>
      <c r="CH271" s="281"/>
      <c r="CI271" s="282"/>
      <c r="CJ271" s="282"/>
      <c r="CK271" s="282"/>
      <c r="CL271" s="282"/>
      <c r="CM271" s="282"/>
      <c r="CN271" s="282"/>
      <c r="CO271" s="282"/>
      <c r="CP271" s="282"/>
      <c r="CQ271" s="283">
        <v>0</v>
      </c>
      <c r="CR271" s="282"/>
      <c r="CS271" s="282"/>
      <c r="CT271" s="282"/>
      <c r="CU271" s="282"/>
      <c r="CV271" s="282"/>
      <c r="CW271" s="282"/>
      <c r="CX271" s="282"/>
      <c r="CY271" s="282"/>
      <c r="CZ271" s="282"/>
      <c r="DA271" s="282"/>
      <c r="DB271" s="282"/>
      <c r="DC271" s="282"/>
      <c r="DD271" s="282"/>
      <c r="DE271" s="282"/>
      <c r="DF271" s="282"/>
      <c r="DG271" s="282"/>
      <c r="DH271" s="282"/>
      <c r="DI271" s="282"/>
      <c r="DJ271" s="282"/>
      <c r="DK271" s="282"/>
      <c r="DL271" s="282"/>
      <c r="DM271" s="282"/>
      <c r="DN271" s="282"/>
      <c r="DO271" s="282"/>
      <c r="DP271" s="282"/>
      <c r="DQ271" s="282"/>
      <c r="DR271" s="282"/>
      <c r="DS271" s="279"/>
      <c r="DT271" s="281"/>
      <c r="DU271" s="281"/>
      <c r="DV271" s="281"/>
      <c r="DW271" s="282"/>
      <c r="DX271" s="279"/>
      <c r="DY271" s="281"/>
      <c r="DZ271" s="281"/>
      <c r="EA271" s="281"/>
      <c r="EB271" s="282"/>
      <c r="EC271" s="279"/>
      <c r="ED271" s="281"/>
      <c r="EE271" s="281"/>
      <c r="EF271" s="281"/>
      <c r="EG271" s="282"/>
      <c r="EH271" s="282"/>
      <c r="EI271" s="282"/>
      <c r="EJ271" s="282"/>
      <c r="EK271" s="282"/>
      <c r="EL271" s="282"/>
      <c r="EM271" s="282"/>
      <c r="EN271" s="282"/>
      <c r="EO271" s="273"/>
      <c r="EP271" s="281"/>
      <c r="EQ271" s="281"/>
      <c r="ES271" s="288"/>
      <c r="ET271" s="288"/>
      <c r="EU271" s="286"/>
      <c r="EV271" s="286"/>
      <c r="EW271" s="281"/>
      <c r="EX271" s="281"/>
      <c r="EY271" s="281"/>
      <c r="EZ271" s="281"/>
      <c r="FA271" s="281"/>
      <c r="FB271" s="281"/>
      <c r="FC271" s="281"/>
      <c r="FD271" s="281"/>
      <c r="FE271" s="281"/>
      <c r="FF271" s="281"/>
      <c r="FG271" s="281"/>
    </row>
    <row r="272" spans="1:163" s="280" customFormat="1" x14ac:dyDescent="0.2">
      <c r="A272" s="281"/>
      <c r="B272" s="279"/>
      <c r="C272" s="279"/>
      <c r="D272" s="279"/>
      <c r="E272" s="279"/>
      <c r="F272" s="279"/>
      <c r="G272" s="279"/>
      <c r="M272" s="279"/>
      <c r="N272" s="273"/>
      <c r="O272" s="273"/>
      <c r="P272" s="273"/>
      <c r="Q272" s="281"/>
      <c r="R272" s="279"/>
      <c r="S272" s="281"/>
      <c r="T272" s="281"/>
      <c r="U272" s="281"/>
      <c r="V272" s="282"/>
      <c r="W272" s="279"/>
      <c r="X272" s="281"/>
      <c r="Y272" s="281"/>
      <c r="Z272" s="281"/>
      <c r="AA272" s="282"/>
      <c r="AB272" s="282"/>
      <c r="AC272" s="282"/>
      <c r="AD272" s="282"/>
      <c r="AE272" s="282">
        <v>237720.91</v>
      </c>
      <c r="AF272" s="282"/>
      <c r="AG272" s="282"/>
      <c r="AH272" s="282"/>
      <c r="AI272" s="282"/>
      <c r="AJ272" s="282"/>
      <c r="AK272" s="282"/>
      <c r="AL272" s="282"/>
      <c r="AM272" s="282"/>
      <c r="AN272" s="282"/>
      <c r="AO272" s="282"/>
      <c r="AP272" s="282"/>
      <c r="AQ272" s="282"/>
      <c r="AR272" s="282"/>
      <c r="AS272" s="282"/>
      <c r="AT272" s="282"/>
      <c r="AU272" s="282"/>
      <c r="AV272" s="282"/>
      <c r="AW272" s="282"/>
      <c r="AX272" s="282"/>
      <c r="AY272" s="282"/>
      <c r="AZ272" s="282"/>
      <c r="BA272" s="282"/>
      <c r="BB272" s="282"/>
      <c r="BC272" s="282"/>
      <c r="BD272" s="282"/>
      <c r="BE272" s="282"/>
      <c r="BF272" s="282"/>
      <c r="BG272" s="282"/>
      <c r="BH272" s="282"/>
      <c r="BI272" s="282"/>
      <c r="BJ272" s="282"/>
      <c r="BK272" s="282"/>
      <c r="BL272" s="282"/>
      <c r="BM272" s="282"/>
      <c r="BN272" s="282"/>
      <c r="BO272" s="282"/>
      <c r="BP272" s="281"/>
      <c r="BQ272" s="281"/>
      <c r="BR272" s="281"/>
      <c r="BS272" s="281"/>
      <c r="BT272" s="282"/>
      <c r="BU272" s="281"/>
      <c r="BV272" s="281"/>
      <c r="BW272" s="281"/>
      <c r="BX272" s="281"/>
      <c r="BY272" s="282"/>
      <c r="BZ272" s="279"/>
      <c r="CA272" s="281"/>
      <c r="CB272" s="281"/>
      <c r="CC272" s="281"/>
      <c r="CD272" s="282"/>
      <c r="CE272" s="279"/>
      <c r="CF272" s="281"/>
      <c r="CG272" s="281"/>
      <c r="CH272" s="281"/>
      <c r="CI272" s="282"/>
      <c r="CJ272" s="282"/>
      <c r="CK272" s="282"/>
      <c r="CL272" s="282"/>
      <c r="CM272" s="282"/>
      <c r="CN272" s="282"/>
      <c r="CO272" s="282"/>
      <c r="CP272" s="282"/>
      <c r="CQ272" s="282"/>
      <c r="CR272" s="282"/>
      <c r="CS272" s="282"/>
      <c r="CT272" s="282"/>
      <c r="CU272" s="282"/>
      <c r="CV272" s="282"/>
      <c r="CW272" s="282"/>
      <c r="CX272" s="282"/>
      <c r="CY272" s="282"/>
      <c r="CZ272" s="282"/>
      <c r="DA272" s="282"/>
      <c r="DB272" s="282"/>
      <c r="DC272" s="282"/>
      <c r="DD272" s="282"/>
      <c r="DE272" s="282"/>
      <c r="DF272" s="282"/>
      <c r="DG272" s="282"/>
      <c r="DH272" s="282"/>
      <c r="DI272" s="282"/>
      <c r="DJ272" s="282"/>
      <c r="DK272" s="282"/>
      <c r="DL272" s="282"/>
      <c r="DM272" s="282"/>
      <c r="DN272" s="282"/>
      <c r="DO272" s="282"/>
      <c r="DP272" s="282"/>
      <c r="DQ272" s="282"/>
      <c r="DR272" s="282"/>
      <c r="DS272" s="279"/>
      <c r="DT272" s="281"/>
      <c r="DU272" s="281"/>
      <c r="DV272" s="281"/>
      <c r="DW272" s="282"/>
      <c r="DX272" s="279"/>
      <c r="DY272" s="281"/>
      <c r="DZ272" s="281"/>
      <c r="EA272" s="281"/>
      <c r="EB272" s="282"/>
      <c r="EC272" s="279"/>
      <c r="ED272" s="281"/>
      <c r="EE272" s="281"/>
      <c r="EF272" s="281"/>
      <c r="EG272" s="282"/>
      <c r="EH272" s="282"/>
      <c r="EI272" s="282"/>
      <c r="EJ272" s="282"/>
      <c r="EK272" s="282"/>
      <c r="EL272" s="282"/>
      <c r="EM272" s="282"/>
      <c r="EN272" s="282"/>
      <c r="EO272" s="373"/>
      <c r="EP272" s="373"/>
      <c r="EQ272" s="281"/>
      <c r="ES272" s="288"/>
      <c r="ET272" s="288"/>
      <c r="EU272" s="286"/>
      <c r="EV272" s="286"/>
      <c r="EW272" s="281"/>
      <c r="EX272" s="281"/>
      <c r="EY272" s="281"/>
      <c r="EZ272" s="281"/>
      <c r="FA272" s="281"/>
      <c r="FB272" s="281"/>
      <c r="FC272" s="281"/>
      <c r="FD272" s="281"/>
      <c r="FE272" s="281"/>
      <c r="FF272" s="281"/>
      <c r="FG272" s="281"/>
    </row>
  </sheetData>
  <autoFilter ref="A7:FG241"/>
  <mergeCells count="35">
    <mergeCell ref="M5:Q5"/>
    <mergeCell ref="C5:C6"/>
    <mergeCell ref="D5:D6"/>
    <mergeCell ref="E5:E6"/>
    <mergeCell ref="F5:G5"/>
    <mergeCell ref="H5:L5"/>
    <mergeCell ref="BU5:BY5"/>
    <mergeCell ref="R5:V5"/>
    <mergeCell ref="W5:AA5"/>
    <mergeCell ref="AB5:AF5"/>
    <mergeCell ref="AG5:AK5"/>
    <mergeCell ref="AL5:AP5"/>
    <mergeCell ref="AQ5:AU5"/>
    <mergeCell ref="AV5:AZ5"/>
    <mergeCell ref="BA5:BE5"/>
    <mergeCell ref="BF5:BJ5"/>
    <mergeCell ref="BK5:BO5"/>
    <mergeCell ref="BP5:BT5"/>
    <mergeCell ref="EC5:EG5"/>
    <mergeCell ref="BZ5:CD5"/>
    <mergeCell ref="CE5:CI5"/>
    <mergeCell ref="CJ5:CN5"/>
    <mergeCell ref="CO5:CS5"/>
    <mergeCell ref="CT5:CX5"/>
    <mergeCell ref="CY5:DC5"/>
    <mergeCell ref="DD5:DH5"/>
    <mergeCell ref="DI5:DM5"/>
    <mergeCell ref="DN5:DR5"/>
    <mergeCell ref="DS5:DW5"/>
    <mergeCell ref="DX5:EB5"/>
    <mergeCell ref="EH5:EL5"/>
    <mergeCell ref="EM5:EM6"/>
    <mergeCell ref="EN5:EN6"/>
    <mergeCell ref="EO5:ES5"/>
    <mergeCell ref="EU5:EV5"/>
  </mergeCells>
  <pageMargins left="0.31496062992125984" right="0.11811023622047245" top="0.15748031496062992" bottom="0.15748031496062992" header="0.31496062992125984" footer="0.31496062992125984"/>
  <pageSetup paperSize="9" scale="6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4">
    <tabColor rgb="FFFF0000"/>
  </sheetPr>
  <dimension ref="A1:EN270"/>
  <sheetViews>
    <sheetView workbookViewId="0">
      <pane xSplit="1" ySplit="8" topLeftCell="DY12" activePane="bottomRight" state="frozen"/>
      <selection activeCell="I53" sqref="I53"/>
      <selection pane="topRight" activeCell="I53" sqref="I53"/>
      <selection pane="bottomLeft" activeCell="I53" sqref="I53"/>
      <selection pane="bottomRight" activeCell="A36" sqref="A36"/>
    </sheetView>
  </sheetViews>
  <sheetFormatPr defaultColWidth="9.140625" defaultRowHeight="12" x14ac:dyDescent="0.2"/>
  <cols>
    <col min="1" max="1" width="36.85546875" style="18" customWidth="1"/>
    <col min="2" max="2" width="13.85546875" style="18" customWidth="1"/>
    <col min="3" max="3" width="4.7109375" style="18" customWidth="1"/>
    <col min="4" max="4" width="8.85546875" style="18" customWidth="1"/>
    <col min="5" max="5" width="10" style="18" customWidth="1"/>
    <col min="6" max="6" width="10.42578125" style="18" customWidth="1"/>
    <col min="7" max="7" width="10.85546875" style="18" customWidth="1"/>
    <col min="8" max="8" width="11" style="19" customWidth="1"/>
    <col min="9" max="10" width="9.5703125" style="19" customWidth="1"/>
    <col min="11" max="11" width="10.28515625" style="19" customWidth="1"/>
    <col min="12" max="12" width="9.7109375" style="19" customWidth="1"/>
    <col min="13" max="13" width="10.85546875" style="19" customWidth="1"/>
    <col min="14" max="14" width="9.5703125" style="19" customWidth="1"/>
    <col min="15" max="15" width="10.7109375" style="19" customWidth="1"/>
    <col min="16" max="16" width="11.28515625" style="19" customWidth="1"/>
    <col min="17" max="17" width="11.5703125" style="19" customWidth="1"/>
    <col min="18" max="18" width="9.5703125" style="19" customWidth="1"/>
    <col min="19" max="19" width="8.85546875" style="19" customWidth="1"/>
    <col min="20" max="21" width="9.5703125" style="19" customWidth="1"/>
    <col min="22" max="22" width="10.140625" style="19" customWidth="1"/>
    <col min="23" max="23" width="8.7109375" style="19" customWidth="1"/>
    <col min="24" max="25" width="9.5703125" style="19" customWidth="1"/>
    <col min="26" max="26" width="10" style="19" customWidth="1"/>
    <col min="27" max="27" width="9.140625" style="19"/>
    <col min="28" max="28" width="11.42578125" style="19" customWidth="1"/>
    <col min="29" max="29" width="9.5703125" style="19" customWidth="1"/>
    <col min="30" max="31" width="10.28515625" style="19" customWidth="1"/>
    <col min="32" max="34" width="9.5703125" style="19" customWidth="1"/>
    <col min="35" max="35" width="8.85546875" style="19" customWidth="1"/>
    <col min="36" max="36" width="12.42578125" style="19" customWidth="1"/>
    <col min="37" max="38" width="11.85546875" style="19" customWidth="1"/>
    <col min="39" max="39" width="10.140625" style="19" customWidth="1"/>
    <col min="40" max="40" width="12.42578125" style="18" customWidth="1"/>
    <col min="41" max="41" width="10.85546875" style="21" customWidth="1"/>
    <col min="42" max="42" width="9.5703125" style="21" customWidth="1"/>
    <col min="43" max="43" width="9.42578125" style="19" customWidth="1"/>
    <col min="44" max="44" width="8.85546875" style="18" customWidth="1"/>
    <col min="45" max="45" width="8.7109375" style="21" customWidth="1"/>
    <col min="46" max="46" width="8.5703125" style="21" customWidth="1"/>
    <col min="47" max="47" width="8.42578125" style="19" customWidth="1"/>
    <col min="48" max="48" width="9.5703125" style="18" customWidth="1"/>
    <col min="49" max="49" width="9.42578125" style="21" customWidth="1"/>
    <col min="50" max="50" width="8.7109375" style="21" customWidth="1"/>
    <col min="51" max="55" width="10.28515625" style="19" customWidth="1"/>
    <col min="56" max="56" width="10.42578125" style="18" customWidth="1"/>
    <col min="57" max="57" width="12.140625" style="21" customWidth="1"/>
    <col min="58" max="58" width="10.42578125" style="21" customWidth="1"/>
    <col min="59" max="59" width="11" style="19" customWidth="1"/>
    <col min="60" max="70" width="10.85546875" style="19" customWidth="1"/>
    <col min="71" max="71" width="10.85546875" style="22" customWidth="1"/>
    <col min="72" max="74" width="10.85546875" style="19" customWidth="1"/>
    <col min="75" max="75" width="10.85546875" style="22" customWidth="1"/>
    <col min="76" max="78" width="10.85546875" style="19" customWidth="1"/>
    <col min="79" max="79" width="10.85546875" style="22" customWidth="1"/>
    <col min="80" max="82" width="10.85546875" style="19" customWidth="1"/>
    <col min="83" max="83" width="10.85546875" style="22" customWidth="1"/>
    <col min="84" max="86" width="10.85546875" style="19" customWidth="1"/>
    <col min="87" max="87" width="10.85546875" style="22" customWidth="1"/>
    <col min="88" max="91" width="10.85546875" style="19" customWidth="1"/>
    <col min="92" max="92" width="11" style="18" customWidth="1"/>
    <col min="93" max="93" width="10.5703125" style="11" customWidth="1"/>
    <col min="94" max="94" width="9.85546875" style="11" customWidth="1"/>
    <col min="95" max="95" width="9.85546875" style="23" customWidth="1"/>
    <col min="96" max="97" width="12.28515625" style="24" customWidth="1"/>
    <col min="98" max="98" width="10.28515625" style="24" customWidth="1"/>
    <col min="99" max="99" width="11.42578125" style="23" customWidth="1"/>
    <col min="100" max="100" width="10.5703125" style="18" customWidth="1"/>
    <col min="101" max="101" width="10.85546875" style="21" customWidth="1"/>
    <col min="102" max="102" width="9.140625" style="21"/>
    <col min="103" max="103" width="9.7109375" style="22" customWidth="1"/>
    <col min="104" max="105" width="9.28515625" style="21" customWidth="1"/>
    <col min="106" max="106" width="8.85546875" style="21" customWidth="1"/>
    <col min="107" max="107" width="7.85546875" style="22" customWidth="1"/>
    <col min="108" max="108" width="8.7109375" style="21" customWidth="1"/>
    <col min="109" max="109" width="8.28515625" style="21" customWidth="1"/>
    <col min="110" max="110" width="7.7109375" style="21" customWidth="1"/>
    <col min="111" max="111" width="9.140625" style="22"/>
    <col min="112" max="112" width="10.140625" style="18" customWidth="1"/>
    <col min="113" max="113" width="10.140625" style="21" customWidth="1"/>
    <col min="114" max="114" width="9.7109375" style="21" customWidth="1"/>
    <col min="115" max="115" width="10.85546875" style="23" customWidth="1"/>
    <col min="116" max="116" width="11" style="18" customWidth="1"/>
    <col min="117" max="117" width="10.5703125" style="21" customWidth="1"/>
    <col min="118" max="118" width="9.7109375" style="21" customWidth="1"/>
    <col min="119" max="119" width="11" style="22" customWidth="1"/>
    <col min="120" max="120" width="9.5703125" style="19" customWidth="1"/>
    <col min="121" max="121" width="7.5703125" style="19" customWidth="1"/>
    <col min="122" max="122" width="9.42578125" style="19" customWidth="1"/>
    <col min="123" max="123" width="10.28515625" style="22" customWidth="1"/>
    <col min="124" max="125" width="11" style="19" customWidth="1"/>
    <col min="126" max="126" width="12.28515625" style="11" customWidth="1"/>
    <col min="127" max="127" width="11.5703125" style="21" customWidth="1"/>
    <col min="128" max="128" width="10.42578125" style="21" customWidth="1"/>
    <col min="129" max="129" width="12.28515625" style="162" customWidth="1"/>
    <col min="130" max="130" width="1.28515625" style="162" customWidth="1"/>
    <col min="131" max="131" width="12.140625" style="26" customWidth="1"/>
    <col min="132" max="132" width="12.140625" style="27" customWidth="1"/>
    <col min="133" max="133" width="9.85546875" style="21" customWidth="1"/>
    <col min="134" max="134" width="9.140625" style="21" customWidth="1"/>
    <col min="135" max="135" width="11.5703125" style="21" customWidth="1"/>
    <col min="136" max="136" width="14.140625" style="21" customWidth="1"/>
    <col min="137" max="137" width="12.140625" style="21" customWidth="1"/>
    <col min="138" max="139" width="9.140625" style="21"/>
    <col min="140" max="140" width="9.42578125" style="21" bestFit="1" customWidth="1"/>
    <col min="141" max="141" width="15.140625" style="21" customWidth="1"/>
    <col min="142" max="16384" width="9.140625" style="21"/>
  </cols>
  <sheetData>
    <row r="1" spans="1:144" s="9" customFormat="1" ht="15.75" customHeight="1" x14ac:dyDescent="0.2">
      <c r="A1" s="9" t="s">
        <v>640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O1" s="11"/>
      <c r="AP1" s="11"/>
      <c r="AQ1" s="10"/>
      <c r="AS1" s="11"/>
      <c r="AT1" s="11"/>
      <c r="AU1" s="10"/>
      <c r="AW1" s="11"/>
      <c r="AX1" s="11"/>
      <c r="AY1" s="10"/>
      <c r="AZ1" s="10"/>
      <c r="BA1" s="10"/>
      <c r="BB1" s="10"/>
      <c r="BC1" s="10"/>
      <c r="BE1" s="11"/>
      <c r="BF1" s="11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2"/>
      <c r="BT1" s="10"/>
      <c r="BU1" s="10"/>
      <c r="BV1" s="10"/>
      <c r="BW1" s="12"/>
      <c r="BX1" s="10"/>
      <c r="BY1" s="10"/>
      <c r="BZ1" s="10"/>
      <c r="CA1" s="12"/>
      <c r="CB1" s="10"/>
      <c r="CC1" s="10"/>
      <c r="CD1" s="10"/>
      <c r="CE1" s="12"/>
      <c r="CF1" s="10"/>
      <c r="CG1" s="10"/>
      <c r="CH1" s="10"/>
      <c r="CI1" s="12"/>
      <c r="CJ1" s="10"/>
      <c r="CK1" s="10"/>
      <c r="CL1" s="10"/>
      <c r="CM1" s="10"/>
      <c r="CO1" s="11"/>
      <c r="CP1" s="11"/>
      <c r="CQ1" s="13"/>
      <c r="CR1" s="14"/>
      <c r="CS1" s="14"/>
      <c r="CT1" s="14"/>
      <c r="CU1" s="13"/>
      <c r="CW1" s="11"/>
      <c r="CX1" s="11"/>
      <c r="CY1" s="12"/>
      <c r="CZ1" s="11"/>
      <c r="DA1" s="11"/>
      <c r="DB1" s="11"/>
      <c r="DC1" s="12"/>
      <c r="DD1" s="11"/>
      <c r="DE1" s="11"/>
      <c r="DF1" s="11"/>
      <c r="DG1" s="12"/>
      <c r="DI1" s="11"/>
      <c r="DJ1" s="11"/>
      <c r="DK1" s="13"/>
      <c r="DM1" s="11"/>
      <c r="DN1" s="11"/>
      <c r="DO1" s="12"/>
      <c r="DP1" s="10"/>
      <c r="DQ1" s="10"/>
      <c r="DR1" s="10"/>
      <c r="DS1" s="12"/>
      <c r="DT1" s="10"/>
      <c r="DU1" s="10"/>
      <c r="DV1" s="11"/>
      <c r="DY1" s="15"/>
      <c r="DZ1" s="15"/>
      <c r="EA1" s="16" t="s">
        <v>249</v>
      </c>
      <c r="EB1" s="17"/>
    </row>
    <row r="2" spans="1:144" s="18" customFormat="1" x14ac:dyDescent="0.2"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20"/>
      <c r="U2" s="20"/>
      <c r="V2" s="20"/>
      <c r="W2" s="20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O2" s="21"/>
      <c r="AP2" s="21"/>
      <c r="AQ2" s="19"/>
      <c r="AS2" s="21"/>
      <c r="AT2" s="21"/>
      <c r="AU2" s="19"/>
      <c r="AW2" s="21"/>
      <c r="AX2" s="21"/>
      <c r="AY2" s="19"/>
      <c r="AZ2" s="19"/>
      <c r="BA2" s="19"/>
      <c r="BB2" s="19"/>
      <c r="BC2" s="19"/>
      <c r="BE2" s="21"/>
      <c r="BF2" s="21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22"/>
      <c r="BT2" s="19"/>
      <c r="BU2" s="19"/>
      <c r="BV2" s="19"/>
      <c r="BW2" s="22"/>
      <c r="BX2" s="19"/>
      <c r="BY2" s="19"/>
      <c r="BZ2" s="19"/>
      <c r="CA2" s="22"/>
      <c r="CB2" s="19"/>
      <c r="CC2" s="19"/>
      <c r="CD2" s="19"/>
      <c r="CE2" s="22"/>
      <c r="CF2" s="19"/>
      <c r="CG2" s="19"/>
      <c r="CH2" s="19"/>
      <c r="CI2" s="22"/>
      <c r="CJ2" s="19"/>
      <c r="CK2" s="19"/>
      <c r="CL2" s="19"/>
      <c r="CM2" s="19"/>
      <c r="CO2" s="11"/>
      <c r="CP2" s="11"/>
      <c r="CQ2" s="23"/>
      <c r="CR2" s="24"/>
      <c r="CS2" s="24"/>
      <c r="CT2" s="24"/>
      <c r="CU2" s="23"/>
      <c r="CW2" s="21"/>
      <c r="CX2" s="21"/>
      <c r="CY2" s="22"/>
      <c r="CZ2" s="21"/>
      <c r="DA2" s="21"/>
      <c r="DB2" s="21"/>
      <c r="DC2" s="22"/>
      <c r="DD2" s="21"/>
      <c r="DE2" s="21"/>
      <c r="DF2" s="21"/>
      <c r="DG2" s="22"/>
      <c r="DI2" s="21"/>
      <c r="DJ2" s="21"/>
      <c r="DK2" s="23"/>
      <c r="DM2" s="21"/>
      <c r="DN2" s="21"/>
      <c r="DO2" s="22"/>
      <c r="DP2" s="19"/>
      <c r="DQ2" s="19"/>
      <c r="DR2" s="19"/>
      <c r="DS2" s="22"/>
      <c r="DT2" s="19"/>
      <c r="DU2" s="19"/>
      <c r="DV2" s="11"/>
      <c r="DY2" s="25"/>
      <c r="DZ2" s="25"/>
      <c r="EA2" s="26" t="s">
        <v>250</v>
      </c>
      <c r="EB2" s="27"/>
    </row>
    <row r="3" spans="1:144" s="18" customFormat="1" x14ac:dyDescent="0.2">
      <c r="A3" s="28" t="s">
        <v>0</v>
      </c>
      <c r="B3" s="28"/>
      <c r="C3" s="28"/>
      <c r="D3" s="28"/>
      <c r="E3" s="28"/>
      <c r="F3" s="28"/>
      <c r="G3" s="28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20"/>
      <c r="U3" s="20"/>
      <c r="V3" s="20"/>
      <c r="W3" s="20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O3" s="21"/>
      <c r="AP3" s="21"/>
      <c r="AQ3" s="19"/>
      <c r="AS3" s="21"/>
      <c r="AT3" s="21"/>
      <c r="AU3" s="19"/>
      <c r="AW3" s="21"/>
      <c r="AX3" s="21"/>
      <c r="AY3" s="19"/>
      <c r="AZ3" s="19"/>
      <c r="BA3" s="19"/>
      <c r="BB3" s="19"/>
      <c r="BC3" s="19"/>
      <c r="BE3" s="21"/>
      <c r="BF3" s="21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22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O3" s="11"/>
      <c r="CP3" s="11"/>
      <c r="CQ3" s="23"/>
      <c r="CR3" s="24"/>
      <c r="CS3" s="24"/>
      <c r="CT3" s="24"/>
      <c r="CU3" s="23"/>
      <c r="CW3" s="21"/>
      <c r="CX3" s="21"/>
      <c r="CY3" s="22"/>
      <c r="CZ3" s="21"/>
      <c r="DA3" s="21"/>
      <c r="DB3" s="21"/>
      <c r="DC3" s="22"/>
      <c r="DD3" s="21"/>
      <c r="DE3" s="21"/>
      <c r="DF3" s="21"/>
      <c r="DG3" s="22"/>
      <c r="DH3" s="6"/>
      <c r="DI3" s="1"/>
      <c r="DJ3" s="1"/>
      <c r="DK3" s="29"/>
      <c r="DM3" s="21"/>
      <c r="DN3" s="21"/>
      <c r="DO3" s="22"/>
      <c r="DP3" s="19"/>
      <c r="DQ3" s="19"/>
      <c r="DR3" s="19"/>
      <c r="DS3" s="22"/>
      <c r="DT3" s="19"/>
      <c r="DU3" s="19"/>
      <c r="DV3" s="11"/>
      <c r="DY3" s="25"/>
      <c r="DZ3" s="25"/>
      <c r="EA3" s="26"/>
      <c r="EB3" s="27"/>
    </row>
    <row r="4" spans="1:144" s="18" customFormat="1" ht="12.75" thickBot="1" x14ac:dyDescent="0.25">
      <c r="A4" s="18">
        <v>1</v>
      </c>
      <c r="B4" s="18">
        <v>2</v>
      </c>
      <c r="C4" s="18">
        <v>3</v>
      </c>
      <c r="D4" s="18">
        <v>4</v>
      </c>
      <c r="E4" s="18">
        <v>5</v>
      </c>
      <c r="F4" s="18">
        <v>6</v>
      </c>
      <c r="G4" s="18">
        <v>7</v>
      </c>
      <c r="H4" s="18">
        <v>8</v>
      </c>
      <c r="I4" s="18">
        <v>9</v>
      </c>
      <c r="J4" s="18">
        <v>10</v>
      </c>
      <c r="K4" s="18">
        <v>11</v>
      </c>
      <c r="L4" s="18">
        <v>12</v>
      </c>
      <c r="M4" s="18">
        <v>13</v>
      </c>
      <c r="N4" s="18">
        <v>14</v>
      </c>
      <c r="O4" s="18">
        <v>15</v>
      </c>
      <c r="P4" s="18">
        <v>16</v>
      </c>
      <c r="Q4" s="18">
        <v>17</v>
      </c>
      <c r="R4" s="18">
        <v>18</v>
      </c>
      <c r="S4" s="18">
        <v>19</v>
      </c>
      <c r="T4" s="18">
        <v>20</v>
      </c>
      <c r="U4" s="18">
        <v>21</v>
      </c>
      <c r="V4" s="18">
        <v>22</v>
      </c>
      <c r="W4" s="18">
        <v>23</v>
      </c>
      <c r="X4" s="18">
        <v>24</v>
      </c>
      <c r="Y4" s="18">
        <v>25</v>
      </c>
      <c r="Z4" s="18">
        <v>26</v>
      </c>
      <c r="AA4" s="18">
        <v>27</v>
      </c>
      <c r="AB4" s="18">
        <v>28</v>
      </c>
      <c r="AC4" s="18">
        <v>29</v>
      </c>
      <c r="AD4" s="18">
        <v>30</v>
      </c>
      <c r="AE4" s="18">
        <v>31</v>
      </c>
      <c r="AF4" s="18">
        <v>32</v>
      </c>
      <c r="AG4" s="18">
        <v>33</v>
      </c>
      <c r="AH4" s="18">
        <v>34</v>
      </c>
      <c r="AI4" s="18">
        <v>35</v>
      </c>
      <c r="AJ4" s="18">
        <v>36</v>
      </c>
      <c r="AK4" s="18">
        <v>37</v>
      </c>
      <c r="AL4" s="18">
        <v>38</v>
      </c>
      <c r="AM4" s="18">
        <v>39</v>
      </c>
      <c r="AN4" s="18">
        <v>40</v>
      </c>
      <c r="AO4" s="18">
        <v>41</v>
      </c>
      <c r="AP4" s="18">
        <v>42</v>
      </c>
      <c r="AQ4" s="18">
        <v>43</v>
      </c>
      <c r="AR4" s="18">
        <v>44</v>
      </c>
      <c r="AS4" s="18">
        <v>45</v>
      </c>
      <c r="AT4" s="18">
        <v>46</v>
      </c>
      <c r="AU4" s="18">
        <v>47</v>
      </c>
      <c r="AV4" s="18">
        <v>48</v>
      </c>
      <c r="AW4" s="18">
        <v>49</v>
      </c>
      <c r="AX4" s="18">
        <v>50</v>
      </c>
      <c r="AY4" s="18">
        <v>51</v>
      </c>
      <c r="AZ4" s="18">
        <v>52</v>
      </c>
      <c r="BA4" s="18">
        <v>53</v>
      </c>
      <c r="BB4" s="18">
        <v>54</v>
      </c>
      <c r="BC4" s="18">
        <v>55</v>
      </c>
      <c r="BD4" s="18">
        <v>56</v>
      </c>
      <c r="BE4" s="18">
        <v>57</v>
      </c>
      <c r="BF4" s="18">
        <v>58</v>
      </c>
      <c r="BG4" s="18">
        <v>59</v>
      </c>
      <c r="BH4" s="18">
        <v>60</v>
      </c>
      <c r="BI4" s="18">
        <v>61</v>
      </c>
      <c r="BJ4" s="18">
        <v>62</v>
      </c>
      <c r="BK4" s="18">
        <v>63</v>
      </c>
      <c r="BL4" s="18">
        <v>64</v>
      </c>
      <c r="BM4" s="18">
        <v>65</v>
      </c>
      <c r="BN4" s="18">
        <v>66</v>
      </c>
      <c r="BO4" s="18">
        <v>67</v>
      </c>
      <c r="BP4" s="18">
        <v>68</v>
      </c>
      <c r="BQ4" s="18">
        <v>69</v>
      </c>
      <c r="BR4" s="18">
        <v>70</v>
      </c>
      <c r="BS4" s="18">
        <v>71</v>
      </c>
      <c r="BT4" s="18">
        <v>72</v>
      </c>
      <c r="BU4" s="18">
        <v>73</v>
      </c>
      <c r="BV4" s="18">
        <v>74</v>
      </c>
      <c r="BW4" s="18">
        <v>75</v>
      </c>
      <c r="BX4" s="18">
        <v>76</v>
      </c>
      <c r="BY4" s="18">
        <v>77</v>
      </c>
      <c r="BZ4" s="18">
        <v>78</v>
      </c>
      <c r="CA4" s="18">
        <v>79</v>
      </c>
      <c r="CB4" s="18">
        <v>80</v>
      </c>
      <c r="CC4" s="18">
        <v>81</v>
      </c>
      <c r="CD4" s="18">
        <v>82</v>
      </c>
      <c r="CE4" s="18">
        <v>83</v>
      </c>
      <c r="CF4" s="18">
        <v>84</v>
      </c>
      <c r="CG4" s="18">
        <v>85</v>
      </c>
      <c r="CH4" s="18">
        <v>86</v>
      </c>
      <c r="CI4" s="18">
        <v>87</v>
      </c>
      <c r="CJ4" s="18">
        <v>88</v>
      </c>
      <c r="CK4" s="18">
        <v>89</v>
      </c>
      <c r="CL4" s="18">
        <v>90</v>
      </c>
      <c r="CM4" s="18">
        <v>91</v>
      </c>
      <c r="CN4" s="18">
        <v>92</v>
      </c>
      <c r="CO4" s="18">
        <v>93</v>
      </c>
      <c r="CP4" s="18">
        <v>94</v>
      </c>
      <c r="CQ4" s="18">
        <v>95</v>
      </c>
      <c r="CR4" s="18">
        <v>96</v>
      </c>
      <c r="CS4" s="18">
        <v>97</v>
      </c>
      <c r="CT4" s="18">
        <v>98</v>
      </c>
      <c r="CU4" s="18">
        <v>99</v>
      </c>
      <c r="CV4" s="18">
        <v>100</v>
      </c>
      <c r="CW4" s="18">
        <v>101</v>
      </c>
      <c r="CX4" s="18">
        <v>102</v>
      </c>
      <c r="CY4" s="18">
        <v>103</v>
      </c>
      <c r="CZ4" s="18">
        <v>104</v>
      </c>
      <c r="DA4" s="18">
        <v>105</v>
      </c>
      <c r="DB4" s="18">
        <v>106</v>
      </c>
      <c r="DC4" s="18">
        <v>107</v>
      </c>
      <c r="DD4" s="18">
        <v>108</v>
      </c>
      <c r="DE4" s="18">
        <v>109</v>
      </c>
      <c r="DF4" s="18">
        <v>110</v>
      </c>
      <c r="DG4" s="18">
        <v>111</v>
      </c>
      <c r="DH4" s="18">
        <v>112</v>
      </c>
      <c r="DI4" s="18">
        <v>113</v>
      </c>
      <c r="DJ4" s="18">
        <v>114</v>
      </c>
      <c r="DK4" s="18">
        <v>115</v>
      </c>
      <c r="DL4" s="18">
        <v>116</v>
      </c>
      <c r="DM4" s="18">
        <v>117</v>
      </c>
      <c r="DN4" s="18">
        <v>118</v>
      </c>
      <c r="DO4" s="18">
        <v>119</v>
      </c>
      <c r="DP4" s="18">
        <v>120</v>
      </c>
      <c r="DQ4" s="18">
        <v>121</v>
      </c>
      <c r="DR4" s="18">
        <v>122</v>
      </c>
      <c r="DS4" s="18">
        <v>123</v>
      </c>
      <c r="DT4" s="18">
        <v>124</v>
      </c>
      <c r="DU4" s="18">
        <v>125</v>
      </c>
      <c r="DV4" s="18">
        <v>126</v>
      </c>
      <c r="DW4" s="18">
        <v>127</v>
      </c>
      <c r="DX4" s="18">
        <v>128</v>
      </c>
      <c r="DY4" s="18">
        <v>129</v>
      </c>
      <c r="DZ4" s="18">
        <v>130</v>
      </c>
      <c r="EA4" s="18">
        <v>131</v>
      </c>
      <c r="EB4" s="18">
        <v>132</v>
      </c>
      <c r="EC4" s="18">
        <v>133</v>
      </c>
      <c r="ED4" s="18">
        <v>134</v>
      </c>
      <c r="EE4" s="18">
        <v>135</v>
      </c>
      <c r="EF4" s="18">
        <v>136</v>
      </c>
      <c r="EG4" s="18">
        <v>137</v>
      </c>
      <c r="EH4" s="18">
        <v>138</v>
      </c>
    </row>
    <row r="5" spans="1:144" s="32" customFormat="1" ht="62.25" customHeight="1" thickBot="1" x14ac:dyDescent="0.3">
      <c r="A5" s="30" t="s">
        <v>1</v>
      </c>
      <c r="B5" s="443" t="s">
        <v>2</v>
      </c>
      <c r="C5" s="445" t="s">
        <v>3</v>
      </c>
      <c r="D5" s="447" t="s">
        <v>251</v>
      </c>
      <c r="E5" s="438" t="s">
        <v>4</v>
      </c>
      <c r="F5" s="426" t="s">
        <v>602</v>
      </c>
      <c r="G5" s="450"/>
      <c r="H5" s="435" t="s">
        <v>252</v>
      </c>
      <c r="I5" s="436"/>
      <c r="J5" s="436"/>
      <c r="K5" s="437"/>
      <c r="L5" s="436" t="s">
        <v>253</v>
      </c>
      <c r="M5" s="436"/>
      <c r="N5" s="436"/>
      <c r="O5" s="436"/>
      <c r="P5" s="435" t="s">
        <v>254</v>
      </c>
      <c r="Q5" s="436"/>
      <c r="R5" s="436"/>
      <c r="S5" s="437"/>
      <c r="T5" s="435" t="s">
        <v>255</v>
      </c>
      <c r="U5" s="436"/>
      <c r="V5" s="436"/>
      <c r="W5" s="437"/>
      <c r="X5" s="436" t="s">
        <v>256</v>
      </c>
      <c r="Y5" s="436"/>
      <c r="Z5" s="436"/>
      <c r="AA5" s="436"/>
      <c r="AB5" s="435" t="s">
        <v>257</v>
      </c>
      <c r="AC5" s="436"/>
      <c r="AD5" s="436"/>
      <c r="AE5" s="437"/>
      <c r="AF5" s="436" t="s">
        <v>258</v>
      </c>
      <c r="AG5" s="436"/>
      <c r="AH5" s="436"/>
      <c r="AI5" s="436"/>
      <c r="AJ5" s="435" t="s">
        <v>259</v>
      </c>
      <c r="AK5" s="436"/>
      <c r="AL5" s="436"/>
      <c r="AM5" s="437"/>
      <c r="AN5" s="433" t="s">
        <v>260</v>
      </c>
      <c r="AO5" s="433"/>
      <c r="AP5" s="433"/>
      <c r="AQ5" s="433"/>
      <c r="AR5" s="432" t="s">
        <v>261</v>
      </c>
      <c r="AS5" s="433"/>
      <c r="AT5" s="433"/>
      <c r="AU5" s="434"/>
      <c r="AV5" s="433" t="s">
        <v>262</v>
      </c>
      <c r="AW5" s="433"/>
      <c r="AX5" s="433"/>
      <c r="AY5" s="433"/>
      <c r="AZ5" s="432" t="s">
        <v>263</v>
      </c>
      <c r="BA5" s="433"/>
      <c r="BB5" s="433"/>
      <c r="BC5" s="434"/>
      <c r="BD5" s="433" t="s">
        <v>264</v>
      </c>
      <c r="BE5" s="433"/>
      <c r="BF5" s="433"/>
      <c r="BG5" s="433"/>
      <c r="BH5" s="440" t="s">
        <v>265</v>
      </c>
      <c r="BI5" s="441"/>
      <c r="BJ5" s="441"/>
      <c r="BK5" s="442"/>
      <c r="BL5" s="433" t="s">
        <v>266</v>
      </c>
      <c r="BM5" s="433"/>
      <c r="BN5" s="433"/>
      <c r="BO5" s="433"/>
      <c r="BP5" s="432" t="s">
        <v>267</v>
      </c>
      <c r="BQ5" s="433"/>
      <c r="BR5" s="433"/>
      <c r="BS5" s="434"/>
      <c r="BT5" s="433" t="s">
        <v>268</v>
      </c>
      <c r="BU5" s="433"/>
      <c r="BV5" s="433"/>
      <c r="BW5" s="433"/>
      <c r="BX5" s="432" t="s">
        <v>269</v>
      </c>
      <c r="BY5" s="433"/>
      <c r="BZ5" s="433"/>
      <c r="CA5" s="434"/>
      <c r="CB5" s="433" t="s">
        <v>270</v>
      </c>
      <c r="CC5" s="433"/>
      <c r="CD5" s="433"/>
      <c r="CE5" s="433"/>
      <c r="CF5" s="432" t="s">
        <v>271</v>
      </c>
      <c r="CG5" s="433"/>
      <c r="CH5" s="433"/>
      <c r="CI5" s="434"/>
      <c r="CJ5" s="433" t="s">
        <v>272</v>
      </c>
      <c r="CK5" s="433"/>
      <c r="CL5" s="433"/>
      <c r="CM5" s="433"/>
      <c r="CN5" s="432" t="s">
        <v>273</v>
      </c>
      <c r="CO5" s="433"/>
      <c r="CP5" s="433"/>
      <c r="CQ5" s="434"/>
      <c r="CR5" s="433" t="s">
        <v>274</v>
      </c>
      <c r="CS5" s="433"/>
      <c r="CT5" s="433"/>
      <c r="CU5" s="434"/>
      <c r="CV5" s="432" t="s">
        <v>275</v>
      </c>
      <c r="CW5" s="433"/>
      <c r="CX5" s="433"/>
      <c r="CY5" s="434"/>
      <c r="CZ5" s="432" t="s">
        <v>276</v>
      </c>
      <c r="DA5" s="433"/>
      <c r="DB5" s="433"/>
      <c r="DC5" s="434"/>
      <c r="DD5" s="432" t="s">
        <v>277</v>
      </c>
      <c r="DE5" s="433"/>
      <c r="DF5" s="433"/>
      <c r="DG5" s="434"/>
      <c r="DH5" s="432" t="s">
        <v>278</v>
      </c>
      <c r="DI5" s="433"/>
      <c r="DJ5" s="433"/>
      <c r="DK5" s="433"/>
      <c r="DL5" s="432" t="s">
        <v>279</v>
      </c>
      <c r="DM5" s="433"/>
      <c r="DN5" s="433"/>
      <c r="DO5" s="433"/>
      <c r="DP5" s="435" t="s">
        <v>280</v>
      </c>
      <c r="DQ5" s="436"/>
      <c r="DR5" s="436"/>
      <c r="DS5" s="437"/>
      <c r="DT5" s="438" t="s">
        <v>243</v>
      </c>
      <c r="DU5" s="438" t="s">
        <v>244</v>
      </c>
      <c r="DV5" s="428" t="s">
        <v>641</v>
      </c>
      <c r="DW5" s="429"/>
      <c r="DX5" s="430"/>
      <c r="DY5" s="431"/>
      <c r="DZ5" s="31"/>
      <c r="EA5" s="417" t="s">
        <v>642</v>
      </c>
      <c r="EB5" s="418"/>
    </row>
    <row r="6" spans="1:144" s="18" customFormat="1" ht="61.5" customHeight="1" thickBot="1" x14ac:dyDescent="0.25">
      <c r="A6" s="33" t="s">
        <v>5</v>
      </c>
      <c r="B6" s="444"/>
      <c r="C6" s="446"/>
      <c r="D6" s="448"/>
      <c r="E6" s="449"/>
      <c r="F6" s="5" t="s">
        <v>240</v>
      </c>
      <c r="G6" s="34" t="s">
        <v>241</v>
      </c>
      <c r="H6" s="35" t="s">
        <v>6</v>
      </c>
      <c r="I6" s="36" t="s">
        <v>7</v>
      </c>
      <c r="J6" s="37" t="s">
        <v>281</v>
      </c>
      <c r="K6" s="38" t="s">
        <v>282</v>
      </c>
      <c r="L6" s="39" t="s">
        <v>6</v>
      </c>
      <c r="M6" s="36" t="s">
        <v>7</v>
      </c>
      <c r="N6" s="37" t="s">
        <v>281</v>
      </c>
      <c r="O6" s="40" t="s">
        <v>282</v>
      </c>
      <c r="P6" s="35" t="s">
        <v>6</v>
      </c>
      <c r="Q6" s="36" t="s">
        <v>7</v>
      </c>
      <c r="R6" s="37" t="s">
        <v>281</v>
      </c>
      <c r="S6" s="41" t="s">
        <v>282</v>
      </c>
      <c r="T6" s="35" t="s">
        <v>6</v>
      </c>
      <c r="U6" s="36" t="s">
        <v>7</v>
      </c>
      <c r="V6" s="36" t="s">
        <v>281</v>
      </c>
      <c r="W6" s="41" t="s">
        <v>282</v>
      </c>
      <c r="X6" s="39" t="s">
        <v>6</v>
      </c>
      <c r="Y6" s="36" t="s">
        <v>7</v>
      </c>
      <c r="Z6" s="36" t="s">
        <v>281</v>
      </c>
      <c r="AA6" s="42" t="s">
        <v>282</v>
      </c>
      <c r="AB6" s="35" t="s">
        <v>6</v>
      </c>
      <c r="AC6" s="36" t="s">
        <v>7</v>
      </c>
      <c r="AD6" s="36" t="s">
        <v>281</v>
      </c>
      <c r="AE6" s="41" t="s">
        <v>282</v>
      </c>
      <c r="AF6" s="39" t="s">
        <v>6</v>
      </c>
      <c r="AG6" s="36" t="s">
        <v>7</v>
      </c>
      <c r="AH6" s="37" t="s">
        <v>281</v>
      </c>
      <c r="AI6" s="42" t="s">
        <v>282</v>
      </c>
      <c r="AJ6" s="35" t="s">
        <v>6</v>
      </c>
      <c r="AK6" s="36" t="s">
        <v>7</v>
      </c>
      <c r="AL6" s="37" t="s">
        <v>283</v>
      </c>
      <c r="AM6" s="41" t="s">
        <v>282</v>
      </c>
      <c r="AN6" s="43" t="s">
        <v>6</v>
      </c>
      <c r="AO6" s="44" t="s">
        <v>7</v>
      </c>
      <c r="AP6" s="45" t="s">
        <v>283</v>
      </c>
      <c r="AQ6" s="42" t="s">
        <v>282</v>
      </c>
      <c r="AR6" s="46" t="s">
        <v>6</v>
      </c>
      <c r="AS6" s="44" t="s">
        <v>7</v>
      </c>
      <c r="AT6" s="45" t="s">
        <v>283</v>
      </c>
      <c r="AU6" s="47" t="s">
        <v>282</v>
      </c>
      <c r="AV6" s="43" t="s">
        <v>6</v>
      </c>
      <c r="AW6" s="44" t="s">
        <v>7</v>
      </c>
      <c r="AX6" s="48" t="s">
        <v>283</v>
      </c>
      <c r="AY6" s="48" t="s">
        <v>282</v>
      </c>
      <c r="AZ6" s="46" t="s">
        <v>6</v>
      </c>
      <c r="BA6" s="44" t="s">
        <v>7</v>
      </c>
      <c r="BB6" s="48" t="s">
        <v>283</v>
      </c>
      <c r="BC6" s="47" t="s">
        <v>282</v>
      </c>
      <c r="BD6" s="43" t="s">
        <v>6</v>
      </c>
      <c r="BE6" s="44" t="s">
        <v>7</v>
      </c>
      <c r="BF6" s="48" t="s">
        <v>283</v>
      </c>
      <c r="BG6" s="48" t="s">
        <v>282</v>
      </c>
      <c r="BH6" s="49" t="s">
        <v>6</v>
      </c>
      <c r="BI6" s="48" t="s">
        <v>7</v>
      </c>
      <c r="BJ6" s="48" t="s">
        <v>283</v>
      </c>
      <c r="BK6" s="47" t="s">
        <v>282</v>
      </c>
      <c r="BL6" s="50" t="s">
        <v>6</v>
      </c>
      <c r="BM6" s="51" t="s">
        <v>7</v>
      </c>
      <c r="BN6" s="48" t="s">
        <v>283</v>
      </c>
      <c r="BO6" s="48" t="s">
        <v>282</v>
      </c>
      <c r="BP6" s="52" t="s">
        <v>6</v>
      </c>
      <c r="BQ6" s="51" t="s">
        <v>7</v>
      </c>
      <c r="BR6" s="48" t="s">
        <v>283</v>
      </c>
      <c r="BS6" s="53" t="s">
        <v>282</v>
      </c>
      <c r="BT6" s="50" t="s">
        <v>6</v>
      </c>
      <c r="BU6" s="51" t="s">
        <v>7</v>
      </c>
      <c r="BV6" s="48" t="s">
        <v>283</v>
      </c>
      <c r="BW6" s="54" t="s">
        <v>282</v>
      </c>
      <c r="BX6" s="52" t="s">
        <v>6</v>
      </c>
      <c r="BY6" s="51" t="s">
        <v>7</v>
      </c>
      <c r="BZ6" s="51" t="s">
        <v>283</v>
      </c>
      <c r="CA6" s="55" t="s">
        <v>282</v>
      </c>
      <c r="CB6" s="50" t="s">
        <v>6</v>
      </c>
      <c r="CC6" s="51" t="s">
        <v>7</v>
      </c>
      <c r="CD6" s="51" t="s">
        <v>283</v>
      </c>
      <c r="CE6" s="56" t="s">
        <v>282</v>
      </c>
      <c r="CF6" s="52" t="s">
        <v>6</v>
      </c>
      <c r="CG6" s="51" t="s">
        <v>7</v>
      </c>
      <c r="CH6" s="51" t="s">
        <v>283</v>
      </c>
      <c r="CI6" s="55" t="s">
        <v>282</v>
      </c>
      <c r="CJ6" s="50" t="s">
        <v>6</v>
      </c>
      <c r="CK6" s="51" t="s">
        <v>7</v>
      </c>
      <c r="CL6" s="51" t="s">
        <v>283</v>
      </c>
      <c r="CM6" s="56" t="s">
        <v>282</v>
      </c>
      <c r="CN6" s="46" t="s">
        <v>6</v>
      </c>
      <c r="CO6" s="44" t="s">
        <v>7</v>
      </c>
      <c r="CP6" s="51" t="s">
        <v>283</v>
      </c>
      <c r="CQ6" s="55" t="s">
        <v>282</v>
      </c>
      <c r="CR6" s="43" t="s">
        <v>6</v>
      </c>
      <c r="CS6" s="44" t="s">
        <v>7</v>
      </c>
      <c r="CT6" s="57" t="s">
        <v>283</v>
      </c>
      <c r="CU6" s="53" t="s">
        <v>282</v>
      </c>
      <c r="CV6" s="46" t="s">
        <v>6</v>
      </c>
      <c r="CW6" s="44" t="s">
        <v>7</v>
      </c>
      <c r="CX6" s="57" t="s">
        <v>283</v>
      </c>
      <c r="CY6" s="53" t="s">
        <v>282</v>
      </c>
      <c r="CZ6" s="43" t="s">
        <v>6</v>
      </c>
      <c r="DA6" s="44" t="s">
        <v>7</v>
      </c>
      <c r="DB6" s="48" t="s">
        <v>283</v>
      </c>
      <c r="DC6" s="53" t="s">
        <v>282</v>
      </c>
      <c r="DD6" s="46" t="s">
        <v>6</v>
      </c>
      <c r="DE6" s="44" t="s">
        <v>7</v>
      </c>
      <c r="DF6" s="45" t="s">
        <v>283</v>
      </c>
      <c r="DG6" s="53" t="s">
        <v>282</v>
      </c>
      <c r="DH6" s="46" t="s">
        <v>6</v>
      </c>
      <c r="DI6" s="44" t="s">
        <v>7</v>
      </c>
      <c r="DJ6" s="45" t="s">
        <v>283</v>
      </c>
      <c r="DK6" s="53" t="s">
        <v>282</v>
      </c>
      <c r="DL6" s="46" t="s">
        <v>6</v>
      </c>
      <c r="DM6" s="44" t="s">
        <v>7</v>
      </c>
      <c r="DN6" s="45" t="s">
        <v>283</v>
      </c>
      <c r="DO6" s="53" t="s">
        <v>282</v>
      </c>
      <c r="DP6" s="46" t="s">
        <v>6</v>
      </c>
      <c r="DQ6" s="44" t="s">
        <v>7</v>
      </c>
      <c r="DR6" s="45" t="s">
        <v>283</v>
      </c>
      <c r="DS6" s="53" t="s">
        <v>282</v>
      </c>
      <c r="DT6" s="439"/>
      <c r="DU6" s="439"/>
      <c r="DV6" s="43" t="s">
        <v>6</v>
      </c>
      <c r="DW6" s="44" t="s">
        <v>7</v>
      </c>
      <c r="DX6" s="45" t="s">
        <v>283</v>
      </c>
      <c r="DY6" s="53" t="s">
        <v>282</v>
      </c>
      <c r="DZ6" s="58"/>
      <c r="EA6" s="8" t="s">
        <v>240</v>
      </c>
      <c r="EB6" s="59" t="s">
        <v>241</v>
      </c>
      <c r="EE6" s="60" t="s">
        <v>643</v>
      </c>
      <c r="EF6" s="60" t="s">
        <v>644</v>
      </c>
      <c r="EG6" s="60" t="s">
        <v>284</v>
      </c>
      <c r="EH6" s="60" t="s">
        <v>285</v>
      </c>
    </row>
    <row r="7" spans="1:144" s="18" customFormat="1" ht="12.75" thickBot="1" x14ac:dyDescent="0.2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61">
        <v>8</v>
      </c>
      <c r="I7" s="62">
        <v>9</v>
      </c>
      <c r="J7" s="62">
        <v>10</v>
      </c>
      <c r="K7" s="63">
        <v>11</v>
      </c>
      <c r="L7" s="64">
        <v>12</v>
      </c>
      <c r="M7" s="62">
        <v>13</v>
      </c>
      <c r="N7" s="62">
        <v>14</v>
      </c>
      <c r="O7" s="63">
        <v>15</v>
      </c>
      <c r="P7" s="64">
        <v>16</v>
      </c>
      <c r="Q7" s="62">
        <v>17</v>
      </c>
      <c r="R7" s="62">
        <v>18</v>
      </c>
      <c r="S7" s="63">
        <v>19</v>
      </c>
      <c r="T7" s="64">
        <v>20</v>
      </c>
      <c r="U7" s="62">
        <v>21</v>
      </c>
      <c r="V7" s="62">
        <v>22</v>
      </c>
      <c r="W7" s="63">
        <v>23</v>
      </c>
      <c r="X7" s="64">
        <v>24</v>
      </c>
      <c r="Y7" s="62">
        <v>25</v>
      </c>
      <c r="Z7" s="62">
        <v>26</v>
      </c>
      <c r="AA7" s="63">
        <v>27</v>
      </c>
      <c r="AB7" s="64">
        <v>28</v>
      </c>
      <c r="AC7" s="62">
        <v>29</v>
      </c>
      <c r="AD7" s="62">
        <v>30</v>
      </c>
      <c r="AE7" s="63">
        <v>31</v>
      </c>
      <c r="AF7" s="64">
        <v>32</v>
      </c>
      <c r="AG7" s="62">
        <v>33</v>
      </c>
      <c r="AH7" s="62">
        <v>34</v>
      </c>
      <c r="AI7" s="63">
        <v>35</v>
      </c>
      <c r="AJ7" s="64">
        <v>36</v>
      </c>
      <c r="AK7" s="62">
        <v>37</v>
      </c>
      <c r="AL7" s="62">
        <v>38</v>
      </c>
      <c r="AM7" s="65">
        <v>39</v>
      </c>
      <c r="AN7" s="61">
        <v>40</v>
      </c>
      <c r="AO7" s="62">
        <v>41</v>
      </c>
      <c r="AP7" s="62">
        <v>42</v>
      </c>
      <c r="AQ7" s="63">
        <v>43</v>
      </c>
      <c r="AR7" s="66">
        <v>44</v>
      </c>
      <c r="AS7" s="67">
        <v>45</v>
      </c>
      <c r="AT7" s="68">
        <v>46</v>
      </c>
      <c r="AU7" s="69">
        <v>47</v>
      </c>
      <c r="AV7" s="61">
        <v>48</v>
      </c>
      <c r="AW7" s="62">
        <v>49</v>
      </c>
      <c r="AX7" s="62">
        <v>50</v>
      </c>
      <c r="AY7" s="63">
        <v>51</v>
      </c>
      <c r="AZ7" s="64">
        <v>52</v>
      </c>
      <c r="BA7" s="62">
        <v>53</v>
      </c>
      <c r="BB7" s="62">
        <v>54</v>
      </c>
      <c r="BC7" s="63">
        <v>55</v>
      </c>
      <c r="BD7" s="64">
        <v>56</v>
      </c>
      <c r="BE7" s="62">
        <v>57</v>
      </c>
      <c r="BF7" s="62">
        <v>58</v>
      </c>
      <c r="BG7" s="63">
        <v>59</v>
      </c>
      <c r="BH7" s="64">
        <v>60</v>
      </c>
      <c r="BI7" s="62">
        <v>61</v>
      </c>
      <c r="BJ7" s="62">
        <v>62</v>
      </c>
      <c r="BK7" s="65">
        <v>63</v>
      </c>
      <c r="BL7" s="61">
        <v>64</v>
      </c>
      <c r="BM7" s="62">
        <v>65</v>
      </c>
      <c r="BN7" s="62">
        <v>66</v>
      </c>
      <c r="BO7" s="65">
        <v>67</v>
      </c>
      <c r="BP7" s="61">
        <v>68</v>
      </c>
      <c r="BQ7" s="62">
        <v>69</v>
      </c>
      <c r="BR7" s="62">
        <v>70</v>
      </c>
      <c r="BS7" s="65">
        <v>71</v>
      </c>
      <c r="BT7" s="61">
        <v>72</v>
      </c>
      <c r="BU7" s="62">
        <v>73</v>
      </c>
      <c r="BV7" s="62">
        <v>74</v>
      </c>
      <c r="BW7" s="65">
        <v>75</v>
      </c>
      <c r="BX7" s="61">
        <v>76</v>
      </c>
      <c r="BY7" s="62">
        <v>77</v>
      </c>
      <c r="BZ7" s="62">
        <v>78</v>
      </c>
      <c r="CA7" s="65">
        <v>79</v>
      </c>
      <c r="CB7" s="61">
        <v>80</v>
      </c>
      <c r="CC7" s="62">
        <v>81</v>
      </c>
      <c r="CD7" s="62">
        <v>82</v>
      </c>
      <c r="CE7" s="63">
        <v>83</v>
      </c>
      <c r="CF7" s="64">
        <v>84</v>
      </c>
      <c r="CG7" s="62">
        <v>85</v>
      </c>
      <c r="CH7" s="62">
        <v>86</v>
      </c>
      <c r="CI7" s="65">
        <v>87</v>
      </c>
      <c r="CJ7" s="61">
        <v>88</v>
      </c>
      <c r="CK7" s="62">
        <v>89</v>
      </c>
      <c r="CL7" s="62">
        <v>90</v>
      </c>
      <c r="CM7" s="65">
        <v>91</v>
      </c>
      <c r="CN7" s="61">
        <v>92</v>
      </c>
      <c r="CO7" s="62">
        <v>93</v>
      </c>
      <c r="CP7" s="62">
        <v>94</v>
      </c>
      <c r="CQ7" s="65">
        <v>95</v>
      </c>
      <c r="CR7" s="61">
        <v>96</v>
      </c>
      <c r="CS7" s="62">
        <v>97</v>
      </c>
      <c r="CT7" s="62">
        <v>98</v>
      </c>
      <c r="CU7" s="65">
        <v>99</v>
      </c>
      <c r="CV7" s="61">
        <v>100</v>
      </c>
      <c r="CW7" s="62">
        <v>101</v>
      </c>
      <c r="CX7" s="62">
        <v>102</v>
      </c>
      <c r="CY7" s="65">
        <v>103</v>
      </c>
      <c r="CZ7" s="61">
        <v>104</v>
      </c>
      <c r="DA7" s="62">
        <v>105</v>
      </c>
      <c r="DB7" s="62">
        <v>106</v>
      </c>
      <c r="DC7" s="65">
        <v>107</v>
      </c>
      <c r="DD7" s="61">
        <v>108</v>
      </c>
      <c r="DE7" s="62">
        <v>109</v>
      </c>
      <c r="DF7" s="62">
        <v>110</v>
      </c>
      <c r="DG7" s="65">
        <v>111</v>
      </c>
      <c r="DH7" s="61">
        <v>112</v>
      </c>
      <c r="DI7" s="62">
        <v>113</v>
      </c>
      <c r="DJ7" s="62">
        <v>114</v>
      </c>
      <c r="DK7" s="65">
        <v>115</v>
      </c>
      <c r="DL7" s="61">
        <v>116</v>
      </c>
      <c r="DM7" s="62">
        <v>117</v>
      </c>
      <c r="DN7" s="62">
        <v>118</v>
      </c>
      <c r="DO7" s="63">
        <v>119</v>
      </c>
      <c r="DP7" s="64">
        <v>120</v>
      </c>
      <c r="DQ7" s="62">
        <v>121</v>
      </c>
      <c r="DR7" s="62">
        <v>122</v>
      </c>
      <c r="DS7" s="65">
        <v>123</v>
      </c>
      <c r="DT7" s="70">
        <v>124</v>
      </c>
      <c r="DU7" s="71">
        <v>125</v>
      </c>
      <c r="DV7" s="61">
        <v>126</v>
      </c>
      <c r="DW7" s="62">
        <v>127</v>
      </c>
      <c r="DX7" s="62">
        <v>128</v>
      </c>
      <c r="DY7" s="63">
        <v>129</v>
      </c>
      <c r="DZ7" s="72">
        <v>130</v>
      </c>
      <c r="EA7" s="61">
        <v>131</v>
      </c>
      <c r="EB7" s="63">
        <v>132</v>
      </c>
      <c r="EC7" s="72">
        <v>133</v>
      </c>
      <c r="ED7" s="33">
        <v>138</v>
      </c>
      <c r="EE7" s="33">
        <v>139</v>
      </c>
      <c r="EF7" s="33">
        <v>140</v>
      </c>
      <c r="EG7" s="33">
        <v>141</v>
      </c>
      <c r="EH7" s="33">
        <v>142</v>
      </c>
    </row>
    <row r="8" spans="1:144" s="1" customFormat="1" ht="15" x14ac:dyDescent="0.25">
      <c r="A8" s="73" t="s">
        <v>8</v>
      </c>
      <c r="B8" s="74">
        <v>9</v>
      </c>
      <c r="C8" s="75">
        <v>2</v>
      </c>
      <c r="D8" s="76" t="s">
        <v>286</v>
      </c>
      <c r="E8" s="77">
        <v>3812.07</v>
      </c>
      <c r="F8" s="78">
        <v>38078.139999999985</v>
      </c>
      <c r="G8" s="79">
        <v>-36636.639999999999</v>
      </c>
      <c r="H8" s="80">
        <v>5800.82</v>
      </c>
      <c r="I8" s="81">
        <v>700.78000000000009</v>
      </c>
      <c r="J8" s="82">
        <f>H8-I8</f>
        <v>5100.04</v>
      </c>
      <c r="K8" s="83">
        <f>I8/H8</f>
        <v>0.12080705831244551</v>
      </c>
      <c r="L8" s="84">
        <v>3444.9800000000005</v>
      </c>
      <c r="M8" s="84">
        <v>497.99999999999994</v>
      </c>
      <c r="N8" s="82">
        <f>L8-M8</f>
        <v>2946.9800000000005</v>
      </c>
      <c r="O8" s="83">
        <f>M8/L8</f>
        <v>0.14455816869764118</v>
      </c>
      <c r="P8" s="84">
        <v>4665.1900000000005</v>
      </c>
      <c r="Q8" s="84">
        <v>3666.4799999999996</v>
      </c>
      <c r="R8" s="82">
        <f>P8-Q8</f>
        <v>998.71000000000095</v>
      </c>
      <c r="S8" s="83">
        <f>Q8/P8</f>
        <v>0.78592297419826396</v>
      </c>
      <c r="T8" s="84">
        <v>953</v>
      </c>
      <c r="U8" s="84">
        <v>818.38000000000011</v>
      </c>
      <c r="V8" s="82">
        <f>T8-U8</f>
        <v>134.61999999999989</v>
      </c>
      <c r="W8" s="83">
        <f>U8/T8</f>
        <v>0.85874081846799588</v>
      </c>
      <c r="X8" s="84">
        <v>258.42999999999995</v>
      </c>
      <c r="Y8" s="84">
        <v>137</v>
      </c>
      <c r="Z8" s="82">
        <f>X8-Y8</f>
        <v>121.42999999999995</v>
      </c>
      <c r="AA8" s="83">
        <f>Y8/X8</f>
        <v>0.5301242115853424</v>
      </c>
      <c r="AB8" s="84">
        <v>2592.6</v>
      </c>
      <c r="AC8" s="84">
        <v>2196.9599999999996</v>
      </c>
      <c r="AD8" s="82">
        <f>AB8-AC8</f>
        <v>395.64000000000033</v>
      </c>
      <c r="AE8" s="83">
        <f>AC8/AB8</f>
        <v>0.84739643601018266</v>
      </c>
      <c r="AF8" s="84">
        <v>1305.2400000000002</v>
      </c>
      <c r="AG8" s="84">
        <v>0</v>
      </c>
      <c r="AH8" s="82">
        <f>AF8-AG8</f>
        <v>1305.2400000000002</v>
      </c>
      <c r="AI8" s="85">
        <f>AG8/AF8</f>
        <v>0</v>
      </c>
      <c r="AJ8" s="84">
        <v>7186.12</v>
      </c>
      <c r="AK8" s="84">
        <v>9061.8000000000011</v>
      </c>
      <c r="AL8" s="82">
        <f>AJ8-AK8</f>
        <v>-1875.6800000000012</v>
      </c>
      <c r="AM8" s="86">
        <f>AK8/AJ8</f>
        <v>1.2610142886564657</v>
      </c>
      <c r="AN8" s="80">
        <v>36092.17</v>
      </c>
      <c r="AO8" s="81">
        <v>34200.92</v>
      </c>
      <c r="AP8" s="87">
        <f>AN8-AO8</f>
        <v>1891.25</v>
      </c>
      <c r="AQ8" s="83">
        <f>AO8/AN8</f>
        <v>0.94759943777279121</v>
      </c>
      <c r="AR8" s="84">
        <v>0</v>
      </c>
      <c r="AS8" s="84">
        <v>0</v>
      </c>
      <c r="AT8" s="88">
        <f t="shared" ref="AT8:AT69" si="0">AR8-AS8</f>
        <v>0</v>
      </c>
      <c r="AU8" s="89"/>
      <c r="AV8" s="80">
        <v>1995.6299999999999</v>
      </c>
      <c r="AW8" s="81">
        <v>3252.83</v>
      </c>
      <c r="AX8" s="87">
        <f>AV8-AW8</f>
        <v>-1257.2</v>
      </c>
      <c r="AY8" s="83">
        <f>AW8/AV8</f>
        <v>1.6299764986495493</v>
      </c>
      <c r="AZ8" s="90">
        <v>0</v>
      </c>
      <c r="BA8" s="82">
        <v>0</v>
      </c>
      <c r="BB8" s="82">
        <f>AZ8-BA8</f>
        <v>0</v>
      </c>
      <c r="BC8" s="91"/>
      <c r="BD8" s="84">
        <v>36847.030000000006</v>
      </c>
      <c r="BE8" s="84">
        <v>11130.029999999999</v>
      </c>
      <c r="BF8" s="87">
        <f>BD8-BE8</f>
        <v>25717.000000000007</v>
      </c>
      <c r="BG8" s="83">
        <f>BE8/BD8</f>
        <v>0.3020604374355273</v>
      </c>
      <c r="BH8" s="84">
        <v>3460.9799999999996</v>
      </c>
      <c r="BI8" s="84">
        <v>0</v>
      </c>
      <c r="BJ8" s="82">
        <f>BH8-BI8</f>
        <v>3460.9799999999996</v>
      </c>
      <c r="BK8" s="86">
        <f>BI8/BH8</f>
        <v>0</v>
      </c>
      <c r="BL8" s="80">
        <v>5914.7800000000007</v>
      </c>
      <c r="BM8" s="80">
        <v>7240.0300000000007</v>
      </c>
      <c r="BN8" s="82">
        <f>BL8-BM8</f>
        <v>-1325.25</v>
      </c>
      <c r="BO8" s="86">
        <f>BM8/BL8</f>
        <v>1.2240573613896037</v>
      </c>
      <c r="BP8" s="80">
        <v>599.64</v>
      </c>
      <c r="BQ8" s="80">
        <v>0</v>
      </c>
      <c r="BR8" s="82">
        <f>BP8-BQ8</f>
        <v>599.64</v>
      </c>
      <c r="BS8" s="86">
        <f>BQ8/BP8</f>
        <v>0</v>
      </c>
      <c r="BT8" s="80">
        <v>1631.5499999999997</v>
      </c>
      <c r="BU8" s="80">
        <v>0</v>
      </c>
      <c r="BV8" s="82">
        <f>BT8-BU8</f>
        <v>1631.5499999999997</v>
      </c>
      <c r="BW8" s="86">
        <f>BU8/BT8</f>
        <v>0</v>
      </c>
      <c r="BX8" s="80">
        <v>949.2199999999998</v>
      </c>
      <c r="BY8" s="80">
        <v>0</v>
      </c>
      <c r="BZ8" s="82">
        <f>BX8-BY8</f>
        <v>949.2199999999998</v>
      </c>
      <c r="CA8" s="86">
        <f>BY8/BX8</f>
        <v>0</v>
      </c>
      <c r="CB8" s="80">
        <v>897.38</v>
      </c>
      <c r="CC8" s="80">
        <v>730.08</v>
      </c>
      <c r="CD8" s="82">
        <f>CB8-CC8</f>
        <v>167.29999999999995</v>
      </c>
      <c r="CE8" s="83">
        <f>CC8/CB8</f>
        <v>0.81356838797387954</v>
      </c>
      <c r="CF8" s="84">
        <v>172.68</v>
      </c>
      <c r="CG8" s="84">
        <v>0</v>
      </c>
      <c r="CH8" s="82">
        <f>CF8-CG8</f>
        <v>172.68</v>
      </c>
      <c r="CI8" s="86">
        <f>CG8/CF8</f>
        <v>0</v>
      </c>
      <c r="CJ8" s="80">
        <v>0</v>
      </c>
      <c r="CK8" s="81">
        <v>0</v>
      </c>
      <c r="CL8" s="81">
        <v>0</v>
      </c>
      <c r="CM8" s="92"/>
      <c r="CN8" s="93">
        <v>17202.309999999998</v>
      </c>
      <c r="CO8" s="93">
        <v>18860.329999999998</v>
      </c>
      <c r="CP8" s="87">
        <f>CN8-CO8</f>
        <v>-1658.0200000000004</v>
      </c>
      <c r="CQ8" s="94">
        <f>CO8/CN8</f>
        <v>1.096383567090699</v>
      </c>
      <c r="CR8" s="80">
        <v>20780.310000000001</v>
      </c>
      <c r="CS8" s="81">
        <v>21011.86</v>
      </c>
      <c r="CT8" s="87">
        <f>CR8-CS8</f>
        <v>-231.54999999999927</v>
      </c>
      <c r="CU8" s="94">
        <f>CS8/CR8</f>
        <v>1.011142759660467</v>
      </c>
      <c r="CV8" s="80">
        <v>3877.6299999999997</v>
      </c>
      <c r="CW8" s="81">
        <v>0</v>
      </c>
      <c r="CX8" s="87">
        <f>CV8-CW8</f>
        <v>3877.6299999999997</v>
      </c>
      <c r="CY8" s="86">
        <f>CW8/CV8</f>
        <v>0</v>
      </c>
      <c r="CZ8" s="80">
        <v>643.07999999999993</v>
      </c>
      <c r="DA8" s="81">
        <v>525.89</v>
      </c>
      <c r="DB8" s="87">
        <f>CZ8-DA8</f>
        <v>117.18999999999994</v>
      </c>
      <c r="DC8" s="86">
        <f>DA8/CZ8</f>
        <v>0.81776761833675449</v>
      </c>
      <c r="DD8" s="80">
        <v>82.71</v>
      </c>
      <c r="DE8" s="81">
        <v>0</v>
      </c>
      <c r="DF8" s="87">
        <f>DD8-DE8</f>
        <v>82.71</v>
      </c>
      <c r="DG8" s="86">
        <f>DE8/DD8</f>
        <v>0</v>
      </c>
      <c r="DH8" s="95">
        <v>2327.66</v>
      </c>
      <c r="DI8" s="403">
        <v>1411.56</v>
      </c>
      <c r="DJ8" s="87">
        <f>DH8-DI8</f>
        <v>916.09999999999991</v>
      </c>
      <c r="DK8" s="94">
        <f>DI8/DH8</f>
        <v>0.60642877396183292</v>
      </c>
      <c r="DL8" s="80">
        <v>7234.2199999999993</v>
      </c>
      <c r="DM8" s="81">
        <v>7043.2599999999993</v>
      </c>
      <c r="DN8" s="87">
        <f>DL8-DM8</f>
        <v>190.96000000000004</v>
      </c>
      <c r="DO8" s="406">
        <f>DM8/DL8</f>
        <v>0.97360323573239405</v>
      </c>
      <c r="DP8" s="84">
        <v>0</v>
      </c>
      <c r="DQ8" s="80">
        <v>0</v>
      </c>
      <c r="DR8" s="82">
        <f>DP8-DQ8</f>
        <v>0</v>
      </c>
      <c r="DS8" s="96"/>
      <c r="DT8" s="97">
        <v>5760.3000000000011</v>
      </c>
      <c r="DU8" s="97">
        <v>4428.17</v>
      </c>
      <c r="DV8" s="98">
        <f>CR8+CN8+AN8+AR8+H8+L8+P8+T8+X8+AB8+AF8+AJ8+CZ8+DD8+AV8+BD8+BH8+BL8+BP8+BT8+BX8+CB8+CF8+CV8+DH8+DL8+DP8+DT8</f>
        <v>172675.66</v>
      </c>
      <c r="DW8" s="87">
        <f t="shared" ref="DW8" si="1">CS8+CO8+AO8+AS8+I8+M8+Q8+U8+Y8+AC8+AG8+AK8+DA8+DE8+AW8+BE8+BI8+BM8+BQ8+BU8+BY8+CC8+CG8+CW8+DI8+DM8+DQ8+DU8</f>
        <v>126914.36</v>
      </c>
      <c r="DX8" s="87">
        <f>DV8-DW8</f>
        <v>45761.3</v>
      </c>
      <c r="DY8" s="83">
        <f>DW8/DV8</f>
        <v>0.7349869692115264</v>
      </c>
      <c r="DZ8" s="99"/>
      <c r="EA8" s="100">
        <f t="shared" ref="EA8:EA69" si="2">F8+DV8-DW8</f>
        <v>83839.439999999988</v>
      </c>
      <c r="EB8" s="91">
        <f t="shared" ref="EB8:EB69" si="3">G8+BD8-BE8+BH8-BI8+BL8-BM8+BP8-BQ8+BT8-BU8+BX8-BY8+CB8-CC8+CF8-CG8</f>
        <v>-5263.5199999999923</v>
      </c>
      <c r="EC8" s="101"/>
      <c r="ED8" s="101"/>
      <c r="EE8" s="102">
        <v>27175.21</v>
      </c>
      <c r="EF8" s="102">
        <v>75832.75</v>
      </c>
      <c r="EG8" s="103">
        <f>EF8-EE8</f>
        <v>48657.54</v>
      </c>
      <c r="EH8" s="104">
        <f>EG8/EE8</f>
        <v>1.7905120144425748</v>
      </c>
      <c r="EI8" s="101"/>
      <c r="EJ8" s="101"/>
      <c r="EK8" s="396"/>
      <c r="EL8" s="2"/>
      <c r="EM8" s="101"/>
      <c r="EN8" s="101"/>
    </row>
    <row r="9" spans="1:144" s="1" customFormat="1" ht="16.5" customHeight="1" x14ac:dyDescent="0.25">
      <c r="A9" s="105" t="s">
        <v>9</v>
      </c>
      <c r="B9" s="106">
        <v>9</v>
      </c>
      <c r="C9" s="107">
        <v>4</v>
      </c>
      <c r="D9" s="76" t="s">
        <v>287</v>
      </c>
      <c r="E9" s="77">
        <v>7608.528571428571</v>
      </c>
      <c r="F9" s="78">
        <v>48893.090000000018</v>
      </c>
      <c r="G9" s="79">
        <v>-98735.209999999977</v>
      </c>
      <c r="H9" s="80">
        <v>12359.109999999999</v>
      </c>
      <c r="I9" s="81">
        <v>1027.47</v>
      </c>
      <c r="J9" s="82">
        <f t="shared" ref="J9:J70" si="4">H9-I9</f>
        <v>11331.64</v>
      </c>
      <c r="K9" s="83">
        <f t="shared" ref="K9:K70" si="5">I9/H9</f>
        <v>8.3134627007931811E-2</v>
      </c>
      <c r="L9" s="84">
        <v>6107.4400000000005</v>
      </c>
      <c r="M9" s="84">
        <v>1177.6299999999999</v>
      </c>
      <c r="N9" s="82">
        <f t="shared" ref="N9:N70" si="6">L9-M9</f>
        <v>4929.8100000000004</v>
      </c>
      <c r="O9" s="83">
        <f t="shared" ref="O9:O70" si="7">M9/L9</f>
        <v>0.19281892249453123</v>
      </c>
      <c r="P9" s="84">
        <v>10031.32</v>
      </c>
      <c r="Q9" s="84">
        <v>7647.59</v>
      </c>
      <c r="R9" s="82">
        <f t="shared" ref="R9:R70" si="8">P9-Q9</f>
        <v>2383.7299999999996</v>
      </c>
      <c r="S9" s="83">
        <f t="shared" ref="S9:S70" si="9">Q9/P9</f>
        <v>0.76237125323486843</v>
      </c>
      <c r="T9" s="84">
        <v>2049.9800000000005</v>
      </c>
      <c r="U9" s="84">
        <v>1753.4899999999998</v>
      </c>
      <c r="V9" s="82">
        <f t="shared" ref="V9:V70" si="10">T9-U9</f>
        <v>296.49000000000069</v>
      </c>
      <c r="W9" s="83">
        <f t="shared" ref="W9:W70" si="11">U9/T9</f>
        <v>0.85536932067629901</v>
      </c>
      <c r="X9" s="84">
        <v>514.58999999999992</v>
      </c>
      <c r="Y9" s="84">
        <v>3810.42</v>
      </c>
      <c r="Z9" s="82">
        <f t="shared" ref="Z9:Z70" si="12">X9-Y9</f>
        <v>-3295.83</v>
      </c>
      <c r="AA9" s="83">
        <f t="shared" ref="AA9:AA70" si="13">Y9/X9</f>
        <v>7.4047688450999836</v>
      </c>
      <c r="AB9" s="84">
        <v>7307.3799999999992</v>
      </c>
      <c r="AC9" s="84">
        <v>5830.869999999999</v>
      </c>
      <c r="AD9" s="82">
        <f t="shared" ref="AD9:AD70" si="14">AB9-AC9</f>
        <v>1476.5100000000002</v>
      </c>
      <c r="AE9" s="83">
        <f t="shared" ref="AE9:AE70" si="15">AC9/AB9</f>
        <v>0.79794262786388548</v>
      </c>
      <c r="AF9" s="84">
        <v>2598.71</v>
      </c>
      <c r="AG9" s="84">
        <v>0</v>
      </c>
      <c r="AH9" s="82">
        <f t="shared" ref="AH9:AH70" si="16">AF9-AG9</f>
        <v>2598.71</v>
      </c>
      <c r="AI9" s="85">
        <f t="shared" ref="AI9:AI70" si="17">AG9/AF9</f>
        <v>0</v>
      </c>
      <c r="AJ9" s="84">
        <v>14311.920000000002</v>
      </c>
      <c r="AK9" s="84">
        <v>21008.18</v>
      </c>
      <c r="AL9" s="82">
        <f t="shared" ref="AL9:AL70" si="18">AJ9-AK9</f>
        <v>-6696.2599999999984</v>
      </c>
      <c r="AM9" s="86">
        <f t="shared" ref="AM9:AM70" si="19">AK9/AJ9</f>
        <v>1.467879921072784</v>
      </c>
      <c r="AN9" s="80">
        <v>66255.179999999993</v>
      </c>
      <c r="AO9" s="81">
        <v>67644.240000000005</v>
      </c>
      <c r="AP9" s="87">
        <f t="shared" ref="AP9:AP70" si="20">AN9-AO9</f>
        <v>-1389.0600000000122</v>
      </c>
      <c r="AQ9" s="83">
        <f t="shared" ref="AQ9:AQ67" si="21">AO9/AN9</f>
        <v>1.0209653041467854</v>
      </c>
      <c r="AR9" s="84">
        <v>1415.5500000000002</v>
      </c>
      <c r="AS9" s="84">
        <v>1015.65</v>
      </c>
      <c r="AT9" s="87">
        <f t="shared" si="0"/>
        <v>399.9000000000002</v>
      </c>
      <c r="AU9" s="96">
        <f t="shared" ref="AU9:AU56" si="22">AS9/AR9</f>
        <v>0.71749496662074796</v>
      </c>
      <c r="AV9" s="80">
        <v>3943.6000000000004</v>
      </c>
      <c r="AW9" s="81">
        <v>6415.31</v>
      </c>
      <c r="AX9" s="87">
        <f t="shared" ref="AX9:AX70" si="23">AV9-AW9</f>
        <v>-2471.71</v>
      </c>
      <c r="AY9" s="83">
        <f t="shared" ref="AY9:AY70" si="24">AW9/AV9</f>
        <v>1.6267648848767624</v>
      </c>
      <c r="AZ9" s="90">
        <v>0</v>
      </c>
      <c r="BA9" s="82">
        <v>0</v>
      </c>
      <c r="BB9" s="82">
        <f t="shared" ref="BB9:BB70" si="25">AZ9-BA9</f>
        <v>0</v>
      </c>
      <c r="BC9" s="91"/>
      <c r="BD9" s="84">
        <v>74801.86</v>
      </c>
      <c r="BE9" s="84">
        <v>33332.83</v>
      </c>
      <c r="BF9" s="87">
        <f t="shared" ref="BF9:BF70" si="26">BD9-BE9</f>
        <v>41469.03</v>
      </c>
      <c r="BG9" s="83">
        <f t="shared" ref="BG9:BG70" si="27">BE9/BD9</f>
        <v>0.44561498871819499</v>
      </c>
      <c r="BH9" s="84">
        <v>7527.4699999999993</v>
      </c>
      <c r="BI9" s="84">
        <v>542.77</v>
      </c>
      <c r="BJ9" s="82">
        <f t="shared" ref="BJ9:BJ70" si="28">BH9-BI9</f>
        <v>6984.6999999999989</v>
      </c>
      <c r="BK9" s="86">
        <f t="shared" ref="BK9:BK70" si="29">BI9/BH9</f>
        <v>7.2105235889349278E-2</v>
      </c>
      <c r="BL9" s="80">
        <v>10583.09</v>
      </c>
      <c r="BM9" s="80">
        <v>0</v>
      </c>
      <c r="BN9" s="82">
        <f t="shared" ref="BN9:BN70" si="30">BL9-BM9</f>
        <v>10583.09</v>
      </c>
      <c r="BO9" s="86">
        <f t="shared" ref="BO9:BO70" si="31">BM9/BL9</f>
        <v>0</v>
      </c>
      <c r="BP9" s="80">
        <v>2093.9899999999998</v>
      </c>
      <c r="BQ9" s="80">
        <v>0</v>
      </c>
      <c r="BR9" s="82">
        <f t="shared" ref="BR9:BR70" si="32">BP9-BQ9</f>
        <v>2093.9899999999998</v>
      </c>
      <c r="BS9" s="86">
        <f t="shared" ref="BS9:BS70" si="33">BQ9/BP9</f>
        <v>0</v>
      </c>
      <c r="BT9" s="80">
        <v>4014.2000000000007</v>
      </c>
      <c r="BU9" s="80">
        <v>455.75</v>
      </c>
      <c r="BV9" s="82">
        <f t="shared" ref="BV9:BV70" si="34">BT9-BU9</f>
        <v>3558.4500000000007</v>
      </c>
      <c r="BW9" s="86">
        <f t="shared" ref="BW9:BW70" si="35">BU9/BT9</f>
        <v>0.11353445269294005</v>
      </c>
      <c r="BX9" s="80">
        <v>1899.68</v>
      </c>
      <c r="BY9" s="80">
        <v>0</v>
      </c>
      <c r="BZ9" s="82">
        <f t="shared" ref="BZ9:BZ70" si="36">BX9-BY9</f>
        <v>1899.68</v>
      </c>
      <c r="CA9" s="86">
        <f t="shared" ref="CA9:CA70" si="37">BY9/BX9</f>
        <v>0</v>
      </c>
      <c r="CB9" s="80">
        <v>2932.6499999999996</v>
      </c>
      <c r="CC9" s="80">
        <v>940.3900000000001</v>
      </c>
      <c r="CD9" s="82">
        <f t="shared" ref="CD9:CD70" si="38">CB9-CC9</f>
        <v>1992.2599999999995</v>
      </c>
      <c r="CE9" s="83">
        <f t="shared" ref="CE9:CE70" si="39">CC9/CB9</f>
        <v>0.32066219971697962</v>
      </c>
      <c r="CF9" s="84">
        <v>378.74</v>
      </c>
      <c r="CG9" s="84">
        <v>0</v>
      </c>
      <c r="CH9" s="82">
        <f t="shared" ref="CH9:CH70" si="40">CF9-CG9</f>
        <v>378.74</v>
      </c>
      <c r="CI9" s="86">
        <f t="shared" ref="CI9:CI70" si="41">CG9/CF9</f>
        <v>0</v>
      </c>
      <c r="CJ9" s="80">
        <v>0</v>
      </c>
      <c r="CK9" s="81">
        <v>0</v>
      </c>
      <c r="CL9" s="81">
        <v>0</v>
      </c>
      <c r="CM9" s="92"/>
      <c r="CN9" s="93">
        <v>40841.75</v>
      </c>
      <c r="CO9" s="93">
        <v>42262.380000000005</v>
      </c>
      <c r="CP9" s="87">
        <f t="shared" ref="CP9:CP70" si="42">CN9-CO9</f>
        <v>-1420.6300000000047</v>
      </c>
      <c r="CQ9" s="94">
        <f t="shared" ref="CQ9:CQ70" si="43">CO9/CN9</f>
        <v>1.0347837690598469</v>
      </c>
      <c r="CR9" s="80">
        <v>34531.629999999997</v>
      </c>
      <c r="CS9" s="81">
        <v>34162.199999999997</v>
      </c>
      <c r="CT9" s="87">
        <f t="shared" ref="CT9:CT70" si="44">CR9-CS9</f>
        <v>369.43000000000029</v>
      </c>
      <c r="CU9" s="94">
        <f t="shared" ref="CU9:CU70" si="45">CS9/CR9</f>
        <v>0.98930169239042576</v>
      </c>
      <c r="CV9" s="80">
        <v>6718.42</v>
      </c>
      <c r="CW9" s="81">
        <v>0</v>
      </c>
      <c r="CX9" s="87">
        <f t="shared" ref="CX9:CX70" si="46">CV9-CW9</f>
        <v>6718.42</v>
      </c>
      <c r="CY9" s="86">
        <f t="shared" ref="CY9:CY70" si="47">CW9/CV9</f>
        <v>0</v>
      </c>
      <c r="CZ9" s="80">
        <v>1240.1599999999999</v>
      </c>
      <c r="DA9" s="81">
        <v>1012.7799999999999</v>
      </c>
      <c r="DB9" s="87">
        <f t="shared" ref="DB9:DB70" si="48">CZ9-DA9</f>
        <v>227.38</v>
      </c>
      <c r="DC9" s="86">
        <f t="shared" ref="DC9:DC70" si="49">DA9/CZ9</f>
        <v>0.81665268997548701</v>
      </c>
      <c r="DD9" s="80">
        <v>161.66</v>
      </c>
      <c r="DE9" s="81">
        <v>0</v>
      </c>
      <c r="DF9" s="87">
        <f t="shared" ref="DF9:DF70" si="50">DD9-DE9</f>
        <v>161.66</v>
      </c>
      <c r="DG9" s="86">
        <f t="shared" ref="DG9:DG70" si="51">DE9/DD9</f>
        <v>0</v>
      </c>
      <c r="DH9" s="95">
        <v>11822.47</v>
      </c>
      <c r="DI9" s="403">
        <v>8824.65</v>
      </c>
      <c r="DJ9" s="87">
        <f t="shared" ref="DJ9:DJ70" si="52">DH9-DI9</f>
        <v>2997.8199999999997</v>
      </c>
      <c r="DK9" s="94">
        <f t="shared" ref="DK9:DK70" si="53">DI9/DH9</f>
        <v>0.74643031447743158</v>
      </c>
      <c r="DL9" s="80">
        <v>14361.77</v>
      </c>
      <c r="DM9" s="81">
        <v>10783.619999999999</v>
      </c>
      <c r="DN9" s="87">
        <f t="shared" ref="DN9:DN70" si="54">DL9-DM9</f>
        <v>3578.1500000000015</v>
      </c>
      <c r="DO9" s="406">
        <f t="shared" ref="DO9:DO67" si="55">DM9/DL9</f>
        <v>0.7508559181772162</v>
      </c>
      <c r="DP9" s="84">
        <v>0</v>
      </c>
      <c r="DQ9" s="80">
        <v>0</v>
      </c>
      <c r="DR9" s="82">
        <f t="shared" ref="DR9:DR70" si="56">DP9-DQ9</f>
        <v>0</v>
      </c>
      <c r="DS9" s="96"/>
      <c r="DT9" s="97">
        <v>11792.08</v>
      </c>
      <c r="DU9" s="97">
        <v>8685.6099999999988</v>
      </c>
      <c r="DV9" s="98">
        <f t="shared" ref="DV9:DV70" si="57">CR9+CN9+AN9+AR9+H9+L9+P9+T9+X9+AB9+AF9+AJ9+CZ9+DD9+AV9+BD9+BH9+BL9+BP9+BT9+BX9+CB9+CF9+CV9+DH9+DL9+DP9+DT9</f>
        <v>352596.4</v>
      </c>
      <c r="DW9" s="87">
        <f t="shared" ref="DW9:DW70" si="58">CS9+CO9+AO9+AS9+I9+M9+Q9+U9+Y9+AC9+AG9+AK9+DA9+DE9+AW9+BE9+BI9+BM9+BQ9+BU9+BY9+CC9+CG9+CW9+DI9+DM9+DQ9+DU9</f>
        <v>258333.82999999996</v>
      </c>
      <c r="DX9" s="87">
        <f t="shared" ref="DX9:DX70" si="59">DV9-DW9</f>
        <v>94262.570000000065</v>
      </c>
      <c r="DY9" s="83">
        <f t="shared" ref="DY9:DY70" si="60">DW9/DV9</f>
        <v>0.73266156432680518</v>
      </c>
      <c r="DZ9" s="108"/>
      <c r="EA9" s="100">
        <f t="shared" si="2"/>
        <v>143155.66000000009</v>
      </c>
      <c r="EB9" s="91">
        <f t="shared" si="3"/>
        <v>-29775.269999999964</v>
      </c>
      <c r="EC9" s="101"/>
      <c r="ED9" s="101"/>
      <c r="EE9" s="102">
        <v>55677.05999999999</v>
      </c>
      <c r="EF9" s="102">
        <v>86241.07</v>
      </c>
      <c r="EG9" s="103">
        <f t="shared" ref="EG9:EG70" si="61">EF9-EE9</f>
        <v>30564.010000000017</v>
      </c>
      <c r="EH9" s="104">
        <f t="shared" ref="EH9:EH69" si="62">EG9/EE9</f>
        <v>0.5489515789806434</v>
      </c>
      <c r="EI9" s="101"/>
      <c r="EJ9" s="101"/>
      <c r="EK9" s="396"/>
      <c r="EL9" s="2"/>
      <c r="EM9" s="101"/>
      <c r="EN9" s="101"/>
    </row>
    <row r="10" spans="1:144" s="1" customFormat="1" ht="15.75" customHeight="1" x14ac:dyDescent="0.25">
      <c r="A10" s="105" t="s">
        <v>10</v>
      </c>
      <c r="B10" s="106">
        <v>9</v>
      </c>
      <c r="C10" s="107">
        <v>2</v>
      </c>
      <c r="D10" s="76" t="s">
        <v>288</v>
      </c>
      <c r="E10" s="77">
        <v>3774.3699999999994</v>
      </c>
      <c r="F10" s="78">
        <v>-97151.209999999977</v>
      </c>
      <c r="G10" s="79">
        <v>-133438.97</v>
      </c>
      <c r="H10" s="80">
        <v>5787.26</v>
      </c>
      <c r="I10" s="81">
        <v>700.31000000000006</v>
      </c>
      <c r="J10" s="82">
        <f t="shared" si="4"/>
        <v>5086.95</v>
      </c>
      <c r="K10" s="83">
        <f t="shared" si="5"/>
        <v>0.12100890576887854</v>
      </c>
      <c r="L10" s="84">
        <v>3055.7300000000005</v>
      </c>
      <c r="M10" s="84">
        <v>496.54</v>
      </c>
      <c r="N10" s="82">
        <f t="shared" si="6"/>
        <v>2559.1900000000005</v>
      </c>
      <c r="O10" s="83">
        <f t="shared" si="7"/>
        <v>0.16249472302853982</v>
      </c>
      <c r="P10" s="84">
        <v>4625.4900000000007</v>
      </c>
      <c r="Q10" s="84">
        <v>3633.4800000000005</v>
      </c>
      <c r="R10" s="82">
        <f t="shared" si="8"/>
        <v>992.01000000000022</v>
      </c>
      <c r="S10" s="83">
        <f t="shared" si="9"/>
        <v>0.78553407314684498</v>
      </c>
      <c r="T10" s="84">
        <v>1105.53</v>
      </c>
      <c r="U10" s="84">
        <v>947.09999999999991</v>
      </c>
      <c r="V10" s="82">
        <f t="shared" si="10"/>
        <v>158.43000000000006</v>
      </c>
      <c r="W10" s="83">
        <f t="shared" si="11"/>
        <v>0.8566931697918645</v>
      </c>
      <c r="X10" s="84">
        <v>258.54000000000002</v>
      </c>
      <c r="Y10" s="84">
        <v>136.97</v>
      </c>
      <c r="Z10" s="82">
        <f t="shared" si="12"/>
        <v>121.57000000000002</v>
      </c>
      <c r="AA10" s="83">
        <f t="shared" si="13"/>
        <v>0.52978262551249322</v>
      </c>
      <c r="AB10" s="84">
        <v>2594.8999999999996</v>
      </c>
      <c r="AC10" s="84">
        <v>2059.3699999999994</v>
      </c>
      <c r="AD10" s="82">
        <f t="shared" si="14"/>
        <v>535.5300000000002</v>
      </c>
      <c r="AE10" s="83">
        <f t="shared" si="15"/>
        <v>0.79362210489806917</v>
      </c>
      <c r="AF10" s="84">
        <v>1292.3599999999999</v>
      </c>
      <c r="AG10" s="84">
        <v>0</v>
      </c>
      <c r="AH10" s="82">
        <f t="shared" si="16"/>
        <v>1292.3599999999999</v>
      </c>
      <c r="AI10" s="85">
        <f t="shared" si="17"/>
        <v>0</v>
      </c>
      <c r="AJ10" s="84">
        <v>7075.4400000000005</v>
      </c>
      <c r="AK10" s="84">
        <v>11800.51</v>
      </c>
      <c r="AL10" s="82">
        <f t="shared" si="18"/>
        <v>-4725.07</v>
      </c>
      <c r="AM10" s="86">
        <f t="shared" si="19"/>
        <v>1.6678128851350587</v>
      </c>
      <c r="AN10" s="80">
        <v>37813.040000000008</v>
      </c>
      <c r="AO10" s="81">
        <v>37063.760000000002</v>
      </c>
      <c r="AP10" s="87">
        <f t="shared" si="20"/>
        <v>749.28000000000611</v>
      </c>
      <c r="AQ10" s="83">
        <f t="shared" si="21"/>
        <v>0.98018461356188225</v>
      </c>
      <c r="AR10" s="84">
        <v>0</v>
      </c>
      <c r="AS10" s="84">
        <v>0</v>
      </c>
      <c r="AT10" s="87">
        <f t="shared" si="0"/>
        <v>0</v>
      </c>
      <c r="AU10" s="96"/>
      <c r="AV10" s="80">
        <v>1997.7600000000002</v>
      </c>
      <c r="AW10" s="81">
        <v>3342.38</v>
      </c>
      <c r="AX10" s="87">
        <f t="shared" si="23"/>
        <v>-1344.62</v>
      </c>
      <c r="AY10" s="83">
        <f t="shared" si="24"/>
        <v>1.67306383149127</v>
      </c>
      <c r="AZ10" s="90">
        <v>0</v>
      </c>
      <c r="BA10" s="82">
        <v>0</v>
      </c>
      <c r="BB10" s="82">
        <f t="shared" si="25"/>
        <v>0</v>
      </c>
      <c r="BC10" s="91"/>
      <c r="BD10" s="84">
        <v>40411.759999999995</v>
      </c>
      <c r="BE10" s="84">
        <v>13224.45</v>
      </c>
      <c r="BF10" s="87">
        <f t="shared" si="26"/>
        <v>27187.309999999994</v>
      </c>
      <c r="BG10" s="83">
        <f t="shared" si="27"/>
        <v>0.32724261452606873</v>
      </c>
      <c r="BH10" s="84">
        <v>3458.8399999999997</v>
      </c>
      <c r="BI10" s="84">
        <v>1553.44</v>
      </c>
      <c r="BJ10" s="82">
        <f t="shared" si="28"/>
        <v>1905.3999999999996</v>
      </c>
      <c r="BK10" s="86">
        <f t="shared" si="29"/>
        <v>0.44912167084918647</v>
      </c>
      <c r="BL10" s="80">
        <v>5295.43</v>
      </c>
      <c r="BM10" s="80">
        <v>0</v>
      </c>
      <c r="BN10" s="82">
        <f t="shared" si="30"/>
        <v>5295.43</v>
      </c>
      <c r="BO10" s="86">
        <f t="shared" si="31"/>
        <v>0</v>
      </c>
      <c r="BP10" s="80">
        <v>592.59999999999991</v>
      </c>
      <c r="BQ10" s="80">
        <v>0</v>
      </c>
      <c r="BR10" s="82">
        <f t="shared" si="32"/>
        <v>592.59999999999991</v>
      </c>
      <c r="BS10" s="86">
        <f t="shared" si="33"/>
        <v>0</v>
      </c>
      <c r="BT10" s="80">
        <v>2548.4300000000003</v>
      </c>
      <c r="BU10" s="80">
        <v>0</v>
      </c>
      <c r="BV10" s="82">
        <f t="shared" si="34"/>
        <v>2548.4300000000003</v>
      </c>
      <c r="BW10" s="86">
        <f t="shared" si="35"/>
        <v>0</v>
      </c>
      <c r="BX10" s="80">
        <v>949.62000000000012</v>
      </c>
      <c r="BY10" s="80">
        <v>0</v>
      </c>
      <c r="BZ10" s="82">
        <f t="shared" si="36"/>
        <v>949.62000000000012</v>
      </c>
      <c r="CA10" s="86">
        <f t="shared" si="37"/>
        <v>0</v>
      </c>
      <c r="CB10" s="80">
        <v>897.55</v>
      </c>
      <c r="CC10" s="80">
        <v>513.21</v>
      </c>
      <c r="CD10" s="82">
        <f t="shared" si="38"/>
        <v>384.33999999999992</v>
      </c>
      <c r="CE10" s="83">
        <f t="shared" si="39"/>
        <v>0.57178987243050539</v>
      </c>
      <c r="CF10" s="84">
        <v>172.13</v>
      </c>
      <c r="CG10" s="84">
        <v>0</v>
      </c>
      <c r="CH10" s="82">
        <f t="shared" si="40"/>
        <v>172.13</v>
      </c>
      <c r="CI10" s="86">
        <f t="shared" si="41"/>
        <v>0</v>
      </c>
      <c r="CJ10" s="80">
        <v>0</v>
      </c>
      <c r="CK10" s="81">
        <v>0</v>
      </c>
      <c r="CL10" s="81">
        <v>0</v>
      </c>
      <c r="CM10" s="92"/>
      <c r="CN10" s="93">
        <v>11966.6</v>
      </c>
      <c r="CO10" s="93">
        <v>14165.65</v>
      </c>
      <c r="CP10" s="87">
        <f t="shared" si="42"/>
        <v>-2199.0499999999993</v>
      </c>
      <c r="CQ10" s="94">
        <f t="shared" si="43"/>
        <v>1.1837656477194858</v>
      </c>
      <c r="CR10" s="80">
        <v>21020.9</v>
      </c>
      <c r="CS10" s="81">
        <v>20442.78</v>
      </c>
      <c r="CT10" s="87">
        <f t="shared" si="44"/>
        <v>578.12000000000262</v>
      </c>
      <c r="CU10" s="94">
        <f t="shared" si="45"/>
        <v>0.97249784738046408</v>
      </c>
      <c r="CV10" s="80">
        <v>4017.71</v>
      </c>
      <c r="CW10" s="81">
        <v>0</v>
      </c>
      <c r="CX10" s="87">
        <f t="shared" si="46"/>
        <v>4017.71</v>
      </c>
      <c r="CY10" s="86">
        <f t="shared" si="47"/>
        <v>0</v>
      </c>
      <c r="CZ10" s="80">
        <v>628.79999999999995</v>
      </c>
      <c r="DA10" s="81">
        <v>513.29</v>
      </c>
      <c r="DB10" s="87">
        <f t="shared" si="48"/>
        <v>115.50999999999999</v>
      </c>
      <c r="DC10" s="86">
        <f t="shared" si="49"/>
        <v>0.81630089058524169</v>
      </c>
      <c r="DD10" s="80">
        <v>80.400000000000006</v>
      </c>
      <c r="DE10" s="81">
        <v>341.34</v>
      </c>
      <c r="DF10" s="87">
        <f t="shared" si="50"/>
        <v>-260.93999999999994</v>
      </c>
      <c r="DG10" s="86">
        <f t="shared" si="51"/>
        <v>4.2455223880597011</v>
      </c>
      <c r="DH10" s="95">
        <v>2945.3700000000008</v>
      </c>
      <c r="DI10" s="403">
        <v>1499.83</v>
      </c>
      <c r="DJ10" s="87">
        <f t="shared" si="52"/>
        <v>1445.5400000000009</v>
      </c>
      <c r="DK10" s="94">
        <f t="shared" si="53"/>
        <v>0.50921615959964261</v>
      </c>
      <c r="DL10" s="80">
        <v>3323.9100000000003</v>
      </c>
      <c r="DM10" s="81">
        <v>1835.1299999999997</v>
      </c>
      <c r="DN10" s="87">
        <f t="shared" si="54"/>
        <v>1488.7800000000007</v>
      </c>
      <c r="DO10" s="406">
        <f t="shared" si="55"/>
        <v>0.5520997860952912</v>
      </c>
      <c r="DP10" s="84">
        <v>0</v>
      </c>
      <c r="DQ10" s="80">
        <v>0</v>
      </c>
      <c r="DR10" s="82">
        <f t="shared" si="56"/>
        <v>0</v>
      </c>
      <c r="DS10" s="96"/>
      <c r="DT10" s="97">
        <v>5668.82</v>
      </c>
      <c r="DU10" s="97">
        <v>4114.32</v>
      </c>
      <c r="DV10" s="98">
        <f t="shared" si="57"/>
        <v>169584.91999999995</v>
      </c>
      <c r="DW10" s="87">
        <f t="shared" si="58"/>
        <v>118383.85999999999</v>
      </c>
      <c r="DX10" s="87">
        <f t="shared" si="59"/>
        <v>51201.059999999969</v>
      </c>
      <c r="DY10" s="83">
        <f t="shared" si="60"/>
        <v>0.69808011231187317</v>
      </c>
      <c r="DZ10" s="108"/>
      <c r="EA10" s="100">
        <f t="shared" si="2"/>
        <v>-45950.150000000009</v>
      </c>
      <c r="EB10" s="91">
        <f t="shared" si="3"/>
        <v>-94403.710000000021</v>
      </c>
      <c r="EC10" s="101"/>
      <c r="ED10" s="101"/>
      <c r="EE10" s="102">
        <v>26661.470000000005</v>
      </c>
      <c r="EF10" s="102">
        <v>68777.010000000009</v>
      </c>
      <c r="EG10" s="103">
        <f t="shared" si="61"/>
        <v>42115.540000000008</v>
      </c>
      <c r="EH10" s="104">
        <f t="shared" si="62"/>
        <v>1.5796405824585067</v>
      </c>
      <c r="EI10" s="101"/>
      <c r="EJ10" s="101"/>
      <c r="EK10" s="396"/>
      <c r="EL10" s="2"/>
      <c r="EM10" s="101"/>
      <c r="EN10" s="101"/>
    </row>
    <row r="11" spans="1:144" s="1" customFormat="1" ht="15.75" customHeight="1" x14ac:dyDescent="0.25">
      <c r="A11" s="105" t="s">
        <v>11</v>
      </c>
      <c r="B11" s="106">
        <v>9</v>
      </c>
      <c r="C11" s="107">
        <v>4</v>
      </c>
      <c r="D11" s="76" t="s">
        <v>289</v>
      </c>
      <c r="E11" s="77">
        <v>7550.7399999999989</v>
      </c>
      <c r="F11" s="78">
        <v>3817.8199999999651</v>
      </c>
      <c r="G11" s="79">
        <v>-23794.839999999989</v>
      </c>
      <c r="H11" s="80">
        <v>11548.85</v>
      </c>
      <c r="I11" s="81">
        <v>1024.73</v>
      </c>
      <c r="J11" s="82">
        <f t="shared" si="4"/>
        <v>10524.12</v>
      </c>
      <c r="K11" s="83">
        <f t="shared" si="5"/>
        <v>8.8730046714607949E-2</v>
      </c>
      <c r="L11" s="84">
        <v>6803.9500000000007</v>
      </c>
      <c r="M11" s="84">
        <v>978.77</v>
      </c>
      <c r="N11" s="82">
        <f t="shared" si="6"/>
        <v>5825.18</v>
      </c>
      <c r="O11" s="83">
        <f t="shared" si="7"/>
        <v>0.1438532029188927</v>
      </c>
      <c r="P11" s="84">
        <v>9701.17</v>
      </c>
      <c r="Q11" s="84">
        <v>7423.4000000000005</v>
      </c>
      <c r="R11" s="82">
        <f t="shared" si="8"/>
        <v>2277.7699999999995</v>
      </c>
      <c r="S11" s="83">
        <f t="shared" si="9"/>
        <v>0.76520667094793726</v>
      </c>
      <c r="T11" s="84">
        <v>2039.4500000000003</v>
      </c>
      <c r="U11" s="84">
        <v>1744.69</v>
      </c>
      <c r="V11" s="82">
        <f t="shared" si="10"/>
        <v>294.76000000000022</v>
      </c>
      <c r="W11" s="83">
        <f t="shared" si="11"/>
        <v>0.85547083772585741</v>
      </c>
      <c r="X11" s="84">
        <v>514.19000000000005</v>
      </c>
      <c r="Y11" s="84">
        <v>273.92</v>
      </c>
      <c r="Z11" s="82">
        <f t="shared" si="12"/>
        <v>240.27000000000004</v>
      </c>
      <c r="AA11" s="83">
        <f t="shared" si="13"/>
        <v>0.5327213675878566</v>
      </c>
      <c r="AB11" s="84">
        <v>6828.1099999999988</v>
      </c>
      <c r="AC11" s="84">
        <v>5508.58</v>
      </c>
      <c r="AD11" s="82">
        <f t="shared" si="14"/>
        <v>1319.5299999999988</v>
      </c>
      <c r="AE11" s="83">
        <f t="shared" si="15"/>
        <v>0.80675033061857537</v>
      </c>
      <c r="AF11" s="84">
        <v>2585.38</v>
      </c>
      <c r="AG11" s="84">
        <v>3215.87</v>
      </c>
      <c r="AH11" s="82">
        <f t="shared" si="16"/>
        <v>-630.48999999999978</v>
      </c>
      <c r="AI11" s="85">
        <f t="shared" si="17"/>
        <v>1.2438674392158986</v>
      </c>
      <c r="AJ11" s="84">
        <v>14236.16</v>
      </c>
      <c r="AK11" s="84">
        <v>51899.569999999992</v>
      </c>
      <c r="AL11" s="82">
        <f t="shared" si="18"/>
        <v>-37663.409999999989</v>
      </c>
      <c r="AM11" s="86">
        <f t="shared" si="19"/>
        <v>3.6456158121291131</v>
      </c>
      <c r="AN11" s="80">
        <v>74505.95</v>
      </c>
      <c r="AO11" s="81">
        <v>74127.56</v>
      </c>
      <c r="AP11" s="87">
        <f t="shared" si="20"/>
        <v>378.38999999999942</v>
      </c>
      <c r="AQ11" s="83">
        <f t="shared" si="21"/>
        <v>0.99492134520800013</v>
      </c>
      <c r="AR11" s="84">
        <v>0</v>
      </c>
      <c r="AS11" s="84">
        <v>0</v>
      </c>
      <c r="AT11" s="87">
        <f t="shared" si="0"/>
        <v>0</v>
      </c>
      <c r="AU11" s="96"/>
      <c r="AV11" s="80">
        <v>3991.3399999999997</v>
      </c>
      <c r="AW11" s="81">
        <v>6684.78</v>
      </c>
      <c r="AX11" s="87">
        <f t="shared" si="23"/>
        <v>-2693.44</v>
      </c>
      <c r="AY11" s="83">
        <f t="shared" si="24"/>
        <v>1.6748209874378028</v>
      </c>
      <c r="AZ11" s="90">
        <v>0</v>
      </c>
      <c r="BA11" s="82">
        <v>0</v>
      </c>
      <c r="BB11" s="82">
        <f t="shared" si="25"/>
        <v>0</v>
      </c>
      <c r="BC11" s="91"/>
      <c r="BD11" s="84">
        <v>78492.87000000001</v>
      </c>
      <c r="BE11" s="84">
        <v>86883.57</v>
      </c>
      <c r="BF11" s="87">
        <f t="shared" si="26"/>
        <v>-8390.6999999999971</v>
      </c>
      <c r="BG11" s="83">
        <f t="shared" si="27"/>
        <v>1.1068976073877792</v>
      </c>
      <c r="BH11" s="84">
        <v>6873.4499999999989</v>
      </c>
      <c r="BI11" s="84">
        <v>459.66</v>
      </c>
      <c r="BJ11" s="82">
        <f t="shared" si="28"/>
        <v>6413.7899999999991</v>
      </c>
      <c r="BK11" s="86">
        <f t="shared" si="29"/>
        <v>6.6874713571787106E-2</v>
      </c>
      <c r="BL11" s="80">
        <v>11668.15</v>
      </c>
      <c r="BM11" s="80">
        <v>10439.42</v>
      </c>
      <c r="BN11" s="82">
        <f t="shared" si="30"/>
        <v>1228.7299999999996</v>
      </c>
      <c r="BO11" s="86">
        <f t="shared" si="31"/>
        <v>0.89469367466136451</v>
      </c>
      <c r="BP11" s="80">
        <v>2042.4800000000005</v>
      </c>
      <c r="BQ11" s="80">
        <v>0</v>
      </c>
      <c r="BR11" s="82">
        <f t="shared" si="32"/>
        <v>2042.4800000000005</v>
      </c>
      <c r="BS11" s="86">
        <f t="shared" si="33"/>
        <v>0</v>
      </c>
      <c r="BT11" s="80">
        <v>3981.5100000000007</v>
      </c>
      <c r="BU11" s="80">
        <v>0</v>
      </c>
      <c r="BV11" s="82">
        <f t="shared" si="34"/>
        <v>3981.5100000000007</v>
      </c>
      <c r="BW11" s="86">
        <f t="shared" si="35"/>
        <v>0</v>
      </c>
      <c r="BX11" s="80">
        <v>1899.76</v>
      </c>
      <c r="BY11" s="80">
        <v>0</v>
      </c>
      <c r="BZ11" s="82">
        <f t="shared" si="36"/>
        <v>1899.76</v>
      </c>
      <c r="CA11" s="86">
        <f t="shared" si="37"/>
        <v>0</v>
      </c>
      <c r="CB11" s="80">
        <v>2644.2799999999997</v>
      </c>
      <c r="CC11" s="80">
        <v>2507.58</v>
      </c>
      <c r="CD11" s="82">
        <f t="shared" si="38"/>
        <v>136.69999999999982</v>
      </c>
      <c r="CE11" s="83">
        <f t="shared" si="39"/>
        <v>0.9483035079492339</v>
      </c>
      <c r="CF11" s="84">
        <v>341.3</v>
      </c>
      <c r="CG11" s="84">
        <v>0</v>
      </c>
      <c r="CH11" s="82">
        <f t="shared" si="40"/>
        <v>341.3</v>
      </c>
      <c r="CI11" s="86">
        <f t="shared" si="41"/>
        <v>0</v>
      </c>
      <c r="CJ11" s="80">
        <v>0</v>
      </c>
      <c r="CK11" s="81">
        <v>0</v>
      </c>
      <c r="CL11" s="81">
        <v>0</v>
      </c>
      <c r="CM11" s="92"/>
      <c r="CN11" s="93">
        <v>27782.920000000006</v>
      </c>
      <c r="CO11" s="93">
        <v>29578.77</v>
      </c>
      <c r="CP11" s="87">
        <f t="shared" si="42"/>
        <v>-1795.8499999999949</v>
      </c>
      <c r="CQ11" s="94">
        <f t="shared" si="43"/>
        <v>1.0646386340960559</v>
      </c>
      <c r="CR11" s="80">
        <v>43280.819999999992</v>
      </c>
      <c r="CS11" s="81">
        <v>36883.11</v>
      </c>
      <c r="CT11" s="87">
        <f t="shared" si="44"/>
        <v>6397.7099999999919</v>
      </c>
      <c r="CU11" s="94">
        <f t="shared" si="45"/>
        <v>0.85218140506580065</v>
      </c>
      <c r="CV11" s="80">
        <v>6906.6299999999992</v>
      </c>
      <c r="CW11" s="81">
        <v>0</v>
      </c>
      <c r="CX11" s="87">
        <f t="shared" si="46"/>
        <v>6906.6299999999992</v>
      </c>
      <c r="CY11" s="86">
        <f t="shared" si="47"/>
        <v>0</v>
      </c>
      <c r="CZ11" s="80">
        <v>1260.97</v>
      </c>
      <c r="DA11" s="81">
        <v>1031.67</v>
      </c>
      <c r="DB11" s="87">
        <f t="shared" si="48"/>
        <v>229.29999999999995</v>
      </c>
      <c r="DC11" s="86">
        <f t="shared" si="49"/>
        <v>0.81815586413633956</v>
      </c>
      <c r="DD11" s="80">
        <v>163.87</v>
      </c>
      <c r="DE11" s="81">
        <v>0</v>
      </c>
      <c r="DF11" s="87">
        <f t="shared" si="50"/>
        <v>163.87</v>
      </c>
      <c r="DG11" s="86">
        <f t="shared" si="51"/>
        <v>0</v>
      </c>
      <c r="DH11" s="95">
        <v>3082.98</v>
      </c>
      <c r="DI11" s="403">
        <v>2033.27</v>
      </c>
      <c r="DJ11" s="87">
        <f t="shared" si="52"/>
        <v>1049.71</v>
      </c>
      <c r="DK11" s="94">
        <f t="shared" si="53"/>
        <v>0.65951449571518461</v>
      </c>
      <c r="DL11" s="80">
        <v>12706.469999999998</v>
      </c>
      <c r="DM11" s="81">
        <v>11479.05</v>
      </c>
      <c r="DN11" s="87">
        <f t="shared" si="54"/>
        <v>1227.4199999999983</v>
      </c>
      <c r="DO11" s="406">
        <f t="shared" si="55"/>
        <v>0.90340196765899594</v>
      </c>
      <c r="DP11" s="84">
        <v>0</v>
      </c>
      <c r="DQ11" s="80">
        <v>0</v>
      </c>
      <c r="DR11" s="82">
        <f t="shared" si="56"/>
        <v>0</v>
      </c>
      <c r="DS11" s="96"/>
      <c r="DT11" s="97">
        <v>11600.59</v>
      </c>
      <c r="DU11" s="97">
        <v>11330.699999999999</v>
      </c>
      <c r="DV11" s="98">
        <f t="shared" si="57"/>
        <v>347483.60000000009</v>
      </c>
      <c r="DW11" s="87">
        <f t="shared" si="58"/>
        <v>345508.67</v>
      </c>
      <c r="DX11" s="87">
        <f t="shared" si="59"/>
        <v>1974.9300000001094</v>
      </c>
      <c r="DY11" s="83">
        <f t="shared" si="60"/>
        <v>0.99431647997200412</v>
      </c>
      <c r="DZ11" s="108"/>
      <c r="EA11" s="100">
        <f t="shared" si="2"/>
        <v>5792.7500000000582</v>
      </c>
      <c r="EB11" s="91">
        <f t="shared" si="3"/>
        <v>-16141.269999999993</v>
      </c>
      <c r="EC11" s="101"/>
      <c r="ED11" s="101"/>
      <c r="EE11" s="102">
        <v>54625.55</v>
      </c>
      <c r="EF11" s="102">
        <v>63766.28</v>
      </c>
      <c r="EG11" s="103">
        <f t="shared" si="61"/>
        <v>9140.7299999999959</v>
      </c>
      <c r="EH11" s="104">
        <f t="shared" si="62"/>
        <v>0.16733433347581847</v>
      </c>
      <c r="EI11" s="101"/>
      <c r="EJ11" s="101"/>
      <c r="EK11" s="396"/>
      <c r="EL11" s="2"/>
      <c r="EM11" s="101"/>
      <c r="EN11" s="101"/>
    </row>
    <row r="12" spans="1:144" s="1" customFormat="1" ht="15.75" customHeight="1" x14ac:dyDescent="0.25">
      <c r="A12" s="105" t="s">
        <v>12</v>
      </c>
      <c r="B12" s="106">
        <v>10</v>
      </c>
      <c r="C12" s="107">
        <v>1</v>
      </c>
      <c r="D12" s="76" t="s">
        <v>290</v>
      </c>
      <c r="E12" s="77">
        <v>2441.5</v>
      </c>
      <c r="F12" s="78">
        <v>48016.399999999994</v>
      </c>
      <c r="G12" s="79">
        <v>46109.85</v>
      </c>
      <c r="H12" s="80">
        <v>3288</v>
      </c>
      <c r="I12" s="81">
        <v>384.01</v>
      </c>
      <c r="J12" s="82">
        <f t="shared" si="4"/>
        <v>2903.99</v>
      </c>
      <c r="K12" s="83">
        <f t="shared" si="5"/>
        <v>0.11679136253041363</v>
      </c>
      <c r="L12" s="84">
        <v>1920.5</v>
      </c>
      <c r="M12" s="84">
        <v>421.3</v>
      </c>
      <c r="N12" s="82">
        <f t="shared" si="6"/>
        <v>1499.2</v>
      </c>
      <c r="O12" s="83">
        <f t="shared" si="7"/>
        <v>0.21936995574069254</v>
      </c>
      <c r="P12" s="84">
        <v>3274.0299999999997</v>
      </c>
      <c r="Q12" s="84">
        <v>2502.71</v>
      </c>
      <c r="R12" s="82">
        <f t="shared" si="8"/>
        <v>771.31999999999971</v>
      </c>
      <c r="S12" s="83">
        <f t="shared" si="9"/>
        <v>0.76441266573611122</v>
      </c>
      <c r="T12" s="84">
        <v>615.01</v>
      </c>
      <c r="U12" s="84">
        <v>527.29999999999995</v>
      </c>
      <c r="V12" s="82">
        <f t="shared" si="10"/>
        <v>87.710000000000036</v>
      </c>
      <c r="W12" s="83">
        <f t="shared" si="11"/>
        <v>0.85738443277345078</v>
      </c>
      <c r="X12" s="84">
        <v>136.97999999999999</v>
      </c>
      <c r="Y12" s="84">
        <v>136.77000000000001</v>
      </c>
      <c r="Z12" s="82">
        <f t="shared" si="12"/>
        <v>0.20999999999997954</v>
      </c>
      <c r="AA12" s="83">
        <f t="shared" si="13"/>
        <v>0.99846692947875615</v>
      </c>
      <c r="AB12" s="84">
        <v>1778.9099999999999</v>
      </c>
      <c r="AC12" s="84">
        <v>1038.3399999999999</v>
      </c>
      <c r="AD12" s="82">
        <f t="shared" si="14"/>
        <v>740.56999999999994</v>
      </c>
      <c r="AE12" s="83">
        <f t="shared" si="15"/>
        <v>0.58369450955922442</v>
      </c>
      <c r="AF12" s="84">
        <v>836</v>
      </c>
      <c r="AG12" s="84">
        <v>0</v>
      </c>
      <c r="AH12" s="82">
        <f t="shared" si="16"/>
        <v>836</v>
      </c>
      <c r="AI12" s="85">
        <f t="shared" si="17"/>
        <v>0</v>
      </c>
      <c r="AJ12" s="84">
        <v>4603.2099999999991</v>
      </c>
      <c r="AK12" s="84">
        <v>2621.0299999999997</v>
      </c>
      <c r="AL12" s="82">
        <f t="shared" si="18"/>
        <v>1982.1799999999994</v>
      </c>
      <c r="AM12" s="86">
        <f t="shared" si="19"/>
        <v>0.56939179398723938</v>
      </c>
      <c r="AN12" s="80">
        <v>9502.17</v>
      </c>
      <c r="AO12" s="81">
        <v>9329.01</v>
      </c>
      <c r="AP12" s="87">
        <f t="shared" si="20"/>
        <v>173.15999999999985</v>
      </c>
      <c r="AQ12" s="83">
        <f t="shared" si="21"/>
        <v>0.9817767941428116</v>
      </c>
      <c r="AR12" s="84">
        <v>1035.45</v>
      </c>
      <c r="AS12" s="84">
        <v>1015.65</v>
      </c>
      <c r="AT12" s="87">
        <f t="shared" si="0"/>
        <v>19.800000000000068</v>
      </c>
      <c r="AU12" s="96">
        <f t="shared" si="22"/>
        <v>0.98087787918296387</v>
      </c>
      <c r="AV12" s="80">
        <v>1108.69</v>
      </c>
      <c r="AW12" s="81">
        <v>0</v>
      </c>
      <c r="AX12" s="87">
        <f t="shared" si="23"/>
        <v>1108.69</v>
      </c>
      <c r="AY12" s="83">
        <f t="shared" si="24"/>
        <v>0</v>
      </c>
      <c r="AZ12" s="90">
        <v>0</v>
      </c>
      <c r="BA12" s="82">
        <v>0</v>
      </c>
      <c r="BB12" s="82">
        <f t="shared" si="25"/>
        <v>0</v>
      </c>
      <c r="BC12" s="91"/>
      <c r="BD12" s="84">
        <v>18211.649999999998</v>
      </c>
      <c r="BE12" s="84">
        <v>3171.3900000000003</v>
      </c>
      <c r="BF12" s="87">
        <f t="shared" si="26"/>
        <v>15040.259999999998</v>
      </c>
      <c r="BG12" s="83">
        <f t="shared" si="27"/>
        <v>0.17414072859955032</v>
      </c>
      <c r="BH12" s="84">
        <v>1982.0399999999997</v>
      </c>
      <c r="BI12" s="84">
        <v>0</v>
      </c>
      <c r="BJ12" s="82">
        <f t="shared" si="28"/>
        <v>1982.0399999999997</v>
      </c>
      <c r="BK12" s="86">
        <f t="shared" si="29"/>
        <v>0</v>
      </c>
      <c r="BL12" s="80">
        <v>3290.66</v>
      </c>
      <c r="BM12" s="80">
        <v>0</v>
      </c>
      <c r="BN12" s="82">
        <f t="shared" si="30"/>
        <v>3290.66</v>
      </c>
      <c r="BO12" s="86">
        <f t="shared" si="31"/>
        <v>0</v>
      </c>
      <c r="BP12" s="80">
        <v>650.88999999999987</v>
      </c>
      <c r="BQ12" s="80">
        <v>0</v>
      </c>
      <c r="BR12" s="82">
        <f t="shared" si="32"/>
        <v>650.88999999999987</v>
      </c>
      <c r="BS12" s="86">
        <f t="shared" si="33"/>
        <v>0</v>
      </c>
      <c r="BT12" s="80">
        <v>1163.6000000000001</v>
      </c>
      <c r="BU12" s="80">
        <v>0</v>
      </c>
      <c r="BV12" s="82">
        <f t="shared" si="34"/>
        <v>1163.6000000000001</v>
      </c>
      <c r="BW12" s="86">
        <f t="shared" si="35"/>
        <v>0</v>
      </c>
      <c r="BX12" s="80">
        <v>507.35999999999996</v>
      </c>
      <c r="BY12" s="80">
        <v>0</v>
      </c>
      <c r="BZ12" s="82">
        <f t="shared" si="36"/>
        <v>507.35999999999996</v>
      </c>
      <c r="CA12" s="86">
        <f t="shared" si="37"/>
        <v>0</v>
      </c>
      <c r="CB12" s="80">
        <v>508.0800000000001</v>
      </c>
      <c r="CC12" s="80">
        <v>0</v>
      </c>
      <c r="CD12" s="82">
        <f t="shared" si="38"/>
        <v>508.0800000000001</v>
      </c>
      <c r="CE12" s="83">
        <f t="shared" si="39"/>
        <v>0</v>
      </c>
      <c r="CF12" s="84">
        <v>104.47999999999999</v>
      </c>
      <c r="CG12" s="84">
        <v>0</v>
      </c>
      <c r="CH12" s="82">
        <f t="shared" si="40"/>
        <v>104.47999999999999</v>
      </c>
      <c r="CI12" s="86">
        <f t="shared" si="41"/>
        <v>0</v>
      </c>
      <c r="CJ12" s="80">
        <v>0</v>
      </c>
      <c r="CK12" s="81">
        <v>0</v>
      </c>
      <c r="CL12" s="81">
        <v>0</v>
      </c>
      <c r="CM12" s="92"/>
      <c r="CN12" s="93">
        <v>25712.670000000002</v>
      </c>
      <c r="CO12" s="93">
        <v>28508.97</v>
      </c>
      <c r="CP12" s="87">
        <f t="shared" si="42"/>
        <v>-2796.2999999999993</v>
      </c>
      <c r="CQ12" s="94">
        <f t="shared" si="43"/>
        <v>1.1087518332401884</v>
      </c>
      <c r="CR12" s="80">
        <v>11033.660000000002</v>
      </c>
      <c r="CS12" s="81">
        <v>11189.02</v>
      </c>
      <c r="CT12" s="87">
        <f t="shared" si="44"/>
        <v>-155.35999999999876</v>
      </c>
      <c r="CU12" s="94">
        <f t="shared" si="45"/>
        <v>1.0140805498810004</v>
      </c>
      <c r="CV12" s="80">
        <v>1996.67</v>
      </c>
      <c r="CW12" s="81">
        <v>0</v>
      </c>
      <c r="CX12" s="87">
        <f t="shared" si="46"/>
        <v>1996.67</v>
      </c>
      <c r="CY12" s="86">
        <f t="shared" si="47"/>
        <v>0</v>
      </c>
      <c r="CZ12" s="80">
        <v>443.38999999999993</v>
      </c>
      <c r="DA12" s="81">
        <v>363.6</v>
      </c>
      <c r="DB12" s="87">
        <f t="shared" si="48"/>
        <v>79.789999999999907</v>
      </c>
      <c r="DC12" s="86">
        <f t="shared" si="49"/>
        <v>0.82004555808656054</v>
      </c>
      <c r="DD12" s="80">
        <v>57.379999999999995</v>
      </c>
      <c r="DE12" s="81">
        <v>0</v>
      </c>
      <c r="DF12" s="87">
        <f t="shared" si="50"/>
        <v>57.379999999999995</v>
      </c>
      <c r="DG12" s="86">
        <f t="shared" si="51"/>
        <v>0</v>
      </c>
      <c r="DH12" s="95">
        <v>4584.920000000001</v>
      </c>
      <c r="DI12" s="403">
        <v>3270.61</v>
      </c>
      <c r="DJ12" s="87">
        <f t="shared" si="52"/>
        <v>1314.3100000000009</v>
      </c>
      <c r="DK12" s="94">
        <f t="shared" si="53"/>
        <v>0.71334069078631679</v>
      </c>
      <c r="DL12" s="80">
        <v>5676.07</v>
      </c>
      <c r="DM12" s="81">
        <v>3997.3900000000003</v>
      </c>
      <c r="DN12" s="87">
        <f t="shared" si="54"/>
        <v>1678.6799999999994</v>
      </c>
      <c r="DO12" s="406">
        <f t="shared" si="55"/>
        <v>0.7042531187952229</v>
      </c>
      <c r="DP12" s="84">
        <v>0</v>
      </c>
      <c r="DQ12" s="80">
        <v>0</v>
      </c>
      <c r="DR12" s="82">
        <f t="shared" si="56"/>
        <v>0</v>
      </c>
      <c r="DS12" s="96"/>
      <c r="DT12" s="97">
        <v>3608.3099999999995</v>
      </c>
      <c r="DU12" s="97">
        <v>2335.23</v>
      </c>
      <c r="DV12" s="98">
        <f t="shared" si="57"/>
        <v>107630.78</v>
      </c>
      <c r="DW12" s="87">
        <f t="shared" si="58"/>
        <v>70812.33</v>
      </c>
      <c r="DX12" s="87">
        <f t="shared" si="59"/>
        <v>36818.449999999997</v>
      </c>
      <c r="DY12" s="83">
        <f t="shared" si="60"/>
        <v>0.65791895218077956</v>
      </c>
      <c r="DZ12" s="108"/>
      <c r="EA12" s="100">
        <f t="shared" si="2"/>
        <v>84834.849999999991</v>
      </c>
      <c r="EB12" s="91">
        <f t="shared" si="3"/>
        <v>69357.22</v>
      </c>
      <c r="EC12" s="101"/>
      <c r="ED12" s="101"/>
      <c r="EE12" s="102">
        <v>16880.150000000001</v>
      </c>
      <c r="EF12" s="102">
        <v>34770.269999999997</v>
      </c>
      <c r="EG12" s="103">
        <f t="shared" si="61"/>
        <v>17890.119999999995</v>
      </c>
      <c r="EH12" s="104">
        <f t="shared" si="62"/>
        <v>1.0598318142907495</v>
      </c>
      <c r="EI12" s="101"/>
      <c r="EJ12" s="101"/>
      <c r="EK12" s="396"/>
      <c r="EL12" s="2"/>
      <c r="EM12" s="101"/>
      <c r="EN12" s="101"/>
    </row>
    <row r="13" spans="1:144" s="1" customFormat="1" ht="15.75" customHeight="1" x14ac:dyDescent="0.25">
      <c r="A13" s="105" t="s">
        <v>13</v>
      </c>
      <c r="B13" s="106">
        <v>9</v>
      </c>
      <c r="C13" s="107">
        <v>3</v>
      </c>
      <c r="D13" s="76" t="s">
        <v>291</v>
      </c>
      <c r="E13" s="77">
        <v>5683.3000000000011</v>
      </c>
      <c r="F13" s="78">
        <v>-29903.499999999989</v>
      </c>
      <c r="G13" s="79">
        <v>-77906.170000000071</v>
      </c>
      <c r="H13" s="80">
        <v>8511.3000000000011</v>
      </c>
      <c r="I13" s="81">
        <v>715.1</v>
      </c>
      <c r="J13" s="82">
        <f t="shared" si="4"/>
        <v>7796.2000000000007</v>
      </c>
      <c r="K13" s="83">
        <f t="shared" si="5"/>
        <v>8.4017717622454843E-2</v>
      </c>
      <c r="L13" s="84">
        <v>4551.75</v>
      </c>
      <c r="M13" s="84">
        <v>644.16</v>
      </c>
      <c r="N13" s="82">
        <f t="shared" si="6"/>
        <v>3907.59</v>
      </c>
      <c r="O13" s="83">
        <f t="shared" si="7"/>
        <v>0.14151919591365958</v>
      </c>
      <c r="P13" s="84">
        <v>6790.41</v>
      </c>
      <c r="Q13" s="84">
        <v>5222.01</v>
      </c>
      <c r="R13" s="82">
        <f t="shared" si="8"/>
        <v>1568.3999999999996</v>
      </c>
      <c r="S13" s="83">
        <f t="shared" si="9"/>
        <v>0.76902720159754723</v>
      </c>
      <c r="T13" s="84">
        <v>1756.1599999999999</v>
      </c>
      <c r="U13" s="84">
        <v>1505.34</v>
      </c>
      <c r="V13" s="82">
        <f t="shared" si="10"/>
        <v>250.81999999999994</v>
      </c>
      <c r="W13" s="83">
        <f t="shared" si="11"/>
        <v>0.85717702259475226</v>
      </c>
      <c r="X13" s="84">
        <v>385.32</v>
      </c>
      <c r="Y13" s="84">
        <v>205.46000000000004</v>
      </c>
      <c r="Z13" s="82">
        <f t="shared" si="12"/>
        <v>179.85999999999996</v>
      </c>
      <c r="AA13" s="83">
        <f t="shared" si="13"/>
        <v>0.53321914253088354</v>
      </c>
      <c r="AB13" s="84">
        <v>4400.79</v>
      </c>
      <c r="AC13" s="84">
        <v>3630.3100000000004</v>
      </c>
      <c r="AD13" s="82">
        <f t="shared" si="14"/>
        <v>770.47999999999956</v>
      </c>
      <c r="AE13" s="83">
        <f t="shared" si="15"/>
        <v>0.82492234348832838</v>
      </c>
      <c r="AF13" s="84">
        <v>1945.9599999999996</v>
      </c>
      <c r="AG13" s="84">
        <v>0</v>
      </c>
      <c r="AH13" s="82">
        <f t="shared" si="16"/>
        <v>1945.9599999999996</v>
      </c>
      <c r="AI13" s="85">
        <f t="shared" si="17"/>
        <v>0</v>
      </c>
      <c r="AJ13" s="84">
        <v>10474.870000000001</v>
      </c>
      <c r="AK13" s="84">
        <v>8251.8499999999985</v>
      </c>
      <c r="AL13" s="82">
        <f t="shared" si="18"/>
        <v>2223.0200000000023</v>
      </c>
      <c r="AM13" s="86">
        <f t="shared" si="19"/>
        <v>0.78777588647878183</v>
      </c>
      <c r="AN13" s="80">
        <v>50757.86</v>
      </c>
      <c r="AO13" s="81">
        <v>55595.659999999996</v>
      </c>
      <c r="AP13" s="87">
        <f t="shared" si="20"/>
        <v>-4837.7999999999956</v>
      </c>
      <c r="AQ13" s="83">
        <f t="shared" si="21"/>
        <v>1.0953113468534725</v>
      </c>
      <c r="AR13" s="84">
        <v>0</v>
      </c>
      <c r="AS13" s="84">
        <v>0</v>
      </c>
      <c r="AT13" s="87">
        <f t="shared" si="0"/>
        <v>0</v>
      </c>
      <c r="AU13" s="96"/>
      <c r="AV13" s="80">
        <v>2925.1800000000003</v>
      </c>
      <c r="AW13" s="81">
        <v>0</v>
      </c>
      <c r="AX13" s="87">
        <f t="shared" si="23"/>
        <v>2925.1800000000003</v>
      </c>
      <c r="AY13" s="83">
        <f t="shared" si="24"/>
        <v>0</v>
      </c>
      <c r="AZ13" s="90">
        <v>0</v>
      </c>
      <c r="BA13" s="82">
        <v>0</v>
      </c>
      <c r="BB13" s="82">
        <f t="shared" si="25"/>
        <v>0</v>
      </c>
      <c r="BC13" s="91"/>
      <c r="BD13" s="84">
        <v>44506.439999999995</v>
      </c>
      <c r="BE13" s="84">
        <v>40351.949999999997</v>
      </c>
      <c r="BF13" s="87">
        <f t="shared" si="26"/>
        <v>4154.489999999998</v>
      </c>
      <c r="BG13" s="83">
        <f t="shared" si="27"/>
        <v>0.90665418308002166</v>
      </c>
      <c r="BH13" s="84">
        <v>5100.16</v>
      </c>
      <c r="BI13" s="84">
        <v>0</v>
      </c>
      <c r="BJ13" s="82">
        <f t="shared" si="28"/>
        <v>5100.16</v>
      </c>
      <c r="BK13" s="86">
        <f t="shared" si="29"/>
        <v>0</v>
      </c>
      <c r="BL13" s="80">
        <v>7888.4199999999992</v>
      </c>
      <c r="BM13" s="80">
        <v>0</v>
      </c>
      <c r="BN13" s="82">
        <f t="shared" si="30"/>
        <v>7888.4199999999992</v>
      </c>
      <c r="BO13" s="86">
        <f t="shared" si="31"/>
        <v>0</v>
      </c>
      <c r="BP13" s="80">
        <v>1471.41</v>
      </c>
      <c r="BQ13" s="80">
        <v>0</v>
      </c>
      <c r="BR13" s="82">
        <f t="shared" si="32"/>
        <v>1471.41</v>
      </c>
      <c r="BS13" s="86">
        <f t="shared" si="33"/>
        <v>0</v>
      </c>
      <c r="BT13" s="80">
        <v>3797.5999999999995</v>
      </c>
      <c r="BU13" s="80">
        <v>0</v>
      </c>
      <c r="BV13" s="82">
        <f t="shared" si="34"/>
        <v>3797.5999999999995</v>
      </c>
      <c r="BW13" s="86">
        <f t="shared" si="35"/>
        <v>0</v>
      </c>
      <c r="BX13" s="80">
        <v>1424.23</v>
      </c>
      <c r="BY13" s="80">
        <v>0</v>
      </c>
      <c r="BZ13" s="82">
        <f t="shared" si="36"/>
        <v>1424.23</v>
      </c>
      <c r="CA13" s="86">
        <f t="shared" si="37"/>
        <v>0</v>
      </c>
      <c r="CB13" s="80">
        <v>1636.67</v>
      </c>
      <c r="CC13" s="80">
        <v>0</v>
      </c>
      <c r="CD13" s="82">
        <f t="shared" si="38"/>
        <v>1636.67</v>
      </c>
      <c r="CE13" s="83">
        <f t="shared" si="39"/>
        <v>0</v>
      </c>
      <c r="CF13" s="84">
        <v>254.61000000000004</v>
      </c>
      <c r="CG13" s="84">
        <v>0</v>
      </c>
      <c r="CH13" s="82">
        <f t="shared" si="40"/>
        <v>254.61000000000004</v>
      </c>
      <c r="CI13" s="86">
        <f t="shared" si="41"/>
        <v>0</v>
      </c>
      <c r="CJ13" s="80">
        <v>0</v>
      </c>
      <c r="CK13" s="81">
        <v>0</v>
      </c>
      <c r="CL13" s="81">
        <v>0</v>
      </c>
      <c r="CM13" s="92"/>
      <c r="CN13" s="93">
        <v>23843.649999999998</v>
      </c>
      <c r="CO13" s="93">
        <v>27872.400000000001</v>
      </c>
      <c r="CP13" s="87">
        <f t="shared" si="42"/>
        <v>-4028.7500000000036</v>
      </c>
      <c r="CQ13" s="94">
        <f t="shared" si="43"/>
        <v>1.168965322003972</v>
      </c>
      <c r="CR13" s="80">
        <v>33422.49</v>
      </c>
      <c r="CS13" s="81">
        <v>33236.230000000003</v>
      </c>
      <c r="CT13" s="87">
        <f t="shared" si="44"/>
        <v>186.25999999999476</v>
      </c>
      <c r="CU13" s="94">
        <f t="shared" si="45"/>
        <v>0.99442710582006322</v>
      </c>
      <c r="CV13" s="80">
        <v>4203.7000000000007</v>
      </c>
      <c r="CW13" s="81">
        <v>0</v>
      </c>
      <c r="CX13" s="87">
        <f t="shared" si="46"/>
        <v>4203.7000000000007</v>
      </c>
      <c r="CY13" s="86">
        <f t="shared" si="47"/>
        <v>0</v>
      </c>
      <c r="CZ13" s="80">
        <v>938.9</v>
      </c>
      <c r="DA13" s="81">
        <v>767.76</v>
      </c>
      <c r="DB13" s="87">
        <f t="shared" si="48"/>
        <v>171.14</v>
      </c>
      <c r="DC13" s="86">
        <f t="shared" si="49"/>
        <v>0.81772286718500375</v>
      </c>
      <c r="DD13" s="80">
        <v>121.05000000000001</v>
      </c>
      <c r="DE13" s="81">
        <v>0</v>
      </c>
      <c r="DF13" s="87">
        <f t="shared" si="50"/>
        <v>121.05000000000001</v>
      </c>
      <c r="DG13" s="86">
        <f t="shared" si="51"/>
        <v>0</v>
      </c>
      <c r="DH13" s="95">
        <v>2502.81</v>
      </c>
      <c r="DI13" s="403">
        <v>2630.6</v>
      </c>
      <c r="DJ13" s="87">
        <f t="shared" si="52"/>
        <v>-127.78999999999996</v>
      </c>
      <c r="DK13" s="94">
        <f t="shared" si="53"/>
        <v>1.0510586101222226</v>
      </c>
      <c r="DL13" s="80">
        <v>8428.3100000000013</v>
      </c>
      <c r="DM13" s="81">
        <v>8585.81</v>
      </c>
      <c r="DN13" s="87">
        <f t="shared" si="54"/>
        <v>-157.49999999999818</v>
      </c>
      <c r="DO13" s="406">
        <f t="shared" si="55"/>
        <v>1.0186870202923242</v>
      </c>
      <c r="DP13" s="84">
        <v>0</v>
      </c>
      <c r="DQ13" s="80">
        <v>0</v>
      </c>
      <c r="DR13" s="82">
        <f t="shared" si="56"/>
        <v>0</v>
      </c>
      <c r="DS13" s="96"/>
      <c r="DT13" s="97">
        <v>8009.0199999999995</v>
      </c>
      <c r="DU13" s="97">
        <v>6609.35</v>
      </c>
      <c r="DV13" s="98">
        <f t="shared" si="57"/>
        <v>240049.07</v>
      </c>
      <c r="DW13" s="87">
        <f t="shared" si="58"/>
        <v>195823.99000000005</v>
      </c>
      <c r="DX13" s="87">
        <f t="shared" si="59"/>
        <v>44225.079999999958</v>
      </c>
      <c r="DY13" s="83">
        <f t="shared" si="60"/>
        <v>0.81576650140739992</v>
      </c>
      <c r="DZ13" s="108"/>
      <c r="EA13" s="100">
        <f t="shared" si="2"/>
        <v>14321.579999999958</v>
      </c>
      <c r="EB13" s="91">
        <f t="shared" si="3"/>
        <v>-52178.580000000075</v>
      </c>
      <c r="EC13" s="101"/>
      <c r="ED13" s="101"/>
      <c r="EE13" s="102">
        <v>37805.870000000003</v>
      </c>
      <c r="EF13" s="102">
        <v>47311.61</v>
      </c>
      <c r="EG13" s="103">
        <f t="shared" si="61"/>
        <v>9505.739999999998</v>
      </c>
      <c r="EH13" s="104">
        <f t="shared" si="62"/>
        <v>0.25143555749411395</v>
      </c>
      <c r="EI13" s="101"/>
      <c r="EJ13" s="101"/>
      <c r="EK13" s="396"/>
      <c r="EL13" s="2"/>
      <c r="EM13" s="101"/>
      <c r="EN13" s="101"/>
    </row>
    <row r="14" spans="1:144" s="1" customFormat="1" ht="15.75" customHeight="1" x14ac:dyDescent="0.25">
      <c r="A14" s="105" t="s">
        <v>14</v>
      </c>
      <c r="B14" s="106">
        <v>9</v>
      </c>
      <c r="C14" s="107">
        <v>2</v>
      </c>
      <c r="D14" s="76" t="s">
        <v>292</v>
      </c>
      <c r="E14" s="77">
        <v>4219.4000000000005</v>
      </c>
      <c r="F14" s="78">
        <v>21384.94</v>
      </c>
      <c r="G14" s="79">
        <v>43306.679999999986</v>
      </c>
      <c r="H14" s="80">
        <v>5906.73</v>
      </c>
      <c r="I14" s="81">
        <v>653.66999999999996</v>
      </c>
      <c r="J14" s="82">
        <f t="shared" si="4"/>
        <v>5253.0599999999995</v>
      </c>
      <c r="K14" s="83">
        <f t="shared" si="5"/>
        <v>0.11066529196357376</v>
      </c>
      <c r="L14" s="84">
        <v>3054.0200000000004</v>
      </c>
      <c r="M14" s="84">
        <v>638.64999999999986</v>
      </c>
      <c r="N14" s="82">
        <f t="shared" si="6"/>
        <v>2415.3700000000008</v>
      </c>
      <c r="O14" s="83">
        <f t="shared" si="7"/>
        <v>0.20911781848186972</v>
      </c>
      <c r="P14" s="84">
        <v>4542.6200000000008</v>
      </c>
      <c r="Q14" s="84">
        <v>3546.5000000000005</v>
      </c>
      <c r="R14" s="82">
        <f t="shared" si="8"/>
        <v>996.12000000000035</v>
      </c>
      <c r="S14" s="83">
        <f t="shared" si="9"/>
        <v>0.78071685503079713</v>
      </c>
      <c r="T14" s="84">
        <v>1141.3499999999999</v>
      </c>
      <c r="U14" s="84">
        <v>976.33999999999992</v>
      </c>
      <c r="V14" s="82">
        <f t="shared" si="10"/>
        <v>165.01</v>
      </c>
      <c r="W14" s="83">
        <f t="shared" si="11"/>
        <v>0.85542559250010952</v>
      </c>
      <c r="X14" s="84">
        <v>256.95</v>
      </c>
      <c r="Y14" s="84">
        <v>136.97</v>
      </c>
      <c r="Z14" s="82">
        <f t="shared" si="12"/>
        <v>119.97999999999999</v>
      </c>
      <c r="AA14" s="83">
        <f t="shared" si="13"/>
        <v>0.53306090679120455</v>
      </c>
      <c r="AB14" s="84">
        <v>2712.2200000000003</v>
      </c>
      <c r="AC14" s="84">
        <v>2396.6999999999994</v>
      </c>
      <c r="AD14" s="82">
        <f t="shared" si="14"/>
        <v>315.52000000000089</v>
      </c>
      <c r="AE14" s="83">
        <f t="shared" si="15"/>
        <v>0.88366725413130176</v>
      </c>
      <c r="AF14" s="84">
        <v>1444.71</v>
      </c>
      <c r="AG14" s="84">
        <v>0</v>
      </c>
      <c r="AH14" s="82">
        <f t="shared" si="16"/>
        <v>1444.71</v>
      </c>
      <c r="AI14" s="85">
        <f t="shared" si="17"/>
        <v>0</v>
      </c>
      <c r="AJ14" s="84">
        <v>7954.0099999999993</v>
      </c>
      <c r="AK14" s="84">
        <v>19023.690000000002</v>
      </c>
      <c r="AL14" s="82">
        <f t="shared" si="18"/>
        <v>-11069.680000000004</v>
      </c>
      <c r="AM14" s="86">
        <f t="shared" si="19"/>
        <v>2.3917105962904253</v>
      </c>
      <c r="AN14" s="80">
        <v>37775.83</v>
      </c>
      <c r="AO14" s="81">
        <v>37063.72</v>
      </c>
      <c r="AP14" s="87">
        <f t="shared" si="20"/>
        <v>712.11000000000058</v>
      </c>
      <c r="AQ14" s="83">
        <f t="shared" si="21"/>
        <v>0.98114905747934589</v>
      </c>
      <c r="AR14" s="84">
        <v>0</v>
      </c>
      <c r="AS14" s="84">
        <v>0</v>
      </c>
      <c r="AT14" s="87">
        <f t="shared" si="0"/>
        <v>0</v>
      </c>
      <c r="AU14" s="96"/>
      <c r="AV14" s="80">
        <v>2003.3800000000003</v>
      </c>
      <c r="AW14" s="81">
        <v>0</v>
      </c>
      <c r="AX14" s="87">
        <f t="shared" si="23"/>
        <v>2003.3800000000003</v>
      </c>
      <c r="AY14" s="83">
        <f t="shared" si="24"/>
        <v>0</v>
      </c>
      <c r="AZ14" s="90">
        <v>0</v>
      </c>
      <c r="BA14" s="82">
        <v>0</v>
      </c>
      <c r="BB14" s="82">
        <f t="shared" si="25"/>
        <v>0</v>
      </c>
      <c r="BC14" s="91"/>
      <c r="BD14" s="84">
        <v>33829.020000000004</v>
      </c>
      <c r="BE14" s="84">
        <v>2662.2799999999997</v>
      </c>
      <c r="BF14" s="87">
        <f t="shared" si="26"/>
        <v>31166.740000000005</v>
      </c>
      <c r="BG14" s="83">
        <f t="shared" si="27"/>
        <v>7.8698111857807271E-2</v>
      </c>
      <c r="BH14" s="84">
        <v>3534.18</v>
      </c>
      <c r="BI14" s="84">
        <v>0</v>
      </c>
      <c r="BJ14" s="82">
        <f t="shared" si="28"/>
        <v>3534.18</v>
      </c>
      <c r="BK14" s="86">
        <f t="shared" si="29"/>
        <v>0</v>
      </c>
      <c r="BL14" s="80">
        <v>5290.28</v>
      </c>
      <c r="BM14" s="80">
        <v>0</v>
      </c>
      <c r="BN14" s="82">
        <f t="shared" si="30"/>
        <v>5290.28</v>
      </c>
      <c r="BO14" s="86">
        <f t="shared" si="31"/>
        <v>0</v>
      </c>
      <c r="BP14" s="80">
        <v>648.10000000000014</v>
      </c>
      <c r="BQ14" s="80">
        <v>0</v>
      </c>
      <c r="BR14" s="82">
        <f t="shared" si="32"/>
        <v>648.10000000000014</v>
      </c>
      <c r="BS14" s="86">
        <f t="shared" si="33"/>
        <v>0</v>
      </c>
      <c r="BT14" s="80">
        <v>2327.8200000000002</v>
      </c>
      <c r="BU14" s="80">
        <v>0</v>
      </c>
      <c r="BV14" s="82">
        <f t="shared" si="34"/>
        <v>2327.8200000000002</v>
      </c>
      <c r="BW14" s="86">
        <f t="shared" si="35"/>
        <v>0</v>
      </c>
      <c r="BX14" s="80">
        <v>949.34999999999991</v>
      </c>
      <c r="BY14" s="80">
        <v>0</v>
      </c>
      <c r="BZ14" s="82">
        <f t="shared" si="36"/>
        <v>949.34999999999991</v>
      </c>
      <c r="CA14" s="86">
        <f t="shared" si="37"/>
        <v>0</v>
      </c>
      <c r="CB14" s="80">
        <v>970.45999999999992</v>
      </c>
      <c r="CC14" s="80">
        <v>484.6</v>
      </c>
      <c r="CD14" s="82">
        <f t="shared" si="38"/>
        <v>485.8599999999999</v>
      </c>
      <c r="CE14" s="83">
        <f t="shared" si="39"/>
        <v>0.49935082332089942</v>
      </c>
      <c r="CF14" s="84">
        <v>205.92999999999998</v>
      </c>
      <c r="CG14" s="84">
        <v>0</v>
      </c>
      <c r="CH14" s="82">
        <f t="shared" si="40"/>
        <v>205.92999999999998</v>
      </c>
      <c r="CI14" s="86">
        <f t="shared" si="41"/>
        <v>0</v>
      </c>
      <c r="CJ14" s="80">
        <v>0</v>
      </c>
      <c r="CK14" s="81">
        <v>0</v>
      </c>
      <c r="CL14" s="81">
        <v>0</v>
      </c>
      <c r="CM14" s="92"/>
      <c r="CN14" s="93">
        <v>26205.429999999997</v>
      </c>
      <c r="CO14" s="93">
        <v>29999.09</v>
      </c>
      <c r="CP14" s="87">
        <f t="shared" si="42"/>
        <v>-3793.6600000000035</v>
      </c>
      <c r="CQ14" s="94">
        <f t="shared" si="43"/>
        <v>1.1447661801390019</v>
      </c>
      <c r="CR14" s="80">
        <v>21486.87</v>
      </c>
      <c r="CS14" s="81">
        <v>21427.59</v>
      </c>
      <c r="CT14" s="87">
        <f t="shared" si="44"/>
        <v>59.279999999998836</v>
      </c>
      <c r="CU14" s="94">
        <f t="shared" si="45"/>
        <v>0.99724110584743153</v>
      </c>
      <c r="CV14" s="80">
        <v>3926.1299999999997</v>
      </c>
      <c r="CW14" s="81">
        <v>0</v>
      </c>
      <c r="CX14" s="87">
        <f t="shared" si="46"/>
        <v>3926.1299999999997</v>
      </c>
      <c r="CY14" s="86">
        <f t="shared" si="47"/>
        <v>0</v>
      </c>
      <c r="CZ14" s="80">
        <v>782.26999999999987</v>
      </c>
      <c r="DA14" s="81">
        <v>639.45000000000005</v>
      </c>
      <c r="DB14" s="87">
        <f t="shared" si="48"/>
        <v>142.81999999999982</v>
      </c>
      <c r="DC14" s="86">
        <f t="shared" si="49"/>
        <v>0.81742876500441042</v>
      </c>
      <c r="DD14" s="80">
        <v>100.85</v>
      </c>
      <c r="DE14" s="81">
        <v>1323.1799999999998</v>
      </c>
      <c r="DF14" s="87">
        <f t="shared" si="50"/>
        <v>-1222.33</v>
      </c>
      <c r="DG14" s="86">
        <f t="shared" si="51"/>
        <v>13.120277640059493</v>
      </c>
      <c r="DH14" s="95">
        <v>3862.8700000000003</v>
      </c>
      <c r="DI14" s="403">
        <v>2334.27</v>
      </c>
      <c r="DJ14" s="87">
        <f t="shared" si="52"/>
        <v>1528.6000000000004</v>
      </c>
      <c r="DK14" s="94">
        <f t="shared" si="53"/>
        <v>0.60428386148123026</v>
      </c>
      <c r="DL14" s="80">
        <v>9015.4600000000009</v>
      </c>
      <c r="DM14" s="81">
        <v>7446.24</v>
      </c>
      <c r="DN14" s="87">
        <f t="shared" si="54"/>
        <v>1569.2200000000012</v>
      </c>
      <c r="DO14" s="406">
        <f t="shared" si="55"/>
        <v>0.82594121653248964</v>
      </c>
      <c r="DP14" s="84">
        <v>0</v>
      </c>
      <c r="DQ14" s="80">
        <v>0</v>
      </c>
      <c r="DR14" s="82">
        <f t="shared" si="56"/>
        <v>0</v>
      </c>
      <c r="DS14" s="96"/>
      <c r="DT14" s="97">
        <v>6229.48</v>
      </c>
      <c r="DU14" s="97">
        <v>4515.08</v>
      </c>
      <c r="DV14" s="98">
        <f t="shared" si="57"/>
        <v>186156.32</v>
      </c>
      <c r="DW14" s="87">
        <f t="shared" si="58"/>
        <v>135268.01999999999</v>
      </c>
      <c r="DX14" s="87">
        <f t="shared" si="59"/>
        <v>50888.300000000017</v>
      </c>
      <c r="DY14" s="83">
        <f t="shared" si="60"/>
        <v>0.72663673196805778</v>
      </c>
      <c r="DZ14" s="108"/>
      <c r="EA14" s="100">
        <f t="shared" si="2"/>
        <v>72273.24000000002</v>
      </c>
      <c r="EB14" s="91">
        <f t="shared" si="3"/>
        <v>87914.939999999988</v>
      </c>
      <c r="EC14" s="101"/>
      <c r="ED14" s="101"/>
      <c r="EE14" s="102">
        <v>29150.15</v>
      </c>
      <c r="EF14" s="102">
        <v>58711.26</v>
      </c>
      <c r="EG14" s="103">
        <f t="shared" si="61"/>
        <v>29561.11</v>
      </c>
      <c r="EH14" s="104">
        <f t="shared" si="62"/>
        <v>1.0140980406618834</v>
      </c>
      <c r="EI14" s="101"/>
      <c r="EJ14" s="101"/>
      <c r="EK14" s="396"/>
      <c r="EL14" s="2"/>
      <c r="EM14" s="101"/>
      <c r="EN14" s="101"/>
    </row>
    <row r="15" spans="1:144" s="1" customFormat="1" ht="15.75" customHeight="1" x14ac:dyDescent="0.25">
      <c r="A15" s="105" t="s">
        <v>15</v>
      </c>
      <c r="B15" s="106">
        <v>9</v>
      </c>
      <c r="C15" s="107">
        <v>3</v>
      </c>
      <c r="D15" s="76" t="s">
        <v>293</v>
      </c>
      <c r="E15" s="77">
        <v>6161.32</v>
      </c>
      <c r="F15" s="78">
        <v>-15631.940000000006</v>
      </c>
      <c r="G15" s="79">
        <v>-56395.650000000031</v>
      </c>
      <c r="H15" s="80">
        <v>6830.4699999999993</v>
      </c>
      <c r="I15" s="81">
        <v>781.02</v>
      </c>
      <c r="J15" s="82">
        <f t="shared" si="4"/>
        <v>6049.4499999999989</v>
      </c>
      <c r="K15" s="83">
        <f t="shared" si="5"/>
        <v>0.11434352248088346</v>
      </c>
      <c r="L15" s="84">
        <v>4552.6099999999997</v>
      </c>
      <c r="M15" s="84">
        <v>908.62</v>
      </c>
      <c r="N15" s="82">
        <f t="shared" si="6"/>
        <v>3643.99</v>
      </c>
      <c r="O15" s="83">
        <f t="shared" si="7"/>
        <v>0.19958221767293927</v>
      </c>
      <c r="P15" s="84">
        <v>7235.85</v>
      </c>
      <c r="Q15" s="84">
        <v>5558.5499999999993</v>
      </c>
      <c r="R15" s="82">
        <f t="shared" si="8"/>
        <v>1677.3000000000011</v>
      </c>
      <c r="S15" s="83">
        <f t="shared" si="9"/>
        <v>0.76819585812309532</v>
      </c>
      <c r="T15" s="84">
        <v>1730.1100000000004</v>
      </c>
      <c r="U15" s="84">
        <v>1481.85</v>
      </c>
      <c r="V15" s="82">
        <f t="shared" si="10"/>
        <v>248.26000000000045</v>
      </c>
      <c r="W15" s="83">
        <f t="shared" si="11"/>
        <v>0.85650623370768308</v>
      </c>
      <c r="X15" s="84">
        <v>292.63999999999993</v>
      </c>
      <c r="Y15" s="84">
        <v>205.29000000000002</v>
      </c>
      <c r="Z15" s="82">
        <f t="shared" si="12"/>
        <v>87.349999999999909</v>
      </c>
      <c r="AA15" s="83">
        <f t="shared" si="13"/>
        <v>0.70151038819026812</v>
      </c>
      <c r="AB15" s="84">
        <v>4680.74</v>
      </c>
      <c r="AC15" s="84">
        <v>3858.3</v>
      </c>
      <c r="AD15" s="82">
        <f t="shared" si="14"/>
        <v>822.4399999999996</v>
      </c>
      <c r="AE15" s="83">
        <f t="shared" si="15"/>
        <v>0.82429274003683184</v>
      </c>
      <c r="AF15" s="84">
        <v>2109.6500000000005</v>
      </c>
      <c r="AG15" s="84">
        <v>0</v>
      </c>
      <c r="AH15" s="82">
        <f t="shared" si="16"/>
        <v>2109.6500000000005</v>
      </c>
      <c r="AI15" s="85">
        <f t="shared" si="17"/>
        <v>0</v>
      </c>
      <c r="AJ15" s="84">
        <v>11612.859999999999</v>
      </c>
      <c r="AK15" s="84">
        <v>21431.510000000002</v>
      </c>
      <c r="AL15" s="82">
        <f t="shared" si="18"/>
        <v>-9818.6500000000033</v>
      </c>
      <c r="AM15" s="86">
        <f t="shared" si="19"/>
        <v>1.8454980082425867</v>
      </c>
      <c r="AN15" s="80">
        <v>56673.579999999994</v>
      </c>
      <c r="AO15" s="81">
        <v>55595.659999999996</v>
      </c>
      <c r="AP15" s="87">
        <f t="shared" si="20"/>
        <v>1077.9199999999983</v>
      </c>
      <c r="AQ15" s="83">
        <f t="shared" si="21"/>
        <v>0.98098020276820352</v>
      </c>
      <c r="AR15" s="84">
        <v>0</v>
      </c>
      <c r="AS15" s="84">
        <v>0</v>
      </c>
      <c r="AT15" s="87">
        <f t="shared" si="0"/>
        <v>0</v>
      </c>
      <c r="AU15" s="96"/>
      <c r="AV15" s="80">
        <v>3961.11</v>
      </c>
      <c r="AW15" s="81">
        <v>0</v>
      </c>
      <c r="AX15" s="87">
        <f t="shared" si="23"/>
        <v>3961.11</v>
      </c>
      <c r="AY15" s="83">
        <f t="shared" si="24"/>
        <v>0</v>
      </c>
      <c r="AZ15" s="90">
        <v>0</v>
      </c>
      <c r="BA15" s="82">
        <v>0</v>
      </c>
      <c r="BB15" s="82">
        <f t="shared" si="25"/>
        <v>0</v>
      </c>
      <c r="BC15" s="91"/>
      <c r="BD15" s="84">
        <v>48955.4</v>
      </c>
      <c r="BE15" s="84">
        <v>40375.03</v>
      </c>
      <c r="BF15" s="87">
        <f t="shared" si="26"/>
        <v>8580.3700000000026</v>
      </c>
      <c r="BG15" s="83">
        <f t="shared" si="27"/>
        <v>0.82473087749257479</v>
      </c>
      <c r="BH15" s="84">
        <v>3927.2200000000003</v>
      </c>
      <c r="BI15" s="84">
        <v>542.77</v>
      </c>
      <c r="BJ15" s="82">
        <f t="shared" si="28"/>
        <v>3384.4500000000003</v>
      </c>
      <c r="BK15" s="86">
        <f t="shared" si="29"/>
        <v>0.13820717963343024</v>
      </c>
      <c r="BL15" s="80">
        <v>7888.95</v>
      </c>
      <c r="BM15" s="80">
        <v>0</v>
      </c>
      <c r="BN15" s="82">
        <f t="shared" si="30"/>
        <v>7888.95</v>
      </c>
      <c r="BO15" s="86">
        <f t="shared" si="31"/>
        <v>0</v>
      </c>
      <c r="BP15" s="80">
        <v>1631.55</v>
      </c>
      <c r="BQ15" s="80">
        <v>0</v>
      </c>
      <c r="BR15" s="82">
        <f t="shared" si="32"/>
        <v>1631.55</v>
      </c>
      <c r="BS15" s="86">
        <f t="shared" si="33"/>
        <v>0</v>
      </c>
      <c r="BT15" s="80">
        <v>3545.83</v>
      </c>
      <c r="BU15" s="80">
        <v>0</v>
      </c>
      <c r="BV15" s="82">
        <f t="shared" si="34"/>
        <v>3545.83</v>
      </c>
      <c r="BW15" s="86">
        <f t="shared" si="35"/>
        <v>0</v>
      </c>
      <c r="BX15" s="80">
        <v>1080.1100000000001</v>
      </c>
      <c r="BY15" s="80">
        <v>0</v>
      </c>
      <c r="BZ15" s="82">
        <f t="shared" si="36"/>
        <v>1080.1100000000001</v>
      </c>
      <c r="CA15" s="86">
        <f t="shared" si="37"/>
        <v>0</v>
      </c>
      <c r="CB15" s="80">
        <v>1775.0799999999997</v>
      </c>
      <c r="CC15" s="80">
        <v>1565.54</v>
      </c>
      <c r="CD15" s="82">
        <f t="shared" si="38"/>
        <v>209.53999999999974</v>
      </c>
      <c r="CE15" s="83">
        <f t="shared" si="39"/>
        <v>0.88195461612997739</v>
      </c>
      <c r="CF15" s="84">
        <v>285.29999999999995</v>
      </c>
      <c r="CG15" s="84">
        <v>0</v>
      </c>
      <c r="CH15" s="82">
        <f t="shared" si="40"/>
        <v>285.29999999999995</v>
      </c>
      <c r="CI15" s="86">
        <f t="shared" si="41"/>
        <v>0</v>
      </c>
      <c r="CJ15" s="80">
        <v>0</v>
      </c>
      <c r="CK15" s="81">
        <v>0</v>
      </c>
      <c r="CL15" s="81">
        <v>0</v>
      </c>
      <c r="CM15" s="92"/>
      <c r="CN15" s="93">
        <v>27766.000000000004</v>
      </c>
      <c r="CO15" s="93">
        <v>32965.379999999997</v>
      </c>
      <c r="CP15" s="87">
        <f t="shared" si="42"/>
        <v>-5199.3799999999937</v>
      </c>
      <c r="CQ15" s="94">
        <f t="shared" si="43"/>
        <v>1.1872570770006481</v>
      </c>
      <c r="CR15" s="80">
        <v>36233.540000000008</v>
      </c>
      <c r="CS15" s="81">
        <v>34836.1</v>
      </c>
      <c r="CT15" s="87">
        <f t="shared" si="44"/>
        <v>1397.4400000000096</v>
      </c>
      <c r="CU15" s="94">
        <f t="shared" si="45"/>
        <v>0.96143241869273577</v>
      </c>
      <c r="CV15" s="80">
        <v>7328.8700000000008</v>
      </c>
      <c r="CW15" s="81">
        <v>0</v>
      </c>
      <c r="CX15" s="87">
        <f t="shared" si="46"/>
        <v>7328.8700000000008</v>
      </c>
      <c r="CY15" s="86">
        <f t="shared" si="47"/>
        <v>0</v>
      </c>
      <c r="CZ15" s="80">
        <v>1125.0700000000002</v>
      </c>
      <c r="DA15" s="81">
        <v>918.93000000000006</v>
      </c>
      <c r="DB15" s="87">
        <f t="shared" si="48"/>
        <v>206.1400000000001</v>
      </c>
      <c r="DC15" s="86">
        <f t="shared" si="49"/>
        <v>0.81677584505852963</v>
      </c>
      <c r="DD15" s="80">
        <v>144.80000000000001</v>
      </c>
      <c r="DE15" s="81">
        <v>341.34</v>
      </c>
      <c r="DF15" s="87">
        <f t="shared" si="50"/>
        <v>-196.53999999999996</v>
      </c>
      <c r="DG15" s="86">
        <f t="shared" si="51"/>
        <v>2.35732044198895</v>
      </c>
      <c r="DH15" s="95">
        <v>14797.659999999996</v>
      </c>
      <c r="DI15" s="403">
        <v>7628.15</v>
      </c>
      <c r="DJ15" s="87">
        <f t="shared" si="52"/>
        <v>7169.5099999999966</v>
      </c>
      <c r="DK15" s="94">
        <f t="shared" si="53"/>
        <v>0.51549704480302982</v>
      </c>
      <c r="DL15" s="80">
        <v>9541.82</v>
      </c>
      <c r="DM15" s="81">
        <v>8435.19</v>
      </c>
      <c r="DN15" s="87">
        <f t="shared" si="54"/>
        <v>1106.6299999999992</v>
      </c>
      <c r="DO15" s="406">
        <f t="shared" si="55"/>
        <v>0.8840231737760722</v>
      </c>
      <c r="DP15" s="84">
        <v>0</v>
      </c>
      <c r="DQ15" s="80">
        <v>0</v>
      </c>
      <c r="DR15" s="82">
        <f t="shared" si="56"/>
        <v>0</v>
      </c>
      <c r="DS15" s="96"/>
      <c r="DT15" s="97">
        <v>9212.7799999999988</v>
      </c>
      <c r="DU15" s="97">
        <v>7924.2099999999991</v>
      </c>
      <c r="DV15" s="98">
        <f t="shared" si="57"/>
        <v>274919.59999999986</v>
      </c>
      <c r="DW15" s="87">
        <f t="shared" si="58"/>
        <v>225353.43999999997</v>
      </c>
      <c r="DX15" s="87">
        <f t="shared" si="59"/>
        <v>49566.159999999887</v>
      </c>
      <c r="DY15" s="83">
        <f t="shared" si="60"/>
        <v>0.8197067069790589</v>
      </c>
      <c r="DZ15" s="108"/>
      <c r="EA15" s="100">
        <f t="shared" si="2"/>
        <v>33934.219999999885</v>
      </c>
      <c r="EB15" s="91">
        <f t="shared" si="3"/>
        <v>-29789.550000000025</v>
      </c>
      <c r="EC15" s="101"/>
      <c r="ED15" s="101"/>
      <c r="EE15" s="102">
        <v>43221.890000000007</v>
      </c>
      <c r="EF15" s="102">
        <v>90070.41</v>
      </c>
      <c r="EG15" s="103">
        <f t="shared" si="61"/>
        <v>46848.52</v>
      </c>
      <c r="EH15" s="104">
        <f t="shared" si="62"/>
        <v>1.0839072516264325</v>
      </c>
      <c r="EI15" s="101"/>
      <c r="EJ15" s="101"/>
      <c r="EK15" s="396"/>
      <c r="EL15" s="2"/>
      <c r="EM15" s="101"/>
      <c r="EN15" s="101"/>
    </row>
    <row r="16" spans="1:144" s="1" customFormat="1" ht="15.75" customHeight="1" x14ac:dyDescent="0.25">
      <c r="A16" s="105" t="s">
        <v>16</v>
      </c>
      <c r="B16" s="106">
        <v>2</v>
      </c>
      <c r="C16" s="107">
        <v>2</v>
      </c>
      <c r="D16" s="76" t="s">
        <v>294</v>
      </c>
      <c r="E16" s="77">
        <v>635.1</v>
      </c>
      <c r="F16" s="78">
        <v>-22986.839999999997</v>
      </c>
      <c r="G16" s="79">
        <v>34810.090000000011</v>
      </c>
      <c r="H16" s="80">
        <v>1318.39</v>
      </c>
      <c r="I16" s="81">
        <v>429.3</v>
      </c>
      <c r="J16" s="82">
        <f t="shared" si="4"/>
        <v>889.09000000000015</v>
      </c>
      <c r="K16" s="83">
        <f t="shared" si="5"/>
        <v>0.32562443586495649</v>
      </c>
      <c r="L16" s="84">
        <v>867.0100000000001</v>
      </c>
      <c r="M16" s="84">
        <v>346.39</v>
      </c>
      <c r="N16" s="82">
        <f t="shared" si="6"/>
        <v>520.62000000000012</v>
      </c>
      <c r="O16" s="83">
        <f t="shared" si="7"/>
        <v>0.3995224968570143</v>
      </c>
      <c r="P16" s="84">
        <v>0</v>
      </c>
      <c r="Q16" s="84">
        <v>0</v>
      </c>
      <c r="R16" s="82">
        <f t="shared" si="8"/>
        <v>0</v>
      </c>
      <c r="S16" s="83"/>
      <c r="T16" s="84">
        <v>0</v>
      </c>
      <c r="U16" s="84">
        <v>0</v>
      </c>
      <c r="V16" s="82">
        <f t="shared" si="10"/>
        <v>0</v>
      </c>
      <c r="W16" s="83"/>
      <c r="X16" s="84">
        <v>0</v>
      </c>
      <c r="Y16" s="84">
        <v>0</v>
      </c>
      <c r="Z16" s="82">
        <f t="shared" si="12"/>
        <v>0</v>
      </c>
      <c r="AA16" s="83"/>
      <c r="AB16" s="84">
        <v>753.11</v>
      </c>
      <c r="AC16" s="84">
        <v>486.28000000000003</v>
      </c>
      <c r="AD16" s="82">
        <f t="shared" si="14"/>
        <v>266.83</v>
      </c>
      <c r="AE16" s="83">
        <f t="shared" si="15"/>
        <v>0.64569584788410728</v>
      </c>
      <c r="AF16" s="84">
        <v>217.48000000000002</v>
      </c>
      <c r="AG16" s="84">
        <v>0</v>
      </c>
      <c r="AH16" s="82">
        <f t="shared" si="16"/>
        <v>217.48000000000002</v>
      </c>
      <c r="AI16" s="85">
        <f t="shared" si="17"/>
        <v>0</v>
      </c>
      <c r="AJ16" s="84">
        <v>920.5</v>
      </c>
      <c r="AK16" s="84">
        <v>5054.7699999999995</v>
      </c>
      <c r="AL16" s="82">
        <f t="shared" si="18"/>
        <v>-4134.2699999999995</v>
      </c>
      <c r="AM16" s="86">
        <f t="shared" si="19"/>
        <v>5.4913307984790869</v>
      </c>
      <c r="AN16" s="80">
        <v>0</v>
      </c>
      <c r="AO16" s="81">
        <v>0</v>
      </c>
      <c r="AP16" s="87">
        <f t="shared" si="20"/>
        <v>0</v>
      </c>
      <c r="AQ16" s="83"/>
      <c r="AR16" s="84">
        <v>0</v>
      </c>
      <c r="AS16" s="84">
        <v>0</v>
      </c>
      <c r="AT16" s="87">
        <f t="shared" si="0"/>
        <v>0</v>
      </c>
      <c r="AU16" s="96"/>
      <c r="AV16" s="80">
        <v>1039.79</v>
      </c>
      <c r="AW16" s="81">
        <v>2188.33</v>
      </c>
      <c r="AX16" s="87">
        <f t="shared" si="23"/>
        <v>-1148.54</v>
      </c>
      <c r="AY16" s="83">
        <f t="shared" si="24"/>
        <v>2.1045884265091992</v>
      </c>
      <c r="AZ16" s="90">
        <v>0</v>
      </c>
      <c r="BA16" s="82">
        <v>0</v>
      </c>
      <c r="BB16" s="82">
        <f t="shared" si="25"/>
        <v>0</v>
      </c>
      <c r="BC16" s="91"/>
      <c r="BD16" s="84">
        <v>3223.5300000000007</v>
      </c>
      <c r="BE16" s="84">
        <v>2968.5499999999993</v>
      </c>
      <c r="BF16" s="87">
        <f t="shared" si="26"/>
        <v>254.98000000000138</v>
      </c>
      <c r="BG16" s="83">
        <f t="shared" si="27"/>
        <v>0.92090037939774061</v>
      </c>
      <c r="BH16" s="84">
        <v>824.85000000000014</v>
      </c>
      <c r="BI16" s="84">
        <v>0</v>
      </c>
      <c r="BJ16" s="82">
        <f t="shared" si="28"/>
        <v>824.85000000000014</v>
      </c>
      <c r="BK16" s="86">
        <f t="shared" si="29"/>
        <v>0</v>
      </c>
      <c r="BL16" s="80">
        <v>1477.8999999999999</v>
      </c>
      <c r="BM16" s="80">
        <v>0</v>
      </c>
      <c r="BN16" s="82">
        <f t="shared" si="30"/>
        <v>1477.8999999999999</v>
      </c>
      <c r="BO16" s="86">
        <f t="shared" si="31"/>
        <v>0</v>
      </c>
      <c r="BP16" s="80">
        <v>0</v>
      </c>
      <c r="BQ16" s="80">
        <v>0</v>
      </c>
      <c r="BR16" s="82">
        <f t="shared" si="32"/>
        <v>0</v>
      </c>
      <c r="BS16" s="86"/>
      <c r="BT16" s="80">
        <v>0</v>
      </c>
      <c r="BU16" s="80">
        <v>0</v>
      </c>
      <c r="BV16" s="82">
        <f t="shared" si="34"/>
        <v>0</v>
      </c>
      <c r="BW16" s="86"/>
      <c r="BX16" s="80">
        <v>0</v>
      </c>
      <c r="BY16" s="80">
        <v>0</v>
      </c>
      <c r="BZ16" s="82">
        <f t="shared" si="36"/>
        <v>0</v>
      </c>
      <c r="CA16" s="86"/>
      <c r="CB16" s="80">
        <v>171.97</v>
      </c>
      <c r="CC16" s="80">
        <v>458.18</v>
      </c>
      <c r="CD16" s="82">
        <f t="shared" si="38"/>
        <v>-286.21000000000004</v>
      </c>
      <c r="CE16" s="83">
        <f t="shared" si="39"/>
        <v>2.6643019131243824</v>
      </c>
      <c r="CF16" s="84">
        <v>47.2</v>
      </c>
      <c r="CG16" s="84">
        <v>0</v>
      </c>
      <c r="CH16" s="82">
        <f t="shared" si="40"/>
        <v>47.2</v>
      </c>
      <c r="CI16" s="86">
        <f t="shared" si="41"/>
        <v>0</v>
      </c>
      <c r="CJ16" s="80">
        <v>0</v>
      </c>
      <c r="CK16" s="81">
        <v>0</v>
      </c>
      <c r="CL16" s="81">
        <v>0</v>
      </c>
      <c r="CM16" s="92"/>
      <c r="CN16" s="93">
        <v>4425.62</v>
      </c>
      <c r="CO16" s="93">
        <v>10799.11</v>
      </c>
      <c r="CP16" s="87">
        <f t="shared" si="42"/>
        <v>-6373.4900000000007</v>
      </c>
      <c r="CQ16" s="94">
        <f t="shared" si="43"/>
        <v>2.4401349415449136</v>
      </c>
      <c r="CR16" s="80">
        <v>2137.86</v>
      </c>
      <c r="CS16" s="81">
        <v>2413.46</v>
      </c>
      <c r="CT16" s="87">
        <f t="shared" si="44"/>
        <v>-275.59999999999991</v>
      </c>
      <c r="CU16" s="94">
        <f t="shared" si="45"/>
        <v>1.1289139606896617</v>
      </c>
      <c r="CV16" s="80">
        <v>901.96999999999991</v>
      </c>
      <c r="CW16" s="81">
        <v>0</v>
      </c>
      <c r="CX16" s="87">
        <f t="shared" si="46"/>
        <v>901.96999999999991</v>
      </c>
      <c r="CY16" s="86">
        <f t="shared" si="47"/>
        <v>0</v>
      </c>
      <c r="CZ16" s="80">
        <v>0</v>
      </c>
      <c r="DA16" s="81">
        <v>0</v>
      </c>
      <c r="DB16" s="87">
        <f t="shared" si="48"/>
        <v>0</v>
      </c>
      <c r="DC16" s="86"/>
      <c r="DD16" s="80">
        <v>0</v>
      </c>
      <c r="DE16" s="81">
        <v>0</v>
      </c>
      <c r="DF16" s="87">
        <f t="shared" si="50"/>
        <v>0</v>
      </c>
      <c r="DG16" s="86"/>
      <c r="DH16" s="95">
        <v>849.18999999999983</v>
      </c>
      <c r="DI16" s="403">
        <v>434.01000000000005</v>
      </c>
      <c r="DJ16" s="87">
        <f t="shared" si="52"/>
        <v>415.17999999999978</v>
      </c>
      <c r="DK16" s="94">
        <f t="shared" si="53"/>
        <v>0.51108703588125171</v>
      </c>
      <c r="DL16" s="80">
        <v>0</v>
      </c>
      <c r="DM16" s="81">
        <v>0</v>
      </c>
      <c r="DN16" s="87">
        <f t="shared" si="54"/>
        <v>0</v>
      </c>
      <c r="DO16" s="406"/>
      <c r="DP16" s="84">
        <v>0</v>
      </c>
      <c r="DQ16" s="80">
        <v>0</v>
      </c>
      <c r="DR16" s="82">
        <f t="shared" si="56"/>
        <v>0</v>
      </c>
      <c r="DS16" s="96"/>
      <c r="DT16" s="97">
        <v>660.43</v>
      </c>
      <c r="DU16" s="97">
        <v>1001.37</v>
      </c>
      <c r="DV16" s="98">
        <f t="shared" si="57"/>
        <v>19836.800000000003</v>
      </c>
      <c r="DW16" s="87">
        <f t="shared" si="58"/>
        <v>26579.749999999996</v>
      </c>
      <c r="DX16" s="87">
        <f t="shared" si="59"/>
        <v>-6742.9499999999935</v>
      </c>
      <c r="DY16" s="83">
        <f t="shared" si="60"/>
        <v>1.3399212574608803</v>
      </c>
      <c r="DZ16" s="108"/>
      <c r="EA16" s="100">
        <f t="shared" si="2"/>
        <v>-29729.78999999999</v>
      </c>
      <c r="EB16" s="91">
        <f t="shared" si="3"/>
        <v>37128.810000000005</v>
      </c>
      <c r="EC16" s="101"/>
      <c r="ED16" s="101"/>
      <c r="EE16" s="102">
        <v>3059.5699999999997</v>
      </c>
      <c r="EF16" s="102">
        <v>1325.72</v>
      </c>
      <c r="EG16" s="103">
        <f t="shared" si="61"/>
        <v>-1733.8499999999997</v>
      </c>
      <c r="EH16" s="104">
        <f t="shared" si="62"/>
        <v>-0.5666972809904659</v>
      </c>
      <c r="EI16" s="101"/>
      <c r="EJ16" s="101"/>
      <c r="EK16" s="396"/>
      <c r="EL16" s="2"/>
      <c r="EM16" s="101"/>
      <c r="EN16" s="101"/>
    </row>
    <row r="17" spans="1:144" s="1" customFormat="1" ht="15.75" customHeight="1" x14ac:dyDescent="0.25">
      <c r="A17" s="105" t="s">
        <v>17</v>
      </c>
      <c r="B17" s="106">
        <v>9</v>
      </c>
      <c r="C17" s="107">
        <v>3</v>
      </c>
      <c r="D17" s="76" t="s">
        <v>295</v>
      </c>
      <c r="E17" s="77">
        <v>6432.0571428571429</v>
      </c>
      <c r="F17" s="78">
        <v>194380.72999999998</v>
      </c>
      <c r="G17" s="79">
        <v>69905.319999999992</v>
      </c>
      <c r="H17" s="80">
        <v>9657.74</v>
      </c>
      <c r="I17" s="81">
        <v>724.49</v>
      </c>
      <c r="J17" s="82">
        <f t="shared" si="4"/>
        <v>8933.25</v>
      </c>
      <c r="K17" s="83">
        <f t="shared" si="5"/>
        <v>7.5016515250980048E-2</v>
      </c>
      <c r="L17" s="84">
        <v>4562.88</v>
      </c>
      <c r="M17" s="84">
        <v>914.46999999999991</v>
      </c>
      <c r="N17" s="82">
        <f t="shared" si="6"/>
        <v>3648.4100000000003</v>
      </c>
      <c r="O17" s="83">
        <f t="shared" si="7"/>
        <v>0.20041508871589872</v>
      </c>
      <c r="P17" s="84">
        <v>7524.85</v>
      </c>
      <c r="Q17" s="84">
        <v>5754.21</v>
      </c>
      <c r="R17" s="82">
        <f t="shared" si="8"/>
        <v>1770.6400000000003</v>
      </c>
      <c r="S17" s="83">
        <f t="shared" si="9"/>
        <v>0.76469431284344536</v>
      </c>
      <c r="T17" s="84">
        <v>1788.7600000000002</v>
      </c>
      <c r="U17" s="84">
        <v>1526.86</v>
      </c>
      <c r="V17" s="82">
        <f t="shared" si="10"/>
        <v>261.90000000000032</v>
      </c>
      <c r="W17" s="83">
        <f t="shared" si="11"/>
        <v>0.85358572418882339</v>
      </c>
      <c r="X17" s="84">
        <v>389.15999999999997</v>
      </c>
      <c r="Y17" s="84">
        <v>205.46000000000004</v>
      </c>
      <c r="Z17" s="82">
        <f t="shared" si="12"/>
        <v>183.69999999999993</v>
      </c>
      <c r="AA17" s="83">
        <f t="shared" si="13"/>
        <v>0.52795765237948411</v>
      </c>
      <c r="AB17" s="84">
        <v>4753.92</v>
      </c>
      <c r="AC17" s="84">
        <v>3798.3099999999995</v>
      </c>
      <c r="AD17" s="82">
        <f t="shared" si="14"/>
        <v>955.61000000000058</v>
      </c>
      <c r="AE17" s="83">
        <f t="shared" si="15"/>
        <v>0.79898483777598261</v>
      </c>
      <c r="AF17" s="84">
        <v>2202.3200000000002</v>
      </c>
      <c r="AG17" s="84">
        <v>0</v>
      </c>
      <c r="AH17" s="82">
        <f t="shared" si="16"/>
        <v>2202.3200000000002</v>
      </c>
      <c r="AI17" s="85">
        <f t="shared" si="17"/>
        <v>0</v>
      </c>
      <c r="AJ17" s="84">
        <v>12065.210000000001</v>
      </c>
      <c r="AK17" s="84">
        <v>19213.390000000003</v>
      </c>
      <c r="AL17" s="82">
        <f t="shared" si="18"/>
        <v>-7148.1800000000021</v>
      </c>
      <c r="AM17" s="86">
        <f t="shared" si="19"/>
        <v>1.5924621287155385</v>
      </c>
      <c r="AN17" s="80">
        <v>56672.419999999991</v>
      </c>
      <c r="AO17" s="81">
        <v>55595.659999999996</v>
      </c>
      <c r="AP17" s="87">
        <f t="shared" si="20"/>
        <v>1076.7599999999948</v>
      </c>
      <c r="AQ17" s="83">
        <f t="shared" si="21"/>
        <v>0.98100028197137168</v>
      </c>
      <c r="AR17" s="84">
        <v>0</v>
      </c>
      <c r="AS17" s="84">
        <v>0</v>
      </c>
      <c r="AT17" s="87">
        <f t="shared" si="0"/>
        <v>0</v>
      </c>
      <c r="AU17" s="96"/>
      <c r="AV17" s="80">
        <v>2966.46</v>
      </c>
      <c r="AW17" s="81">
        <v>0</v>
      </c>
      <c r="AX17" s="87">
        <f t="shared" si="23"/>
        <v>2966.46</v>
      </c>
      <c r="AY17" s="83">
        <f t="shared" si="24"/>
        <v>0</v>
      </c>
      <c r="AZ17" s="90">
        <v>0</v>
      </c>
      <c r="BA17" s="82">
        <v>0</v>
      </c>
      <c r="BB17" s="82">
        <f t="shared" si="25"/>
        <v>0</v>
      </c>
      <c r="BC17" s="91"/>
      <c r="BD17" s="84">
        <v>48237.68</v>
      </c>
      <c r="BE17" s="84">
        <v>23590.369999999995</v>
      </c>
      <c r="BF17" s="87">
        <f t="shared" si="26"/>
        <v>24647.310000000005</v>
      </c>
      <c r="BG17" s="83">
        <f t="shared" si="27"/>
        <v>0.48904445653273532</v>
      </c>
      <c r="BH17" s="84">
        <v>5867.35</v>
      </c>
      <c r="BI17" s="84">
        <v>0</v>
      </c>
      <c r="BJ17" s="82">
        <f t="shared" si="28"/>
        <v>5867.35</v>
      </c>
      <c r="BK17" s="86">
        <f t="shared" si="29"/>
        <v>0</v>
      </c>
      <c r="BL17" s="80">
        <v>7924.91</v>
      </c>
      <c r="BM17" s="80">
        <v>0</v>
      </c>
      <c r="BN17" s="82">
        <f t="shared" si="30"/>
        <v>7924.91</v>
      </c>
      <c r="BO17" s="86">
        <f t="shared" si="31"/>
        <v>0</v>
      </c>
      <c r="BP17" s="80">
        <v>1697.3999999999999</v>
      </c>
      <c r="BQ17" s="80">
        <v>0</v>
      </c>
      <c r="BR17" s="82">
        <f t="shared" si="32"/>
        <v>1697.3999999999999</v>
      </c>
      <c r="BS17" s="86">
        <f t="shared" si="33"/>
        <v>0</v>
      </c>
      <c r="BT17" s="80">
        <v>3627.0400000000004</v>
      </c>
      <c r="BU17" s="80">
        <v>400.24</v>
      </c>
      <c r="BV17" s="82">
        <f t="shared" si="34"/>
        <v>3226.8</v>
      </c>
      <c r="BW17" s="86">
        <f t="shared" si="35"/>
        <v>0.11034893466849</v>
      </c>
      <c r="BX17" s="80">
        <v>1435.6499999999999</v>
      </c>
      <c r="BY17" s="80">
        <v>13378.54</v>
      </c>
      <c r="BZ17" s="82">
        <f t="shared" si="36"/>
        <v>-11942.890000000001</v>
      </c>
      <c r="CA17" s="86">
        <f t="shared" si="37"/>
        <v>9.3188033295023178</v>
      </c>
      <c r="CB17" s="80">
        <v>1811.93</v>
      </c>
      <c r="CC17" s="80">
        <v>1721.5900000000001</v>
      </c>
      <c r="CD17" s="82">
        <f t="shared" si="38"/>
        <v>90.339999999999918</v>
      </c>
      <c r="CE17" s="83">
        <f t="shared" si="39"/>
        <v>0.95014156176011222</v>
      </c>
      <c r="CF17" s="84">
        <v>295.23</v>
      </c>
      <c r="CG17" s="84">
        <v>0</v>
      </c>
      <c r="CH17" s="82">
        <f t="shared" si="40"/>
        <v>295.23</v>
      </c>
      <c r="CI17" s="86">
        <f t="shared" si="41"/>
        <v>0</v>
      </c>
      <c r="CJ17" s="80">
        <v>0</v>
      </c>
      <c r="CK17" s="81">
        <v>0</v>
      </c>
      <c r="CL17" s="81">
        <v>0</v>
      </c>
      <c r="CM17" s="92"/>
      <c r="CN17" s="93">
        <v>42440.030000000006</v>
      </c>
      <c r="CO17" s="93">
        <v>43275.79</v>
      </c>
      <c r="CP17" s="87">
        <f t="shared" si="42"/>
        <v>-835.75999999999476</v>
      </c>
      <c r="CQ17" s="94">
        <f t="shared" si="43"/>
        <v>1.019692728775168</v>
      </c>
      <c r="CR17" s="80">
        <v>32759.729999999996</v>
      </c>
      <c r="CS17" s="81">
        <v>32258.200000000004</v>
      </c>
      <c r="CT17" s="87">
        <f t="shared" si="44"/>
        <v>501.52999999999156</v>
      </c>
      <c r="CU17" s="94">
        <f t="shared" si="45"/>
        <v>0.98469065526486355</v>
      </c>
      <c r="CV17" s="80">
        <v>4766.3</v>
      </c>
      <c r="CW17" s="81">
        <v>0</v>
      </c>
      <c r="CX17" s="87">
        <f t="shared" si="46"/>
        <v>4766.3</v>
      </c>
      <c r="CY17" s="86">
        <f t="shared" si="47"/>
        <v>0</v>
      </c>
      <c r="CZ17" s="80">
        <v>1188.6199999999999</v>
      </c>
      <c r="DA17" s="81">
        <v>963.59999999999991</v>
      </c>
      <c r="DB17" s="87">
        <f t="shared" si="48"/>
        <v>225.01999999999998</v>
      </c>
      <c r="DC17" s="86">
        <f t="shared" si="49"/>
        <v>0.81068802476821855</v>
      </c>
      <c r="DD17" s="80">
        <v>151.16</v>
      </c>
      <c r="DE17" s="81">
        <v>0</v>
      </c>
      <c r="DF17" s="87">
        <f t="shared" si="50"/>
        <v>151.16</v>
      </c>
      <c r="DG17" s="86">
        <f t="shared" si="51"/>
        <v>0</v>
      </c>
      <c r="DH17" s="95">
        <v>5558.51</v>
      </c>
      <c r="DI17" s="403">
        <v>4116.0300000000007</v>
      </c>
      <c r="DJ17" s="87">
        <f t="shared" si="52"/>
        <v>1442.4799999999996</v>
      </c>
      <c r="DK17" s="94">
        <f t="shared" si="53"/>
        <v>0.74049160656362956</v>
      </c>
      <c r="DL17" s="80">
        <v>9576.19</v>
      </c>
      <c r="DM17" s="81">
        <v>9037.19</v>
      </c>
      <c r="DN17" s="87">
        <f t="shared" si="54"/>
        <v>539</v>
      </c>
      <c r="DO17" s="406">
        <f t="shared" si="55"/>
        <v>0.94371456706686063</v>
      </c>
      <c r="DP17" s="84">
        <v>0</v>
      </c>
      <c r="DQ17" s="80">
        <v>0</v>
      </c>
      <c r="DR17" s="82">
        <f t="shared" si="56"/>
        <v>0</v>
      </c>
      <c r="DS17" s="96"/>
      <c r="DT17" s="97">
        <v>9336.4999999999982</v>
      </c>
      <c r="DU17" s="97">
        <v>7483.1500000000005</v>
      </c>
      <c r="DV17" s="98">
        <f t="shared" si="57"/>
        <v>279257.95</v>
      </c>
      <c r="DW17" s="87">
        <f t="shared" si="58"/>
        <v>223957.54999999996</v>
      </c>
      <c r="DX17" s="87">
        <f t="shared" si="59"/>
        <v>55300.400000000052</v>
      </c>
      <c r="DY17" s="83">
        <f t="shared" si="60"/>
        <v>0.80197376654809627</v>
      </c>
      <c r="DZ17" s="108"/>
      <c r="EA17" s="100">
        <f t="shared" si="2"/>
        <v>249681.13000000003</v>
      </c>
      <c r="EB17" s="91">
        <f t="shared" si="3"/>
        <v>101711.76999999997</v>
      </c>
      <c r="EC17" s="101"/>
      <c r="ED17" s="101"/>
      <c r="EE17" s="102">
        <v>43800.66</v>
      </c>
      <c r="EF17" s="102">
        <v>95281.07</v>
      </c>
      <c r="EG17" s="103">
        <f t="shared" si="61"/>
        <v>51480.41</v>
      </c>
      <c r="EH17" s="104">
        <f t="shared" si="62"/>
        <v>1.175334115969942</v>
      </c>
      <c r="EI17" s="101"/>
      <c r="EJ17" s="101"/>
      <c r="EK17" s="396"/>
      <c r="EL17" s="2"/>
      <c r="EM17" s="101"/>
      <c r="EN17" s="101"/>
    </row>
    <row r="18" spans="1:144" s="1" customFormat="1" ht="15.75" customHeight="1" x14ac:dyDescent="0.25">
      <c r="A18" s="105" t="s">
        <v>18</v>
      </c>
      <c r="B18" s="106">
        <v>9</v>
      </c>
      <c r="C18" s="107">
        <v>3</v>
      </c>
      <c r="D18" s="76" t="s">
        <v>296</v>
      </c>
      <c r="E18" s="77">
        <v>6392.4000000000005</v>
      </c>
      <c r="F18" s="78">
        <v>-232515.28999999998</v>
      </c>
      <c r="G18" s="79">
        <v>-110149.65999999999</v>
      </c>
      <c r="H18" s="80">
        <v>9537.869999999999</v>
      </c>
      <c r="I18" s="81">
        <v>890.39</v>
      </c>
      <c r="J18" s="82">
        <f t="shared" si="4"/>
        <v>8647.48</v>
      </c>
      <c r="K18" s="83">
        <f t="shared" si="5"/>
        <v>9.3353128109315814E-2</v>
      </c>
      <c r="L18" s="84">
        <v>4552.28</v>
      </c>
      <c r="M18" s="84">
        <v>1137.82</v>
      </c>
      <c r="N18" s="82">
        <f t="shared" si="6"/>
        <v>3414.46</v>
      </c>
      <c r="O18" s="83">
        <f t="shared" si="7"/>
        <v>0.2499450824641718</v>
      </c>
      <c r="P18" s="84">
        <v>7545.67</v>
      </c>
      <c r="Q18" s="84">
        <v>5793.2199999999993</v>
      </c>
      <c r="R18" s="82">
        <f t="shared" si="8"/>
        <v>1752.4500000000007</v>
      </c>
      <c r="S18" s="83">
        <f t="shared" si="9"/>
        <v>0.76775422195775844</v>
      </c>
      <c r="T18" s="84">
        <v>1790.5299999999997</v>
      </c>
      <c r="U18" s="84">
        <v>1535.35</v>
      </c>
      <c r="V18" s="82">
        <f t="shared" si="10"/>
        <v>255.17999999999984</v>
      </c>
      <c r="W18" s="83">
        <f t="shared" si="11"/>
        <v>0.85748353839366009</v>
      </c>
      <c r="X18" s="84">
        <v>387.37</v>
      </c>
      <c r="Y18" s="84">
        <v>3319.7</v>
      </c>
      <c r="Z18" s="82">
        <f t="shared" si="12"/>
        <v>-2932.33</v>
      </c>
      <c r="AA18" s="83">
        <f t="shared" si="13"/>
        <v>8.5698427859669053</v>
      </c>
      <c r="AB18" s="84">
        <v>4728.4800000000005</v>
      </c>
      <c r="AC18" s="84">
        <v>4114.6799999999994</v>
      </c>
      <c r="AD18" s="82">
        <f t="shared" si="14"/>
        <v>613.80000000000109</v>
      </c>
      <c r="AE18" s="83">
        <f t="shared" si="15"/>
        <v>0.87019084356918053</v>
      </c>
      <c r="AF18" s="84">
        <v>2188.7600000000002</v>
      </c>
      <c r="AG18" s="84">
        <v>0</v>
      </c>
      <c r="AH18" s="82">
        <f t="shared" si="16"/>
        <v>2188.7600000000002</v>
      </c>
      <c r="AI18" s="85">
        <f t="shared" si="17"/>
        <v>0</v>
      </c>
      <c r="AJ18" s="84">
        <v>12050.74</v>
      </c>
      <c r="AK18" s="84">
        <v>45015.12</v>
      </c>
      <c r="AL18" s="82">
        <f t="shared" si="18"/>
        <v>-32964.380000000005</v>
      </c>
      <c r="AM18" s="86">
        <f t="shared" si="19"/>
        <v>3.7354652079457362</v>
      </c>
      <c r="AN18" s="80">
        <v>36841.96</v>
      </c>
      <c r="AO18" s="81">
        <v>36104.71</v>
      </c>
      <c r="AP18" s="87">
        <f t="shared" si="20"/>
        <v>737.25</v>
      </c>
      <c r="AQ18" s="83">
        <f t="shared" si="21"/>
        <v>0.97998884967032152</v>
      </c>
      <c r="AR18" s="84">
        <v>3106.7299999999996</v>
      </c>
      <c r="AS18" s="84">
        <v>3046.89</v>
      </c>
      <c r="AT18" s="87">
        <f t="shared" si="0"/>
        <v>59.839999999999691</v>
      </c>
      <c r="AU18" s="96">
        <f t="shared" si="22"/>
        <v>0.98073859009312048</v>
      </c>
      <c r="AV18" s="80">
        <v>3008.97</v>
      </c>
      <c r="AW18" s="81">
        <v>4968.28</v>
      </c>
      <c r="AX18" s="87">
        <f t="shared" si="23"/>
        <v>-1959.31</v>
      </c>
      <c r="AY18" s="83">
        <f t="shared" si="24"/>
        <v>1.6511563757697818</v>
      </c>
      <c r="AZ18" s="90">
        <v>0</v>
      </c>
      <c r="BA18" s="82">
        <v>0</v>
      </c>
      <c r="BB18" s="82">
        <f t="shared" si="25"/>
        <v>0</v>
      </c>
      <c r="BC18" s="91"/>
      <c r="BD18" s="84">
        <v>47310.25</v>
      </c>
      <c r="BE18" s="84">
        <v>23581.729999999996</v>
      </c>
      <c r="BF18" s="87">
        <f t="shared" si="26"/>
        <v>23728.520000000004</v>
      </c>
      <c r="BG18" s="83">
        <f t="shared" si="27"/>
        <v>0.49844864484968893</v>
      </c>
      <c r="BH18" s="84">
        <v>5770.96</v>
      </c>
      <c r="BI18" s="84">
        <v>0</v>
      </c>
      <c r="BJ18" s="82">
        <f t="shared" si="28"/>
        <v>5770.96</v>
      </c>
      <c r="BK18" s="86">
        <f t="shared" si="29"/>
        <v>0</v>
      </c>
      <c r="BL18" s="80">
        <v>7891.5199999999995</v>
      </c>
      <c r="BM18" s="80">
        <v>5073.47</v>
      </c>
      <c r="BN18" s="82">
        <f t="shared" si="30"/>
        <v>2818.0499999999993</v>
      </c>
      <c r="BO18" s="86">
        <f t="shared" si="31"/>
        <v>0.64290149426219545</v>
      </c>
      <c r="BP18" s="80">
        <v>1700.9899999999998</v>
      </c>
      <c r="BQ18" s="80">
        <v>4380.78</v>
      </c>
      <c r="BR18" s="82">
        <f t="shared" si="32"/>
        <v>-2679.79</v>
      </c>
      <c r="BS18" s="86">
        <f t="shared" si="33"/>
        <v>2.5754296027607455</v>
      </c>
      <c r="BT18" s="80">
        <v>3609.639999999999</v>
      </c>
      <c r="BU18" s="80">
        <v>2949.46</v>
      </c>
      <c r="BV18" s="82">
        <f t="shared" si="34"/>
        <v>660.17999999999893</v>
      </c>
      <c r="BW18" s="86">
        <f t="shared" si="35"/>
        <v>0.81710641504415982</v>
      </c>
      <c r="BX18" s="80">
        <v>1423.5099999999998</v>
      </c>
      <c r="BY18" s="80">
        <v>0</v>
      </c>
      <c r="BZ18" s="82">
        <f t="shared" si="36"/>
        <v>1423.5099999999998</v>
      </c>
      <c r="CA18" s="86">
        <f t="shared" si="37"/>
        <v>0</v>
      </c>
      <c r="CB18" s="80">
        <v>1800.0700000000004</v>
      </c>
      <c r="CC18" s="80">
        <v>503.43</v>
      </c>
      <c r="CD18" s="82">
        <f t="shared" si="38"/>
        <v>1296.6400000000003</v>
      </c>
      <c r="CE18" s="83">
        <f t="shared" si="39"/>
        <v>0.27967245718222061</v>
      </c>
      <c r="CF18" s="84">
        <v>291.52</v>
      </c>
      <c r="CG18" s="84">
        <v>0</v>
      </c>
      <c r="CH18" s="82">
        <f t="shared" si="40"/>
        <v>291.52</v>
      </c>
      <c r="CI18" s="86">
        <f t="shared" si="41"/>
        <v>0</v>
      </c>
      <c r="CJ18" s="80">
        <v>0</v>
      </c>
      <c r="CK18" s="81">
        <v>0</v>
      </c>
      <c r="CL18" s="81">
        <v>0</v>
      </c>
      <c r="CM18" s="92"/>
      <c r="CN18" s="93">
        <v>42453.829999999994</v>
      </c>
      <c r="CO18" s="93">
        <v>38468.080000000002</v>
      </c>
      <c r="CP18" s="87">
        <f t="shared" si="42"/>
        <v>3985.7499999999927</v>
      </c>
      <c r="CQ18" s="94">
        <f t="shared" si="43"/>
        <v>0.90611565552507289</v>
      </c>
      <c r="CR18" s="80">
        <v>33997.150000000009</v>
      </c>
      <c r="CS18" s="81">
        <v>27616</v>
      </c>
      <c r="CT18" s="87">
        <f t="shared" si="44"/>
        <v>6381.1500000000087</v>
      </c>
      <c r="CU18" s="94">
        <f t="shared" si="45"/>
        <v>0.81230338425426818</v>
      </c>
      <c r="CV18" s="80">
        <v>6546.02</v>
      </c>
      <c r="CW18" s="81">
        <v>0</v>
      </c>
      <c r="CX18" s="87">
        <f t="shared" si="46"/>
        <v>6546.02</v>
      </c>
      <c r="CY18" s="86">
        <f t="shared" si="47"/>
        <v>0</v>
      </c>
      <c r="CZ18" s="80">
        <v>1134.6500000000001</v>
      </c>
      <c r="DA18" s="81">
        <v>923.03</v>
      </c>
      <c r="DB18" s="87">
        <f t="shared" si="48"/>
        <v>211.62000000000012</v>
      </c>
      <c r="DC18" s="86">
        <f t="shared" si="49"/>
        <v>0.81349314766668124</v>
      </c>
      <c r="DD18" s="80">
        <v>145.76</v>
      </c>
      <c r="DE18" s="81">
        <v>0</v>
      </c>
      <c r="DF18" s="87">
        <f t="shared" si="50"/>
        <v>145.76</v>
      </c>
      <c r="DG18" s="86">
        <f t="shared" si="51"/>
        <v>0</v>
      </c>
      <c r="DH18" s="95">
        <v>6689.01</v>
      </c>
      <c r="DI18" s="403">
        <v>2466.3300000000004</v>
      </c>
      <c r="DJ18" s="87">
        <f t="shared" si="52"/>
        <v>4222.68</v>
      </c>
      <c r="DK18" s="94">
        <f t="shared" si="53"/>
        <v>0.36871375584727789</v>
      </c>
      <c r="DL18" s="80">
        <v>10826.69</v>
      </c>
      <c r="DM18" s="81">
        <v>7914.5199999999995</v>
      </c>
      <c r="DN18" s="87">
        <f t="shared" si="54"/>
        <v>2912.170000000001</v>
      </c>
      <c r="DO18" s="406">
        <f t="shared" si="55"/>
        <v>0.73101936048783134</v>
      </c>
      <c r="DP18" s="84">
        <v>0</v>
      </c>
      <c r="DQ18" s="80">
        <v>0</v>
      </c>
      <c r="DR18" s="82">
        <f t="shared" si="56"/>
        <v>0</v>
      </c>
      <c r="DS18" s="96"/>
      <c r="DT18" s="97">
        <v>8891.25</v>
      </c>
      <c r="DU18" s="97">
        <v>7510.31</v>
      </c>
      <c r="DV18" s="98">
        <f t="shared" si="57"/>
        <v>266222.17999999993</v>
      </c>
      <c r="DW18" s="87">
        <f t="shared" si="58"/>
        <v>227313.29999999996</v>
      </c>
      <c r="DX18" s="87">
        <f t="shared" si="59"/>
        <v>38908.879999999976</v>
      </c>
      <c r="DY18" s="83">
        <f t="shared" si="60"/>
        <v>0.85384809034318632</v>
      </c>
      <c r="DZ18" s="108"/>
      <c r="EA18" s="100">
        <f t="shared" si="2"/>
        <v>-193606.41</v>
      </c>
      <c r="EB18" s="91">
        <f t="shared" si="3"/>
        <v>-76840.069999999963</v>
      </c>
      <c r="EC18" s="101"/>
      <c r="ED18" s="101"/>
      <c r="EE18" s="102">
        <v>42041.830000000009</v>
      </c>
      <c r="EF18" s="102">
        <v>50076.160000000003</v>
      </c>
      <c r="EG18" s="103">
        <f t="shared" si="61"/>
        <v>8034.3299999999945</v>
      </c>
      <c r="EH18" s="104">
        <f t="shared" si="62"/>
        <v>0.19110324169999243</v>
      </c>
      <c r="EI18" s="101"/>
      <c r="EJ18" s="101"/>
      <c r="EK18" s="396"/>
      <c r="EL18" s="2"/>
      <c r="EM18" s="101"/>
      <c r="EN18" s="101"/>
    </row>
    <row r="19" spans="1:144" s="1" customFormat="1" ht="15.75" customHeight="1" x14ac:dyDescent="0.25">
      <c r="A19" s="105" t="s">
        <v>19</v>
      </c>
      <c r="B19" s="106">
        <v>9</v>
      </c>
      <c r="C19" s="107">
        <v>3</v>
      </c>
      <c r="D19" s="76" t="s">
        <v>297</v>
      </c>
      <c r="E19" s="77">
        <v>6409.9857142857136</v>
      </c>
      <c r="F19" s="78">
        <v>-177837.83000000002</v>
      </c>
      <c r="G19" s="79">
        <v>-73918.029999999984</v>
      </c>
      <c r="H19" s="80">
        <v>8829.09</v>
      </c>
      <c r="I19" s="81">
        <v>806.57</v>
      </c>
      <c r="J19" s="82">
        <f t="shared" si="4"/>
        <v>8022.52</v>
      </c>
      <c r="K19" s="83">
        <f t="shared" si="5"/>
        <v>9.1353695567719898E-2</v>
      </c>
      <c r="L19" s="84">
        <v>5218.4100000000008</v>
      </c>
      <c r="M19" s="84">
        <v>1544.69</v>
      </c>
      <c r="N19" s="82">
        <f t="shared" si="6"/>
        <v>3673.7200000000007</v>
      </c>
      <c r="O19" s="83">
        <f t="shared" si="7"/>
        <v>0.29600778781276288</v>
      </c>
      <c r="P19" s="84">
        <v>7509.9299999999985</v>
      </c>
      <c r="Q19" s="84">
        <v>5771.99</v>
      </c>
      <c r="R19" s="82">
        <f t="shared" si="8"/>
        <v>1737.9399999999987</v>
      </c>
      <c r="S19" s="83">
        <f t="shared" si="9"/>
        <v>0.76858106533616166</v>
      </c>
      <c r="T19" s="84">
        <v>1792.89</v>
      </c>
      <c r="U19" s="84">
        <v>1537.16</v>
      </c>
      <c r="V19" s="82">
        <f t="shared" si="10"/>
        <v>255.73000000000002</v>
      </c>
      <c r="W19" s="83">
        <f t="shared" si="11"/>
        <v>0.8573643670275366</v>
      </c>
      <c r="X19" s="84">
        <v>385.90000000000003</v>
      </c>
      <c r="Y19" s="84">
        <v>4383.55</v>
      </c>
      <c r="Z19" s="82">
        <f t="shared" si="12"/>
        <v>-3997.65</v>
      </c>
      <c r="AA19" s="83">
        <f t="shared" si="13"/>
        <v>11.359289971495205</v>
      </c>
      <c r="AB19" s="84">
        <v>4727.9900000000007</v>
      </c>
      <c r="AC19" s="84">
        <v>3841.3499999999995</v>
      </c>
      <c r="AD19" s="82">
        <f t="shared" si="14"/>
        <v>886.64000000000124</v>
      </c>
      <c r="AE19" s="83">
        <f t="shared" si="15"/>
        <v>0.8124699925338249</v>
      </c>
      <c r="AF19" s="84">
        <v>2194.7999999999997</v>
      </c>
      <c r="AG19" s="84">
        <v>0</v>
      </c>
      <c r="AH19" s="82">
        <f t="shared" si="16"/>
        <v>2194.7999999999997</v>
      </c>
      <c r="AI19" s="85">
        <f t="shared" si="17"/>
        <v>0</v>
      </c>
      <c r="AJ19" s="84">
        <v>12081.580000000002</v>
      </c>
      <c r="AK19" s="84">
        <v>74848.510000000009</v>
      </c>
      <c r="AL19" s="82">
        <f t="shared" si="18"/>
        <v>-62766.930000000008</v>
      </c>
      <c r="AM19" s="86">
        <f t="shared" si="19"/>
        <v>6.1952584016328993</v>
      </c>
      <c r="AN19" s="80">
        <v>56677.57</v>
      </c>
      <c r="AO19" s="81">
        <v>55595.659999999996</v>
      </c>
      <c r="AP19" s="87">
        <f t="shared" si="20"/>
        <v>1081.9100000000035</v>
      </c>
      <c r="AQ19" s="83">
        <f t="shared" si="21"/>
        <v>0.98091114350879893</v>
      </c>
      <c r="AR19" s="84">
        <v>0</v>
      </c>
      <c r="AS19" s="84">
        <v>0</v>
      </c>
      <c r="AT19" s="87">
        <f t="shared" si="0"/>
        <v>0</v>
      </c>
      <c r="AU19" s="96"/>
      <c r="AV19" s="80">
        <v>3012.0600000000004</v>
      </c>
      <c r="AW19" s="81">
        <v>4968.28</v>
      </c>
      <c r="AX19" s="87">
        <f t="shared" si="23"/>
        <v>-1956.2199999999993</v>
      </c>
      <c r="AY19" s="83">
        <f t="shared" si="24"/>
        <v>1.6494624941070228</v>
      </c>
      <c r="AZ19" s="90">
        <v>0</v>
      </c>
      <c r="BA19" s="82">
        <v>0</v>
      </c>
      <c r="BB19" s="82">
        <f t="shared" si="25"/>
        <v>0</v>
      </c>
      <c r="BC19" s="91"/>
      <c r="BD19" s="84">
        <v>52246.1</v>
      </c>
      <c r="BE19" s="84">
        <v>39908.619999999995</v>
      </c>
      <c r="BF19" s="87">
        <f t="shared" si="26"/>
        <v>12337.480000000003</v>
      </c>
      <c r="BG19" s="83">
        <f t="shared" si="27"/>
        <v>0.76385835497769206</v>
      </c>
      <c r="BH19" s="84">
        <v>5297.84</v>
      </c>
      <c r="BI19" s="84">
        <v>459.66</v>
      </c>
      <c r="BJ19" s="82">
        <f t="shared" si="28"/>
        <v>4838.18</v>
      </c>
      <c r="BK19" s="86">
        <f t="shared" si="29"/>
        <v>8.676366217175302E-2</v>
      </c>
      <c r="BL19" s="80">
        <v>9023.36</v>
      </c>
      <c r="BM19" s="80">
        <v>99354.44</v>
      </c>
      <c r="BN19" s="82">
        <f t="shared" si="30"/>
        <v>-90331.08</v>
      </c>
      <c r="BO19" s="86">
        <f t="shared" si="31"/>
        <v>11.010803071139797</v>
      </c>
      <c r="BP19" s="80">
        <v>1717.2099999999998</v>
      </c>
      <c r="BQ19" s="80">
        <v>0</v>
      </c>
      <c r="BR19" s="82">
        <f t="shared" si="32"/>
        <v>1717.2099999999998</v>
      </c>
      <c r="BS19" s="86">
        <f t="shared" si="33"/>
        <v>0</v>
      </c>
      <c r="BT19" s="80">
        <v>3688.3100000000004</v>
      </c>
      <c r="BU19" s="80">
        <v>0</v>
      </c>
      <c r="BV19" s="82">
        <f t="shared" si="34"/>
        <v>3688.3100000000004</v>
      </c>
      <c r="BW19" s="86">
        <f t="shared" si="35"/>
        <v>0</v>
      </c>
      <c r="BX19" s="80">
        <v>1425.5699999999997</v>
      </c>
      <c r="BY19" s="80">
        <v>2727.05</v>
      </c>
      <c r="BZ19" s="82">
        <f t="shared" si="36"/>
        <v>-1301.4800000000005</v>
      </c>
      <c r="CA19" s="86">
        <f t="shared" si="37"/>
        <v>1.912954116598975</v>
      </c>
      <c r="CB19" s="80">
        <v>1798.6599999999996</v>
      </c>
      <c r="CC19" s="80">
        <v>2490.2999999999997</v>
      </c>
      <c r="CD19" s="82">
        <f t="shared" si="38"/>
        <v>-691.6400000000001</v>
      </c>
      <c r="CE19" s="83">
        <f t="shared" si="39"/>
        <v>1.3845307061923877</v>
      </c>
      <c r="CF19" s="84">
        <v>290.37999999999994</v>
      </c>
      <c r="CG19" s="84">
        <v>0</v>
      </c>
      <c r="CH19" s="82">
        <f t="shared" si="40"/>
        <v>290.37999999999994</v>
      </c>
      <c r="CI19" s="86">
        <f t="shared" si="41"/>
        <v>0</v>
      </c>
      <c r="CJ19" s="80">
        <v>0</v>
      </c>
      <c r="CK19" s="81">
        <v>0</v>
      </c>
      <c r="CL19" s="81">
        <v>0</v>
      </c>
      <c r="CM19" s="92"/>
      <c r="CN19" s="93">
        <v>30039.710000000003</v>
      </c>
      <c r="CO19" s="93">
        <v>33308.58</v>
      </c>
      <c r="CP19" s="87">
        <f t="shared" si="42"/>
        <v>-3268.869999999999</v>
      </c>
      <c r="CQ19" s="94">
        <f t="shared" si="43"/>
        <v>1.1088182941845977</v>
      </c>
      <c r="CR19" s="80">
        <v>33614.000000000007</v>
      </c>
      <c r="CS19" s="81">
        <v>33051.96</v>
      </c>
      <c r="CT19" s="87">
        <f t="shared" si="44"/>
        <v>562.04000000000815</v>
      </c>
      <c r="CU19" s="94">
        <f t="shared" si="45"/>
        <v>0.98327958588683262</v>
      </c>
      <c r="CV19" s="80">
        <v>5105.55</v>
      </c>
      <c r="CW19" s="81">
        <v>0</v>
      </c>
      <c r="CX19" s="87">
        <f t="shared" si="46"/>
        <v>5105.55</v>
      </c>
      <c r="CY19" s="86">
        <f t="shared" si="47"/>
        <v>0</v>
      </c>
      <c r="CZ19" s="80">
        <v>1213.4000000000001</v>
      </c>
      <c r="DA19" s="81">
        <v>991.11</v>
      </c>
      <c r="DB19" s="87">
        <f t="shared" si="48"/>
        <v>222.29000000000008</v>
      </c>
      <c r="DC19" s="86">
        <f t="shared" si="49"/>
        <v>0.81680402175704625</v>
      </c>
      <c r="DD19" s="80">
        <v>155.13000000000002</v>
      </c>
      <c r="DE19" s="81">
        <v>0</v>
      </c>
      <c r="DF19" s="87">
        <f t="shared" si="50"/>
        <v>155.13000000000002</v>
      </c>
      <c r="DG19" s="86">
        <f t="shared" si="51"/>
        <v>0</v>
      </c>
      <c r="DH19" s="95">
        <v>6079.2100000000009</v>
      </c>
      <c r="DI19" s="403">
        <v>4409.1399999999994</v>
      </c>
      <c r="DJ19" s="87">
        <f t="shared" si="52"/>
        <v>1670.0700000000015</v>
      </c>
      <c r="DK19" s="94">
        <f t="shared" si="53"/>
        <v>0.72528173891015424</v>
      </c>
      <c r="DL19" s="80">
        <v>9582.5</v>
      </c>
      <c r="DM19" s="81">
        <v>8076.8899999999994</v>
      </c>
      <c r="DN19" s="87">
        <f t="shared" si="54"/>
        <v>1505.6100000000006</v>
      </c>
      <c r="DO19" s="406">
        <f t="shared" si="55"/>
        <v>0.84287920688755535</v>
      </c>
      <c r="DP19" s="84">
        <v>0</v>
      </c>
      <c r="DQ19" s="80">
        <v>0</v>
      </c>
      <c r="DR19" s="82">
        <f t="shared" si="56"/>
        <v>0</v>
      </c>
      <c r="DS19" s="96"/>
      <c r="DT19" s="97">
        <v>9130.2099999999991</v>
      </c>
      <c r="DU19" s="97">
        <v>12144.66</v>
      </c>
      <c r="DV19" s="98">
        <f t="shared" si="57"/>
        <v>272837.36000000004</v>
      </c>
      <c r="DW19" s="87">
        <f t="shared" si="58"/>
        <v>390220.17</v>
      </c>
      <c r="DX19" s="87">
        <f t="shared" si="59"/>
        <v>-117382.80999999994</v>
      </c>
      <c r="DY19" s="83">
        <f t="shared" si="60"/>
        <v>1.4302299729040038</v>
      </c>
      <c r="DZ19" s="108"/>
      <c r="EA19" s="100">
        <f t="shared" si="2"/>
        <v>-295220.63999999996</v>
      </c>
      <c r="EB19" s="91">
        <f t="shared" si="3"/>
        <v>-143370.66999999995</v>
      </c>
      <c r="EC19" s="101"/>
      <c r="ED19" s="101"/>
      <c r="EE19" s="102">
        <v>42847.070000000007</v>
      </c>
      <c r="EF19" s="102">
        <v>97531.89</v>
      </c>
      <c r="EG19" s="103">
        <f t="shared" si="61"/>
        <v>54684.819999999992</v>
      </c>
      <c r="EH19" s="104">
        <f t="shared" si="62"/>
        <v>1.2762791014648138</v>
      </c>
      <c r="EI19" s="101"/>
      <c r="EJ19" s="101"/>
      <c r="EK19" s="396"/>
      <c r="EL19" s="2"/>
      <c r="EM19" s="101"/>
      <c r="EN19" s="101"/>
    </row>
    <row r="20" spans="1:144" s="1" customFormat="1" ht="15.75" customHeight="1" x14ac:dyDescent="0.25">
      <c r="A20" s="105" t="s">
        <v>20</v>
      </c>
      <c r="B20" s="106">
        <v>9</v>
      </c>
      <c r="C20" s="107">
        <v>1</v>
      </c>
      <c r="D20" s="76" t="s">
        <v>298</v>
      </c>
      <c r="E20" s="77">
        <v>6498.75</v>
      </c>
      <c r="F20" s="78">
        <v>-554982.69999999995</v>
      </c>
      <c r="G20" s="79">
        <v>-331585.44999999995</v>
      </c>
      <c r="H20" s="80">
        <v>3942.1699999999996</v>
      </c>
      <c r="I20" s="81">
        <v>792.03</v>
      </c>
      <c r="J20" s="82">
        <f t="shared" si="4"/>
        <v>3150.1399999999994</v>
      </c>
      <c r="K20" s="83">
        <f t="shared" si="5"/>
        <v>0.20091218795739405</v>
      </c>
      <c r="L20" s="84">
        <v>2058.8199999999997</v>
      </c>
      <c r="M20" s="84">
        <v>428.67</v>
      </c>
      <c r="N20" s="82">
        <f t="shared" si="6"/>
        <v>1630.1499999999996</v>
      </c>
      <c r="O20" s="83">
        <f t="shared" si="7"/>
        <v>0.20821149979114253</v>
      </c>
      <c r="P20" s="84">
        <v>8148.7900000000009</v>
      </c>
      <c r="Q20" s="84">
        <v>6227.7199999999993</v>
      </c>
      <c r="R20" s="82">
        <f t="shared" si="8"/>
        <v>1921.0700000000015</v>
      </c>
      <c r="S20" s="83">
        <f t="shared" si="9"/>
        <v>0.76425088878226077</v>
      </c>
      <c r="T20" s="84">
        <v>1523.9299999999998</v>
      </c>
      <c r="U20" s="84">
        <v>1306.78</v>
      </c>
      <c r="V20" s="82">
        <f t="shared" si="10"/>
        <v>217.14999999999986</v>
      </c>
      <c r="W20" s="83">
        <f t="shared" si="11"/>
        <v>0.85750657838614641</v>
      </c>
      <c r="X20" s="84">
        <v>420.47999999999996</v>
      </c>
      <c r="Y20" s="84">
        <v>273.76000000000005</v>
      </c>
      <c r="Z20" s="82">
        <f t="shared" si="12"/>
        <v>146.71999999999991</v>
      </c>
      <c r="AA20" s="83">
        <f t="shared" si="13"/>
        <v>0.65106544901065466</v>
      </c>
      <c r="AB20" s="84">
        <v>3297.4599999999996</v>
      </c>
      <c r="AC20" s="84">
        <v>2280.3399999999997</v>
      </c>
      <c r="AD20" s="82">
        <f t="shared" si="14"/>
        <v>1017.1199999999999</v>
      </c>
      <c r="AE20" s="83">
        <f t="shared" si="15"/>
        <v>0.69154440084186009</v>
      </c>
      <c r="AF20" s="84">
        <v>0</v>
      </c>
      <c r="AG20" s="84">
        <v>0</v>
      </c>
      <c r="AH20" s="82">
        <f t="shared" si="16"/>
        <v>0</v>
      </c>
      <c r="AI20" s="85"/>
      <c r="AJ20" s="84">
        <v>13071.560000000001</v>
      </c>
      <c r="AK20" s="84">
        <v>41452.729999999996</v>
      </c>
      <c r="AL20" s="82">
        <f t="shared" si="18"/>
        <v>-28381.169999999995</v>
      </c>
      <c r="AM20" s="86">
        <f t="shared" si="19"/>
        <v>3.1712152183825029</v>
      </c>
      <c r="AN20" s="80">
        <v>37338.029999999992</v>
      </c>
      <c r="AO20" s="81">
        <v>37063.72</v>
      </c>
      <c r="AP20" s="87">
        <f t="shared" si="20"/>
        <v>274.3099999999904</v>
      </c>
      <c r="AQ20" s="83">
        <f t="shared" si="21"/>
        <v>0.99265333495098718</v>
      </c>
      <c r="AR20" s="84">
        <v>0</v>
      </c>
      <c r="AS20" s="84">
        <v>0</v>
      </c>
      <c r="AT20" s="87">
        <f t="shared" si="0"/>
        <v>0</v>
      </c>
      <c r="AU20" s="96"/>
      <c r="AV20" s="80">
        <v>2631.99</v>
      </c>
      <c r="AW20" s="81">
        <v>0</v>
      </c>
      <c r="AX20" s="87">
        <f t="shared" si="23"/>
        <v>2631.99</v>
      </c>
      <c r="AY20" s="83">
        <f t="shared" si="24"/>
        <v>0</v>
      </c>
      <c r="AZ20" s="90">
        <v>0</v>
      </c>
      <c r="BA20" s="82">
        <v>0</v>
      </c>
      <c r="BB20" s="82">
        <f t="shared" si="25"/>
        <v>0</v>
      </c>
      <c r="BC20" s="91"/>
      <c r="BD20" s="84">
        <v>40867.97</v>
      </c>
      <c r="BE20" s="84">
        <v>53350.26</v>
      </c>
      <c r="BF20" s="87">
        <f t="shared" si="26"/>
        <v>-12482.29</v>
      </c>
      <c r="BG20" s="83">
        <f t="shared" si="27"/>
        <v>1.3054296555468745</v>
      </c>
      <c r="BH20" s="84">
        <v>2590.4</v>
      </c>
      <c r="BI20" s="84">
        <v>454.54</v>
      </c>
      <c r="BJ20" s="82">
        <f t="shared" si="28"/>
        <v>2135.86</v>
      </c>
      <c r="BK20" s="86">
        <f t="shared" si="29"/>
        <v>0.17547096973440396</v>
      </c>
      <c r="BL20" s="80">
        <v>3589.24</v>
      </c>
      <c r="BM20" s="80">
        <v>0</v>
      </c>
      <c r="BN20" s="82">
        <f t="shared" si="30"/>
        <v>3589.24</v>
      </c>
      <c r="BO20" s="86">
        <f t="shared" si="31"/>
        <v>0</v>
      </c>
      <c r="BP20" s="80">
        <v>1812.5099999999998</v>
      </c>
      <c r="BQ20" s="80">
        <v>0</v>
      </c>
      <c r="BR20" s="82">
        <f t="shared" si="32"/>
        <v>1812.5099999999998</v>
      </c>
      <c r="BS20" s="86">
        <f t="shared" si="33"/>
        <v>0</v>
      </c>
      <c r="BT20" s="80">
        <v>2778.85</v>
      </c>
      <c r="BU20" s="80">
        <v>0</v>
      </c>
      <c r="BV20" s="82">
        <f t="shared" si="34"/>
        <v>2778.85</v>
      </c>
      <c r="BW20" s="86">
        <f t="shared" si="35"/>
        <v>0</v>
      </c>
      <c r="BX20" s="80">
        <v>1551.2599999999998</v>
      </c>
      <c r="BY20" s="80">
        <v>0</v>
      </c>
      <c r="BZ20" s="82">
        <f t="shared" si="36"/>
        <v>1551.2599999999998</v>
      </c>
      <c r="CA20" s="86">
        <f t="shared" si="37"/>
        <v>0</v>
      </c>
      <c r="CB20" s="80">
        <v>820.78000000000009</v>
      </c>
      <c r="CC20" s="80">
        <v>526.64</v>
      </c>
      <c r="CD20" s="82">
        <f t="shared" si="38"/>
        <v>294.1400000000001</v>
      </c>
      <c r="CE20" s="83">
        <f t="shared" si="39"/>
        <v>0.64163356806939731</v>
      </c>
      <c r="CF20" s="84">
        <v>1.9500000000000002</v>
      </c>
      <c r="CG20" s="84">
        <v>0</v>
      </c>
      <c r="CH20" s="82">
        <f t="shared" si="40"/>
        <v>1.9500000000000002</v>
      </c>
      <c r="CI20" s="86">
        <f t="shared" si="41"/>
        <v>0</v>
      </c>
      <c r="CJ20" s="80">
        <v>0</v>
      </c>
      <c r="CK20" s="81">
        <v>0</v>
      </c>
      <c r="CL20" s="81">
        <v>0</v>
      </c>
      <c r="CM20" s="92"/>
      <c r="CN20" s="93">
        <v>48195.12999999999</v>
      </c>
      <c r="CO20" s="93">
        <v>60931.389999999992</v>
      </c>
      <c r="CP20" s="87">
        <f t="shared" si="42"/>
        <v>-12736.260000000002</v>
      </c>
      <c r="CQ20" s="94">
        <f t="shared" si="43"/>
        <v>1.2642644599153483</v>
      </c>
      <c r="CR20" s="80">
        <v>26075.88</v>
      </c>
      <c r="CS20" s="81">
        <v>26091.8</v>
      </c>
      <c r="CT20" s="87">
        <f t="shared" si="44"/>
        <v>-15.919999999998254</v>
      </c>
      <c r="CU20" s="94">
        <f t="shared" si="45"/>
        <v>1.0006105258959621</v>
      </c>
      <c r="CV20" s="80">
        <v>11505.519999999999</v>
      </c>
      <c r="CW20" s="81">
        <v>0</v>
      </c>
      <c r="CX20" s="87">
        <f t="shared" si="46"/>
        <v>11505.519999999999</v>
      </c>
      <c r="CY20" s="86">
        <f t="shared" si="47"/>
        <v>0</v>
      </c>
      <c r="CZ20" s="80">
        <v>1210.6999999999998</v>
      </c>
      <c r="DA20" s="81">
        <v>993.94999999999993</v>
      </c>
      <c r="DB20" s="87">
        <f t="shared" si="48"/>
        <v>216.74999999999989</v>
      </c>
      <c r="DC20" s="86">
        <f t="shared" si="49"/>
        <v>0.8209713388948543</v>
      </c>
      <c r="DD20" s="80">
        <v>155.31</v>
      </c>
      <c r="DE20" s="81">
        <v>0</v>
      </c>
      <c r="DF20" s="87">
        <f t="shared" si="50"/>
        <v>155.31</v>
      </c>
      <c r="DG20" s="86">
        <f t="shared" si="51"/>
        <v>0</v>
      </c>
      <c r="DH20" s="95">
        <v>1616.43</v>
      </c>
      <c r="DI20" s="403">
        <v>1711.58</v>
      </c>
      <c r="DJ20" s="87">
        <f t="shared" si="52"/>
        <v>-95.149999999999864</v>
      </c>
      <c r="DK20" s="94">
        <f t="shared" si="53"/>
        <v>1.058864287349282</v>
      </c>
      <c r="DL20" s="80">
        <v>10981.99</v>
      </c>
      <c r="DM20" s="81">
        <v>9191.35</v>
      </c>
      <c r="DN20" s="87">
        <f t="shared" si="54"/>
        <v>1790.6399999999994</v>
      </c>
      <c r="DO20" s="406">
        <f t="shared" si="55"/>
        <v>0.83694758418100912</v>
      </c>
      <c r="DP20" s="84">
        <v>0</v>
      </c>
      <c r="DQ20" s="80">
        <v>0</v>
      </c>
      <c r="DR20" s="82">
        <f t="shared" si="56"/>
        <v>0</v>
      </c>
      <c r="DS20" s="96"/>
      <c r="DT20" s="97">
        <v>7870.1299999999992</v>
      </c>
      <c r="DU20" s="97">
        <v>8238.2899999999991</v>
      </c>
      <c r="DV20" s="98">
        <f t="shared" si="57"/>
        <v>234057.27999999997</v>
      </c>
      <c r="DW20" s="87">
        <f t="shared" si="58"/>
        <v>251315.55000000005</v>
      </c>
      <c r="DX20" s="87">
        <f t="shared" si="59"/>
        <v>-17258.270000000077</v>
      </c>
      <c r="DY20" s="83">
        <f t="shared" si="60"/>
        <v>1.0737352412195855</v>
      </c>
      <c r="DZ20" s="108"/>
      <c r="EA20" s="100">
        <f t="shared" si="2"/>
        <v>-572240.97</v>
      </c>
      <c r="EB20" s="91">
        <f t="shared" si="3"/>
        <v>-331903.92999999993</v>
      </c>
      <c r="EC20" s="101"/>
      <c r="ED20" s="101"/>
      <c r="EE20" s="102">
        <v>37198.900000000009</v>
      </c>
      <c r="EF20" s="102">
        <v>102836.18000000001</v>
      </c>
      <c r="EG20" s="103">
        <f t="shared" si="61"/>
        <v>65637.279999999999</v>
      </c>
      <c r="EH20" s="104">
        <f t="shared" si="62"/>
        <v>1.7644951866856273</v>
      </c>
      <c r="EI20" s="101"/>
      <c r="EJ20" s="101"/>
      <c r="EK20" s="396"/>
      <c r="EL20" s="2"/>
      <c r="EM20" s="101"/>
      <c r="EN20" s="101"/>
    </row>
    <row r="21" spans="1:144" s="1" customFormat="1" ht="15.75" customHeight="1" x14ac:dyDescent="0.25">
      <c r="A21" s="105" t="s">
        <v>21</v>
      </c>
      <c r="B21" s="106">
        <v>2</v>
      </c>
      <c r="C21" s="107">
        <v>3</v>
      </c>
      <c r="D21" s="76" t="s">
        <v>299</v>
      </c>
      <c r="E21" s="77">
        <v>928.10000000000014</v>
      </c>
      <c r="F21" s="78">
        <v>-3079.5799999999995</v>
      </c>
      <c r="G21" s="79">
        <v>-4177.3700000000017</v>
      </c>
      <c r="H21" s="80">
        <v>1210.45</v>
      </c>
      <c r="I21" s="81">
        <v>486.74</v>
      </c>
      <c r="J21" s="82">
        <f t="shared" si="4"/>
        <v>723.71</v>
      </c>
      <c r="K21" s="83">
        <f t="shared" si="5"/>
        <v>0.40211491594035276</v>
      </c>
      <c r="L21" s="84">
        <v>749.61</v>
      </c>
      <c r="M21" s="84">
        <v>423.86999999999995</v>
      </c>
      <c r="N21" s="82">
        <f t="shared" si="6"/>
        <v>325.74000000000007</v>
      </c>
      <c r="O21" s="83">
        <f t="shared" si="7"/>
        <v>0.56545403609877132</v>
      </c>
      <c r="P21" s="84">
        <v>1432.62</v>
      </c>
      <c r="Q21" s="84">
        <v>1108.6299999999999</v>
      </c>
      <c r="R21" s="82">
        <f t="shared" si="8"/>
        <v>323.99</v>
      </c>
      <c r="S21" s="83">
        <f t="shared" si="9"/>
        <v>0.77384791500886485</v>
      </c>
      <c r="T21" s="84">
        <v>246.12999999999997</v>
      </c>
      <c r="U21" s="84">
        <v>210.06</v>
      </c>
      <c r="V21" s="82">
        <f t="shared" si="10"/>
        <v>36.069999999999965</v>
      </c>
      <c r="W21" s="83">
        <f t="shared" si="11"/>
        <v>0.85345142810709795</v>
      </c>
      <c r="X21" s="84">
        <v>0</v>
      </c>
      <c r="Y21" s="84">
        <v>0</v>
      </c>
      <c r="Z21" s="82">
        <f t="shared" si="12"/>
        <v>0</v>
      </c>
      <c r="AA21" s="83"/>
      <c r="AB21" s="84">
        <v>1671.61</v>
      </c>
      <c r="AC21" s="84">
        <v>1405.83</v>
      </c>
      <c r="AD21" s="82">
        <f t="shared" si="14"/>
        <v>265.77999999999997</v>
      </c>
      <c r="AE21" s="83">
        <f t="shared" si="15"/>
        <v>0.84100358337171943</v>
      </c>
      <c r="AF21" s="84">
        <v>317.78999999999996</v>
      </c>
      <c r="AG21" s="84">
        <v>0</v>
      </c>
      <c r="AH21" s="82">
        <f t="shared" si="16"/>
        <v>317.78999999999996</v>
      </c>
      <c r="AI21" s="85">
        <f t="shared" si="17"/>
        <v>0</v>
      </c>
      <c r="AJ21" s="84">
        <v>1749.5700000000002</v>
      </c>
      <c r="AK21" s="84">
        <v>996.38000000000011</v>
      </c>
      <c r="AL21" s="82">
        <f t="shared" si="18"/>
        <v>753.19</v>
      </c>
      <c r="AM21" s="86">
        <f t="shared" si="19"/>
        <v>0.56949993426956336</v>
      </c>
      <c r="AN21" s="80">
        <v>0</v>
      </c>
      <c r="AO21" s="81">
        <v>0</v>
      </c>
      <c r="AP21" s="87">
        <f t="shared" si="20"/>
        <v>0</v>
      </c>
      <c r="AQ21" s="83"/>
      <c r="AR21" s="84">
        <v>0</v>
      </c>
      <c r="AS21" s="84">
        <v>0</v>
      </c>
      <c r="AT21" s="87">
        <f t="shared" si="0"/>
        <v>0</v>
      </c>
      <c r="AU21" s="96"/>
      <c r="AV21" s="80">
        <v>442.03999999999996</v>
      </c>
      <c r="AW21" s="81">
        <v>0</v>
      </c>
      <c r="AX21" s="87">
        <f t="shared" si="23"/>
        <v>442.03999999999996</v>
      </c>
      <c r="AY21" s="83">
        <f t="shared" si="24"/>
        <v>0</v>
      </c>
      <c r="AZ21" s="90">
        <v>0</v>
      </c>
      <c r="BA21" s="82">
        <v>0</v>
      </c>
      <c r="BB21" s="82">
        <f t="shared" si="25"/>
        <v>0</v>
      </c>
      <c r="BC21" s="91"/>
      <c r="BD21" s="84">
        <v>6131.3</v>
      </c>
      <c r="BE21" s="84">
        <v>1051.54</v>
      </c>
      <c r="BF21" s="87">
        <f t="shared" si="26"/>
        <v>5079.76</v>
      </c>
      <c r="BG21" s="83">
        <f t="shared" si="27"/>
        <v>0.17150359630094758</v>
      </c>
      <c r="BH21" s="84">
        <v>708.98</v>
      </c>
      <c r="BI21" s="84">
        <v>0</v>
      </c>
      <c r="BJ21" s="82">
        <f t="shared" si="28"/>
        <v>708.98</v>
      </c>
      <c r="BK21" s="86">
        <f t="shared" si="29"/>
        <v>0</v>
      </c>
      <c r="BL21" s="80">
        <v>1278.0800000000002</v>
      </c>
      <c r="BM21" s="80">
        <v>0</v>
      </c>
      <c r="BN21" s="82">
        <f t="shared" si="30"/>
        <v>1278.0800000000002</v>
      </c>
      <c r="BO21" s="86">
        <f t="shared" si="31"/>
        <v>0</v>
      </c>
      <c r="BP21" s="80">
        <v>197.23000000000002</v>
      </c>
      <c r="BQ21" s="80">
        <v>0</v>
      </c>
      <c r="BR21" s="82">
        <f t="shared" si="32"/>
        <v>197.23000000000002</v>
      </c>
      <c r="BS21" s="86">
        <f t="shared" si="33"/>
        <v>0</v>
      </c>
      <c r="BT21" s="80">
        <v>525.95000000000005</v>
      </c>
      <c r="BU21" s="80">
        <v>0</v>
      </c>
      <c r="BV21" s="82">
        <f t="shared" si="34"/>
        <v>525.95000000000005</v>
      </c>
      <c r="BW21" s="86">
        <f t="shared" si="35"/>
        <v>0</v>
      </c>
      <c r="BX21" s="80">
        <v>0</v>
      </c>
      <c r="BY21" s="80">
        <v>0</v>
      </c>
      <c r="BZ21" s="82">
        <f t="shared" si="36"/>
        <v>0</v>
      </c>
      <c r="CA21" s="86"/>
      <c r="CB21" s="80">
        <v>397.77999999999992</v>
      </c>
      <c r="CC21" s="80">
        <v>384.43</v>
      </c>
      <c r="CD21" s="82">
        <f t="shared" si="38"/>
        <v>13.349999999999909</v>
      </c>
      <c r="CE21" s="83">
        <f t="shared" si="39"/>
        <v>0.96643873497913446</v>
      </c>
      <c r="CF21" s="84">
        <v>80.649999999999991</v>
      </c>
      <c r="CG21" s="84">
        <v>0</v>
      </c>
      <c r="CH21" s="82">
        <f t="shared" si="40"/>
        <v>80.649999999999991</v>
      </c>
      <c r="CI21" s="86">
        <f t="shared" si="41"/>
        <v>0</v>
      </c>
      <c r="CJ21" s="80">
        <v>0</v>
      </c>
      <c r="CK21" s="81">
        <v>0</v>
      </c>
      <c r="CL21" s="81">
        <v>0</v>
      </c>
      <c r="CM21" s="92"/>
      <c r="CN21" s="93">
        <v>7388.7099999999991</v>
      </c>
      <c r="CO21" s="93">
        <v>14745.5</v>
      </c>
      <c r="CP21" s="87">
        <f t="shared" si="42"/>
        <v>-7356.7900000000009</v>
      </c>
      <c r="CQ21" s="94">
        <f t="shared" si="43"/>
        <v>1.9956798954079944</v>
      </c>
      <c r="CR21" s="80">
        <v>4030.55</v>
      </c>
      <c r="CS21" s="81">
        <v>4484.1000000000004</v>
      </c>
      <c r="CT21" s="87">
        <f t="shared" si="44"/>
        <v>-453.55000000000018</v>
      </c>
      <c r="CU21" s="94">
        <f t="shared" si="45"/>
        <v>1.1125280668891342</v>
      </c>
      <c r="CV21" s="80">
        <v>2519.79</v>
      </c>
      <c r="CW21" s="81">
        <v>0</v>
      </c>
      <c r="CX21" s="87">
        <f t="shared" si="46"/>
        <v>2519.79</v>
      </c>
      <c r="CY21" s="86">
        <f t="shared" si="47"/>
        <v>0</v>
      </c>
      <c r="CZ21" s="80">
        <v>781.28</v>
      </c>
      <c r="DA21" s="81">
        <v>642.6</v>
      </c>
      <c r="DB21" s="87">
        <f t="shared" si="48"/>
        <v>138.67999999999995</v>
      </c>
      <c r="DC21" s="86">
        <f t="shared" si="49"/>
        <v>0.82249641613762037</v>
      </c>
      <c r="DD21" s="80">
        <v>100.99000000000001</v>
      </c>
      <c r="DE21" s="81">
        <v>0</v>
      </c>
      <c r="DF21" s="87">
        <f t="shared" si="50"/>
        <v>100.99000000000001</v>
      </c>
      <c r="DG21" s="86">
        <f t="shared" si="51"/>
        <v>0</v>
      </c>
      <c r="DH21" s="95">
        <v>2205.4299999999998</v>
      </c>
      <c r="DI21" s="403">
        <v>1407.33</v>
      </c>
      <c r="DJ21" s="87">
        <f t="shared" si="52"/>
        <v>798.09999999999991</v>
      </c>
      <c r="DK21" s="94">
        <f t="shared" si="53"/>
        <v>0.63812045723509703</v>
      </c>
      <c r="DL21" s="80">
        <v>0</v>
      </c>
      <c r="DM21" s="81">
        <v>0</v>
      </c>
      <c r="DN21" s="87">
        <f t="shared" si="54"/>
        <v>0</v>
      </c>
      <c r="DO21" s="406"/>
      <c r="DP21" s="84">
        <v>0</v>
      </c>
      <c r="DQ21" s="80">
        <v>0</v>
      </c>
      <c r="DR21" s="82">
        <f t="shared" si="56"/>
        <v>0</v>
      </c>
      <c r="DS21" s="96"/>
      <c r="DT21" s="97">
        <v>1169.6700000000003</v>
      </c>
      <c r="DU21" s="97">
        <v>936.5100000000001</v>
      </c>
      <c r="DV21" s="98">
        <f t="shared" si="57"/>
        <v>35336.21</v>
      </c>
      <c r="DW21" s="87">
        <f t="shared" si="58"/>
        <v>28283.52</v>
      </c>
      <c r="DX21" s="87">
        <f t="shared" si="59"/>
        <v>7052.6899999999987</v>
      </c>
      <c r="DY21" s="83">
        <f t="shared" si="60"/>
        <v>0.80041181552860374</v>
      </c>
      <c r="DZ21" s="108"/>
      <c r="EA21" s="100">
        <f t="shared" si="2"/>
        <v>3973.1100000000006</v>
      </c>
      <c r="EB21" s="91">
        <f t="shared" si="3"/>
        <v>3706.6299999999992</v>
      </c>
      <c r="EC21" s="101"/>
      <c r="ED21" s="101"/>
      <c r="EE21" s="102">
        <v>5521.2500000000009</v>
      </c>
      <c r="EF21" s="102">
        <v>5672.08</v>
      </c>
      <c r="EG21" s="103">
        <f t="shared" si="61"/>
        <v>150.82999999999902</v>
      </c>
      <c r="EH21" s="104">
        <v>0</v>
      </c>
      <c r="EI21" s="101"/>
      <c r="EJ21" s="101"/>
      <c r="EK21" s="396"/>
      <c r="EL21" s="2"/>
      <c r="EM21" s="101"/>
      <c r="EN21" s="101"/>
    </row>
    <row r="22" spans="1:144" s="1" customFormat="1" ht="15.75" customHeight="1" x14ac:dyDescent="0.25">
      <c r="A22" s="105" t="s">
        <v>22</v>
      </c>
      <c r="B22" s="106">
        <v>5</v>
      </c>
      <c r="C22" s="107">
        <v>4</v>
      </c>
      <c r="D22" s="76" t="s">
        <v>300</v>
      </c>
      <c r="E22" s="77">
        <v>3666.9000000000005</v>
      </c>
      <c r="F22" s="78">
        <v>-29882.84</v>
      </c>
      <c r="G22" s="79">
        <v>-57708.429999999978</v>
      </c>
      <c r="H22" s="80">
        <v>5331.6500000000005</v>
      </c>
      <c r="I22" s="81">
        <v>750.76</v>
      </c>
      <c r="J22" s="82">
        <f t="shared" si="4"/>
        <v>4580.8900000000003</v>
      </c>
      <c r="K22" s="83">
        <f t="shared" si="5"/>
        <v>0.14081194376975231</v>
      </c>
      <c r="L22" s="84">
        <v>2591.7600000000002</v>
      </c>
      <c r="M22" s="84">
        <v>854.18000000000006</v>
      </c>
      <c r="N22" s="82">
        <f t="shared" si="6"/>
        <v>1737.5800000000002</v>
      </c>
      <c r="O22" s="83">
        <f t="shared" si="7"/>
        <v>0.32957526931506004</v>
      </c>
      <c r="P22" s="84">
        <v>5085.6299999999992</v>
      </c>
      <c r="Q22" s="84">
        <v>3901.4800000000005</v>
      </c>
      <c r="R22" s="82">
        <f t="shared" si="8"/>
        <v>1184.1499999999987</v>
      </c>
      <c r="S22" s="83">
        <f t="shared" si="9"/>
        <v>0.76715765794994939</v>
      </c>
      <c r="T22" s="84">
        <v>951.18000000000006</v>
      </c>
      <c r="U22" s="84">
        <v>813.65</v>
      </c>
      <c r="V22" s="82">
        <f t="shared" si="10"/>
        <v>137.53000000000009</v>
      </c>
      <c r="W22" s="83">
        <f t="shared" si="11"/>
        <v>0.85541117348977047</v>
      </c>
      <c r="X22" s="84">
        <v>251.18000000000004</v>
      </c>
      <c r="Y22" s="84">
        <v>273.48000000000008</v>
      </c>
      <c r="Z22" s="82">
        <f t="shared" si="12"/>
        <v>-22.30000000000004</v>
      </c>
      <c r="AA22" s="83">
        <f t="shared" si="13"/>
        <v>1.0887809538976034</v>
      </c>
      <c r="AB22" s="84">
        <v>5051.88</v>
      </c>
      <c r="AC22" s="84">
        <v>2927.7000000000003</v>
      </c>
      <c r="AD22" s="82">
        <f t="shared" si="14"/>
        <v>2124.1799999999998</v>
      </c>
      <c r="AE22" s="83">
        <f t="shared" si="15"/>
        <v>0.5795268296159054</v>
      </c>
      <c r="AF22" s="84">
        <v>1255.5700000000002</v>
      </c>
      <c r="AG22" s="84">
        <v>0</v>
      </c>
      <c r="AH22" s="82">
        <f t="shared" si="16"/>
        <v>1255.5700000000002</v>
      </c>
      <c r="AI22" s="85">
        <f t="shared" si="17"/>
        <v>0</v>
      </c>
      <c r="AJ22" s="84">
        <v>6879.4500000000007</v>
      </c>
      <c r="AK22" s="84">
        <v>6180.67</v>
      </c>
      <c r="AL22" s="82">
        <f t="shared" si="18"/>
        <v>698.78000000000065</v>
      </c>
      <c r="AM22" s="86">
        <f t="shared" si="19"/>
        <v>0.89842501944196107</v>
      </c>
      <c r="AN22" s="80">
        <v>0</v>
      </c>
      <c r="AO22" s="81">
        <v>0</v>
      </c>
      <c r="AP22" s="87">
        <f t="shared" si="20"/>
        <v>0</v>
      </c>
      <c r="AQ22" s="83"/>
      <c r="AR22" s="84">
        <v>0</v>
      </c>
      <c r="AS22" s="84">
        <v>0</v>
      </c>
      <c r="AT22" s="87">
        <f t="shared" si="0"/>
        <v>0</v>
      </c>
      <c r="AU22" s="96"/>
      <c r="AV22" s="80">
        <v>1687.8699999999997</v>
      </c>
      <c r="AW22" s="81">
        <v>0</v>
      </c>
      <c r="AX22" s="87">
        <f t="shared" si="23"/>
        <v>1687.8699999999997</v>
      </c>
      <c r="AY22" s="83">
        <f t="shared" si="24"/>
        <v>0</v>
      </c>
      <c r="AZ22" s="90">
        <v>0</v>
      </c>
      <c r="BA22" s="82">
        <v>0</v>
      </c>
      <c r="BB22" s="82">
        <f t="shared" si="25"/>
        <v>0</v>
      </c>
      <c r="BC22" s="91"/>
      <c r="BD22" s="84">
        <v>16987.280000000002</v>
      </c>
      <c r="BE22" s="84">
        <v>2164.4899999999998</v>
      </c>
      <c r="BF22" s="87">
        <f t="shared" si="26"/>
        <v>14822.790000000003</v>
      </c>
      <c r="BG22" s="83">
        <f t="shared" si="27"/>
        <v>0.12741828003070529</v>
      </c>
      <c r="BH22" s="84">
        <v>3344.94</v>
      </c>
      <c r="BI22" s="84">
        <v>0</v>
      </c>
      <c r="BJ22" s="82">
        <f t="shared" si="28"/>
        <v>3344.94</v>
      </c>
      <c r="BK22" s="86">
        <f t="shared" si="29"/>
        <v>0</v>
      </c>
      <c r="BL22" s="80">
        <v>4418.63</v>
      </c>
      <c r="BM22" s="80">
        <v>3687.88</v>
      </c>
      <c r="BN22" s="82">
        <f t="shared" si="30"/>
        <v>730.75</v>
      </c>
      <c r="BO22" s="86">
        <f t="shared" si="31"/>
        <v>0.83462068559711944</v>
      </c>
      <c r="BP22" s="80">
        <v>844.12</v>
      </c>
      <c r="BQ22" s="80">
        <v>0</v>
      </c>
      <c r="BR22" s="82">
        <f t="shared" si="32"/>
        <v>844.12</v>
      </c>
      <c r="BS22" s="86">
        <f t="shared" si="33"/>
        <v>0</v>
      </c>
      <c r="BT22" s="80">
        <v>1934.31</v>
      </c>
      <c r="BU22" s="80">
        <v>0</v>
      </c>
      <c r="BV22" s="82">
        <f t="shared" si="34"/>
        <v>1934.31</v>
      </c>
      <c r="BW22" s="86">
        <f t="shared" si="35"/>
        <v>0</v>
      </c>
      <c r="BX22" s="80">
        <v>927.34999999999991</v>
      </c>
      <c r="BY22" s="80">
        <v>0</v>
      </c>
      <c r="BZ22" s="82">
        <f t="shared" si="36"/>
        <v>927.34999999999991</v>
      </c>
      <c r="CA22" s="86">
        <f t="shared" si="37"/>
        <v>0</v>
      </c>
      <c r="CB22" s="80">
        <v>1774.7899999999997</v>
      </c>
      <c r="CC22" s="80">
        <v>1734.12</v>
      </c>
      <c r="CD22" s="82">
        <f t="shared" si="38"/>
        <v>40.669999999999845</v>
      </c>
      <c r="CE22" s="83">
        <f t="shared" si="39"/>
        <v>0.9770846128274332</v>
      </c>
      <c r="CF22" s="84">
        <v>221.10000000000002</v>
      </c>
      <c r="CG22" s="84">
        <v>0</v>
      </c>
      <c r="CH22" s="82">
        <f t="shared" si="40"/>
        <v>221.10000000000002</v>
      </c>
      <c r="CI22" s="86">
        <f t="shared" si="41"/>
        <v>0</v>
      </c>
      <c r="CJ22" s="80">
        <v>0</v>
      </c>
      <c r="CK22" s="81">
        <v>0</v>
      </c>
      <c r="CL22" s="81">
        <v>0</v>
      </c>
      <c r="CM22" s="92"/>
      <c r="CN22" s="93">
        <v>43439.94</v>
      </c>
      <c r="CO22" s="93">
        <v>59859.920000000006</v>
      </c>
      <c r="CP22" s="87">
        <f t="shared" si="42"/>
        <v>-16419.980000000003</v>
      </c>
      <c r="CQ22" s="94">
        <f t="shared" si="43"/>
        <v>1.377992695201697</v>
      </c>
      <c r="CR22" s="80">
        <v>15168.849999999999</v>
      </c>
      <c r="CS22" s="81">
        <v>13500.249999999998</v>
      </c>
      <c r="CT22" s="87">
        <f t="shared" si="44"/>
        <v>1668.6000000000004</v>
      </c>
      <c r="CU22" s="94">
        <f t="shared" si="45"/>
        <v>0.88999825299874413</v>
      </c>
      <c r="CV22" s="80">
        <v>3838.49</v>
      </c>
      <c r="CW22" s="81">
        <v>0</v>
      </c>
      <c r="CX22" s="87">
        <f t="shared" si="46"/>
        <v>3838.49</v>
      </c>
      <c r="CY22" s="86">
        <f t="shared" si="47"/>
        <v>0</v>
      </c>
      <c r="CZ22" s="80">
        <v>1188.0700000000002</v>
      </c>
      <c r="DA22" s="81">
        <v>977.6099999999999</v>
      </c>
      <c r="DB22" s="87">
        <f t="shared" si="48"/>
        <v>210.46000000000026</v>
      </c>
      <c r="DC22" s="86">
        <f t="shared" si="49"/>
        <v>0.82285555564907775</v>
      </c>
      <c r="DD22" s="80">
        <v>154.72999999999999</v>
      </c>
      <c r="DE22" s="81">
        <v>1338.56</v>
      </c>
      <c r="DF22" s="87">
        <f t="shared" si="50"/>
        <v>-1183.83</v>
      </c>
      <c r="DG22" s="86">
        <f t="shared" si="51"/>
        <v>8.6509403477024502</v>
      </c>
      <c r="DH22" s="95">
        <v>5526.45</v>
      </c>
      <c r="DI22" s="403">
        <v>1408.7</v>
      </c>
      <c r="DJ22" s="87">
        <f t="shared" si="52"/>
        <v>4117.75</v>
      </c>
      <c r="DK22" s="94">
        <f t="shared" si="53"/>
        <v>0.25490142858435344</v>
      </c>
      <c r="DL22" s="80">
        <v>0</v>
      </c>
      <c r="DM22" s="81">
        <v>0</v>
      </c>
      <c r="DN22" s="87">
        <f t="shared" si="54"/>
        <v>0</v>
      </c>
      <c r="DO22" s="406"/>
      <c r="DP22" s="84">
        <v>0</v>
      </c>
      <c r="DQ22" s="80">
        <v>0</v>
      </c>
      <c r="DR22" s="82">
        <f t="shared" si="56"/>
        <v>0</v>
      </c>
      <c r="DS22" s="96"/>
      <c r="DT22" s="97">
        <v>4411.3999999999996</v>
      </c>
      <c r="DU22" s="97">
        <v>3444.6</v>
      </c>
      <c r="DV22" s="98">
        <f t="shared" si="57"/>
        <v>133266.62</v>
      </c>
      <c r="DW22" s="87">
        <f t="shared" si="58"/>
        <v>103818.04999999997</v>
      </c>
      <c r="DX22" s="87">
        <f t="shared" si="59"/>
        <v>29448.570000000022</v>
      </c>
      <c r="DY22" s="83">
        <f t="shared" si="60"/>
        <v>0.77902516023892543</v>
      </c>
      <c r="DZ22" s="108"/>
      <c r="EA22" s="100">
        <f t="shared" si="2"/>
        <v>-434.26999999997497</v>
      </c>
      <c r="EB22" s="91">
        <f t="shared" si="3"/>
        <v>-34842.39999999998</v>
      </c>
      <c r="EC22" s="101"/>
      <c r="ED22" s="101"/>
      <c r="EE22" s="102">
        <v>20811.2</v>
      </c>
      <c r="EF22" s="102">
        <v>34832.6</v>
      </c>
      <c r="EG22" s="103">
        <f t="shared" si="61"/>
        <v>14021.399999999998</v>
      </c>
      <c r="EH22" s="104">
        <f t="shared" si="62"/>
        <v>0.67374298454678239</v>
      </c>
      <c r="EI22" s="101"/>
      <c r="EJ22" s="101"/>
      <c r="EK22" s="396"/>
      <c r="EL22" s="2"/>
      <c r="EM22" s="101"/>
      <c r="EN22" s="101"/>
    </row>
    <row r="23" spans="1:144" s="1" customFormat="1" ht="15.75" customHeight="1" x14ac:dyDescent="0.25">
      <c r="A23" s="105" t="s">
        <v>23</v>
      </c>
      <c r="B23" s="106">
        <v>2</v>
      </c>
      <c r="C23" s="107">
        <v>1</v>
      </c>
      <c r="D23" s="76" t="s">
        <v>301</v>
      </c>
      <c r="E23" s="77">
        <v>880.77999999999986</v>
      </c>
      <c r="F23" s="78">
        <v>17334.78</v>
      </c>
      <c r="G23" s="79">
        <v>20011.919999999995</v>
      </c>
      <c r="H23" s="80">
        <v>2203.61</v>
      </c>
      <c r="I23" s="81">
        <v>179.13</v>
      </c>
      <c r="J23" s="82">
        <f t="shared" si="4"/>
        <v>2024.48</v>
      </c>
      <c r="K23" s="83">
        <f t="shared" si="5"/>
        <v>8.1289338857601839E-2</v>
      </c>
      <c r="L23" s="84">
        <v>977.49</v>
      </c>
      <c r="M23" s="84">
        <v>248.07</v>
      </c>
      <c r="N23" s="82">
        <f t="shared" si="6"/>
        <v>729.42000000000007</v>
      </c>
      <c r="O23" s="83">
        <f t="shared" si="7"/>
        <v>0.2537826473928122</v>
      </c>
      <c r="P23" s="84">
        <v>1214.5</v>
      </c>
      <c r="Q23" s="84">
        <v>950.07</v>
      </c>
      <c r="R23" s="82">
        <f t="shared" si="8"/>
        <v>264.42999999999995</v>
      </c>
      <c r="S23" s="83">
        <f t="shared" si="9"/>
        <v>0.78227254013997538</v>
      </c>
      <c r="T23" s="84">
        <v>0</v>
      </c>
      <c r="U23" s="84">
        <v>0</v>
      </c>
      <c r="V23" s="82">
        <f t="shared" si="10"/>
        <v>0</v>
      </c>
      <c r="W23" s="83"/>
      <c r="X23" s="84">
        <v>0</v>
      </c>
      <c r="Y23" s="84">
        <v>0</v>
      </c>
      <c r="Z23" s="82">
        <f t="shared" si="12"/>
        <v>0</v>
      </c>
      <c r="AA23" s="83"/>
      <c r="AB23" s="84">
        <v>446.56</v>
      </c>
      <c r="AC23" s="84">
        <v>282.66000000000003</v>
      </c>
      <c r="AD23" s="82">
        <f t="shared" si="14"/>
        <v>163.89999999999998</v>
      </c>
      <c r="AE23" s="83">
        <f t="shared" si="15"/>
        <v>0.63297205302758874</v>
      </c>
      <c r="AF23" s="84">
        <v>169.48</v>
      </c>
      <c r="AG23" s="84">
        <v>0</v>
      </c>
      <c r="AH23" s="82">
        <f t="shared" si="16"/>
        <v>169.48</v>
      </c>
      <c r="AI23" s="85"/>
      <c r="AJ23" s="84">
        <v>1737.3399999999997</v>
      </c>
      <c r="AK23" s="84">
        <v>945.56999999999994</v>
      </c>
      <c r="AL23" s="82">
        <f t="shared" si="18"/>
        <v>791.76999999999975</v>
      </c>
      <c r="AM23" s="86">
        <f t="shared" si="19"/>
        <v>0.54426306882935993</v>
      </c>
      <c r="AN23" s="80">
        <v>0</v>
      </c>
      <c r="AO23" s="81">
        <v>0</v>
      </c>
      <c r="AP23" s="87">
        <f t="shared" si="20"/>
        <v>0</v>
      </c>
      <c r="AQ23" s="83"/>
      <c r="AR23" s="84">
        <v>0</v>
      </c>
      <c r="AS23" s="84">
        <v>0</v>
      </c>
      <c r="AT23" s="87">
        <f t="shared" si="0"/>
        <v>0</v>
      </c>
      <c r="AU23" s="96"/>
      <c r="AV23" s="80">
        <v>65.95</v>
      </c>
      <c r="AW23" s="81">
        <v>0</v>
      </c>
      <c r="AX23" s="87">
        <f t="shared" si="23"/>
        <v>65.95</v>
      </c>
      <c r="AY23" s="83">
        <f t="shared" si="24"/>
        <v>0</v>
      </c>
      <c r="AZ23" s="90">
        <v>0</v>
      </c>
      <c r="BA23" s="82">
        <v>0</v>
      </c>
      <c r="BB23" s="82">
        <f t="shared" si="25"/>
        <v>0</v>
      </c>
      <c r="BC23" s="91"/>
      <c r="BD23" s="84">
        <v>4177.1699999999992</v>
      </c>
      <c r="BE23" s="84">
        <v>0</v>
      </c>
      <c r="BF23" s="87">
        <f t="shared" si="26"/>
        <v>4177.1699999999992</v>
      </c>
      <c r="BG23" s="83">
        <f t="shared" si="27"/>
        <v>0</v>
      </c>
      <c r="BH23" s="84">
        <v>1304.81</v>
      </c>
      <c r="BI23" s="84">
        <v>0</v>
      </c>
      <c r="BJ23" s="82">
        <f t="shared" si="28"/>
        <v>1304.81</v>
      </c>
      <c r="BK23" s="86">
        <f t="shared" si="29"/>
        <v>0</v>
      </c>
      <c r="BL23" s="80">
        <v>2013.2600000000002</v>
      </c>
      <c r="BM23" s="80">
        <v>0</v>
      </c>
      <c r="BN23" s="82">
        <f t="shared" si="30"/>
        <v>2013.2600000000002</v>
      </c>
      <c r="BO23" s="86">
        <f t="shared" si="31"/>
        <v>0</v>
      </c>
      <c r="BP23" s="80">
        <v>172.92</v>
      </c>
      <c r="BQ23" s="80">
        <v>0</v>
      </c>
      <c r="BR23" s="82">
        <f t="shared" si="32"/>
        <v>172.92</v>
      </c>
      <c r="BS23" s="86">
        <f t="shared" si="33"/>
        <v>0</v>
      </c>
      <c r="BT23" s="80">
        <v>0</v>
      </c>
      <c r="BU23" s="80">
        <v>0</v>
      </c>
      <c r="BV23" s="82">
        <f t="shared" si="34"/>
        <v>0</v>
      </c>
      <c r="BW23" s="86"/>
      <c r="BX23" s="80">
        <v>0</v>
      </c>
      <c r="BY23" s="80">
        <v>0</v>
      </c>
      <c r="BZ23" s="82">
        <f t="shared" si="36"/>
        <v>0</v>
      </c>
      <c r="CA23" s="86"/>
      <c r="CB23" s="80">
        <v>67.210000000000008</v>
      </c>
      <c r="CC23" s="80">
        <v>0</v>
      </c>
      <c r="CD23" s="82">
        <f t="shared" si="38"/>
        <v>67.210000000000008</v>
      </c>
      <c r="CE23" s="83">
        <f t="shared" si="39"/>
        <v>0</v>
      </c>
      <c r="CF23" s="84">
        <v>64.66</v>
      </c>
      <c r="CG23" s="84">
        <v>0</v>
      </c>
      <c r="CH23" s="82">
        <f t="shared" si="40"/>
        <v>64.66</v>
      </c>
      <c r="CI23" s="86">
        <f t="shared" si="41"/>
        <v>0</v>
      </c>
      <c r="CJ23" s="80">
        <v>0</v>
      </c>
      <c r="CK23" s="81">
        <v>0</v>
      </c>
      <c r="CL23" s="81">
        <v>0</v>
      </c>
      <c r="CM23" s="92"/>
      <c r="CN23" s="93">
        <v>8167.5599999999995</v>
      </c>
      <c r="CO23" s="93">
        <v>13873.73</v>
      </c>
      <c r="CP23" s="87">
        <f t="shared" si="42"/>
        <v>-5706.17</v>
      </c>
      <c r="CQ23" s="94">
        <f t="shared" si="43"/>
        <v>1.6986382714054136</v>
      </c>
      <c r="CR23" s="80">
        <v>2271.08</v>
      </c>
      <c r="CS23" s="81">
        <v>2374.75</v>
      </c>
      <c r="CT23" s="87">
        <f t="shared" si="44"/>
        <v>-103.67000000000007</v>
      </c>
      <c r="CU23" s="94">
        <f t="shared" si="45"/>
        <v>1.0456478855874738</v>
      </c>
      <c r="CV23" s="80">
        <v>1983</v>
      </c>
      <c r="CW23" s="81">
        <v>0</v>
      </c>
      <c r="CX23" s="87">
        <f t="shared" si="46"/>
        <v>1983</v>
      </c>
      <c r="CY23" s="86">
        <f t="shared" si="47"/>
        <v>0</v>
      </c>
      <c r="CZ23" s="80">
        <v>0</v>
      </c>
      <c r="DA23" s="81">
        <v>0</v>
      </c>
      <c r="DB23" s="87">
        <f t="shared" si="48"/>
        <v>0</v>
      </c>
      <c r="DC23" s="86"/>
      <c r="DD23" s="80">
        <v>0</v>
      </c>
      <c r="DE23" s="81">
        <v>0</v>
      </c>
      <c r="DF23" s="87">
        <f t="shared" si="50"/>
        <v>0</v>
      </c>
      <c r="DG23" s="86"/>
      <c r="DH23" s="95">
        <v>5857.17</v>
      </c>
      <c r="DI23" s="403">
        <v>4472.49</v>
      </c>
      <c r="DJ23" s="87">
        <f t="shared" si="52"/>
        <v>1384.6800000000003</v>
      </c>
      <c r="DK23" s="94">
        <f t="shared" si="53"/>
        <v>0.76359231506000336</v>
      </c>
      <c r="DL23" s="80">
        <v>0</v>
      </c>
      <c r="DM23" s="81">
        <v>0</v>
      </c>
      <c r="DN23" s="87">
        <f t="shared" si="54"/>
        <v>0</v>
      </c>
      <c r="DO23" s="406"/>
      <c r="DP23" s="84">
        <v>0</v>
      </c>
      <c r="DQ23" s="80">
        <v>0</v>
      </c>
      <c r="DR23" s="82">
        <f t="shared" si="56"/>
        <v>0</v>
      </c>
      <c r="DS23" s="96"/>
      <c r="DT23" s="97">
        <v>1126.01</v>
      </c>
      <c r="DU23" s="97">
        <v>771.21</v>
      </c>
      <c r="DV23" s="98">
        <f t="shared" si="57"/>
        <v>34019.78</v>
      </c>
      <c r="DW23" s="87">
        <f t="shared" si="58"/>
        <v>24097.68</v>
      </c>
      <c r="DX23" s="87">
        <f t="shared" si="59"/>
        <v>9922.0999999999985</v>
      </c>
      <c r="DY23" s="83">
        <f t="shared" si="60"/>
        <v>0.70834320504130244</v>
      </c>
      <c r="DZ23" s="108"/>
      <c r="EA23" s="100">
        <f t="shared" si="2"/>
        <v>27256.879999999997</v>
      </c>
      <c r="EB23" s="91">
        <f t="shared" si="3"/>
        <v>27811.949999999993</v>
      </c>
      <c r="EC23" s="101"/>
      <c r="ED23" s="101"/>
      <c r="EE23" s="102">
        <v>5315.6000000000013</v>
      </c>
      <c r="EF23" s="102">
        <v>10649.1</v>
      </c>
      <c r="EG23" s="103">
        <f t="shared" si="61"/>
        <v>5333.4999999999991</v>
      </c>
      <c r="EH23" s="104">
        <f t="shared" si="62"/>
        <v>1.0033674467604783</v>
      </c>
      <c r="EI23" s="101"/>
      <c r="EJ23" s="101"/>
      <c r="EK23" s="396"/>
      <c r="EL23" s="2"/>
      <c r="EM23" s="101"/>
      <c r="EN23" s="101"/>
    </row>
    <row r="24" spans="1:144" s="1" customFormat="1" ht="15.75" customHeight="1" x14ac:dyDescent="0.25">
      <c r="A24" s="105" t="s">
        <v>24</v>
      </c>
      <c r="B24" s="106">
        <v>2</v>
      </c>
      <c r="C24" s="107">
        <v>2</v>
      </c>
      <c r="D24" s="76" t="s">
        <v>302</v>
      </c>
      <c r="E24" s="77">
        <v>625.80000000000007</v>
      </c>
      <c r="F24" s="78">
        <v>400.25000000000182</v>
      </c>
      <c r="G24" s="79">
        <v>2906.3600000000019</v>
      </c>
      <c r="H24" s="80">
        <v>921.80000000000007</v>
      </c>
      <c r="I24" s="81">
        <v>161.37</v>
      </c>
      <c r="J24" s="82">
        <f t="shared" si="4"/>
        <v>760.43000000000006</v>
      </c>
      <c r="K24" s="83">
        <f t="shared" si="5"/>
        <v>0.17505966587112171</v>
      </c>
      <c r="L24" s="84">
        <v>617.34</v>
      </c>
      <c r="M24" s="84">
        <v>245.94</v>
      </c>
      <c r="N24" s="82">
        <f t="shared" si="6"/>
        <v>371.40000000000003</v>
      </c>
      <c r="O24" s="83">
        <f t="shared" si="7"/>
        <v>0.39838662649431428</v>
      </c>
      <c r="P24" s="84">
        <v>736</v>
      </c>
      <c r="Q24" s="84">
        <v>574.79999999999995</v>
      </c>
      <c r="R24" s="82">
        <f t="shared" si="8"/>
        <v>161.20000000000005</v>
      </c>
      <c r="S24" s="83">
        <f t="shared" si="9"/>
        <v>0.78097826086956512</v>
      </c>
      <c r="T24" s="84">
        <v>0</v>
      </c>
      <c r="U24" s="84">
        <v>0</v>
      </c>
      <c r="V24" s="82">
        <f t="shared" si="10"/>
        <v>0</v>
      </c>
      <c r="W24" s="83"/>
      <c r="X24" s="84">
        <v>0</v>
      </c>
      <c r="Y24" s="84">
        <v>0</v>
      </c>
      <c r="Z24" s="82">
        <f t="shared" si="12"/>
        <v>0</v>
      </c>
      <c r="AA24" s="83"/>
      <c r="AB24" s="84">
        <v>853.24999999999989</v>
      </c>
      <c r="AC24" s="84">
        <v>606.56999999999994</v>
      </c>
      <c r="AD24" s="82">
        <f t="shared" si="14"/>
        <v>246.67999999999995</v>
      </c>
      <c r="AE24" s="83">
        <f t="shared" si="15"/>
        <v>0.71089364195722238</v>
      </c>
      <c r="AF24" s="84">
        <v>214.26999999999998</v>
      </c>
      <c r="AG24" s="84">
        <v>0</v>
      </c>
      <c r="AH24" s="82">
        <f t="shared" si="16"/>
        <v>214.26999999999998</v>
      </c>
      <c r="AI24" s="85">
        <f t="shared" si="17"/>
        <v>0</v>
      </c>
      <c r="AJ24" s="84">
        <v>1140.72</v>
      </c>
      <c r="AK24" s="84">
        <v>671.81999999999994</v>
      </c>
      <c r="AL24" s="82">
        <f t="shared" si="18"/>
        <v>468.90000000000009</v>
      </c>
      <c r="AM24" s="86">
        <f t="shared" si="19"/>
        <v>0.5889438249526614</v>
      </c>
      <c r="AN24" s="80">
        <v>0</v>
      </c>
      <c r="AO24" s="81">
        <v>0</v>
      </c>
      <c r="AP24" s="87">
        <f t="shared" si="20"/>
        <v>0</v>
      </c>
      <c r="AQ24" s="83"/>
      <c r="AR24" s="84">
        <v>0</v>
      </c>
      <c r="AS24" s="84">
        <v>0</v>
      </c>
      <c r="AT24" s="87">
        <f t="shared" si="0"/>
        <v>0</v>
      </c>
      <c r="AU24" s="96"/>
      <c r="AV24" s="80">
        <v>1074.8499999999999</v>
      </c>
      <c r="AW24" s="81">
        <v>1092.26</v>
      </c>
      <c r="AX24" s="87">
        <f t="shared" si="23"/>
        <v>-17.410000000000082</v>
      </c>
      <c r="AY24" s="83">
        <f t="shared" si="24"/>
        <v>1.0161976089686935</v>
      </c>
      <c r="AZ24" s="90">
        <v>0</v>
      </c>
      <c r="BA24" s="82">
        <v>0</v>
      </c>
      <c r="BB24" s="82">
        <f t="shared" si="25"/>
        <v>0</v>
      </c>
      <c r="BC24" s="91"/>
      <c r="BD24" s="84">
        <v>3327.85</v>
      </c>
      <c r="BE24" s="84">
        <v>17627.14</v>
      </c>
      <c r="BF24" s="87">
        <f t="shared" si="26"/>
        <v>-14299.289999999999</v>
      </c>
      <c r="BG24" s="83">
        <f t="shared" si="27"/>
        <v>5.2968553270129366</v>
      </c>
      <c r="BH24" s="84">
        <v>590.68999999999994</v>
      </c>
      <c r="BI24" s="84">
        <v>0</v>
      </c>
      <c r="BJ24" s="82">
        <f t="shared" si="28"/>
        <v>590.68999999999994</v>
      </c>
      <c r="BK24" s="86">
        <f t="shared" si="29"/>
        <v>0</v>
      </c>
      <c r="BL24" s="80">
        <v>1052.8700000000001</v>
      </c>
      <c r="BM24" s="80">
        <v>0</v>
      </c>
      <c r="BN24" s="82">
        <f t="shared" si="30"/>
        <v>1052.8700000000001</v>
      </c>
      <c r="BO24" s="86">
        <f t="shared" si="31"/>
        <v>0</v>
      </c>
      <c r="BP24" s="80">
        <v>86.37</v>
      </c>
      <c r="BQ24" s="80">
        <v>0</v>
      </c>
      <c r="BR24" s="82">
        <f t="shared" si="32"/>
        <v>86.37</v>
      </c>
      <c r="BS24" s="86">
        <f t="shared" si="33"/>
        <v>0</v>
      </c>
      <c r="BT24" s="80">
        <v>0</v>
      </c>
      <c r="BU24" s="80">
        <v>0</v>
      </c>
      <c r="BV24" s="82">
        <f t="shared" si="34"/>
        <v>0</v>
      </c>
      <c r="BW24" s="86"/>
      <c r="BX24" s="80">
        <v>0</v>
      </c>
      <c r="BY24" s="80">
        <v>0</v>
      </c>
      <c r="BZ24" s="82">
        <f t="shared" si="36"/>
        <v>0</v>
      </c>
      <c r="CA24" s="86"/>
      <c r="CB24" s="80">
        <v>172.06</v>
      </c>
      <c r="CC24" s="80">
        <v>979.28</v>
      </c>
      <c r="CD24" s="82">
        <f t="shared" si="38"/>
        <v>-807.22</v>
      </c>
      <c r="CE24" s="83">
        <f t="shared" si="39"/>
        <v>5.6915029640822965</v>
      </c>
      <c r="CF24" s="84">
        <v>46.999999999999993</v>
      </c>
      <c r="CG24" s="84">
        <v>0</v>
      </c>
      <c r="CH24" s="82">
        <f t="shared" si="40"/>
        <v>46.999999999999993</v>
      </c>
      <c r="CI24" s="86">
        <f t="shared" si="41"/>
        <v>0</v>
      </c>
      <c r="CJ24" s="80">
        <v>0</v>
      </c>
      <c r="CK24" s="81">
        <v>0</v>
      </c>
      <c r="CL24" s="81">
        <v>0</v>
      </c>
      <c r="CM24" s="92"/>
      <c r="CN24" s="93">
        <v>6810.63</v>
      </c>
      <c r="CO24" s="93">
        <v>10942.960000000001</v>
      </c>
      <c r="CP24" s="87">
        <f t="shared" si="42"/>
        <v>-4132.3300000000008</v>
      </c>
      <c r="CQ24" s="94">
        <f t="shared" si="43"/>
        <v>1.6067470997543547</v>
      </c>
      <c r="CR24" s="80">
        <v>2277.2299999999996</v>
      </c>
      <c r="CS24" s="81">
        <v>2268.13</v>
      </c>
      <c r="CT24" s="87">
        <f t="shared" si="44"/>
        <v>9.0999999999994543</v>
      </c>
      <c r="CU24" s="94">
        <f t="shared" si="45"/>
        <v>0.99600391703956148</v>
      </c>
      <c r="CV24" s="80">
        <v>2228.2600000000002</v>
      </c>
      <c r="CW24" s="81">
        <v>0</v>
      </c>
      <c r="CX24" s="87">
        <f t="shared" si="46"/>
        <v>2228.2600000000002</v>
      </c>
      <c r="CY24" s="86">
        <f t="shared" si="47"/>
        <v>0</v>
      </c>
      <c r="CZ24" s="80">
        <v>0</v>
      </c>
      <c r="DA24" s="81">
        <v>0</v>
      </c>
      <c r="DB24" s="87">
        <f t="shared" si="48"/>
        <v>0</v>
      </c>
      <c r="DC24" s="86"/>
      <c r="DD24" s="80">
        <v>0</v>
      </c>
      <c r="DE24" s="81">
        <v>0</v>
      </c>
      <c r="DF24" s="87">
        <f t="shared" si="50"/>
        <v>0</v>
      </c>
      <c r="DG24" s="86"/>
      <c r="DH24" s="95">
        <v>2898.8199999999997</v>
      </c>
      <c r="DI24" s="403">
        <v>2820.8199999999997</v>
      </c>
      <c r="DJ24" s="87">
        <f t="shared" si="52"/>
        <v>78</v>
      </c>
      <c r="DK24" s="94">
        <f t="shared" si="53"/>
        <v>0.97309249970677725</v>
      </c>
      <c r="DL24" s="80">
        <v>0</v>
      </c>
      <c r="DM24" s="81">
        <v>0</v>
      </c>
      <c r="DN24" s="87">
        <f t="shared" si="54"/>
        <v>0</v>
      </c>
      <c r="DO24" s="406"/>
      <c r="DP24" s="84">
        <v>0</v>
      </c>
      <c r="DQ24" s="80">
        <v>0</v>
      </c>
      <c r="DR24" s="82">
        <f t="shared" si="56"/>
        <v>0</v>
      </c>
      <c r="DS24" s="96"/>
      <c r="DT24" s="97">
        <v>857.6</v>
      </c>
      <c r="DU24" s="97">
        <v>1565.11</v>
      </c>
      <c r="DV24" s="98">
        <f t="shared" si="57"/>
        <v>25907.609999999993</v>
      </c>
      <c r="DW24" s="87">
        <f t="shared" si="58"/>
        <v>39556.199999999997</v>
      </c>
      <c r="DX24" s="87">
        <f t="shared" si="59"/>
        <v>-13648.590000000004</v>
      </c>
      <c r="DY24" s="83">
        <f t="shared" si="60"/>
        <v>1.5268177960066562</v>
      </c>
      <c r="DZ24" s="108"/>
      <c r="EA24" s="100">
        <f t="shared" si="2"/>
        <v>-13248.340000000004</v>
      </c>
      <c r="EB24" s="91">
        <f t="shared" si="3"/>
        <v>-10423.219999999996</v>
      </c>
      <c r="EC24" s="101"/>
      <c r="ED24" s="101"/>
      <c r="EE24" s="102">
        <v>4048.0500000000006</v>
      </c>
      <c r="EF24" s="102">
        <v>7706.84</v>
      </c>
      <c r="EG24" s="103">
        <f t="shared" si="61"/>
        <v>3658.7899999999995</v>
      </c>
      <c r="EH24" s="104">
        <f t="shared" si="62"/>
        <v>0.90384012055187035</v>
      </c>
      <c r="EI24" s="101"/>
      <c r="EJ24" s="101"/>
      <c r="EK24" s="396"/>
      <c r="EL24" s="2"/>
      <c r="EM24" s="101"/>
      <c r="EN24" s="101"/>
    </row>
    <row r="25" spans="1:144" s="1" customFormat="1" ht="15.75" customHeight="1" x14ac:dyDescent="0.25">
      <c r="A25" s="105" t="s">
        <v>25</v>
      </c>
      <c r="B25" s="106">
        <v>2</v>
      </c>
      <c r="C25" s="107">
        <v>2</v>
      </c>
      <c r="D25" s="76" t="s">
        <v>303</v>
      </c>
      <c r="E25" s="77">
        <v>751.39999999999986</v>
      </c>
      <c r="F25" s="78">
        <v>-56483.93</v>
      </c>
      <c r="G25" s="79">
        <v>-59062.859999999986</v>
      </c>
      <c r="H25" s="80">
        <v>1362.27</v>
      </c>
      <c r="I25" s="81">
        <v>400.28999999999996</v>
      </c>
      <c r="J25" s="82">
        <f t="shared" si="4"/>
        <v>961.98</v>
      </c>
      <c r="K25" s="83">
        <f t="shared" si="5"/>
        <v>0.29384042810896516</v>
      </c>
      <c r="L25" s="84">
        <v>803.47</v>
      </c>
      <c r="M25" s="84">
        <v>292.86</v>
      </c>
      <c r="N25" s="82">
        <f t="shared" si="6"/>
        <v>510.61</v>
      </c>
      <c r="O25" s="83">
        <f t="shared" si="7"/>
        <v>0.364494007243581</v>
      </c>
      <c r="P25" s="84">
        <v>1018.8399999999998</v>
      </c>
      <c r="Q25" s="84">
        <v>789.73</v>
      </c>
      <c r="R25" s="82">
        <f t="shared" si="8"/>
        <v>229.10999999999979</v>
      </c>
      <c r="S25" s="83">
        <f t="shared" si="9"/>
        <v>0.77512661458128873</v>
      </c>
      <c r="T25" s="84">
        <v>0</v>
      </c>
      <c r="U25" s="84">
        <v>0</v>
      </c>
      <c r="V25" s="82">
        <f t="shared" si="10"/>
        <v>0</v>
      </c>
      <c r="W25" s="83"/>
      <c r="X25" s="84">
        <v>0</v>
      </c>
      <c r="Y25" s="84">
        <v>0</v>
      </c>
      <c r="Z25" s="82">
        <f t="shared" si="12"/>
        <v>0</v>
      </c>
      <c r="AA25" s="83"/>
      <c r="AB25" s="84">
        <v>920.4699999999998</v>
      </c>
      <c r="AC25" s="84">
        <v>661.07999999999993</v>
      </c>
      <c r="AD25" s="82">
        <f t="shared" si="14"/>
        <v>259.38999999999987</v>
      </c>
      <c r="AE25" s="83">
        <f t="shared" si="15"/>
        <v>0.71819831173204995</v>
      </c>
      <c r="AF25" s="84">
        <v>257.27</v>
      </c>
      <c r="AG25" s="84">
        <v>0</v>
      </c>
      <c r="AH25" s="82">
        <f t="shared" si="16"/>
        <v>257.27</v>
      </c>
      <c r="AI25" s="85">
        <f t="shared" si="17"/>
        <v>0</v>
      </c>
      <c r="AJ25" s="84">
        <v>1369.64</v>
      </c>
      <c r="AK25" s="84">
        <v>1590.41</v>
      </c>
      <c r="AL25" s="82">
        <f t="shared" si="18"/>
        <v>-220.76999999999998</v>
      </c>
      <c r="AM25" s="86">
        <f t="shared" si="19"/>
        <v>1.1611883414619899</v>
      </c>
      <c r="AN25" s="80">
        <v>0</v>
      </c>
      <c r="AO25" s="81">
        <v>0</v>
      </c>
      <c r="AP25" s="87">
        <f t="shared" si="20"/>
        <v>0</v>
      </c>
      <c r="AQ25" s="83"/>
      <c r="AR25" s="84">
        <v>0</v>
      </c>
      <c r="AS25" s="84">
        <v>0</v>
      </c>
      <c r="AT25" s="87">
        <f t="shared" si="0"/>
        <v>0</v>
      </c>
      <c r="AU25" s="96"/>
      <c r="AV25" s="80">
        <v>1074.94</v>
      </c>
      <c r="AW25" s="81">
        <v>1092.26</v>
      </c>
      <c r="AX25" s="87">
        <f t="shared" si="23"/>
        <v>-17.319999999999936</v>
      </c>
      <c r="AY25" s="83">
        <f t="shared" si="24"/>
        <v>1.0161125272108209</v>
      </c>
      <c r="AZ25" s="90">
        <v>0</v>
      </c>
      <c r="BA25" s="82">
        <v>0</v>
      </c>
      <c r="BB25" s="82">
        <f t="shared" si="25"/>
        <v>0</v>
      </c>
      <c r="BC25" s="91"/>
      <c r="BD25" s="84">
        <v>3934.18</v>
      </c>
      <c r="BE25" s="84">
        <v>0</v>
      </c>
      <c r="BF25" s="87">
        <f t="shared" si="26"/>
        <v>3934.18</v>
      </c>
      <c r="BG25" s="83">
        <f t="shared" si="27"/>
        <v>0</v>
      </c>
      <c r="BH25" s="84">
        <v>806.46999999999991</v>
      </c>
      <c r="BI25" s="84">
        <v>2652.95</v>
      </c>
      <c r="BJ25" s="82">
        <f t="shared" si="28"/>
        <v>-1846.48</v>
      </c>
      <c r="BK25" s="86">
        <f t="shared" si="29"/>
        <v>3.2895829975076571</v>
      </c>
      <c r="BL25" s="80">
        <v>1370.19</v>
      </c>
      <c r="BM25" s="80">
        <v>0</v>
      </c>
      <c r="BN25" s="82">
        <f t="shared" si="30"/>
        <v>1370.19</v>
      </c>
      <c r="BO25" s="86">
        <f t="shared" si="31"/>
        <v>0</v>
      </c>
      <c r="BP25" s="80">
        <v>135.33000000000001</v>
      </c>
      <c r="BQ25" s="80">
        <v>3843.41</v>
      </c>
      <c r="BR25" s="82">
        <f t="shared" si="32"/>
        <v>-3708.08</v>
      </c>
      <c r="BS25" s="86">
        <f t="shared" si="33"/>
        <v>28.400280795093472</v>
      </c>
      <c r="BT25" s="80">
        <v>0</v>
      </c>
      <c r="BU25" s="80">
        <v>0</v>
      </c>
      <c r="BV25" s="82">
        <f t="shared" si="34"/>
        <v>0</v>
      </c>
      <c r="BW25" s="86"/>
      <c r="BX25" s="80">
        <v>0</v>
      </c>
      <c r="BY25" s="80">
        <v>0</v>
      </c>
      <c r="BZ25" s="82">
        <f t="shared" si="36"/>
        <v>0</v>
      </c>
      <c r="CA25" s="86"/>
      <c r="CB25" s="80">
        <v>202.95000000000005</v>
      </c>
      <c r="CC25" s="80">
        <v>0</v>
      </c>
      <c r="CD25" s="82">
        <f t="shared" si="38"/>
        <v>202.95000000000005</v>
      </c>
      <c r="CE25" s="83">
        <f t="shared" si="39"/>
        <v>0</v>
      </c>
      <c r="CF25" s="84">
        <v>51.050000000000004</v>
      </c>
      <c r="CG25" s="84">
        <v>0</v>
      </c>
      <c r="CH25" s="82">
        <f t="shared" si="40"/>
        <v>51.050000000000004</v>
      </c>
      <c r="CI25" s="86">
        <f t="shared" si="41"/>
        <v>0</v>
      </c>
      <c r="CJ25" s="80">
        <v>0</v>
      </c>
      <c r="CK25" s="81">
        <v>0</v>
      </c>
      <c r="CL25" s="81">
        <v>0</v>
      </c>
      <c r="CM25" s="92"/>
      <c r="CN25" s="93">
        <v>8102.5800000000017</v>
      </c>
      <c r="CO25" s="93">
        <v>11908.97</v>
      </c>
      <c r="CP25" s="87">
        <f t="shared" si="42"/>
        <v>-3806.3899999999976</v>
      </c>
      <c r="CQ25" s="94">
        <f t="shared" si="43"/>
        <v>1.4697750593020984</v>
      </c>
      <c r="CR25" s="80">
        <v>3036.02</v>
      </c>
      <c r="CS25" s="81">
        <v>2970.9300000000003</v>
      </c>
      <c r="CT25" s="87">
        <f t="shared" si="44"/>
        <v>65.089999999999691</v>
      </c>
      <c r="CU25" s="94">
        <f t="shared" si="45"/>
        <v>0.97856074729415499</v>
      </c>
      <c r="CV25" s="80">
        <v>2104.2799999999997</v>
      </c>
      <c r="CW25" s="81">
        <v>0</v>
      </c>
      <c r="CX25" s="87">
        <f t="shared" si="46"/>
        <v>2104.2799999999997</v>
      </c>
      <c r="CY25" s="86">
        <f t="shared" si="47"/>
        <v>0</v>
      </c>
      <c r="CZ25" s="80">
        <v>201.39</v>
      </c>
      <c r="DA25" s="81">
        <v>165.76000000000002</v>
      </c>
      <c r="DB25" s="87">
        <f t="shared" si="48"/>
        <v>35.629999999999967</v>
      </c>
      <c r="DC25" s="86">
        <f t="shared" si="49"/>
        <v>0.82307959680222464</v>
      </c>
      <c r="DD25" s="80">
        <v>26.06</v>
      </c>
      <c r="DE25" s="81">
        <v>0</v>
      </c>
      <c r="DF25" s="87">
        <f t="shared" si="50"/>
        <v>26.06</v>
      </c>
      <c r="DG25" s="86">
        <f t="shared" si="51"/>
        <v>0</v>
      </c>
      <c r="DH25" s="95">
        <v>2898.76</v>
      </c>
      <c r="DI25" s="403">
        <v>2820.8199999999997</v>
      </c>
      <c r="DJ25" s="87">
        <f t="shared" si="52"/>
        <v>77.940000000000509</v>
      </c>
      <c r="DK25" s="94">
        <f t="shared" si="53"/>
        <v>0.97311264126730035</v>
      </c>
      <c r="DL25" s="80">
        <v>0</v>
      </c>
      <c r="DM25" s="81">
        <v>0</v>
      </c>
      <c r="DN25" s="87">
        <f t="shared" si="54"/>
        <v>0</v>
      </c>
      <c r="DO25" s="406"/>
      <c r="DP25" s="84">
        <v>0</v>
      </c>
      <c r="DQ25" s="80">
        <v>0</v>
      </c>
      <c r="DR25" s="82">
        <f t="shared" si="56"/>
        <v>0</v>
      </c>
      <c r="DS25" s="96"/>
      <c r="DT25" s="97">
        <v>1015.97</v>
      </c>
      <c r="DU25" s="97">
        <v>1109.1699999999998</v>
      </c>
      <c r="DV25" s="98">
        <f t="shared" si="57"/>
        <v>30692.130000000005</v>
      </c>
      <c r="DW25" s="87">
        <f t="shared" si="58"/>
        <v>30298.639999999996</v>
      </c>
      <c r="DX25" s="87">
        <f t="shared" si="59"/>
        <v>393.49000000000888</v>
      </c>
      <c r="DY25" s="83">
        <f t="shared" si="60"/>
        <v>0.98717944958528425</v>
      </c>
      <c r="DZ25" s="108"/>
      <c r="EA25" s="100">
        <f t="shared" si="2"/>
        <v>-56090.439999999988</v>
      </c>
      <c r="EB25" s="91">
        <f t="shared" si="3"/>
        <v>-59059.049999999974</v>
      </c>
      <c r="EC25" s="101"/>
      <c r="ED25" s="101"/>
      <c r="EE25" s="102">
        <v>4795.6500000000015</v>
      </c>
      <c r="EF25" s="102">
        <v>6032.34</v>
      </c>
      <c r="EG25" s="103">
        <f t="shared" si="61"/>
        <v>1236.6899999999987</v>
      </c>
      <c r="EH25" s="104">
        <f t="shared" si="62"/>
        <v>0.2578774514403675</v>
      </c>
      <c r="EI25" s="101"/>
      <c r="EJ25" s="101"/>
      <c r="EK25" s="396"/>
      <c r="EL25" s="2"/>
      <c r="EM25" s="101"/>
      <c r="EN25" s="101"/>
    </row>
    <row r="26" spans="1:144" s="1" customFormat="1" ht="15.75" customHeight="1" x14ac:dyDescent="0.25">
      <c r="A26" s="105" t="s">
        <v>26</v>
      </c>
      <c r="B26" s="106">
        <v>2</v>
      </c>
      <c r="C26" s="107">
        <v>2</v>
      </c>
      <c r="D26" s="76" t="s">
        <v>304</v>
      </c>
      <c r="E26" s="77">
        <v>682.36</v>
      </c>
      <c r="F26" s="78">
        <v>-21283.910000000003</v>
      </c>
      <c r="G26" s="79">
        <v>-20611.060000000005</v>
      </c>
      <c r="H26" s="80">
        <v>967.19999999999982</v>
      </c>
      <c r="I26" s="81">
        <v>355.92</v>
      </c>
      <c r="J26" s="82">
        <f t="shared" si="4"/>
        <v>611.27999999999975</v>
      </c>
      <c r="K26" s="83">
        <f t="shared" si="5"/>
        <v>0.36799007444168741</v>
      </c>
      <c r="L26" s="84">
        <v>546.77</v>
      </c>
      <c r="M26" s="84">
        <v>256.43</v>
      </c>
      <c r="N26" s="82">
        <f t="shared" si="6"/>
        <v>290.33999999999997</v>
      </c>
      <c r="O26" s="83">
        <f t="shared" si="7"/>
        <v>0.46899061762715588</v>
      </c>
      <c r="P26" s="84">
        <v>956.67</v>
      </c>
      <c r="Q26" s="84">
        <v>752.22</v>
      </c>
      <c r="R26" s="82">
        <f t="shared" si="8"/>
        <v>204.44999999999993</v>
      </c>
      <c r="S26" s="83">
        <f t="shared" si="9"/>
        <v>0.78628994324061596</v>
      </c>
      <c r="T26" s="84">
        <v>0</v>
      </c>
      <c r="U26" s="84">
        <v>0</v>
      </c>
      <c r="V26" s="82">
        <f t="shared" si="10"/>
        <v>0</v>
      </c>
      <c r="W26" s="83"/>
      <c r="X26" s="84">
        <v>0</v>
      </c>
      <c r="Y26" s="84">
        <v>0</v>
      </c>
      <c r="Z26" s="82">
        <f t="shared" si="12"/>
        <v>0</v>
      </c>
      <c r="AA26" s="83"/>
      <c r="AB26" s="84">
        <v>848.98</v>
      </c>
      <c r="AC26" s="84">
        <v>647.93000000000006</v>
      </c>
      <c r="AD26" s="82">
        <f t="shared" si="14"/>
        <v>201.04999999999995</v>
      </c>
      <c r="AE26" s="83">
        <f t="shared" si="15"/>
        <v>0.76318641192960968</v>
      </c>
      <c r="AF26" s="84">
        <v>233.63999999999996</v>
      </c>
      <c r="AG26" s="84">
        <v>0</v>
      </c>
      <c r="AH26" s="82">
        <f t="shared" si="16"/>
        <v>233.63999999999996</v>
      </c>
      <c r="AI26" s="85">
        <f t="shared" si="17"/>
        <v>0</v>
      </c>
      <c r="AJ26" s="84">
        <v>1244.01</v>
      </c>
      <c r="AK26" s="84">
        <v>732.54</v>
      </c>
      <c r="AL26" s="82">
        <f t="shared" si="18"/>
        <v>511.47</v>
      </c>
      <c r="AM26" s="86">
        <f t="shared" si="19"/>
        <v>0.58885378734897631</v>
      </c>
      <c r="AN26" s="80">
        <v>0</v>
      </c>
      <c r="AO26" s="81">
        <v>0</v>
      </c>
      <c r="AP26" s="87">
        <f t="shared" si="20"/>
        <v>0</v>
      </c>
      <c r="AQ26" s="83"/>
      <c r="AR26" s="84">
        <v>0</v>
      </c>
      <c r="AS26" s="84">
        <v>0</v>
      </c>
      <c r="AT26" s="87">
        <f t="shared" si="0"/>
        <v>0</v>
      </c>
      <c r="AU26" s="96"/>
      <c r="AV26" s="80">
        <v>1042.22</v>
      </c>
      <c r="AW26" s="81">
        <v>1092.26</v>
      </c>
      <c r="AX26" s="87">
        <f t="shared" si="23"/>
        <v>-50.039999999999964</v>
      </c>
      <c r="AY26" s="83">
        <f t="shared" si="24"/>
        <v>1.048012895549884</v>
      </c>
      <c r="AZ26" s="90">
        <v>0</v>
      </c>
      <c r="BA26" s="82">
        <v>0</v>
      </c>
      <c r="BB26" s="82">
        <f t="shared" si="25"/>
        <v>0</v>
      </c>
      <c r="BC26" s="91"/>
      <c r="BD26" s="84">
        <v>3564.7</v>
      </c>
      <c r="BE26" s="84">
        <v>0</v>
      </c>
      <c r="BF26" s="87">
        <f t="shared" si="26"/>
        <v>3564.7</v>
      </c>
      <c r="BG26" s="83">
        <f t="shared" si="27"/>
        <v>0</v>
      </c>
      <c r="BH26" s="84">
        <v>574.96</v>
      </c>
      <c r="BI26" s="84">
        <v>0</v>
      </c>
      <c r="BJ26" s="82">
        <f t="shared" si="28"/>
        <v>574.96</v>
      </c>
      <c r="BK26" s="86">
        <f t="shared" si="29"/>
        <v>0</v>
      </c>
      <c r="BL26" s="80">
        <v>931.9</v>
      </c>
      <c r="BM26" s="80">
        <v>0</v>
      </c>
      <c r="BN26" s="82">
        <f t="shared" si="30"/>
        <v>931.9</v>
      </c>
      <c r="BO26" s="86">
        <f t="shared" si="31"/>
        <v>0</v>
      </c>
      <c r="BP26" s="80">
        <v>127.41000000000003</v>
      </c>
      <c r="BQ26" s="80">
        <v>0</v>
      </c>
      <c r="BR26" s="82">
        <f t="shared" si="32"/>
        <v>127.41000000000003</v>
      </c>
      <c r="BS26" s="86">
        <f t="shared" si="33"/>
        <v>0</v>
      </c>
      <c r="BT26" s="80">
        <v>0</v>
      </c>
      <c r="BU26" s="80">
        <v>0</v>
      </c>
      <c r="BV26" s="82">
        <f t="shared" si="34"/>
        <v>0</v>
      </c>
      <c r="BW26" s="86"/>
      <c r="BX26" s="80">
        <v>0</v>
      </c>
      <c r="BY26" s="80">
        <v>0</v>
      </c>
      <c r="BZ26" s="82">
        <f t="shared" si="36"/>
        <v>0</v>
      </c>
      <c r="CA26" s="86"/>
      <c r="CB26" s="80">
        <v>191.01</v>
      </c>
      <c r="CC26" s="80">
        <v>103.27</v>
      </c>
      <c r="CD26" s="82">
        <f t="shared" si="38"/>
        <v>87.74</v>
      </c>
      <c r="CE26" s="83">
        <f t="shared" si="39"/>
        <v>0.54065232186796508</v>
      </c>
      <c r="CF26" s="84">
        <v>47.01</v>
      </c>
      <c r="CG26" s="84">
        <v>0</v>
      </c>
      <c r="CH26" s="82">
        <f t="shared" si="40"/>
        <v>47.01</v>
      </c>
      <c r="CI26" s="86">
        <f t="shared" si="41"/>
        <v>0</v>
      </c>
      <c r="CJ26" s="80">
        <v>0</v>
      </c>
      <c r="CK26" s="81">
        <v>0</v>
      </c>
      <c r="CL26" s="81">
        <v>0</v>
      </c>
      <c r="CM26" s="92"/>
      <c r="CN26" s="93">
        <v>8196</v>
      </c>
      <c r="CO26" s="93">
        <v>12911.32</v>
      </c>
      <c r="CP26" s="87">
        <f t="shared" si="42"/>
        <v>-4715.32</v>
      </c>
      <c r="CQ26" s="94">
        <f t="shared" si="43"/>
        <v>1.5753196681307955</v>
      </c>
      <c r="CR26" s="80">
        <v>2286.1</v>
      </c>
      <c r="CS26" s="81">
        <v>2362.29</v>
      </c>
      <c r="CT26" s="87">
        <f t="shared" si="44"/>
        <v>-76.190000000000055</v>
      </c>
      <c r="CU26" s="94">
        <f t="shared" si="45"/>
        <v>1.0333275009842089</v>
      </c>
      <c r="CV26" s="80">
        <v>2124.87</v>
      </c>
      <c r="CW26" s="81">
        <v>0</v>
      </c>
      <c r="CX26" s="87">
        <f t="shared" si="46"/>
        <v>2124.87</v>
      </c>
      <c r="CY26" s="86">
        <f t="shared" si="47"/>
        <v>0</v>
      </c>
      <c r="CZ26" s="80">
        <v>194.79</v>
      </c>
      <c r="DA26" s="81">
        <v>165.76000000000002</v>
      </c>
      <c r="DB26" s="87">
        <f t="shared" si="48"/>
        <v>29.029999999999973</v>
      </c>
      <c r="DC26" s="86">
        <f t="shared" si="49"/>
        <v>0.85096770881462103</v>
      </c>
      <c r="DD26" s="80">
        <v>25.39</v>
      </c>
      <c r="DE26" s="81">
        <v>0</v>
      </c>
      <c r="DF26" s="87">
        <f t="shared" si="50"/>
        <v>25.39</v>
      </c>
      <c r="DG26" s="86">
        <f t="shared" si="51"/>
        <v>0</v>
      </c>
      <c r="DH26" s="95">
        <v>897.04</v>
      </c>
      <c r="DI26" s="403">
        <v>478.76000000000005</v>
      </c>
      <c r="DJ26" s="87">
        <f t="shared" si="52"/>
        <v>418.27999999999992</v>
      </c>
      <c r="DK26" s="94">
        <f t="shared" si="53"/>
        <v>0.53371087131008654</v>
      </c>
      <c r="DL26" s="80">
        <v>0</v>
      </c>
      <c r="DM26" s="81">
        <v>0</v>
      </c>
      <c r="DN26" s="87">
        <f t="shared" si="54"/>
        <v>0</v>
      </c>
      <c r="DO26" s="406"/>
      <c r="DP26" s="84">
        <v>0</v>
      </c>
      <c r="DQ26" s="80">
        <v>0</v>
      </c>
      <c r="DR26" s="82">
        <f t="shared" si="56"/>
        <v>0</v>
      </c>
      <c r="DS26" s="96"/>
      <c r="DT26" s="97">
        <v>855.91</v>
      </c>
      <c r="DU26" s="97">
        <v>668.98</v>
      </c>
      <c r="DV26" s="98">
        <f t="shared" si="57"/>
        <v>25856.579999999998</v>
      </c>
      <c r="DW26" s="87">
        <f t="shared" si="58"/>
        <v>20527.679999999997</v>
      </c>
      <c r="DX26" s="87">
        <f t="shared" si="59"/>
        <v>5328.9000000000015</v>
      </c>
      <c r="DY26" s="83">
        <f t="shared" si="60"/>
        <v>0.79390545849451077</v>
      </c>
      <c r="DZ26" s="108"/>
      <c r="EA26" s="100">
        <f t="shared" si="2"/>
        <v>-15955.010000000002</v>
      </c>
      <c r="EB26" s="91">
        <f t="shared" si="3"/>
        <v>-15277.340000000006</v>
      </c>
      <c r="EC26" s="101"/>
      <c r="ED26" s="101"/>
      <c r="EE26" s="102">
        <v>4040.1000000000004</v>
      </c>
      <c r="EF26" s="102">
        <v>4517.3</v>
      </c>
      <c r="EG26" s="103">
        <f t="shared" si="61"/>
        <v>477.19999999999982</v>
      </c>
      <c r="EH26" s="104">
        <f t="shared" si="62"/>
        <v>0.11811588822058855</v>
      </c>
      <c r="EI26" s="101"/>
      <c r="EJ26" s="101"/>
      <c r="EK26" s="396"/>
      <c r="EL26" s="2"/>
      <c r="EM26" s="101"/>
      <c r="EN26" s="101"/>
    </row>
    <row r="27" spans="1:144" s="1" customFormat="1" ht="15.75" customHeight="1" x14ac:dyDescent="0.25">
      <c r="A27" s="105" t="s">
        <v>27</v>
      </c>
      <c r="B27" s="106">
        <v>1</v>
      </c>
      <c r="C27" s="107">
        <v>0</v>
      </c>
      <c r="D27" s="76" t="s">
        <v>305</v>
      </c>
      <c r="E27" s="77">
        <v>152.29999999999998</v>
      </c>
      <c r="F27" s="78">
        <v>3923.66</v>
      </c>
      <c r="G27" s="79">
        <v>3868.0299999999993</v>
      </c>
      <c r="H27" s="80">
        <v>0</v>
      </c>
      <c r="I27" s="81">
        <v>0</v>
      </c>
      <c r="J27" s="82">
        <f t="shared" si="4"/>
        <v>0</v>
      </c>
      <c r="K27" s="83"/>
      <c r="L27" s="84">
        <v>0</v>
      </c>
      <c r="M27" s="84">
        <v>0</v>
      </c>
      <c r="N27" s="82">
        <f t="shared" si="6"/>
        <v>0</v>
      </c>
      <c r="O27" s="83"/>
      <c r="P27" s="84">
        <v>0</v>
      </c>
      <c r="Q27" s="84">
        <v>0</v>
      </c>
      <c r="R27" s="82">
        <f t="shared" si="8"/>
        <v>0</v>
      </c>
      <c r="S27" s="83"/>
      <c r="T27" s="84">
        <v>0</v>
      </c>
      <c r="U27" s="84">
        <v>0</v>
      </c>
      <c r="V27" s="82">
        <f t="shared" si="10"/>
        <v>0</v>
      </c>
      <c r="W27" s="83"/>
      <c r="X27" s="84">
        <v>0</v>
      </c>
      <c r="Y27" s="84">
        <v>0</v>
      </c>
      <c r="Z27" s="82">
        <f t="shared" si="12"/>
        <v>0</v>
      </c>
      <c r="AA27" s="83"/>
      <c r="AB27" s="84">
        <v>0</v>
      </c>
      <c r="AC27" s="84">
        <v>0</v>
      </c>
      <c r="AD27" s="82">
        <f t="shared" si="14"/>
        <v>0</v>
      </c>
      <c r="AE27" s="83"/>
      <c r="AF27" s="84">
        <v>29.32</v>
      </c>
      <c r="AG27" s="84">
        <v>0</v>
      </c>
      <c r="AH27" s="82">
        <f t="shared" si="16"/>
        <v>29.32</v>
      </c>
      <c r="AI27" s="85"/>
      <c r="AJ27" s="84">
        <v>0</v>
      </c>
      <c r="AK27" s="84">
        <v>0</v>
      </c>
      <c r="AL27" s="82">
        <f t="shared" si="18"/>
        <v>0</v>
      </c>
      <c r="AM27" s="86"/>
      <c r="AN27" s="80">
        <v>0</v>
      </c>
      <c r="AO27" s="81">
        <v>0</v>
      </c>
      <c r="AP27" s="87">
        <f t="shared" si="20"/>
        <v>0</v>
      </c>
      <c r="AQ27" s="83"/>
      <c r="AR27" s="84">
        <v>0</v>
      </c>
      <c r="AS27" s="84">
        <v>0</v>
      </c>
      <c r="AT27" s="87">
        <f t="shared" si="0"/>
        <v>0</v>
      </c>
      <c r="AU27" s="96"/>
      <c r="AV27" s="80">
        <v>4.62</v>
      </c>
      <c r="AW27" s="81">
        <v>0</v>
      </c>
      <c r="AX27" s="87">
        <f t="shared" si="23"/>
        <v>4.62</v>
      </c>
      <c r="AY27" s="83">
        <f t="shared" si="24"/>
        <v>0</v>
      </c>
      <c r="AZ27" s="90">
        <v>0</v>
      </c>
      <c r="BA27" s="82">
        <v>0</v>
      </c>
      <c r="BB27" s="82">
        <f t="shared" si="25"/>
        <v>0</v>
      </c>
      <c r="BC27" s="91"/>
      <c r="BD27" s="84">
        <v>714.46999999999991</v>
      </c>
      <c r="BE27" s="84">
        <v>0</v>
      </c>
      <c r="BF27" s="87">
        <f t="shared" si="26"/>
        <v>714.46999999999991</v>
      </c>
      <c r="BG27" s="83">
        <f t="shared" si="27"/>
        <v>0</v>
      </c>
      <c r="BH27" s="84">
        <v>0</v>
      </c>
      <c r="BI27" s="84">
        <v>0</v>
      </c>
      <c r="BJ27" s="82">
        <f t="shared" si="28"/>
        <v>0</v>
      </c>
      <c r="BK27" s="86"/>
      <c r="BL27" s="80">
        <v>0</v>
      </c>
      <c r="BM27" s="80">
        <v>0</v>
      </c>
      <c r="BN27" s="82">
        <f t="shared" si="30"/>
        <v>0</v>
      </c>
      <c r="BO27" s="86"/>
      <c r="BP27" s="80">
        <v>0</v>
      </c>
      <c r="BQ27" s="80">
        <v>0</v>
      </c>
      <c r="BR27" s="82">
        <f t="shared" si="32"/>
        <v>0</v>
      </c>
      <c r="BS27" s="86"/>
      <c r="BT27" s="80">
        <v>0</v>
      </c>
      <c r="BU27" s="80">
        <v>0</v>
      </c>
      <c r="BV27" s="82">
        <f t="shared" si="34"/>
        <v>0</v>
      </c>
      <c r="BW27" s="86"/>
      <c r="BX27" s="80">
        <v>0</v>
      </c>
      <c r="BY27" s="80">
        <v>0</v>
      </c>
      <c r="BZ27" s="82">
        <f t="shared" si="36"/>
        <v>0</v>
      </c>
      <c r="CA27" s="86"/>
      <c r="CB27" s="80">
        <v>0</v>
      </c>
      <c r="CC27" s="80">
        <v>0</v>
      </c>
      <c r="CD27" s="82">
        <f t="shared" si="38"/>
        <v>0</v>
      </c>
      <c r="CE27" s="83"/>
      <c r="CF27" s="84">
        <v>0</v>
      </c>
      <c r="CG27" s="84">
        <v>0</v>
      </c>
      <c r="CH27" s="82">
        <f t="shared" si="40"/>
        <v>0</v>
      </c>
      <c r="CI27" s="86"/>
      <c r="CJ27" s="80">
        <v>0</v>
      </c>
      <c r="CK27" s="81">
        <v>0</v>
      </c>
      <c r="CL27" s="81">
        <v>0</v>
      </c>
      <c r="CM27" s="92"/>
      <c r="CN27" s="93">
        <v>0</v>
      </c>
      <c r="CO27" s="93">
        <v>0</v>
      </c>
      <c r="CP27" s="87">
        <f t="shared" si="42"/>
        <v>0</v>
      </c>
      <c r="CQ27" s="94"/>
      <c r="CR27" s="80">
        <v>0</v>
      </c>
      <c r="CS27" s="81">
        <v>0</v>
      </c>
      <c r="CT27" s="87">
        <f t="shared" si="44"/>
        <v>0</v>
      </c>
      <c r="CU27" s="94"/>
      <c r="CV27" s="80">
        <v>0</v>
      </c>
      <c r="CW27" s="81">
        <v>0</v>
      </c>
      <c r="CX27" s="87">
        <f t="shared" si="46"/>
        <v>0</v>
      </c>
      <c r="CY27" s="86"/>
      <c r="CZ27" s="80">
        <v>0</v>
      </c>
      <c r="DA27" s="81">
        <v>0</v>
      </c>
      <c r="DB27" s="87">
        <f t="shared" si="48"/>
        <v>0</v>
      </c>
      <c r="DC27" s="86"/>
      <c r="DD27" s="80">
        <v>0</v>
      </c>
      <c r="DE27" s="81">
        <v>0</v>
      </c>
      <c r="DF27" s="87">
        <f t="shared" si="50"/>
        <v>0</v>
      </c>
      <c r="DG27" s="86"/>
      <c r="DH27" s="95">
        <v>0</v>
      </c>
      <c r="DI27" s="403">
        <v>0</v>
      </c>
      <c r="DJ27" s="87">
        <f t="shared" si="52"/>
        <v>0</v>
      </c>
      <c r="DK27" s="94"/>
      <c r="DL27" s="80">
        <v>0</v>
      </c>
      <c r="DM27" s="81">
        <v>0</v>
      </c>
      <c r="DN27" s="87">
        <f t="shared" si="54"/>
        <v>0</v>
      </c>
      <c r="DO27" s="406"/>
      <c r="DP27" s="84">
        <v>0</v>
      </c>
      <c r="DQ27" s="80">
        <v>0</v>
      </c>
      <c r="DR27" s="82">
        <f t="shared" si="56"/>
        <v>0</v>
      </c>
      <c r="DS27" s="96"/>
      <c r="DT27" s="97">
        <v>25.63</v>
      </c>
      <c r="DU27" s="97">
        <v>0</v>
      </c>
      <c r="DV27" s="98">
        <f t="shared" si="57"/>
        <v>774.03999999999985</v>
      </c>
      <c r="DW27" s="87">
        <f t="shared" si="58"/>
        <v>0</v>
      </c>
      <c r="DX27" s="87">
        <f t="shared" si="59"/>
        <v>774.03999999999985</v>
      </c>
      <c r="DY27" s="83">
        <f t="shared" si="60"/>
        <v>0</v>
      </c>
      <c r="DZ27" s="108"/>
      <c r="EA27" s="100">
        <f t="shared" si="2"/>
        <v>4697.7</v>
      </c>
      <c r="EB27" s="91">
        <f t="shared" si="3"/>
        <v>4582.4999999999991</v>
      </c>
      <c r="EC27" s="101"/>
      <c r="ED27" s="101"/>
      <c r="EE27" s="102">
        <v>120.94</v>
      </c>
      <c r="EF27" s="102">
        <v>142.02000000000001</v>
      </c>
      <c r="EG27" s="103">
        <f t="shared" si="61"/>
        <v>21.080000000000013</v>
      </c>
      <c r="EH27" s="104">
        <v>0</v>
      </c>
      <c r="EI27" s="101"/>
      <c r="EJ27" s="101"/>
      <c r="EK27" s="396"/>
      <c r="EL27" s="2"/>
      <c r="EM27" s="101"/>
      <c r="EN27" s="101"/>
    </row>
    <row r="28" spans="1:144" s="1" customFormat="1" ht="15.75" customHeight="1" x14ac:dyDescent="0.25">
      <c r="A28" s="105" t="s">
        <v>28</v>
      </c>
      <c r="B28" s="106">
        <v>7</v>
      </c>
      <c r="C28" s="107">
        <v>1</v>
      </c>
      <c r="D28" s="76" t="s">
        <v>306</v>
      </c>
      <c r="E28" s="77">
        <v>3582.6500000000005</v>
      </c>
      <c r="F28" s="78">
        <v>-133049.69999999998</v>
      </c>
      <c r="G28" s="79">
        <v>-23363.550000000003</v>
      </c>
      <c r="H28" s="80">
        <v>4265.13</v>
      </c>
      <c r="I28" s="81">
        <v>748.05000000000007</v>
      </c>
      <c r="J28" s="82">
        <f t="shared" si="4"/>
        <v>3517.08</v>
      </c>
      <c r="K28" s="83">
        <f t="shared" si="5"/>
        <v>0.17538738561309972</v>
      </c>
      <c r="L28" s="84">
        <v>1941.44</v>
      </c>
      <c r="M28" s="84">
        <v>743.20999999999992</v>
      </c>
      <c r="N28" s="82">
        <f t="shared" si="6"/>
        <v>1198.23</v>
      </c>
      <c r="O28" s="83">
        <f t="shared" si="7"/>
        <v>0.38281378770397229</v>
      </c>
      <c r="P28" s="84">
        <v>4443.8900000000003</v>
      </c>
      <c r="Q28" s="84">
        <v>1434.0299999999997</v>
      </c>
      <c r="R28" s="82">
        <f t="shared" si="8"/>
        <v>3009.8600000000006</v>
      </c>
      <c r="S28" s="83">
        <f t="shared" si="9"/>
        <v>0.32269700645155475</v>
      </c>
      <c r="T28" s="84">
        <v>945.45</v>
      </c>
      <c r="U28" s="84">
        <v>989.04000000000008</v>
      </c>
      <c r="V28" s="82">
        <f t="shared" si="10"/>
        <v>-43.590000000000032</v>
      </c>
      <c r="W28" s="83">
        <f t="shared" si="11"/>
        <v>1.0461050293511027</v>
      </c>
      <c r="X28" s="84">
        <v>337.84000000000003</v>
      </c>
      <c r="Y28" s="84">
        <v>137.91999999999999</v>
      </c>
      <c r="Z28" s="82">
        <f t="shared" si="12"/>
        <v>199.92000000000004</v>
      </c>
      <c r="AA28" s="83">
        <f t="shared" si="13"/>
        <v>0.40824058726024148</v>
      </c>
      <c r="AB28" s="84">
        <v>2848.2</v>
      </c>
      <c r="AC28" s="84">
        <v>1793.22</v>
      </c>
      <c r="AD28" s="82">
        <f t="shared" si="14"/>
        <v>1054.9799999999998</v>
      </c>
      <c r="AE28" s="83">
        <f t="shared" si="15"/>
        <v>0.62959764061512535</v>
      </c>
      <c r="AF28" s="84">
        <v>1226.6799999999998</v>
      </c>
      <c r="AG28" s="84">
        <v>2103.8000000000002</v>
      </c>
      <c r="AH28" s="82">
        <f t="shared" si="16"/>
        <v>-877.12000000000035</v>
      </c>
      <c r="AI28" s="85">
        <f t="shared" si="17"/>
        <v>1.7150357061336294</v>
      </c>
      <c r="AJ28" s="84">
        <v>6754.72</v>
      </c>
      <c r="AK28" s="84">
        <v>13717.8</v>
      </c>
      <c r="AL28" s="82">
        <f t="shared" si="18"/>
        <v>-6963.079999999999</v>
      </c>
      <c r="AM28" s="86">
        <f t="shared" si="19"/>
        <v>2.0308465783925906</v>
      </c>
      <c r="AN28" s="80">
        <v>8215.94</v>
      </c>
      <c r="AO28" s="81">
        <v>6152.1100000000006</v>
      </c>
      <c r="AP28" s="87">
        <f t="shared" si="20"/>
        <v>2063.83</v>
      </c>
      <c r="AQ28" s="83">
        <f t="shared" si="21"/>
        <v>0.74880171958412556</v>
      </c>
      <c r="AR28" s="84">
        <v>649.17000000000007</v>
      </c>
      <c r="AS28" s="84">
        <v>1015.65</v>
      </c>
      <c r="AT28" s="87">
        <f t="shared" si="0"/>
        <v>-366.4799999999999</v>
      </c>
      <c r="AU28" s="96"/>
      <c r="AV28" s="80">
        <v>2520.77</v>
      </c>
      <c r="AW28" s="81">
        <v>4170.3100000000004</v>
      </c>
      <c r="AX28" s="87">
        <f t="shared" si="23"/>
        <v>-1649.5400000000004</v>
      </c>
      <c r="AY28" s="83">
        <f t="shared" si="24"/>
        <v>1.6543794158134222</v>
      </c>
      <c r="AZ28" s="90">
        <v>0</v>
      </c>
      <c r="BA28" s="82">
        <v>0</v>
      </c>
      <c r="BB28" s="82">
        <f t="shared" si="25"/>
        <v>0</v>
      </c>
      <c r="BC28" s="91"/>
      <c r="BD28" s="84">
        <v>35408.04</v>
      </c>
      <c r="BE28" s="84">
        <v>14994.52</v>
      </c>
      <c r="BF28" s="87">
        <f t="shared" si="26"/>
        <v>20413.52</v>
      </c>
      <c r="BG28" s="83">
        <f t="shared" si="27"/>
        <v>0.42347783158853186</v>
      </c>
      <c r="BH28" s="84">
        <v>2339.48</v>
      </c>
      <c r="BI28" s="84">
        <v>0</v>
      </c>
      <c r="BJ28" s="82">
        <f t="shared" si="28"/>
        <v>2339.48</v>
      </c>
      <c r="BK28" s="86">
        <f t="shared" si="29"/>
        <v>0</v>
      </c>
      <c r="BL28" s="80">
        <v>3107.92</v>
      </c>
      <c r="BM28" s="80">
        <v>69450.52</v>
      </c>
      <c r="BN28" s="82">
        <f t="shared" si="30"/>
        <v>-66342.600000000006</v>
      </c>
      <c r="BO28" s="86">
        <f t="shared" si="31"/>
        <v>22.346302350124844</v>
      </c>
      <c r="BP28" s="80">
        <v>977.32999999999981</v>
      </c>
      <c r="BQ28" s="80">
        <v>3155.04</v>
      </c>
      <c r="BR28" s="82">
        <f t="shared" si="32"/>
        <v>-2177.71</v>
      </c>
      <c r="BS28" s="86">
        <f t="shared" si="33"/>
        <v>3.2282238343241287</v>
      </c>
      <c r="BT28" s="80">
        <v>1886.9599999999998</v>
      </c>
      <c r="BU28" s="80">
        <v>0</v>
      </c>
      <c r="BV28" s="82">
        <f t="shared" si="34"/>
        <v>1886.9599999999998</v>
      </c>
      <c r="BW28" s="86">
        <f t="shared" si="35"/>
        <v>0</v>
      </c>
      <c r="BX28" s="80">
        <v>560.67000000000007</v>
      </c>
      <c r="BY28" s="80">
        <v>0</v>
      </c>
      <c r="BZ28" s="82">
        <f t="shared" si="36"/>
        <v>560.67000000000007</v>
      </c>
      <c r="CA28" s="86">
        <f t="shared" si="37"/>
        <v>0</v>
      </c>
      <c r="CB28" s="80">
        <v>904.96</v>
      </c>
      <c r="CC28" s="80">
        <v>966.3</v>
      </c>
      <c r="CD28" s="82">
        <f t="shared" si="38"/>
        <v>-61.339999999999918</v>
      </c>
      <c r="CE28" s="83">
        <f t="shared" si="39"/>
        <v>1.067782001414427</v>
      </c>
      <c r="CF28" s="84">
        <v>265.83</v>
      </c>
      <c r="CG28" s="84">
        <v>0</v>
      </c>
      <c r="CH28" s="82">
        <f t="shared" si="40"/>
        <v>265.83</v>
      </c>
      <c r="CI28" s="86">
        <f t="shared" si="41"/>
        <v>0</v>
      </c>
      <c r="CJ28" s="80">
        <v>0</v>
      </c>
      <c r="CK28" s="81">
        <v>0</v>
      </c>
      <c r="CL28" s="81">
        <v>0</v>
      </c>
      <c r="CM28" s="92"/>
      <c r="CN28" s="93">
        <v>22963.309999999998</v>
      </c>
      <c r="CO28" s="93">
        <v>28960.55</v>
      </c>
      <c r="CP28" s="87">
        <f t="shared" si="42"/>
        <v>-5997.2400000000016</v>
      </c>
      <c r="CQ28" s="94">
        <f t="shared" si="43"/>
        <v>1.2611661820530229</v>
      </c>
      <c r="CR28" s="80">
        <v>15917.679999999998</v>
      </c>
      <c r="CS28" s="81">
        <v>16280.18</v>
      </c>
      <c r="CT28" s="87">
        <f t="shared" si="44"/>
        <v>-362.50000000000182</v>
      </c>
      <c r="CU28" s="94">
        <f t="shared" si="45"/>
        <v>1.0227734192420002</v>
      </c>
      <c r="CV28" s="80">
        <v>3056.7299999999996</v>
      </c>
      <c r="CW28" s="81">
        <v>0</v>
      </c>
      <c r="CX28" s="87">
        <f t="shared" si="46"/>
        <v>3056.7299999999996</v>
      </c>
      <c r="CY28" s="86">
        <f t="shared" si="47"/>
        <v>0</v>
      </c>
      <c r="CZ28" s="80">
        <v>693.93999999999994</v>
      </c>
      <c r="DA28" s="81">
        <v>567.29</v>
      </c>
      <c r="DB28" s="87">
        <f t="shared" si="48"/>
        <v>126.64999999999998</v>
      </c>
      <c r="DC28" s="86">
        <f t="shared" si="49"/>
        <v>0.81749142577168055</v>
      </c>
      <c r="DD28" s="80">
        <v>88.13</v>
      </c>
      <c r="DE28" s="81">
        <v>0</v>
      </c>
      <c r="DF28" s="87">
        <f t="shared" si="50"/>
        <v>88.13</v>
      </c>
      <c r="DG28" s="86">
        <f t="shared" si="51"/>
        <v>0</v>
      </c>
      <c r="DH28" s="95">
        <v>7506.3499999999995</v>
      </c>
      <c r="DI28" s="403">
        <v>52784.420000000006</v>
      </c>
      <c r="DJ28" s="87">
        <f t="shared" si="52"/>
        <v>-45278.070000000007</v>
      </c>
      <c r="DK28" s="94">
        <f t="shared" si="53"/>
        <v>7.031968932970087</v>
      </c>
      <c r="DL28" s="80">
        <v>10989.800000000001</v>
      </c>
      <c r="DM28" s="81">
        <v>2731.83</v>
      </c>
      <c r="DN28" s="87">
        <f t="shared" si="54"/>
        <v>8257.9700000000012</v>
      </c>
      <c r="DO28" s="406">
        <f t="shared" si="55"/>
        <v>0.24857868205062875</v>
      </c>
      <c r="DP28" s="84">
        <v>0</v>
      </c>
      <c r="DQ28" s="80">
        <v>0</v>
      </c>
      <c r="DR28" s="82">
        <f t="shared" si="56"/>
        <v>0</v>
      </c>
      <c r="DS28" s="96"/>
      <c r="DT28" s="97">
        <v>4921.32</v>
      </c>
      <c r="DU28" s="97">
        <v>8884.7899999999991</v>
      </c>
      <c r="DV28" s="98">
        <f t="shared" si="57"/>
        <v>145737.68</v>
      </c>
      <c r="DW28" s="87">
        <f t="shared" si="58"/>
        <v>231780.58000000002</v>
      </c>
      <c r="DX28" s="87">
        <f t="shared" si="59"/>
        <v>-86042.900000000023</v>
      </c>
      <c r="DY28" s="83">
        <f t="shared" si="60"/>
        <v>1.5903957027448223</v>
      </c>
      <c r="DZ28" s="108"/>
      <c r="EA28" s="100">
        <f t="shared" si="2"/>
        <v>-219092.6</v>
      </c>
      <c r="EB28" s="91">
        <f t="shared" si="3"/>
        <v>-66478.739999999991</v>
      </c>
      <c r="EC28" s="101"/>
      <c r="ED28" s="101"/>
      <c r="EE28" s="102">
        <v>22733.749999999993</v>
      </c>
      <c r="EF28" s="102">
        <v>0</v>
      </c>
      <c r="EG28" s="103">
        <f t="shared" si="61"/>
        <v>-22733.749999999993</v>
      </c>
      <c r="EH28" s="104">
        <f t="shared" si="62"/>
        <v>-1</v>
      </c>
      <c r="EI28" s="101"/>
      <c r="EJ28" s="101"/>
      <c r="EK28" s="396"/>
      <c r="EL28" s="2"/>
      <c r="EM28" s="101"/>
      <c r="EN28" s="101"/>
    </row>
    <row r="29" spans="1:144" s="1" customFormat="1" ht="15.75" customHeight="1" x14ac:dyDescent="0.25">
      <c r="A29" s="105" t="s">
        <v>29</v>
      </c>
      <c r="B29" s="106">
        <v>5</v>
      </c>
      <c r="C29" s="107">
        <v>4</v>
      </c>
      <c r="D29" s="76" t="s">
        <v>307</v>
      </c>
      <c r="E29" s="77">
        <v>2787.5</v>
      </c>
      <c r="F29" s="78">
        <v>-49195.460000000006</v>
      </c>
      <c r="G29" s="79">
        <v>-40596.370000000024</v>
      </c>
      <c r="H29" s="80">
        <v>4040.7499999999991</v>
      </c>
      <c r="I29" s="81">
        <v>717.80999999999983</v>
      </c>
      <c r="J29" s="82">
        <f t="shared" si="4"/>
        <v>3322.9399999999991</v>
      </c>
      <c r="K29" s="83">
        <f t="shared" si="5"/>
        <v>0.17764276433830353</v>
      </c>
      <c r="L29" s="84">
        <v>2006.97</v>
      </c>
      <c r="M29" s="84">
        <v>386.11000000000007</v>
      </c>
      <c r="N29" s="82">
        <f t="shared" si="6"/>
        <v>1620.86</v>
      </c>
      <c r="O29" s="83">
        <f t="shared" si="7"/>
        <v>0.19238453987852339</v>
      </c>
      <c r="P29" s="84">
        <v>3679.7799999999997</v>
      </c>
      <c r="Q29" s="84">
        <v>2839.05</v>
      </c>
      <c r="R29" s="82">
        <f t="shared" si="8"/>
        <v>840.72999999999956</v>
      </c>
      <c r="S29" s="83">
        <f t="shared" si="9"/>
        <v>0.77152710216371645</v>
      </c>
      <c r="T29" s="84">
        <v>766.54</v>
      </c>
      <c r="U29" s="84">
        <v>656.18999999999994</v>
      </c>
      <c r="V29" s="82">
        <f t="shared" si="10"/>
        <v>110.35000000000002</v>
      </c>
      <c r="W29" s="83">
        <f t="shared" si="11"/>
        <v>0.85604143293239754</v>
      </c>
      <c r="X29" s="84">
        <v>234.17000000000002</v>
      </c>
      <c r="Y29" s="84">
        <v>138.07000000000002</v>
      </c>
      <c r="Z29" s="82">
        <f t="shared" si="12"/>
        <v>96.1</v>
      </c>
      <c r="AA29" s="83">
        <f t="shared" si="13"/>
        <v>0.58961438271341338</v>
      </c>
      <c r="AB29" s="84">
        <v>4160.08</v>
      </c>
      <c r="AC29" s="84">
        <v>2909.8</v>
      </c>
      <c r="AD29" s="82">
        <f t="shared" si="14"/>
        <v>1250.2799999999997</v>
      </c>
      <c r="AE29" s="83">
        <f t="shared" si="15"/>
        <v>0.69945770273648589</v>
      </c>
      <c r="AF29" s="84">
        <v>954.43000000000018</v>
      </c>
      <c r="AG29" s="84">
        <v>0</v>
      </c>
      <c r="AH29" s="82">
        <f t="shared" si="16"/>
        <v>954.43000000000018</v>
      </c>
      <c r="AI29" s="85">
        <f t="shared" si="17"/>
        <v>0</v>
      </c>
      <c r="AJ29" s="84">
        <v>5255.57</v>
      </c>
      <c r="AK29" s="84">
        <v>33280.36</v>
      </c>
      <c r="AL29" s="82">
        <f t="shared" si="18"/>
        <v>-28024.79</v>
      </c>
      <c r="AM29" s="86">
        <f t="shared" si="19"/>
        <v>6.3323978179341163</v>
      </c>
      <c r="AN29" s="80">
        <v>0</v>
      </c>
      <c r="AO29" s="81">
        <v>0</v>
      </c>
      <c r="AP29" s="87">
        <f t="shared" si="20"/>
        <v>0</v>
      </c>
      <c r="AQ29" s="83"/>
      <c r="AR29" s="84">
        <v>0</v>
      </c>
      <c r="AS29" s="84">
        <v>0</v>
      </c>
      <c r="AT29" s="87">
        <f t="shared" si="0"/>
        <v>0</v>
      </c>
      <c r="AU29" s="96"/>
      <c r="AV29" s="80">
        <v>1673.62</v>
      </c>
      <c r="AW29" s="81">
        <v>2749.66</v>
      </c>
      <c r="AX29" s="87">
        <f t="shared" si="23"/>
        <v>-1076.04</v>
      </c>
      <c r="AY29" s="83">
        <f t="shared" si="24"/>
        <v>1.6429416474468517</v>
      </c>
      <c r="AZ29" s="90">
        <v>0</v>
      </c>
      <c r="BA29" s="82">
        <v>0</v>
      </c>
      <c r="BB29" s="82">
        <f t="shared" si="25"/>
        <v>0</v>
      </c>
      <c r="BC29" s="91"/>
      <c r="BD29" s="84">
        <v>21549.34</v>
      </c>
      <c r="BE29" s="84">
        <v>0</v>
      </c>
      <c r="BF29" s="87">
        <f t="shared" si="26"/>
        <v>21549.34</v>
      </c>
      <c r="BG29" s="83">
        <f t="shared" si="27"/>
        <v>0</v>
      </c>
      <c r="BH29" s="84">
        <v>2351.2799999999997</v>
      </c>
      <c r="BI29" s="84">
        <v>0</v>
      </c>
      <c r="BJ29" s="82">
        <f t="shared" si="28"/>
        <v>2351.2799999999997</v>
      </c>
      <c r="BK29" s="86">
        <f t="shared" si="29"/>
        <v>0</v>
      </c>
      <c r="BL29" s="80">
        <v>3421.4</v>
      </c>
      <c r="BM29" s="80">
        <v>4533.4799999999996</v>
      </c>
      <c r="BN29" s="82">
        <f t="shared" si="30"/>
        <v>-1112.0799999999995</v>
      </c>
      <c r="BO29" s="86">
        <f t="shared" si="31"/>
        <v>1.3250365347518558</v>
      </c>
      <c r="BP29" s="80">
        <v>597.37000000000012</v>
      </c>
      <c r="BQ29" s="80">
        <v>0</v>
      </c>
      <c r="BR29" s="82">
        <f t="shared" si="32"/>
        <v>597.37000000000012</v>
      </c>
      <c r="BS29" s="86">
        <f t="shared" si="33"/>
        <v>0</v>
      </c>
      <c r="BT29" s="80">
        <v>1465.6799999999998</v>
      </c>
      <c r="BU29" s="80">
        <v>0</v>
      </c>
      <c r="BV29" s="82">
        <f t="shared" si="34"/>
        <v>1465.6799999999998</v>
      </c>
      <c r="BW29" s="86">
        <f t="shared" si="35"/>
        <v>0</v>
      </c>
      <c r="BX29" s="80">
        <v>863.3</v>
      </c>
      <c r="BY29" s="80">
        <v>0</v>
      </c>
      <c r="BZ29" s="82">
        <f t="shared" si="36"/>
        <v>863.3</v>
      </c>
      <c r="CA29" s="86">
        <f t="shared" si="37"/>
        <v>0</v>
      </c>
      <c r="CB29" s="80">
        <v>1392.62</v>
      </c>
      <c r="CC29" s="80">
        <v>608.86</v>
      </c>
      <c r="CD29" s="82">
        <f t="shared" si="38"/>
        <v>783.75999999999988</v>
      </c>
      <c r="CE29" s="83">
        <f t="shared" si="39"/>
        <v>0.43720469331188699</v>
      </c>
      <c r="CF29" s="84">
        <v>153.32000000000002</v>
      </c>
      <c r="CG29" s="84">
        <v>0</v>
      </c>
      <c r="CH29" s="82">
        <f t="shared" si="40"/>
        <v>153.32000000000002</v>
      </c>
      <c r="CI29" s="86">
        <f t="shared" si="41"/>
        <v>0</v>
      </c>
      <c r="CJ29" s="80">
        <v>0</v>
      </c>
      <c r="CK29" s="81">
        <v>0</v>
      </c>
      <c r="CL29" s="81">
        <v>0</v>
      </c>
      <c r="CM29" s="92"/>
      <c r="CN29" s="93">
        <v>23062.39</v>
      </c>
      <c r="CO29" s="93">
        <v>32881.5</v>
      </c>
      <c r="CP29" s="87">
        <f t="shared" si="42"/>
        <v>-9819.11</v>
      </c>
      <c r="CQ29" s="94">
        <f t="shared" si="43"/>
        <v>1.4257628979476975</v>
      </c>
      <c r="CR29" s="80">
        <v>11263.47</v>
      </c>
      <c r="CS29" s="81">
        <v>10378.66</v>
      </c>
      <c r="CT29" s="87">
        <f t="shared" si="44"/>
        <v>884.80999999999949</v>
      </c>
      <c r="CU29" s="94">
        <f t="shared" si="45"/>
        <v>0.92144427960477548</v>
      </c>
      <c r="CV29" s="80">
        <v>4526.9000000000005</v>
      </c>
      <c r="CW29" s="81">
        <v>0</v>
      </c>
      <c r="CX29" s="87">
        <f t="shared" si="46"/>
        <v>4526.9000000000005</v>
      </c>
      <c r="CY29" s="86">
        <f t="shared" si="47"/>
        <v>0</v>
      </c>
      <c r="CZ29" s="80">
        <v>688.5</v>
      </c>
      <c r="DA29" s="81">
        <v>566.69999999999993</v>
      </c>
      <c r="DB29" s="87">
        <f t="shared" si="48"/>
        <v>121.80000000000007</v>
      </c>
      <c r="DC29" s="86">
        <f t="shared" si="49"/>
        <v>0.82309368191721122</v>
      </c>
      <c r="DD29" s="80">
        <v>89.47999999999999</v>
      </c>
      <c r="DE29" s="81">
        <v>669.28</v>
      </c>
      <c r="DF29" s="87">
        <f t="shared" si="50"/>
        <v>-579.79999999999995</v>
      </c>
      <c r="DG29" s="86">
        <f t="shared" si="51"/>
        <v>7.4796602592758168</v>
      </c>
      <c r="DH29" s="95">
        <v>5154.6499999999996</v>
      </c>
      <c r="DI29" s="403">
        <v>3834.38</v>
      </c>
      <c r="DJ29" s="87">
        <f t="shared" si="52"/>
        <v>1320.2699999999995</v>
      </c>
      <c r="DK29" s="94">
        <f t="shared" si="53"/>
        <v>0.74386815787686855</v>
      </c>
      <c r="DL29" s="80">
        <v>0</v>
      </c>
      <c r="DM29" s="81">
        <v>0</v>
      </c>
      <c r="DN29" s="87">
        <f t="shared" si="54"/>
        <v>0</v>
      </c>
      <c r="DO29" s="406"/>
      <c r="DP29" s="84">
        <v>0</v>
      </c>
      <c r="DQ29" s="80">
        <v>0</v>
      </c>
      <c r="DR29" s="82">
        <f t="shared" si="56"/>
        <v>0</v>
      </c>
      <c r="DS29" s="96"/>
      <c r="DT29" s="97">
        <v>3401.2700000000004</v>
      </c>
      <c r="DU29" s="97">
        <v>3183.01</v>
      </c>
      <c r="DV29" s="98">
        <f t="shared" si="57"/>
        <v>102752.87999999999</v>
      </c>
      <c r="DW29" s="87">
        <f t="shared" si="58"/>
        <v>100332.92000000001</v>
      </c>
      <c r="DX29" s="87">
        <f t="shared" si="59"/>
        <v>2419.9599999999773</v>
      </c>
      <c r="DY29" s="83">
        <f t="shared" si="60"/>
        <v>0.97644873798184562</v>
      </c>
      <c r="DZ29" s="108"/>
      <c r="EA29" s="100">
        <f t="shared" si="2"/>
        <v>-46775.500000000029</v>
      </c>
      <c r="EB29" s="91">
        <f t="shared" si="3"/>
        <v>-13944.400000000027</v>
      </c>
      <c r="EC29" s="101"/>
      <c r="ED29" s="101"/>
      <c r="EE29" s="102">
        <v>16055.490000000002</v>
      </c>
      <c r="EF29" s="102">
        <v>26567.67</v>
      </c>
      <c r="EG29" s="103">
        <f t="shared" si="61"/>
        <v>10512.179999999997</v>
      </c>
      <c r="EH29" s="104">
        <f t="shared" si="62"/>
        <v>0.65474052800630789</v>
      </c>
      <c r="EI29" s="101"/>
      <c r="EJ29" s="101"/>
      <c r="EK29" s="396"/>
      <c r="EL29" s="2"/>
      <c r="EM29" s="101"/>
      <c r="EN29" s="101"/>
    </row>
    <row r="30" spans="1:144" s="1" customFormat="1" ht="15.75" customHeight="1" x14ac:dyDescent="0.25">
      <c r="A30" s="105" t="s">
        <v>30</v>
      </c>
      <c r="B30" s="106">
        <v>5</v>
      </c>
      <c r="C30" s="107">
        <v>2</v>
      </c>
      <c r="D30" s="76" t="s">
        <v>308</v>
      </c>
      <c r="E30" s="77">
        <v>1719.5</v>
      </c>
      <c r="F30" s="78">
        <v>12444.19</v>
      </c>
      <c r="G30" s="79">
        <v>23647.259999999991</v>
      </c>
      <c r="H30" s="80">
        <v>2661.11</v>
      </c>
      <c r="I30" s="81">
        <v>780.19</v>
      </c>
      <c r="J30" s="82">
        <f t="shared" si="4"/>
        <v>1880.92</v>
      </c>
      <c r="K30" s="83">
        <f t="shared" si="5"/>
        <v>0.29318216834328531</v>
      </c>
      <c r="L30" s="84">
        <v>1695.6100000000001</v>
      </c>
      <c r="M30" s="84">
        <v>384.96000000000004</v>
      </c>
      <c r="N30" s="82">
        <f t="shared" si="6"/>
        <v>1310.6500000000001</v>
      </c>
      <c r="O30" s="83">
        <f t="shared" si="7"/>
        <v>0.22703333903432985</v>
      </c>
      <c r="P30" s="84">
        <v>2321.85</v>
      </c>
      <c r="Q30" s="84">
        <v>1787.4599999999998</v>
      </c>
      <c r="R30" s="82">
        <f t="shared" si="8"/>
        <v>534.3900000000001</v>
      </c>
      <c r="S30" s="83">
        <f t="shared" si="9"/>
        <v>0.76984301311454229</v>
      </c>
      <c r="T30" s="84">
        <v>454.48</v>
      </c>
      <c r="U30" s="84">
        <v>388.43</v>
      </c>
      <c r="V30" s="82">
        <f t="shared" si="10"/>
        <v>66.050000000000011</v>
      </c>
      <c r="W30" s="83">
        <f t="shared" si="11"/>
        <v>0.85466907234641787</v>
      </c>
      <c r="X30" s="84">
        <v>117.11000000000001</v>
      </c>
      <c r="Y30" s="84">
        <v>86.22999999999999</v>
      </c>
      <c r="Z30" s="82">
        <f t="shared" si="12"/>
        <v>30.880000000000024</v>
      </c>
      <c r="AA30" s="83">
        <f t="shared" si="13"/>
        <v>0.7363162838357098</v>
      </c>
      <c r="AB30" s="84">
        <v>1710.2200000000003</v>
      </c>
      <c r="AC30" s="84">
        <v>2569.7400000000002</v>
      </c>
      <c r="AD30" s="82">
        <f t="shared" si="14"/>
        <v>-859.52</v>
      </c>
      <c r="AE30" s="83">
        <f t="shared" si="15"/>
        <v>1.5025786156167042</v>
      </c>
      <c r="AF30" s="84">
        <v>588.78</v>
      </c>
      <c r="AG30" s="84">
        <v>1606.61</v>
      </c>
      <c r="AH30" s="82">
        <f t="shared" si="16"/>
        <v>-1017.8299999999999</v>
      </c>
      <c r="AI30" s="85">
        <f t="shared" si="17"/>
        <v>2.7287102143415196</v>
      </c>
      <c r="AJ30" s="84">
        <v>3240.8999999999996</v>
      </c>
      <c r="AK30" s="84">
        <v>1845.9600000000003</v>
      </c>
      <c r="AL30" s="82">
        <f t="shared" si="18"/>
        <v>1394.9399999999994</v>
      </c>
      <c r="AM30" s="86">
        <f t="shared" si="19"/>
        <v>0.5695825233731372</v>
      </c>
      <c r="AN30" s="80">
        <v>0</v>
      </c>
      <c r="AO30" s="81">
        <v>0</v>
      </c>
      <c r="AP30" s="87">
        <f t="shared" si="20"/>
        <v>0</v>
      </c>
      <c r="AQ30" s="83"/>
      <c r="AR30" s="84">
        <v>0</v>
      </c>
      <c r="AS30" s="84">
        <v>0</v>
      </c>
      <c r="AT30" s="87">
        <f t="shared" si="0"/>
        <v>0</v>
      </c>
      <c r="AU30" s="96"/>
      <c r="AV30" s="80">
        <v>1103.3899999999999</v>
      </c>
      <c r="AW30" s="81">
        <v>0</v>
      </c>
      <c r="AX30" s="87">
        <f t="shared" si="23"/>
        <v>1103.3899999999999</v>
      </c>
      <c r="AY30" s="83">
        <f t="shared" si="24"/>
        <v>0</v>
      </c>
      <c r="AZ30" s="90">
        <v>0</v>
      </c>
      <c r="BA30" s="82">
        <v>0</v>
      </c>
      <c r="BB30" s="82">
        <f t="shared" si="25"/>
        <v>0</v>
      </c>
      <c r="BC30" s="91"/>
      <c r="BD30" s="84">
        <v>13308.730000000003</v>
      </c>
      <c r="BE30" s="84">
        <v>167.83</v>
      </c>
      <c r="BF30" s="87">
        <f t="shared" si="26"/>
        <v>13140.900000000003</v>
      </c>
      <c r="BG30" s="83">
        <f t="shared" si="27"/>
        <v>1.261051956122034E-2</v>
      </c>
      <c r="BH30" s="84">
        <v>1574</v>
      </c>
      <c r="BI30" s="84">
        <v>0</v>
      </c>
      <c r="BJ30" s="82">
        <f t="shared" si="28"/>
        <v>1574</v>
      </c>
      <c r="BK30" s="86">
        <f t="shared" si="29"/>
        <v>0</v>
      </c>
      <c r="BL30" s="80">
        <v>2890.48</v>
      </c>
      <c r="BM30" s="80">
        <v>0</v>
      </c>
      <c r="BN30" s="82">
        <f t="shared" si="30"/>
        <v>2890.48</v>
      </c>
      <c r="BO30" s="86">
        <f t="shared" si="31"/>
        <v>0</v>
      </c>
      <c r="BP30" s="80">
        <v>360.40000000000003</v>
      </c>
      <c r="BQ30" s="80">
        <v>1753.85</v>
      </c>
      <c r="BR30" s="82">
        <f t="shared" si="32"/>
        <v>-1393.4499999999998</v>
      </c>
      <c r="BS30" s="86">
        <f t="shared" si="33"/>
        <v>4.8663984461709209</v>
      </c>
      <c r="BT30" s="80">
        <v>834.6400000000001</v>
      </c>
      <c r="BU30" s="80">
        <v>0</v>
      </c>
      <c r="BV30" s="82">
        <f t="shared" si="34"/>
        <v>834.6400000000001</v>
      </c>
      <c r="BW30" s="86">
        <f t="shared" si="35"/>
        <v>0</v>
      </c>
      <c r="BX30" s="80">
        <v>431.57000000000005</v>
      </c>
      <c r="BY30" s="80">
        <v>0</v>
      </c>
      <c r="BZ30" s="82">
        <f t="shared" si="36"/>
        <v>431.57000000000005</v>
      </c>
      <c r="CA30" s="86">
        <f t="shared" si="37"/>
        <v>0</v>
      </c>
      <c r="CB30" s="80">
        <v>576.3900000000001</v>
      </c>
      <c r="CC30" s="80">
        <v>0</v>
      </c>
      <c r="CD30" s="82">
        <f t="shared" si="38"/>
        <v>576.3900000000001</v>
      </c>
      <c r="CE30" s="83">
        <f t="shared" si="39"/>
        <v>0</v>
      </c>
      <c r="CF30" s="84">
        <v>85.12</v>
      </c>
      <c r="CG30" s="84">
        <v>0</v>
      </c>
      <c r="CH30" s="82">
        <f t="shared" si="40"/>
        <v>85.12</v>
      </c>
      <c r="CI30" s="86">
        <f t="shared" si="41"/>
        <v>0</v>
      </c>
      <c r="CJ30" s="80">
        <v>0</v>
      </c>
      <c r="CK30" s="81">
        <v>0</v>
      </c>
      <c r="CL30" s="81">
        <v>0</v>
      </c>
      <c r="CM30" s="92"/>
      <c r="CN30" s="93">
        <v>7343.78</v>
      </c>
      <c r="CO30" s="93">
        <v>11991.23</v>
      </c>
      <c r="CP30" s="87">
        <f t="shared" si="42"/>
        <v>-4647.45</v>
      </c>
      <c r="CQ30" s="94">
        <f t="shared" si="43"/>
        <v>1.632841670093603</v>
      </c>
      <c r="CR30" s="80">
        <v>5707.01</v>
      </c>
      <c r="CS30" s="81">
        <v>5276.01</v>
      </c>
      <c r="CT30" s="87">
        <f t="shared" si="44"/>
        <v>431</v>
      </c>
      <c r="CU30" s="94">
        <f t="shared" si="45"/>
        <v>0.92447884268645053</v>
      </c>
      <c r="CV30" s="80">
        <v>2946.22</v>
      </c>
      <c r="CW30" s="81">
        <v>0</v>
      </c>
      <c r="CX30" s="87">
        <f t="shared" si="46"/>
        <v>2946.22</v>
      </c>
      <c r="CY30" s="86">
        <f t="shared" si="47"/>
        <v>0</v>
      </c>
      <c r="CZ30" s="80">
        <v>417.83999999999992</v>
      </c>
      <c r="DA30" s="81">
        <v>343.64</v>
      </c>
      <c r="DB30" s="87">
        <f t="shared" si="48"/>
        <v>74.199999999999932</v>
      </c>
      <c r="DC30" s="86">
        <f t="shared" si="49"/>
        <v>0.82242006509668786</v>
      </c>
      <c r="DD30" s="80">
        <v>53.989999999999995</v>
      </c>
      <c r="DE30" s="81">
        <v>682.68</v>
      </c>
      <c r="DF30" s="87">
        <f t="shared" si="50"/>
        <v>-628.68999999999994</v>
      </c>
      <c r="DG30" s="86">
        <f t="shared" si="51"/>
        <v>12.644563808112613</v>
      </c>
      <c r="DH30" s="95">
        <v>1984.3000000000002</v>
      </c>
      <c r="DI30" s="403">
        <v>1473.3899999999999</v>
      </c>
      <c r="DJ30" s="87">
        <f t="shared" si="52"/>
        <v>510.91000000000031</v>
      </c>
      <c r="DK30" s="94">
        <f t="shared" si="53"/>
        <v>0.74252381192360017</v>
      </c>
      <c r="DL30" s="80">
        <v>0</v>
      </c>
      <c r="DM30" s="81">
        <v>0</v>
      </c>
      <c r="DN30" s="87">
        <f t="shared" si="54"/>
        <v>0</v>
      </c>
      <c r="DO30" s="406"/>
      <c r="DP30" s="84">
        <v>0</v>
      </c>
      <c r="DQ30" s="80">
        <v>0</v>
      </c>
      <c r="DR30" s="82">
        <f t="shared" si="56"/>
        <v>0</v>
      </c>
      <c r="DS30" s="96"/>
      <c r="DT30" s="97">
        <v>1793.75</v>
      </c>
      <c r="DU30" s="97">
        <v>1009.7700000000001</v>
      </c>
      <c r="DV30" s="98">
        <f t="shared" si="57"/>
        <v>54201.670000000013</v>
      </c>
      <c r="DW30" s="87">
        <f t="shared" si="58"/>
        <v>32147.979999999996</v>
      </c>
      <c r="DX30" s="87">
        <f t="shared" si="59"/>
        <v>22053.690000000017</v>
      </c>
      <c r="DY30" s="83">
        <f t="shared" si="60"/>
        <v>0.5931178873270877</v>
      </c>
      <c r="DZ30" s="108"/>
      <c r="EA30" s="100">
        <f t="shared" si="2"/>
        <v>34497.880000000019</v>
      </c>
      <c r="EB30" s="91">
        <f t="shared" si="3"/>
        <v>41786.909999999996</v>
      </c>
      <c r="EC30" s="101"/>
      <c r="ED30" s="101"/>
      <c r="EE30" s="102">
        <v>8469.5500000000011</v>
      </c>
      <c r="EF30" s="102">
        <v>36996.559999999998</v>
      </c>
      <c r="EG30" s="103">
        <f t="shared" si="61"/>
        <v>28527.009999999995</v>
      </c>
      <c r="EH30" s="104">
        <f t="shared" si="62"/>
        <v>3.3681848504347918</v>
      </c>
      <c r="EI30" s="101"/>
      <c r="EJ30" s="101"/>
      <c r="EK30" s="396"/>
      <c r="EL30" s="2"/>
      <c r="EM30" s="101"/>
      <c r="EN30" s="101"/>
    </row>
    <row r="31" spans="1:144" s="1" customFormat="1" ht="15.75" customHeight="1" x14ac:dyDescent="0.25">
      <c r="A31" s="105" t="s">
        <v>31</v>
      </c>
      <c r="B31" s="106">
        <v>5</v>
      </c>
      <c r="C31" s="107">
        <v>2</v>
      </c>
      <c r="D31" s="76" t="s">
        <v>309</v>
      </c>
      <c r="E31" s="77">
        <v>1720.2000000000003</v>
      </c>
      <c r="F31" s="78">
        <v>-99652.400000000009</v>
      </c>
      <c r="G31" s="79">
        <v>-83964.45</v>
      </c>
      <c r="H31" s="80">
        <v>2661</v>
      </c>
      <c r="I31" s="81">
        <v>780.68000000000006</v>
      </c>
      <c r="J31" s="82">
        <f t="shared" si="4"/>
        <v>1880.32</v>
      </c>
      <c r="K31" s="83">
        <f t="shared" si="5"/>
        <v>0.29337842916196921</v>
      </c>
      <c r="L31" s="84">
        <v>1356.19</v>
      </c>
      <c r="M31" s="84">
        <v>383.72</v>
      </c>
      <c r="N31" s="82">
        <f t="shared" si="6"/>
        <v>972.47</v>
      </c>
      <c r="O31" s="83">
        <f t="shared" si="7"/>
        <v>0.28293970608837998</v>
      </c>
      <c r="P31" s="84">
        <v>2320.39</v>
      </c>
      <c r="Q31" s="84">
        <v>1786.93</v>
      </c>
      <c r="R31" s="82">
        <f t="shared" si="8"/>
        <v>533.45999999999981</v>
      </c>
      <c r="S31" s="83">
        <f t="shared" si="9"/>
        <v>0.77009899197979659</v>
      </c>
      <c r="T31" s="84">
        <v>454.65999999999997</v>
      </c>
      <c r="U31" s="84">
        <v>388.63</v>
      </c>
      <c r="V31" s="82">
        <f t="shared" si="10"/>
        <v>66.029999999999973</v>
      </c>
      <c r="W31" s="83">
        <f t="shared" si="11"/>
        <v>0.85477059780935205</v>
      </c>
      <c r="X31" s="84">
        <v>116.64</v>
      </c>
      <c r="Y31" s="84">
        <v>86.22999999999999</v>
      </c>
      <c r="Z31" s="82">
        <f t="shared" si="12"/>
        <v>30.410000000000011</v>
      </c>
      <c r="AA31" s="83">
        <f t="shared" si="13"/>
        <v>0.73928326474622763</v>
      </c>
      <c r="AB31" s="84">
        <v>1677.02</v>
      </c>
      <c r="AC31" s="84">
        <v>1321.7800000000002</v>
      </c>
      <c r="AD31" s="82">
        <f t="shared" si="14"/>
        <v>355.23999999999978</v>
      </c>
      <c r="AE31" s="83">
        <f t="shared" si="15"/>
        <v>0.78817187630439722</v>
      </c>
      <c r="AF31" s="84">
        <v>588.99</v>
      </c>
      <c r="AG31" s="84">
        <v>0</v>
      </c>
      <c r="AH31" s="82">
        <f t="shared" si="16"/>
        <v>588.99</v>
      </c>
      <c r="AI31" s="85">
        <f t="shared" si="17"/>
        <v>0</v>
      </c>
      <c r="AJ31" s="84">
        <v>3243.2400000000002</v>
      </c>
      <c r="AK31" s="84">
        <v>1846.72</v>
      </c>
      <c r="AL31" s="82">
        <f t="shared" si="18"/>
        <v>1396.5200000000002</v>
      </c>
      <c r="AM31" s="86">
        <f t="shared" si="19"/>
        <v>0.56940590273923608</v>
      </c>
      <c r="AN31" s="80">
        <v>0</v>
      </c>
      <c r="AO31" s="81">
        <v>0</v>
      </c>
      <c r="AP31" s="87">
        <f t="shared" si="20"/>
        <v>0</v>
      </c>
      <c r="AQ31" s="83"/>
      <c r="AR31" s="84">
        <v>0</v>
      </c>
      <c r="AS31" s="84">
        <v>0</v>
      </c>
      <c r="AT31" s="87">
        <f t="shared" si="0"/>
        <v>0</v>
      </c>
      <c r="AU31" s="96"/>
      <c r="AV31" s="80">
        <v>1104.3699999999999</v>
      </c>
      <c r="AW31" s="81">
        <v>0</v>
      </c>
      <c r="AX31" s="87">
        <f t="shared" si="23"/>
        <v>1104.3699999999999</v>
      </c>
      <c r="AY31" s="83">
        <f t="shared" si="24"/>
        <v>0</v>
      </c>
      <c r="AZ31" s="90">
        <v>0</v>
      </c>
      <c r="BA31" s="82">
        <v>0</v>
      </c>
      <c r="BB31" s="82">
        <f t="shared" si="25"/>
        <v>0</v>
      </c>
      <c r="BC31" s="91"/>
      <c r="BD31" s="84">
        <v>13350.29</v>
      </c>
      <c r="BE31" s="84">
        <v>3167.88</v>
      </c>
      <c r="BF31" s="87">
        <f t="shared" si="26"/>
        <v>10182.41</v>
      </c>
      <c r="BG31" s="83">
        <f t="shared" si="27"/>
        <v>0.23728922742502223</v>
      </c>
      <c r="BH31" s="84">
        <v>1551.2799999999997</v>
      </c>
      <c r="BI31" s="84">
        <v>0</v>
      </c>
      <c r="BJ31" s="82">
        <f t="shared" si="28"/>
        <v>1551.2799999999997</v>
      </c>
      <c r="BK31" s="86">
        <f t="shared" si="29"/>
        <v>0</v>
      </c>
      <c r="BL31" s="80">
        <v>2312.4599999999996</v>
      </c>
      <c r="BM31" s="80">
        <v>0</v>
      </c>
      <c r="BN31" s="82">
        <f t="shared" si="30"/>
        <v>2312.4599999999996</v>
      </c>
      <c r="BO31" s="86">
        <f t="shared" si="31"/>
        <v>0</v>
      </c>
      <c r="BP31" s="80">
        <v>359.34</v>
      </c>
      <c r="BQ31" s="80">
        <v>0</v>
      </c>
      <c r="BR31" s="82">
        <f t="shared" si="32"/>
        <v>359.34</v>
      </c>
      <c r="BS31" s="86">
        <f t="shared" si="33"/>
        <v>0</v>
      </c>
      <c r="BT31" s="80">
        <v>834.45999999999992</v>
      </c>
      <c r="BU31" s="80">
        <v>0</v>
      </c>
      <c r="BV31" s="82">
        <f t="shared" si="34"/>
        <v>834.45999999999992</v>
      </c>
      <c r="BW31" s="86">
        <f t="shared" si="35"/>
        <v>0</v>
      </c>
      <c r="BX31" s="80">
        <v>431.80000000000007</v>
      </c>
      <c r="BY31" s="80">
        <v>0</v>
      </c>
      <c r="BZ31" s="82">
        <f t="shared" si="36"/>
        <v>431.80000000000007</v>
      </c>
      <c r="CA31" s="86">
        <f t="shared" si="37"/>
        <v>0</v>
      </c>
      <c r="CB31" s="80">
        <v>576.59</v>
      </c>
      <c r="CC31" s="80">
        <v>485.08</v>
      </c>
      <c r="CD31" s="82">
        <f t="shared" si="38"/>
        <v>91.510000000000048</v>
      </c>
      <c r="CE31" s="83">
        <f t="shared" si="39"/>
        <v>0.84129103869300537</v>
      </c>
      <c r="CF31" s="84">
        <v>84.610000000000014</v>
      </c>
      <c r="CG31" s="84">
        <v>0</v>
      </c>
      <c r="CH31" s="82">
        <f t="shared" si="40"/>
        <v>84.610000000000014</v>
      </c>
      <c r="CI31" s="86">
        <f t="shared" si="41"/>
        <v>0</v>
      </c>
      <c r="CJ31" s="80">
        <v>0</v>
      </c>
      <c r="CK31" s="81">
        <v>0</v>
      </c>
      <c r="CL31" s="81">
        <v>0</v>
      </c>
      <c r="CM31" s="92"/>
      <c r="CN31" s="93">
        <v>7918.5800000000008</v>
      </c>
      <c r="CO31" s="93">
        <v>18841.829999999998</v>
      </c>
      <c r="CP31" s="87">
        <f t="shared" si="42"/>
        <v>-10923.249999999996</v>
      </c>
      <c r="CQ31" s="94">
        <f t="shared" si="43"/>
        <v>2.3794455571579749</v>
      </c>
      <c r="CR31" s="80">
        <v>5706.9399999999987</v>
      </c>
      <c r="CS31" s="81">
        <v>5262.54</v>
      </c>
      <c r="CT31" s="87">
        <f t="shared" si="44"/>
        <v>444.39999999999873</v>
      </c>
      <c r="CU31" s="94">
        <f t="shared" si="45"/>
        <v>0.92212989798385847</v>
      </c>
      <c r="CV31" s="80">
        <v>6516.4400000000005</v>
      </c>
      <c r="CW31" s="81">
        <v>0</v>
      </c>
      <c r="CX31" s="87">
        <f t="shared" si="46"/>
        <v>6516.4400000000005</v>
      </c>
      <c r="CY31" s="86">
        <f t="shared" si="47"/>
        <v>0</v>
      </c>
      <c r="CZ31" s="80">
        <v>417</v>
      </c>
      <c r="DA31" s="81">
        <v>343.64</v>
      </c>
      <c r="DB31" s="87">
        <f t="shared" si="48"/>
        <v>73.360000000000014</v>
      </c>
      <c r="DC31" s="86">
        <f t="shared" si="49"/>
        <v>0.82407673860911268</v>
      </c>
      <c r="DD31" s="80">
        <v>54.029999999999987</v>
      </c>
      <c r="DE31" s="81">
        <v>0</v>
      </c>
      <c r="DF31" s="87">
        <f t="shared" si="50"/>
        <v>54.029999999999987</v>
      </c>
      <c r="DG31" s="86">
        <f t="shared" si="51"/>
        <v>0</v>
      </c>
      <c r="DH31" s="95">
        <v>2724.8199999999997</v>
      </c>
      <c r="DI31" s="403">
        <v>2644.31</v>
      </c>
      <c r="DJ31" s="87">
        <f t="shared" si="52"/>
        <v>80.509999999999764</v>
      </c>
      <c r="DK31" s="94">
        <f t="shared" si="53"/>
        <v>0.97045309414933834</v>
      </c>
      <c r="DL31" s="80">
        <v>0</v>
      </c>
      <c r="DM31" s="81">
        <v>0</v>
      </c>
      <c r="DN31" s="87">
        <f t="shared" si="54"/>
        <v>0</v>
      </c>
      <c r="DO31" s="406"/>
      <c r="DP31" s="84">
        <v>0</v>
      </c>
      <c r="DQ31" s="80">
        <v>0</v>
      </c>
      <c r="DR31" s="82">
        <f t="shared" si="56"/>
        <v>0</v>
      </c>
      <c r="DS31" s="96"/>
      <c r="DT31" s="97">
        <v>1929.1699999999996</v>
      </c>
      <c r="DU31" s="97">
        <v>1340.81</v>
      </c>
      <c r="DV31" s="98">
        <f t="shared" si="57"/>
        <v>58290.30999999999</v>
      </c>
      <c r="DW31" s="87">
        <f t="shared" si="58"/>
        <v>38680.78</v>
      </c>
      <c r="DX31" s="87">
        <f t="shared" si="59"/>
        <v>19609.529999999992</v>
      </c>
      <c r="DY31" s="83">
        <f t="shared" si="60"/>
        <v>0.66358851068042024</v>
      </c>
      <c r="DZ31" s="108"/>
      <c r="EA31" s="100">
        <f t="shared" si="2"/>
        <v>-80042.870000000024</v>
      </c>
      <c r="EB31" s="91">
        <f t="shared" si="3"/>
        <v>-68116.58</v>
      </c>
      <c r="EC31" s="101"/>
      <c r="ED31" s="101"/>
      <c r="EE31" s="102">
        <v>9108.2800000000007</v>
      </c>
      <c r="EF31" s="102">
        <v>18851.62</v>
      </c>
      <c r="EG31" s="103">
        <f t="shared" si="61"/>
        <v>9743.3399999999983</v>
      </c>
      <c r="EH31" s="104">
        <f t="shared" si="62"/>
        <v>1.0697233725796744</v>
      </c>
      <c r="EI31" s="101"/>
      <c r="EJ31" s="101"/>
      <c r="EK31" s="396"/>
      <c r="EL31" s="2"/>
      <c r="EM31" s="101"/>
      <c r="EN31" s="101"/>
    </row>
    <row r="32" spans="1:144" s="1" customFormat="1" ht="15.75" customHeight="1" x14ac:dyDescent="0.25">
      <c r="A32" s="105" t="s">
        <v>32</v>
      </c>
      <c r="B32" s="106">
        <v>5</v>
      </c>
      <c r="C32" s="107">
        <v>4</v>
      </c>
      <c r="D32" s="76" t="s">
        <v>310</v>
      </c>
      <c r="E32" s="77">
        <v>2749.2000000000003</v>
      </c>
      <c r="F32" s="78">
        <v>-26922.129999999997</v>
      </c>
      <c r="G32" s="79">
        <v>-29709.18</v>
      </c>
      <c r="H32" s="80">
        <v>4040.2499999999995</v>
      </c>
      <c r="I32" s="81">
        <v>717.80999999999983</v>
      </c>
      <c r="J32" s="82">
        <f t="shared" si="4"/>
        <v>3322.4399999999996</v>
      </c>
      <c r="K32" s="83">
        <f t="shared" si="5"/>
        <v>0.17766474846853533</v>
      </c>
      <c r="L32" s="84">
        <v>2005.52</v>
      </c>
      <c r="M32" s="84">
        <v>386.11000000000007</v>
      </c>
      <c r="N32" s="82">
        <f t="shared" si="6"/>
        <v>1619.4099999999999</v>
      </c>
      <c r="O32" s="83">
        <f t="shared" si="7"/>
        <v>0.19252363476804024</v>
      </c>
      <c r="P32" s="84">
        <v>3774.3899999999994</v>
      </c>
      <c r="Q32" s="84">
        <v>2908.61</v>
      </c>
      <c r="R32" s="82">
        <f t="shared" si="8"/>
        <v>865.77999999999929</v>
      </c>
      <c r="S32" s="83">
        <f t="shared" si="9"/>
        <v>0.77061723881209954</v>
      </c>
      <c r="T32" s="84">
        <v>757.93999999999983</v>
      </c>
      <c r="U32" s="84">
        <v>647.33000000000004</v>
      </c>
      <c r="V32" s="82">
        <f t="shared" si="10"/>
        <v>110.60999999999979</v>
      </c>
      <c r="W32" s="83">
        <f t="shared" si="11"/>
        <v>0.8540649655645568</v>
      </c>
      <c r="X32" s="84">
        <v>233.7</v>
      </c>
      <c r="Y32" s="84">
        <v>138.07000000000002</v>
      </c>
      <c r="Z32" s="82">
        <f t="shared" si="12"/>
        <v>95.629999999999967</v>
      </c>
      <c r="AA32" s="83">
        <f t="shared" si="13"/>
        <v>0.59080017115960648</v>
      </c>
      <c r="AB32" s="84">
        <v>4158.99</v>
      </c>
      <c r="AC32" s="84">
        <v>2809.64</v>
      </c>
      <c r="AD32" s="82">
        <f t="shared" si="14"/>
        <v>1349.35</v>
      </c>
      <c r="AE32" s="83">
        <f t="shared" si="15"/>
        <v>0.67555824851706781</v>
      </c>
      <c r="AF32" s="84">
        <v>941.34</v>
      </c>
      <c r="AG32" s="84">
        <v>2287.31</v>
      </c>
      <c r="AH32" s="82">
        <f t="shared" si="16"/>
        <v>-1345.9699999999998</v>
      </c>
      <c r="AI32" s="85">
        <f t="shared" si="17"/>
        <v>2.4298446894852019</v>
      </c>
      <c r="AJ32" s="84">
        <v>5181.6899999999996</v>
      </c>
      <c r="AK32" s="84">
        <v>7573.79</v>
      </c>
      <c r="AL32" s="82">
        <f t="shared" si="18"/>
        <v>-2392.1000000000004</v>
      </c>
      <c r="AM32" s="86">
        <f t="shared" si="19"/>
        <v>1.4616447529666963</v>
      </c>
      <c r="AN32" s="80">
        <v>0</v>
      </c>
      <c r="AO32" s="81">
        <v>0</v>
      </c>
      <c r="AP32" s="87">
        <f t="shared" si="20"/>
        <v>0</v>
      </c>
      <c r="AQ32" s="83"/>
      <c r="AR32" s="84">
        <v>0</v>
      </c>
      <c r="AS32" s="84">
        <v>0</v>
      </c>
      <c r="AT32" s="87">
        <f t="shared" si="0"/>
        <v>0</v>
      </c>
      <c r="AU32" s="96"/>
      <c r="AV32" s="80">
        <v>1673.4700000000003</v>
      </c>
      <c r="AW32" s="81">
        <v>2687.9</v>
      </c>
      <c r="AX32" s="87">
        <f t="shared" si="23"/>
        <v>-1014.4299999999998</v>
      </c>
      <c r="AY32" s="83">
        <f t="shared" si="24"/>
        <v>1.606183558713332</v>
      </c>
      <c r="AZ32" s="90">
        <v>0</v>
      </c>
      <c r="BA32" s="82">
        <v>0</v>
      </c>
      <c r="BB32" s="82">
        <f t="shared" si="25"/>
        <v>0</v>
      </c>
      <c r="BC32" s="91"/>
      <c r="BD32" s="84">
        <v>16249.44</v>
      </c>
      <c r="BE32" s="84">
        <v>1931.1399999999999</v>
      </c>
      <c r="BF32" s="87">
        <f t="shared" si="26"/>
        <v>14318.300000000001</v>
      </c>
      <c r="BG32" s="83">
        <f t="shared" si="27"/>
        <v>0.11884348014454651</v>
      </c>
      <c r="BH32" s="84">
        <v>2351.13</v>
      </c>
      <c r="BI32" s="84">
        <v>6410.98</v>
      </c>
      <c r="BJ32" s="82">
        <f t="shared" si="28"/>
        <v>-4059.8499999999995</v>
      </c>
      <c r="BK32" s="86">
        <f t="shared" si="29"/>
        <v>2.7267654276879627</v>
      </c>
      <c r="BL32" s="80">
        <v>3420.5499999999993</v>
      </c>
      <c r="BM32" s="80">
        <v>0</v>
      </c>
      <c r="BN32" s="82">
        <f t="shared" si="30"/>
        <v>3420.5499999999993</v>
      </c>
      <c r="BO32" s="86">
        <f t="shared" si="31"/>
        <v>0</v>
      </c>
      <c r="BP32" s="80">
        <v>574.58000000000004</v>
      </c>
      <c r="BQ32" s="80">
        <v>0</v>
      </c>
      <c r="BR32" s="82">
        <f t="shared" si="32"/>
        <v>574.58000000000004</v>
      </c>
      <c r="BS32" s="86">
        <f t="shared" si="33"/>
        <v>0</v>
      </c>
      <c r="BT32" s="80">
        <v>1453.7499999999998</v>
      </c>
      <c r="BU32" s="80">
        <v>0</v>
      </c>
      <c r="BV32" s="82">
        <f t="shared" si="34"/>
        <v>1453.7499999999998</v>
      </c>
      <c r="BW32" s="86">
        <f t="shared" si="35"/>
        <v>0</v>
      </c>
      <c r="BX32" s="80">
        <v>862.1400000000001</v>
      </c>
      <c r="BY32" s="80">
        <v>0</v>
      </c>
      <c r="BZ32" s="82">
        <f t="shared" si="36"/>
        <v>862.1400000000001</v>
      </c>
      <c r="CA32" s="86">
        <f t="shared" si="37"/>
        <v>0</v>
      </c>
      <c r="CB32" s="80">
        <v>1393.31</v>
      </c>
      <c r="CC32" s="80">
        <v>444.07</v>
      </c>
      <c r="CD32" s="82">
        <f t="shared" si="38"/>
        <v>949.24</v>
      </c>
      <c r="CE32" s="83">
        <f t="shared" si="39"/>
        <v>0.31871586366278865</v>
      </c>
      <c r="CF32" s="84">
        <v>153.11999999999998</v>
      </c>
      <c r="CG32" s="84">
        <v>0</v>
      </c>
      <c r="CH32" s="82">
        <f t="shared" si="40"/>
        <v>153.11999999999998</v>
      </c>
      <c r="CI32" s="86">
        <f t="shared" si="41"/>
        <v>0</v>
      </c>
      <c r="CJ32" s="80">
        <v>0</v>
      </c>
      <c r="CK32" s="81">
        <v>0</v>
      </c>
      <c r="CL32" s="81">
        <v>0</v>
      </c>
      <c r="CM32" s="92"/>
      <c r="CN32" s="93">
        <v>26343.700000000004</v>
      </c>
      <c r="CO32" s="93">
        <v>39457.300000000003</v>
      </c>
      <c r="CP32" s="87">
        <f t="shared" si="42"/>
        <v>-13113.599999999999</v>
      </c>
      <c r="CQ32" s="94">
        <f t="shared" si="43"/>
        <v>1.497788845150833</v>
      </c>
      <c r="CR32" s="80">
        <v>11186.810000000001</v>
      </c>
      <c r="CS32" s="81">
        <v>10437.93</v>
      </c>
      <c r="CT32" s="87">
        <f t="shared" si="44"/>
        <v>748.88000000000102</v>
      </c>
      <c r="CU32" s="94">
        <f t="shared" si="45"/>
        <v>0.93305687680402183</v>
      </c>
      <c r="CV32" s="80">
        <v>7054.1899999999987</v>
      </c>
      <c r="CW32" s="81">
        <v>0</v>
      </c>
      <c r="CX32" s="87">
        <f t="shared" si="46"/>
        <v>7054.1899999999987</v>
      </c>
      <c r="CY32" s="86">
        <f t="shared" si="47"/>
        <v>0</v>
      </c>
      <c r="CZ32" s="80">
        <v>799.45</v>
      </c>
      <c r="DA32" s="81">
        <v>658</v>
      </c>
      <c r="DB32" s="87">
        <f t="shared" si="48"/>
        <v>141.45000000000005</v>
      </c>
      <c r="DC32" s="86">
        <f t="shared" si="49"/>
        <v>0.82306585777722174</v>
      </c>
      <c r="DD32" s="80">
        <v>104.17000000000002</v>
      </c>
      <c r="DE32" s="81">
        <v>1328.77</v>
      </c>
      <c r="DF32" s="87">
        <f t="shared" si="50"/>
        <v>-1224.5999999999999</v>
      </c>
      <c r="DG32" s="86">
        <f t="shared" si="51"/>
        <v>12.755783814917921</v>
      </c>
      <c r="DH32" s="95">
        <v>3201.75</v>
      </c>
      <c r="DI32" s="403">
        <v>2249.04</v>
      </c>
      <c r="DJ32" s="87">
        <f t="shared" si="52"/>
        <v>952.71</v>
      </c>
      <c r="DK32" s="94">
        <f t="shared" si="53"/>
        <v>0.70244085265870226</v>
      </c>
      <c r="DL32" s="80">
        <v>0</v>
      </c>
      <c r="DM32" s="81">
        <v>0</v>
      </c>
      <c r="DN32" s="87">
        <f t="shared" si="54"/>
        <v>0</v>
      </c>
      <c r="DO32" s="406"/>
      <c r="DP32" s="84">
        <v>0</v>
      </c>
      <c r="DQ32" s="80">
        <v>0</v>
      </c>
      <c r="DR32" s="82">
        <f t="shared" si="56"/>
        <v>0</v>
      </c>
      <c r="DS32" s="96"/>
      <c r="DT32" s="97">
        <v>3351.91</v>
      </c>
      <c r="DU32" s="97">
        <v>2799.9600000000005</v>
      </c>
      <c r="DV32" s="98">
        <f t="shared" si="57"/>
        <v>101267.29000000001</v>
      </c>
      <c r="DW32" s="87">
        <f t="shared" si="58"/>
        <v>85873.76</v>
      </c>
      <c r="DX32" s="87">
        <f t="shared" si="59"/>
        <v>15393.530000000013</v>
      </c>
      <c r="DY32" s="83">
        <f t="shared" si="60"/>
        <v>0.84799109366904146</v>
      </c>
      <c r="DZ32" s="108"/>
      <c r="EA32" s="100">
        <f t="shared" si="2"/>
        <v>-11528.599999999991</v>
      </c>
      <c r="EB32" s="91">
        <f t="shared" si="3"/>
        <v>-12037.35</v>
      </c>
      <c r="EC32" s="101"/>
      <c r="ED32" s="101"/>
      <c r="EE32" s="102">
        <v>15824.380000000001</v>
      </c>
      <c r="EF32" s="102">
        <v>32246.29</v>
      </c>
      <c r="EG32" s="103">
        <f t="shared" si="61"/>
        <v>16421.91</v>
      </c>
      <c r="EH32" s="104">
        <f t="shared" si="62"/>
        <v>1.0377600891788492</v>
      </c>
      <c r="EI32" s="101"/>
      <c r="EJ32" s="101"/>
      <c r="EK32" s="396"/>
      <c r="EL32" s="2"/>
      <c r="EM32" s="101"/>
      <c r="EN32" s="101"/>
    </row>
    <row r="33" spans="1:144" s="1" customFormat="1" ht="15.75" customHeight="1" x14ac:dyDescent="0.25">
      <c r="A33" s="105" t="s">
        <v>33</v>
      </c>
      <c r="B33" s="106">
        <v>9</v>
      </c>
      <c r="C33" s="107">
        <v>4</v>
      </c>
      <c r="D33" s="76" t="s">
        <v>311</v>
      </c>
      <c r="E33" s="77">
        <v>7844.6999999999989</v>
      </c>
      <c r="F33" s="78">
        <v>102432.20000000003</v>
      </c>
      <c r="G33" s="79">
        <v>-62876.369999999988</v>
      </c>
      <c r="H33" s="80">
        <v>11378.729999999998</v>
      </c>
      <c r="I33" s="81">
        <v>1445.4100000000003</v>
      </c>
      <c r="J33" s="82">
        <f t="shared" si="4"/>
        <v>9933.3199999999979</v>
      </c>
      <c r="K33" s="83">
        <f t="shared" si="5"/>
        <v>0.12702735718309519</v>
      </c>
      <c r="L33" s="84">
        <v>6051.39</v>
      </c>
      <c r="M33" s="84">
        <v>862.96</v>
      </c>
      <c r="N33" s="82">
        <f t="shared" si="6"/>
        <v>5188.43</v>
      </c>
      <c r="O33" s="83">
        <f t="shared" si="7"/>
        <v>0.142605252677484</v>
      </c>
      <c r="P33" s="84">
        <v>10167.52</v>
      </c>
      <c r="Q33" s="84">
        <v>7775.71</v>
      </c>
      <c r="R33" s="82">
        <f t="shared" si="8"/>
        <v>2391.8100000000004</v>
      </c>
      <c r="S33" s="83">
        <f t="shared" si="9"/>
        <v>0.76475974475584996</v>
      </c>
      <c r="T33" s="84">
        <v>1921.9500000000003</v>
      </c>
      <c r="U33" s="84">
        <v>1643.94</v>
      </c>
      <c r="V33" s="82">
        <f t="shared" si="10"/>
        <v>278.01000000000022</v>
      </c>
      <c r="W33" s="83">
        <f t="shared" si="11"/>
        <v>0.85535003512058061</v>
      </c>
      <c r="X33" s="84">
        <v>515.41999999999996</v>
      </c>
      <c r="Y33" s="84">
        <v>413.82</v>
      </c>
      <c r="Z33" s="82">
        <f t="shared" si="12"/>
        <v>101.59999999999997</v>
      </c>
      <c r="AA33" s="83">
        <f t="shared" si="13"/>
        <v>0.80287920530829227</v>
      </c>
      <c r="AB33" s="84">
        <v>6988.0700000000006</v>
      </c>
      <c r="AC33" s="84">
        <v>5923.41</v>
      </c>
      <c r="AD33" s="82">
        <f t="shared" si="14"/>
        <v>1064.6600000000008</v>
      </c>
      <c r="AE33" s="83">
        <f t="shared" si="15"/>
        <v>0.8476460596416463</v>
      </c>
      <c r="AF33" s="84">
        <v>2686.0099999999998</v>
      </c>
      <c r="AG33" s="84">
        <v>0</v>
      </c>
      <c r="AH33" s="82">
        <f t="shared" si="16"/>
        <v>2686.0099999999998</v>
      </c>
      <c r="AI33" s="85">
        <f t="shared" si="17"/>
        <v>0</v>
      </c>
      <c r="AJ33" s="84">
        <v>14703.310000000001</v>
      </c>
      <c r="AK33" s="84">
        <v>30478.780000000002</v>
      </c>
      <c r="AL33" s="82">
        <f t="shared" si="18"/>
        <v>-15775.470000000001</v>
      </c>
      <c r="AM33" s="86">
        <f t="shared" si="19"/>
        <v>2.072919635102572</v>
      </c>
      <c r="AN33" s="80">
        <v>75568.489999999991</v>
      </c>
      <c r="AO33" s="81">
        <v>74127.56</v>
      </c>
      <c r="AP33" s="87">
        <f t="shared" si="20"/>
        <v>1440.929999999993</v>
      </c>
      <c r="AQ33" s="83">
        <f t="shared" si="21"/>
        <v>0.98093213189783213</v>
      </c>
      <c r="AR33" s="84">
        <v>0</v>
      </c>
      <c r="AS33" s="84">
        <v>0</v>
      </c>
      <c r="AT33" s="87">
        <f t="shared" si="0"/>
        <v>0</v>
      </c>
      <c r="AU33" s="96"/>
      <c r="AV33" s="80">
        <v>3876.8400000000006</v>
      </c>
      <c r="AW33" s="81">
        <v>6271.78</v>
      </c>
      <c r="AX33" s="87">
        <f t="shared" si="23"/>
        <v>-2394.9399999999991</v>
      </c>
      <c r="AY33" s="83">
        <f t="shared" si="24"/>
        <v>1.6177556979395586</v>
      </c>
      <c r="AZ33" s="90">
        <v>0</v>
      </c>
      <c r="BA33" s="82">
        <v>0</v>
      </c>
      <c r="BB33" s="82">
        <f t="shared" si="25"/>
        <v>0</v>
      </c>
      <c r="BC33" s="91"/>
      <c r="BD33" s="84">
        <v>77749.61</v>
      </c>
      <c r="BE33" s="84">
        <v>68088.799999999988</v>
      </c>
      <c r="BF33" s="87">
        <f t="shared" si="26"/>
        <v>9660.8100000000122</v>
      </c>
      <c r="BG33" s="83">
        <f t="shared" si="27"/>
        <v>0.87574458572846847</v>
      </c>
      <c r="BH33" s="84">
        <v>6784.1000000000013</v>
      </c>
      <c r="BI33" s="84">
        <v>560.70000000000005</v>
      </c>
      <c r="BJ33" s="82">
        <f t="shared" si="28"/>
        <v>6223.4000000000015</v>
      </c>
      <c r="BK33" s="86">
        <f t="shared" si="29"/>
        <v>8.264913547854541E-2</v>
      </c>
      <c r="BL33" s="80">
        <v>10483.639999999998</v>
      </c>
      <c r="BM33" s="80">
        <v>0</v>
      </c>
      <c r="BN33" s="82">
        <f t="shared" si="30"/>
        <v>10483.639999999998</v>
      </c>
      <c r="BO33" s="86">
        <f t="shared" si="31"/>
        <v>0</v>
      </c>
      <c r="BP33" s="80">
        <v>1945.4799999999998</v>
      </c>
      <c r="BQ33" s="80">
        <v>5238.3100000000004</v>
      </c>
      <c r="BR33" s="82">
        <f t="shared" si="32"/>
        <v>-3292.8300000000008</v>
      </c>
      <c r="BS33" s="86">
        <f t="shared" si="33"/>
        <v>2.6925540226576481</v>
      </c>
      <c r="BT33" s="80">
        <v>3759.9500000000007</v>
      </c>
      <c r="BU33" s="80">
        <v>0</v>
      </c>
      <c r="BV33" s="82">
        <f t="shared" si="34"/>
        <v>3759.9500000000007</v>
      </c>
      <c r="BW33" s="86">
        <f t="shared" si="35"/>
        <v>0</v>
      </c>
      <c r="BX33" s="80">
        <v>1899.9699999999998</v>
      </c>
      <c r="BY33" s="80">
        <v>0</v>
      </c>
      <c r="BZ33" s="82">
        <f t="shared" si="36"/>
        <v>1899.9699999999998</v>
      </c>
      <c r="CA33" s="86">
        <f t="shared" si="37"/>
        <v>0</v>
      </c>
      <c r="CB33" s="80">
        <v>2663.29</v>
      </c>
      <c r="CC33" s="80">
        <v>3184.79</v>
      </c>
      <c r="CD33" s="82">
        <f t="shared" si="38"/>
        <v>-521.5</v>
      </c>
      <c r="CE33" s="83">
        <f t="shared" si="39"/>
        <v>1.1958104449759508</v>
      </c>
      <c r="CF33" s="84">
        <v>327.13</v>
      </c>
      <c r="CG33" s="84">
        <v>10981.39</v>
      </c>
      <c r="CH33" s="82">
        <f t="shared" si="40"/>
        <v>-10654.26</v>
      </c>
      <c r="CI33" s="86">
        <f t="shared" si="41"/>
        <v>33.568886986824808</v>
      </c>
      <c r="CJ33" s="80">
        <v>0</v>
      </c>
      <c r="CK33" s="81">
        <v>0</v>
      </c>
      <c r="CL33" s="81">
        <v>0</v>
      </c>
      <c r="CM33" s="92"/>
      <c r="CN33" s="93">
        <v>21168.969999999998</v>
      </c>
      <c r="CO33" s="93">
        <v>25080.270000000004</v>
      </c>
      <c r="CP33" s="87">
        <f t="shared" si="42"/>
        <v>-3911.3000000000065</v>
      </c>
      <c r="CQ33" s="94">
        <f t="shared" si="43"/>
        <v>1.1847657207695985</v>
      </c>
      <c r="CR33" s="80">
        <v>49927.360000000008</v>
      </c>
      <c r="CS33" s="81">
        <v>46808.799999999996</v>
      </c>
      <c r="CT33" s="87">
        <f t="shared" si="44"/>
        <v>3118.5600000000122</v>
      </c>
      <c r="CU33" s="94">
        <f t="shared" si="45"/>
        <v>0.9375380552867203</v>
      </c>
      <c r="CV33" s="80">
        <v>4820.4699999999993</v>
      </c>
      <c r="CW33" s="81">
        <v>0</v>
      </c>
      <c r="CX33" s="87">
        <f t="shared" si="46"/>
        <v>4820.4699999999993</v>
      </c>
      <c r="CY33" s="86">
        <f t="shared" si="47"/>
        <v>0</v>
      </c>
      <c r="CZ33" s="80">
        <v>1241.82</v>
      </c>
      <c r="DA33" s="81">
        <v>1012.7899999999998</v>
      </c>
      <c r="DB33" s="87">
        <f t="shared" si="48"/>
        <v>229.03000000000009</v>
      </c>
      <c r="DC33" s="86">
        <f t="shared" si="49"/>
        <v>0.81556908408626039</v>
      </c>
      <c r="DD33" s="80">
        <v>161.62000000000003</v>
      </c>
      <c r="DE33" s="81">
        <v>0</v>
      </c>
      <c r="DF33" s="87">
        <f t="shared" si="50"/>
        <v>161.62000000000003</v>
      </c>
      <c r="DG33" s="86">
        <f t="shared" si="51"/>
        <v>0</v>
      </c>
      <c r="DH33" s="95">
        <v>4387.4999999999991</v>
      </c>
      <c r="DI33" s="403">
        <v>10437.959999999999</v>
      </c>
      <c r="DJ33" s="87">
        <f t="shared" si="52"/>
        <v>-6050.46</v>
      </c>
      <c r="DK33" s="94">
        <f t="shared" si="53"/>
        <v>2.3790222222222224</v>
      </c>
      <c r="DL33" s="80">
        <v>11868.86</v>
      </c>
      <c r="DM33" s="81">
        <v>8978.66</v>
      </c>
      <c r="DN33" s="87">
        <f t="shared" si="54"/>
        <v>2890.2000000000007</v>
      </c>
      <c r="DO33" s="406">
        <f t="shared" si="55"/>
        <v>0.75648882875019163</v>
      </c>
      <c r="DP33" s="84">
        <v>0</v>
      </c>
      <c r="DQ33" s="80">
        <v>0</v>
      </c>
      <c r="DR33" s="82">
        <f t="shared" si="56"/>
        <v>0</v>
      </c>
      <c r="DS33" s="96"/>
      <c r="DT33" s="97">
        <v>11512.46</v>
      </c>
      <c r="DU33" s="97">
        <v>11178.560000000001</v>
      </c>
      <c r="DV33" s="98">
        <f t="shared" si="57"/>
        <v>344559.95999999996</v>
      </c>
      <c r="DW33" s="87">
        <f t="shared" si="58"/>
        <v>320494.40000000002</v>
      </c>
      <c r="DX33" s="87">
        <f t="shared" si="59"/>
        <v>24065.559999999939</v>
      </c>
      <c r="DY33" s="83">
        <f t="shared" si="60"/>
        <v>0.93015566869696653</v>
      </c>
      <c r="DZ33" s="108"/>
      <c r="EA33" s="100">
        <f t="shared" si="2"/>
        <v>126497.75999999995</v>
      </c>
      <c r="EB33" s="91">
        <f t="shared" si="3"/>
        <v>-45317.189999999966</v>
      </c>
      <c r="EC33" s="101"/>
      <c r="ED33" s="101"/>
      <c r="EE33" s="102">
        <v>53966.099999999984</v>
      </c>
      <c r="EF33" s="102">
        <v>27948.1</v>
      </c>
      <c r="EG33" s="103">
        <f t="shared" si="61"/>
        <v>-26017.999999999985</v>
      </c>
      <c r="EH33" s="104">
        <f t="shared" si="62"/>
        <v>-0.48211747745343825</v>
      </c>
      <c r="EI33" s="101"/>
      <c r="EJ33" s="101"/>
      <c r="EK33" s="396"/>
      <c r="EL33" s="2"/>
      <c r="EM33" s="101"/>
      <c r="EN33" s="101"/>
    </row>
    <row r="34" spans="1:144" s="1" customFormat="1" ht="15.75" customHeight="1" x14ac:dyDescent="0.25">
      <c r="A34" s="105" t="s">
        <v>34</v>
      </c>
      <c r="B34" s="106">
        <v>5</v>
      </c>
      <c r="C34" s="107">
        <v>4</v>
      </c>
      <c r="D34" s="76" t="s">
        <v>312</v>
      </c>
      <c r="E34" s="77">
        <v>3420.5</v>
      </c>
      <c r="F34" s="78">
        <v>-14654.390000000003</v>
      </c>
      <c r="G34" s="79">
        <v>5358.6100000000015</v>
      </c>
      <c r="H34" s="80">
        <v>5227.2100000000009</v>
      </c>
      <c r="I34" s="81">
        <v>855.63</v>
      </c>
      <c r="J34" s="82">
        <f t="shared" si="4"/>
        <v>4371.5800000000008</v>
      </c>
      <c r="K34" s="83">
        <f t="shared" si="5"/>
        <v>0.16368770338287536</v>
      </c>
      <c r="L34" s="84">
        <v>2654.31</v>
      </c>
      <c r="M34" s="84">
        <v>388.48</v>
      </c>
      <c r="N34" s="82">
        <f t="shared" si="6"/>
        <v>2265.83</v>
      </c>
      <c r="O34" s="83">
        <f t="shared" si="7"/>
        <v>0.1463581872501705</v>
      </c>
      <c r="P34" s="84">
        <v>4715.1500000000005</v>
      </c>
      <c r="Q34" s="84">
        <v>3625.43</v>
      </c>
      <c r="R34" s="82">
        <f t="shared" si="8"/>
        <v>1089.7200000000007</v>
      </c>
      <c r="S34" s="83">
        <f t="shared" si="9"/>
        <v>0.76888964295939677</v>
      </c>
      <c r="T34" s="84">
        <v>985.79999999999984</v>
      </c>
      <c r="U34" s="84">
        <v>843.67999999999984</v>
      </c>
      <c r="V34" s="82">
        <f t="shared" si="10"/>
        <v>142.12</v>
      </c>
      <c r="W34" s="83">
        <f t="shared" si="11"/>
        <v>0.85583282613106104</v>
      </c>
      <c r="X34" s="84">
        <v>234.30999999999997</v>
      </c>
      <c r="Y34" s="84">
        <v>138.06000000000003</v>
      </c>
      <c r="Z34" s="82">
        <f t="shared" si="12"/>
        <v>96.249999999999943</v>
      </c>
      <c r="AA34" s="83">
        <f t="shared" si="13"/>
        <v>0.58921941018309099</v>
      </c>
      <c r="AB34" s="84">
        <v>4478.1000000000004</v>
      </c>
      <c r="AC34" s="84">
        <v>3170.4800000000005</v>
      </c>
      <c r="AD34" s="82">
        <f t="shared" si="14"/>
        <v>1307.6199999999999</v>
      </c>
      <c r="AE34" s="83">
        <f t="shared" si="15"/>
        <v>0.70799669502690876</v>
      </c>
      <c r="AF34" s="84">
        <v>1171.21</v>
      </c>
      <c r="AG34" s="84">
        <v>0</v>
      </c>
      <c r="AH34" s="82">
        <f t="shared" si="16"/>
        <v>1171.21</v>
      </c>
      <c r="AI34" s="85">
        <f t="shared" si="17"/>
        <v>0</v>
      </c>
      <c r="AJ34" s="84">
        <v>6447.99</v>
      </c>
      <c r="AK34" s="84">
        <v>5121.45</v>
      </c>
      <c r="AL34" s="82">
        <f t="shared" si="18"/>
        <v>1326.54</v>
      </c>
      <c r="AM34" s="86">
        <f t="shared" si="19"/>
        <v>0.79427077275243918</v>
      </c>
      <c r="AN34" s="80">
        <v>0</v>
      </c>
      <c r="AO34" s="81">
        <v>0</v>
      </c>
      <c r="AP34" s="87">
        <f t="shared" si="20"/>
        <v>0</v>
      </c>
      <c r="AQ34" s="83"/>
      <c r="AR34" s="84">
        <v>0</v>
      </c>
      <c r="AS34" s="84">
        <v>0</v>
      </c>
      <c r="AT34" s="87">
        <f t="shared" si="0"/>
        <v>0</v>
      </c>
      <c r="AU34" s="96"/>
      <c r="AV34" s="80">
        <v>2232.9299999999998</v>
      </c>
      <c r="AW34" s="81">
        <v>3583.87</v>
      </c>
      <c r="AX34" s="87">
        <f t="shared" si="23"/>
        <v>-1350.94</v>
      </c>
      <c r="AY34" s="83">
        <f t="shared" si="24"/>
        <v>1.6050077700599661</v>
      </c>
      <c r="AZ34" s="90">
        <v>0</v>
      </c>
      <c r="BA34" s="82">
        <v>0</v>
      </c>
      <c r="BB34" s="82">
        <f t="shared" si="25"/>
        <v>0</v>
      </c>
      <c r="BC34" s="91"/>
      <c r="BD34" s="84">
        <v>27353.39</v>
      </c>
      <c r="BE34" s="84">
        <v>74084.160000000003</v>
      </c>
      <c r="BF34" s="87">
        <f t="shared" si="26"/>
        <v>-46730.770000000004</v>
      </c>
      <c r="BG34" s="83">
        <f t="shared" si="27"/>
        <v>2.708408720089174</v>
      </c>
      <c r="BH34" s="84">
        <v>3018.9300000000003</v>
      </c>
      <c r="BI34" s="84">
        <v>0</v>
      </c>
      <c r="BJ34" s="82">
        <f t="shared" si="28"/>
        <v>3018.9300000000003</v>
      </c>
      <c r="BK34" s="86">
        <f t="shared" si="29"/>
        <v>0</v>
      </c>
      <c r="BL34" s="80">
        <v>4526.37</v>
      </c>
      <c r="BM34" s="80">
        <v>0</v>
      </c>
      <c r="BN34" s="82">
        <f t="shared" si="30"/>
        <v>4526.37</v>
      </c>
      <c r="BO34" s="86">
        <f t="shared" si="31"/>
        <v>0</v>
      </c>
      <c r="BP34" s="80">
        <v>758.3</v>
      </c>
      <c r="BQ34" s="80">
        <v>0</v>
      </c>
      <c r="BR34" s="82">
        <f t="shared" si="32"/>
        <v>758.3</v>
      </c>
      <c r="BS34" s="86">
        <f t="shared" si="33"/>
        <v>0</v>
      </c>
      <c r="BT34" s="80">
        <v>2017.76</v>
      </c>
      <c r="BU34" s="80">
        <v>0</v>
      </c>
      <c r="BV34" s="82">
        <f t="shared" si="34"/>
        <v>2017.76</v>
      </c>
      <c r="BW34" s="86">
        <f t="shared" si="35"/>
        <v>0</v>
      </c>
      <c r="BX34" s="80">
        <v>863.99999999999977</v>
      </c>
      <c r="BY34" s="80">
        <v>0</v>
      </c>
      <c r="BZ34" s="82">
        <f t="shared" si="36"/>
        <v>863.99999999999977</v>
      </c>
      <c r="CA34" s="86">
        <f t="shared" si="37"/>
        <v>0</v>
      </c>
      <c r="CB34" s="80">
        <v>1528.96</v>
      </c>
      <c r="CC34" s="80">
        <v>647.24</v>
      </c>
      <c r="CD34" s="82">
        <f t="shared" si="38"/>
        <v>881.72</v>
      </c>
      <c r="CE34" s="83">
        <f t="shared" si="39"/>
        <v>0.42332042695688571</v>
      </c>
      <c r="CF34" s="84">
        <v>175.79999999999998</v>
      </c>
      <c r="CG34" s="84">
        <v>2984.45</v>
      </c>
      <c r="CH34" s="82">
        <f t="shared" si="40"/>
        <v>-2808.6499999999996</v>
      </c>
      <c r="CI34" s="86">
        <f t="shared" si="41"/>
        <v>16.976393629124004</v>
      </c>
      <c r="CJ34" s="80">
        <v>0</v>
      </c>
      <c r="CK34" s="81">
        <v>0</v>
      </c>
      <c r="CL34" s="81">
        <v>0</v>
      </c>
      <c r="CM34" s="92"/>
      <c r="CN34" s="93">
        <v>24162.780000000002</v>
      </c>
      <c r="CO34" s="93">
        <v>30117.300000000003</v>
      </c>
      <c r="CP34" s="87">
        <f t="shared" si="42"/>
        <v>-5954.52</v>
      </c>
      <c r="CQ34" s="94">
        <f t="shared" si="43"/>
        <v>1.2464335643497975</v>
      </c>
      <c r="CR34" s="80">
        <v>11105.710000000001</v>
      </c>
      <c r="CS34" s="81">
        <v>10373.180000000002</v>
      </c>
      <c r="CT34" s="87">
        <f t="shared" si="44"/>
        <v>732.52999999999884</v>
      </c>
      <c r="CU34" s="94">
        <f t="shared" si="45"/>
        <v>0.93404023695918592</v>
      </c>
      <c r="CV34" s="80">
        <v>6417.1900000000005</v>
      </c>
      <c r="CW34" s="81">
        <v>0</v>
      </c>
      <c r="CX34" s="87">
        <f t="shared" si="46"/>
        <v>6417.1900000000005</v>
      </c>
      <c r="CY34" s="86">
        <f t="shared" si="47"/>
        <v>0</v>
      </c>
      <c r="CZ34" s="80">
        <v>838.74000000000012</v>
      </c>
      <c r="DA34" s="81">
        <v>689.46</v>
      </c>
      <c r="DB34" s="87">
        <f t="shared" si="48"/>
        <v>149.28000000000009</v>
      </c>
      <c r="DC34" s="86">
        <f t="shared" si="49"/>
        <v>0.82201874239931316</v>
      </c>
      <c r="DD34" s="80">
        <v>108.77</v>
      </c>
      <c r="DE34" s="81">
        <v>0</v>
      </c>
      <c r="DF34" s="87">
        <f t="shared" si="50"/>
        <v>108.77</v>
      </c>
      <c r="DG34" s="86">
        <f t="shared" si="51"/>
        <v>0</v>
      </c>
      <c r="DH34" s="95">
        <v>3690.7200000000003</v>
      </c>
      <c r="DI34" s="403">
        <v>2082.98</v>
      </c>
      <c r="DJ34" s="87">
        <f t="shared" si="52"/>
        <v>1607.7400000000002</v>
      </c>
      <c r="DK34" s="94">
        <f t="shared" si="53"/>
        <v>0.56438310140026871</v>
      </c>
      <c r="DL34" s="80">
        <v>0</v>
      </c>
      <c r="DM34" s="81">
        <v>0</v>
      </c>
      <c r="DN34" s="87">
        <f t="shared" si="54"/>
        <v>0</v>
      </c>
      <c r="DO34" s="406"/>
      <c r="DP34" s="84">
        <v>0</v>
      </c>
      <c r="DQ34" s="80">
        <v>0</v>
      </c>
      <c r="DR34" s="82">
        <f t="shared" si="56"/>
        <v>0</v>
      </c>
      <c r="DS34" s="96"/>
      <c r="DT34" s="97">
        <v>3926.6999999999994</v>
      </c>
      <c r="DU34" s="97">
        <v>4131.6499999999996</v>
      </c>
      <c r="DV34" s="98">
        <f t="shared" si="57"/>
        <v>118641.12999999999</v>
      </c>
      <c r="DW34" s="87">
        <f t="shared" si="58"/>
        <v>142837.5</v>
      </c>
      <c r="DX34" s="87">
        <f t="shared" si="59"/>
        <v>-24196.37000000001</v>
      </c>
      <c r="DY34" s="83">
        <f t="shared" si="60"/>
        <v>1.2039458828485536</v>
      </c>
      <c r="DZ34" s="108"/>
      <c r="EA34" s="100">
        <f t="shared" si="2"/>
        <v>-38850.760000000009</v>
      </c>
      <c r="EB34" s="91">
        <f t="shared" si="3"/>
        <v>-32113.730000000003</v>
      </c>
      <c r="EC34" s="101"/>
      <c r="ED34" s="101"/>
      <c r="EE34" s="102">
        <v>18539.109999999997</v>
      </c>
      <c r="EF34" s="102">
        <v>132185.97</v>
      </c>
      <c r="EG34" s="103">
        <f t="shared" si="61"/>
        <v>113646.86</v>
      </c>
      <c r="EH34" s="104">
        <f t="shared" si="62"/>
        <v>6.1301141209044028</v>
      </c>
      <c r="EI34" s="101"/>
      <c r="EJ34" s="101"/>
      <c r="EK34" s="396"/>
      <c r="EL34" s="2"/>
      <c r="EM34" s="101"/>
      <c r="EN34" s="101"/>
    </row>
    <row r="35" spans="1:144" s="1" customFormat="1" ht="15.75" customHeight="1" x14ac:dyDescent="0.25">
      <c r="A35" s="105" t="s">
        <v>35</v>
      </c>
      <c r="B35" s="106">
        <v>5</v>
      </c>
      <c r="C35" s="107">
        <v>4</v>
      </c>
      <c r="D35" s="76" t="s">
        <v>313</v>
      </c>
      <c r="E35" s="77">
        <v>2767.7999999999997</v>
      </c>
      <c r="F35" s="78">
        <v>-25390</v>
      </c>
      <c r="G35" s="79">
        <v>-22304.260000000017</v>
      </c>
      <c r="H35" s="80">
        <v>4043.1700000000005</v>
      </c>
      <c r="I35" s="81">
        <v>796.61</v>
      </c>
      <c r="J35" s="82">
        <f t="shared" si="4"/>
        <v>3246.5600000000004</v>
      </c>
      <c r="K35" s="83">
        <f t="shared" si="5"/>
        <v>0.19702609586042633</v>
      </c>
      <c r="L35" s="84">
        <v>2007.4799999999998</v>
      </c>
      <c r="M35" s="84">
        <v>386.11000000000007</v>
      </c>
      <c r="N35" s="82">
        <f t="shared" si="6"/>
        <v>1621.3699999999997</v>
      </c>
      <c r="O35" s="83">
        <f t="shared" si="7"/>
        <v>0.19233566461434243</v>
      </c>
      <c r="P35" s="84">
        <v>3799.92</v>
      </c>
      <c r="Q35" s="84">
        <v>2927.2599999999998</v>
      </c>
      <c r="R35" s="82">
        <f t="shared" si="8"/>
        <v>872.66000000000031</v>
      </c>
      <c r="S35" s="83">
        <f t="shared" si="9"/>
        <v>0.77034779679572196</v>
      </c>
      <c r="T35" s="84">
        <v>764.19999999999993</v>
      </c>
      <c r="U35" s="84">
        <v>654.97</v>
      </c>
      <c r="V35" s="82">
        <f t="shared" si="10"/>
        <v>109.2299999999999</v>
      </c>
      <c r="W35" s="83">
        <f t="shared" si="11"/>
        <v>0.85706621303323749</v>
      </c>
      <c r="X35" s="84">
        <v>234.44000000000005</v>
      </c>
      <c r="Y35" s="84">
        <v>138.06000000000003</v>
      </c>
      <c r="Z35" s="82">
        <f t="shared" si="12"/>
        <v>96.380000000000024</v>
      </c>
      <c r="AA35" s="83">
        <f t="shared" si="13"/>
        <v>0.58889268042996079</v>
      </c>
      <c r="AB35" s="84">
        <v>4160.8499999999995</v>
      </c>
      <c r="AC35" s="84">
        <v>2809.64</v>
      </c>
      <c r="AD35" s="82">
        <f t="shared" si="14"/>
        <v>1351.2099999999996</v>
      </c>
      <c r="AE35" s="83">
        <f t="shared" si="15"/>
        <v>0.67525625773579923</v>
      </c>
      <c r="AF35" s="84">
        <v>947.68999999999994</v>
      </c>
      <c r="AG35" s="84">
        <v>0</v>
      </c>
      <c r="AH35" s="82">
        <f t="shared" si="16"/>
        <v>947.68999999999994</v>
      </c>
      <c r="AI35" s="85">
        <f t="shared" si="17"/>
        <v>0</v>
      </c>
      <c r="AJ35" s="84">
        <v>5217.59</v>
      </c>
      <c r="AK35" s="84">
        <v>2971.36</v>
      </c>
      <c r="AL35" s="82">
        <f t="shared" si="18"/>
        <v>2246.23</v>
      </c>
      <c r="AM35" s="86">
        <f t="shared" si="19"/>
        <v>0.56948897862806391</v>
      </c>
      <c r="AN35" s="80">
        <v>0</v>
      </c>
      <c r="AO35" s="81">
        <v>0</v>
      </c>
      <c r="AP35" s="87">
        <f t="shared" si="20"/>
        <v>0</v>
      </c>
      <c r="AQ35" s="83"/>
      <c r="AR35" s="84">
        <v>0</v>
      </c>
      <c r="AS35" s="84">
        <v>0</v>
      </c>
      <c r="AT35" s="87">
        <f t="shared" si="0"/>
        <v>0</v>
      </c>
      <c r="AU35" s="96"/>
      <c r="AV35" s="80">
        <v>1674.8100000000002</v>
      </c>
      <c r="AW35" s="81">
        <v>2687.9</v>
      </c>
      <c r="AX35" s="87">
        <f t="shared" si="23"/>
        <v>-1013.0899999999999</v>
      </c>
      <c r="AY35" s="83">
        <f t="shared" si="24"/>
        <v>1.6048984660946615</v>
      </c>
      <c r="AZ35" s="90">
        <v>0</v>
      </c>
      <c r="BA35" s="82">
        <v>0</v>
      </c>
      <c r="BB35" s="82">
        <f t="shared" si="25"/>
        <v>0</v>
      </c>
      <c r="BC35" s="91"/>
      <c r="BD35" s="84">
        <v>20022.219999999998</v>
      </c>
      <c r="BE35" s="84">
        <v>14944.859999999999</v>
      </c>
      <c r="BF35" s="87">
        <f t="shared" si="26"/>
        <v>5077.3599999999988</v>
      </c>
      <c r="BG35" s="83">
        <f t="shared" si="27"/>
        <v>0.74641373434114699</v>
      </c>
      <c r="BH35" s="84">
        <v>2351.8099999999995</v>
      </c>
      <c r="BI35" s="84">
        <v>1988.05</v>
      </c>
      <c r="BJ35" s="82">
        <f t="shared" si="28"/>
        <v>363.75999999999954</v>
      </c>
      <c r="BK35" s="86">
        <f t="shared" si="29"/>
        <v>0.84532764126353765</v>
      </c>
      <c r="BL35" s="80">
        <v>3422.93</v>
      </c>
      <c r="BM35" s="80">
        <v>0</v>
      </c>
      <c r="BN35" s="82">
        <f t="shared" si="30"/>
        <v>3422.93</v>
      </c>
      <c r="BO35" s="86">
        <f t="shared" si="31"/>
        <v>0</v>
      </c>
      <c r="BP35" s="80">
        <v>579.29999999999984</v>
      </c>
      <c r="BQ35" s="80">
        <v>0</v>
      </c>
      <c r="BR35" s="82">
        <f t="shared" si="32"/>
        <v>579.29999999999984</v>
      </c>
      <c r="BS35" s="86">
        <f t="shared" si="33"/>
        <v>0</v>
      </c>
      <c r="BT35" s="80">
        <v>1461.1199999999994</v>
      </c>
      <c r="BU35" s="80">
        <v>0</v>
      </c>
      <c r="BV35" s="82">
        <f t="shared" si="34"/>
        <v>1461.1199999999994</v>
      </c>
      <c r="BW35" s="86">
        <f t="shared" si="35"/>
        <v>0</v>
      </c>
      <c r="BX35" s="80">
        <v>863.57</v>
      </c>
      <c r="BY35" s="80">
        <v>0</v>
      </c>
      <c r="BZ35" s="82">
        <f t="shared" si="36"/>
        <v>863.57</v>
      </c>
      <c r="CA35" s="86">
        <f t="shared" si="37"/>
        <v>0</v>
      </c>
      <c r="CB35" s="80">
        <v>1393.3200000000002</v>
      </c>
      <c r="CC35" s="80">
        <v>0</v>
      </c>
      <c r="CD35" s="82">
        <f t="shared" si="38"/>
        <v>1393.3200000000002</v>
      </c>
      <c r="CE35" s="83">
        <f t="shared" si="39"/>
        <v>0</v>
      </c>
      <c r="CF35" s="84">
        <v>154.97000000000003</v>
      </c>
      <c r="CG35" s="84">
        <v>3484.01</v>
      </c>
      <c r="CH35" s="82">
        <f t="shared" si="40"/>
        <v>-3329.04</v>
      </c>
      <c r="CI35" s="86">
        <f t="shared" si="41"/>
        <v>22.481835193908495</v>
      </c>
      <c r="CJ35" s="80">
        <v>0</v>
      </c>
      <c r="CK35" s="81">
        <v>0</v>
      </c>
      <c r="CL35" s="81">
        <v>0</v>
      </c>
      <c r="CM35" s="92"/>
      <c r="CN35" s="93">
        <v>22938.379999999997</v>
      </c>
      <c r="CO35" s="93">
        <v>30816.54</v>
      </c>
      <c r="CP35" s="87">
        <f t="shared" si="42"/>
        <v>-7878.1600000000035</v>
      </c>
      <c r="CQ35" s="94">
        <f t="shared" si="43"/>
        <v>1.3434488398919193</v>
      </c>
      <c r="CR35" s="80">
        <v>11190.220000000001</v>
      </c>
      <c r="CS35" s="81">
        <v>10445.07</v>
      </c>
      <c r="CT35" s="87">
        <f t="shared" si="44"/>
        <v>745.15000000000146</v>
      </c>
      <c r="CU35" s="94">
        <f t="shared" si="45"/>
        <v>0.93341060318742608</v>
      </c>
      <c r="CV35" s="80">
        <v>7014.68</v>
      </c>
      <c r="CW35" s="81">
        <v>0</v>
      </c>
      <c r="CX35" s="87">
        <f t="shared" si="46"/>
        <v>7014.68</v>
      </c>
      <c r="CY35" s="86">
        <f t="shared" si="47"/>
        <v>0</v>
      </c>
      <c r="CZ35" s="80">
        <v>687.5</v>
      </c>
      <c r="DA35" s="81">
        <v>565.73</v>
      </c>
      <c r="DB35" s="87">
        <f t="shared" si="48"/>
        <v>121.76999999999998</v>
      </c>
      <c r="DC35" s="86">
        <f t="shared" si="49"/>
        <v>0.82288000000000006</v>
      </c>
      <c r="DD35" s="80">
        <v>89.95</v>
      </c>
      <c r="DE35" s="81">
        <v>0</v>
      </c>
      <c r="DF35" s="87">
        <f t="shared" si="50"/>
        <v>89.95</v>
      </c>
      <c r="DG35" s="86">
        <f t="shared" si="51"/>
        <v>0</v>
      </c>
      <c r="DH35" s="95">
        <v>4880.7100000000009</v>
      </c>
      <c r="DI35" s="403">
        <v>4514.04</v>
      </c>
      <c r="DJ35" s="87">
        <f t="shared" si="52"/>
        <v>366.67000000000098</v>
      </c>
      <c r="DK35" s="94">
        <f t="shared" si="53"/>
        <v>0.92487363518832277</v>
      </c>
      <c r="DL35" s="80">
        <v>0</v>
      </c>
      <c r="DM35" s="81">
        <v>0</v>
      </c>
      <c r="DN35" s="87">
        <f t="shared" si="54"/>
        <v>0</v>
      </c>
      <c r="DO35" s="406"/>
      <c r="DP35" s="84">
        <v>0</v>
      </c>
      <c r="DQ35" s="80">
        <v>0</v>
      </c>
      <c r="DR35" s="82">
        <f t="shared" si="56"/>
        <v>0</v>
      </c>
      <c r="DS35" s="96"/>
      <c r="DT35" s="97">
        <v>3420.4100000000003</v>
      </c>
      <c r="DU35" s="97">
        <v>2692.7300000000005</v>
      </c>
      <c r="DV35" s="98">
        <f t="shared" si="57"/>
        <v>103321.24</v>
      </c>
      <c r="DW35" s="87">
        <f t="shared" si="58"/>
        <v>82822.939999999988</v>
      </c>
      <c r="DX35" s="87">
        <f t="shared" si="59"/>
        <v>20498.300000000017</v>
      </c>
      <c r="DY35" s="83">
        <f t="shared" si="60"/>
        <v>0.80160613635686118</v>
      </c>
      <c r="DZ35" s="108"/>
      <c r="EA35" s="100">
        <f t="shared" si="2"/>
        <v>-4891.6999999999825</v>
      </c>
      <c r="EB35" s="91">
        <f t="shared" si="3"/>
        <v>-12471.940000000021</v>
      </c>
      <c r="EC35" s="101"/>
      <c r="ED35" s="101"/>
      <c r="EE35" s="102">
        <v>16144.869999999999</v>
      </c>
      <c r="EF35" s="102">
        <v>31698.09</v>
      </c>
      <c r="EG35" s="103">
        <f t="shared" si="61"/>
        <v>15553.220000000001</v>
      </c>
      <c r="EH35" s="104">
        <f t="shared" si="62"/>
        <v>0.9633536844830588</v>
      </c>
      <c r="EI35" s="101"/>
      <c r="EJ35" s="101"/>
      <c r="EK35" s="396"/>
      <c r="EL35" s="2"/>
      <c r="EM35" s="101"/>
      <c r="EN35" s="101"/>
    </row>
    <row r="36" spans="1:144" s="1" customFormat="1" ht="15.75" customHeight="1" x14ac:dyDescent="0.25">
      <c r="A36" s="105" t="s">
        <v>36</v>
      </c>
      <c r="B36" s="106">
        <v>9</v>
      </c>
      <c r="C36" s="107">
        <v>5</v>
      </c>
      <c r="D36" s="76" t="s">
        <v>314</v>
      </c>
      <c r="E36" s="77">
        <v>9462.7657142857151</v>
      </c>
      <c r="F36" s="78">
        <v>-37488.299999999996</v>
      </c>
      <c r="G36" s="79">
        <v>-63173.080000000016</v>
      </c>
      <c r="H36" s="80">
        <v>14312.319999999998</v>
      </c>
      <c r="I36" s="81">
        <v>1389.13</v>
      </c>
      <c r="J36" s="82">
        <f t="shared" si="4"/>
        <v>12923.189999999999</v>
      </c>
      <c r="K36" s="83">
        <f t="shared" si="5"/>
        <v>9.7058338550283979E-2</v>
      </c>
      <c r="L36" s="84">
        <v>7772.18</v>
      </c>
      <c r="M36" s="84">
        <v>1082.4200000000003</v>
      </c>
      <c r="N36" s="82">
        <f t="shared" si="6"/>
        <v>6689.76</v>
      </c>
      <c r="O36" s="83">
        <f t="shared" si="7"/>
        <v>0.1392685192571454</v>
      </c>
      <c r="P36" s="84">
        <v>13109.76</v>
      </c>
      <c r="Q36" s="84">
        <v>10001.380000000001</v>
      </c>
      <c r="R36" s="82">
        <f t="shared" si="8"/>
        <v>3108.3799999999992</v>
      </c>
      <c r="S36" s="83">
        <f t="shared" si="9"/>
        <v>0.76289573569615321</v>
      </c>
      <c r="T36" s="84">
        <v>2297.8200000000002</v>
      </c>
      <c r="U36" s="84">
        <v>1963.23</v>
      </c>
      <c r="V36" s="82">
        <f t="shared" si="10"/>
        <v>334.59000000000015</v>
      </c>
      <c r="W36" s="83">
        <f t="shared" si="11"/>
        <v>0.85438807217275503</v>
      </c>
      <c r="X36" s="84">
        <v>644.41</v>
      </c>
      <c r="Y36" s="84">
        <v>551.71999999999991</v>
      </c>
      <c r="Z36" s="82">
        <f t="shared" si="12"/>
        <v>92.690000000000055</v>
      </c>
      <c r="AA36" s="83">
        <f t="shared" si="13"/>
        <v>0.85616300181561422</v>
      </c>
      <c r="AB36" s="84">
        <v>10046.310000000001</v>
      </c>
      <c r="AC36" s="84">
        <v>7988.34</v>
      </c>
      <c r="AD36" s="82">
        <f t="shared" si="14"/>
        <v>2057.9700000000012</v>
      </c>
      <c r="AE36" s="83">
        <f t="shared" si="15"/>
        <v>0.79515165269636301</v>
      </c>
      <c r="AF36" s="84">
        <v>3241.2500000000009</v>
      </c>
      <c r="AG36" s="84">
        <v>0</v>
      </c>
      <c r="AH36" s="82">
        <f t="shared" si="16"/>
        <v>3241.2500000000009</v>
      </c>
      <c r="AI36" s="85">
        <f t="shared" si="17"/>
        <v>0</v>
      </c>
      <c r="AJ36" s="84">
        <v>17868.150000000001</v>
      </c>
      <c r="AK36" s="84">
        <v>26026.39</v>
      </c>
      <c r="AL36" s="82">
        <f t="shared" si="18"/>
        <v>-8158.239999999998</v>
      </c>
      <c r="AM36" s="86">
        <f t="shared" si="19"/>
        <v>1.4565800040854815</v>
      </c>
      <c r="AN36" s="80">
        <v>81802.549999999988</v>
      </c>
      <c r="AO36" s="81">
        <v>80809.12000000001</v>
      </c>
      <c r="AP36" s="87">
        <f t="shared" si="20"/>
        <v>993.42999999997846</v>
      </c>
      <c r="AQ36" s="83">
        <f t="shared" si="21"/>
        <v>0.98785575755279054</v>
      </c>
      <c r="AR36" s="84">
        <v>2072.25</v>
      </c>
      <c r="AS36" s="84">
        <v>2031.23</v>
      </c>
      <c r="AT36" s="87">
        <f t="shared" si="0"/>
        <v>41.019999999999982</v>
      </c>
      <c r="AU36" s="96">
        <f t="shared" si="22"/>
        <v>0.98020509108456988</v>
      </c>
      <c r="AV36" s="80">
        <v>4973.8499999999995</v>
      </c>
      <c r="AW36" s="81">
        <v>8086.91</v>
      </c>
      <c r="AX36" s="87">
        <f t="shared" si="23"/>
        <v>-3113.0600000000004</v>
      </c>
      <c r="AY36" s="83">
        <f t="shared" si="24"/>
        <v>1.6258853805402256</v>
      </c>
      <c r="AZ36" s="90">
        <v>0</v>
      </c>
      <c r="BA36" s="82">
        <v>0</v>
      </c>
      <c r="BB36" s="82">
        <f t="shared" si="25"/>
        <v>0</v>
      </c>
      <c r="BC36" s="91"/>
      <c r="BD36" s="84">
        <v>84491.89</v>
      </c>
      <c r="BE36" s="84">
        <v>55134.090000000004</v>
      </c>
      <c r="BF36" s="87">
        <f t="shared" si="26"/>
        <v>29357.799999999996</v>
      </c>
      <c r="BG36" s="83">
        <f t="shared" si="27"/>
        <v>0.6525370659834927</v>
      </c>
      <c r="BH36" s="84">
        <v>8525.48</v>
      </c>
      <c r="BI36" s="84">
        <v>0</v>
      </c>
      <c r="BJ36" s="82">
        <f t="shared" si="28"/>
        <v>8525.48</v>
      </c>
      <c r="BK36" s="86">
        <f t="shared" si="29"/>
        <v>0</v>
      </c>
      <c r="BL36" s="80">
        <v>13384.619999999999</v>
      </c>
      <c r="BM36" s="80">
        <v>0</v>
      </c>
      <c r="BN36" s="82">
        <f t="shared" si="30"/>
        <v>13384.619999999999</v>
      </c>
      <c r="BO36" s="86">
        <f t="shared" si="31"/>
        <v>0</v>
      </c>
      <c r="BP36" s="80">
        <v>2097.6</v>
      </c>
      <c r="BQ36" s="80">
        <v>0</v>
      </c>
      <c r="BR36" s="82">
        <f t="shared" si="32"/>
        <v>2097.6</v>
      </c>
      <c r="BS36" s="86">
        <f t="shared" si="33"/>
        <v>0</v>
      </c>
      <c r="BT36" s="80">
        <v>4248.9400000000005</v>
      </c>
      <c r="BU36" s="80">
        <v>0</v>
      </c>
      <c r="BV36" s="82">
        <f t="shared" si="34"/>
        <v>4248.9400000000005</v>
      </c>
      <c r="BW36" s="86">
        <f t="shared" si="35"/>
        <v>0</v>
      </c>
      <c r="BX36" s="80">
        <v>2371.36</v>
      </c>
      <c r="BY36" s="80">
        <v>0</v>
      </c>
      <c r="BZ36" s="82">
        <f t="shared" si="36"/>
        <v>2371.36</v>
      </c>
      <c r="CA36" s="86">
        <f t="shared" si="37"/>
        <v>0</v>
      </c>
      <c r="CB36" s="80">
        <v>3978.9399999999996</v>
      </c>
      <c r="CC36" s="80">
        <v>1495.3</v>
      </c>
      <c r="CD36" s="82">
        <f t="shared" si="38"/>
        <v>2483.6399999999994</v>
      </c>
      <c r="CE36" s="83">
        <f t="shared" si="39"/>
        <v>0.37580360598551377</v>
      </c>
      <c r="CF36" s="84">
        <v>425.36</v>
      </c>
      <c r="CG36" s="84">
        <v>0</v>
      </c>
      <c r="CH36" s="82">
        <f t="shared" si="40"/>
        <v>425.36</v>
      </c>
      <c r="CI36" s="86">
        <f t="shared" si="41"/>
        <v>0</v>
      </c>
      <c r="CJ36" s="80">
        <v>0</v>
      </c>
      <c r="CK36" s="81">
        <v>0</v>
      </c>
      <c r="CL36" s="81">
        <v>0</v>
      </c>
      <c r="CM36" s="92"/>
      <c r="CN36" s="93">
        <v>37226.94</v>
      </c>
      <c r="CO36" s="93">
        <v>49384.05</v>
      </c>
      <c r="CP36" s="87">
        <f t="shared" si="42"/>
        <v>-12157.11</v>
      </c>
      <c r="CQ36" s="94">
        <f t="shared" si="43"/>
        <v>1.3265675341567156</v>
      </c>
      <c r="CR36" s="80">
        <v>55050.5</v>
      </c>
      <c r="CS36" s="81">
        <v>53860.42</v>
      </c>
      <c r="CT36" s="87">
        <f t="shared" si="44"/>
        <v>1190.0800000000017</v>
      </c>
      <c r="CU36" s="94">
        <f t="shared" si="45"/>
        <v>0.97838203104422306</v>
      </c>
      <c r="CV36" s="80">
        <v>10834.27</v>
      </c>
      <c r="CW36" s="81">
        <v>0</v>
      </c>
      <c r="CX36" s="87">
        <f t="shared" si="46"/>
        <v>10834.27</v>
      </c>
      <c r="CY36" s="86">
        <f t="shared" si="47"/>
        <v>0</v>
      </c>
      <c r="CZ36" s="80">
        <v>1273.8399999999999</v>
      </c>
      <c r="DA36" s="81">
        <v>1037.9499999999998</v>
      </c>
      <c r="DB36" s="87">
        <f t="shared" si="48"/>
        <v>235.8900000000001</v>
      </c>
      <c r="DC36" s="86">
        <f t="shared" si="49"/>
        <v>0.81481975758336989</v>
      </c>
      <c r="DD36" s="80">
        <v>161.08000000000001</v>
      </c>
      <c r="DE36" s="81">
        <v>0</v>
      </c>
      <c r="DF36" s="87">
        <f t="shared" si="50"/>
        <v>161.08000000000001</v>
      </c>
      <c r="DG36" s="86">
        <f t="shared" si="51"/>
        <v>0</v>
      </c>
      <c r="DH36" s="95">
        <v>10621.47</v>
      </c>
      <c r="DI36" s="403">
        <v>6723.98</v>
      </c>
      <c r="DJ36" s="87">
        <f t="shared" si="52"/>
        <v>3897.49</v>
      </c>
      <c r="DK36" s="94">
        <f t="shared" si="53"/>
        <v>0.63305549985077392</v>
      </c>
      <c r="DL36" s="80">
        <v>14771.359999999997</v>
      </c>
      <c r="DM36" s="81">
        <v>12467.579999999998</v>
      </c>
      <c r="DN36" s="87">
        <f t="shared" si="54"/>
        <v>2303.7799999999988</v>
      </c>
      <c r="DO36" s="406">
        <f t="shared" si="55"/>
        <v>0.84403738044431931</v>
      </c>
      <c r="DP36" s="84">
        <v>0</v>
      </c>
      <c r="DQ36" s="80">
        <v>0</v>
      </c>
      <c r="DR36" s="82">
        <f t="shared" si="56"/>
        <v>0</v>
      </c>
      <c r="DS36" s="96"/>
      <c r="DT36" s="97">
        <v>14074.699999999999</v>
      </c>
      <c r="DU36" s="97">
        <v>10815.859999999999</v>
      </c>
      <c r="DV36" s="98">
        <f t="shared" si="57"/>
        <v>421679.1999999999</v>
      </c>
      <c r="DW36" s="87">
        <f t="shared" si="58"/>
        <v>330849.10000000003</v>
      </c>
      <c r="DX36" s="87">
        <f t="shared" si="59"/>
        <v>90830.09999999986</v>
      </c>
      <c r="DY36" s="83">
        <f t="shared" si="60"/>
        <v>0.78459905065272395</v>
      </c>
      <c r="DZ36" s="108"/>
      <c r="EA36" s="100">
        <f t="shared" si="2"/>
        <v>53341.799999999872</v>
      </c>
      <c r="EB36" s="91">
        <f t="shared" si="3"/>
        <v>-278.28000000002146</v>
      </c>
      <c r="EC36" s="101"/>
      <c r="ED36" s="101"/>
      <c r="EE36" s="102">
        <v>66169.180000000008</v>
      </c>
      <c r="EF36" s="102">
        <v>26633.55</v>
      </c>
      <c r="EG36" s="103">
        <f t="shared" si="61"/>
        <v>-39535.630000000005</v>
      </c>
      <c r="EH36" s="104">
        <f t="shared" si="62"/>
        <v>-0.5974931229312499</v>
      </c>
      <c r="EI36" s="101"/>
      <c r="EJ36" s="101"/>
      <c r="EK36" s="396"/>
      <c r="EL36" s="2"/>
      <c r="EM36" s="101"/>
      <c r="EN36" s="101"/>
    </row>
    <row r="37" spans="1:144" s="1" customFormat="1" ht="15.75" customHeight="1" x14ac:dyDescent="0.25">
      <c r="A37" s="105" t="s">
        <v>37</v>
      </c>
      <c r="B37" s="106">
        <v>5</v>
      </c>
      <c r="C37" s="107">
        <v>4</v>
      </c>
      <c r="D37" s="76" t="s">
        <v>315</v>
      </c>
      <c r="E37" s="77">
        <v>2744.5999999999995</v>
      </c>
      <c r="F37" s="78">
        <v>-90934.569999999992</v>
      </c>
      <c r="G37" s="79">
        <v>-23105.89</v>
      </c>
      <c r="H37" s="80">
        <v>4040.8900000000003</v>
      </c>
      <c r="I37" s="81">
        <v>796.61</v>
      </c>
      <c r="J37" s="82">
        <f t="shared" si="4"/>
        <v>3244.28</v>
      </c>
      <c r="K37" s="83">
        <f t="shared" si="5"/>
        <v>0.19713726431553444</v>
      </c>
      <c r="L37" s="84">
        <v>2006.3199999999997</v>
      </c>
      <c r="M37" s="84">
        <v>1150.8400000000001</v>
      </c>
      <c r="N37" s="82">
        <f t="shared" si="6"/>
        <v>855.47999999999956</v>
      </c>
      <c r="O37" s="83">
        <f t="shared" si="7"/>
        <v>0.57360740061405968</v>
      </c>
      <c r="P37" s="84">
        <v>3754.3199999999997</v>
      </c>
      <c r="Q37" s="84">
        <v>2892.25</v>
      </c>
      <c r="R37" s="82">
        <f t="shared" si="8"/>
        <v>862.06999999999971</v>
      </c>
      <c r="S37" s="83">
        <f t="shared" si="9"/>
        <v>0.77037918983997111</v>
      </c>
      <c r="T37" s="84">
        <v>757.78</v>
      </c>
      <c r="U37" s="84">
        <v>649.57999999999993</v>
      </c>
      <c r="V37" s="82">
        <f t="shared" si="10"/>
        <v>108.20000000000005</v>
      </c>
      <c r="W37" s="83">
        <f t="shared" si="11"/>
        <v>0.85721449497215541</v>
      </c>
      <c r="X37" s="84">
        <v>234.13000000000005</v>
      </c>
      <c r="Y37" s="84">
        <v>138.07000000000002</v>
      </c>
      <c r="Z37" s="82">
        <f t="shared" si="12"/>
        <v>96.060000000000031</v>
      </c>
      <c r="AA37" s="83">
        <f t="shared" si="13"/>
        <v>0.58971511553410494</v>
      </c>
      <c r="AB37" s="84">
        <v>4158.6000000000004</v>
      </c>
      <c r="AC37" s="84">
        <v>2809.65</v>
      </c>
      <c r="AD37" s="82">
        <f t="shared" si="14"/>
        <v>1348.9500000000003</v>
      </c>
      <c r="AE37" s="83">
        <f t="shared" si="15"/>
        <v>0.67562400807964218</v>
      </c>
      <c r="AF37" s="84">
        <v>939.76999999999987</v>
      </c>
      <c r="AG37" s="84">
        <v>0</v>
      </c>
      <c r="AH37" s="82">
        <f t="shared" si="16"/>
        <v>939.76999999999987</v>
      </c>
      <c r="AI37" s="85">
        <f t="shared" si="17"/>
        <v>0</v>
      </c>
      <c r="AJ37" s="84">
        <v>5173.83</v>
      </c>
      <c r="AK37" s="84">
        <v>24495.090000000004</v>
      </c>
      <c r="AL37" s="82">
        <f t="shared" si="18"/>
        <v>-19321.260000000002</v>
      </c>
      <c r="AM37" s="86">
        <f t="shared" si="19"/>
        <v>4.7344211154985771</v>
      </c>
      <c r="AN37" s="80">
        <v>0</v>
      </c>
      <c r="AO37" s="81">
        <v>0</v>
      </c>
      <c r="AP37" s="87">
        <f t="shared" si="20"/>
        <v>0</v>
      </c>
      <c r="AQ37" s="83"/>
      <c r="AR37" s="84">
        <v>0</v>
      </c>
      <c r="AS37" s="84">
        <v>0</v>
      </c>
      <c r="AT37" s="87">
        <f t="shared" si="0"/>
        <v>0</v>
      </c>
      <c r="AU37" s="96"/>
      <c r="AV37" s="80">
        <v>1673.65</v>
      </c>
      <c r="AW37" s="81">
        <v>2710.69</v>
      </c>
      <c r="AX37" s="87">
        <f t="shared" si="23"/>
        <v>-1037.04</v>
      </c>
      <c r="AY37" s="83">
        <f t="shared" si="24"/>
        <v>1.6196277596869117</v>
      </c>
      <c r="AZ37" s="90">
        <v>0</v>
      </c>
      <c r="BA37" s="82">
        <v>0</v>
      </c>
      <c r="BB37" s="82">
        <f t="shared" si="25"/>
        <v>0</v>
      </c>
      <c r="BC37" s="91"/>
      <c r="BD37" s="84">
        <v>21706.229999999996</v>
      </c>
      <c r="BE37" s="84">
        <v>41368.310000000005</v>
      </c>
      <c r="BF37" s="87">
        <f t="shared" si="26"/>
        <v>-19662.080000000009</v>
      </c>
      <c r="BG37" s="83">
        <f t="shared" si="27"/>
        <v>1.9058265760567363</v>
      </c>
      <c r="BH37" s="84">
        <v>2351.8500000000004</v>
      </c>
      <c r="BI37" s="84">
        <v>0</v>
      </c>
      <c r="BJ37" s="82">
        <f t="shared" si="28"/>
        <v>2351.8500000000004</v>
      </c>
      <c r="BK37" s="86">
        <f t="shared" si="29"/>
        <v>0</v>
      </c>
      <c r="BL37" s="80">
        <v>3420.5899999999992</v>
      </c>
      <c r="BM37" s="80">
        <v>4578.53</v>
      </c>
      <c r="BN37" s="82">
        <f t="shared" si="30"/>
        <v>-1157.9400000000005</v>
      </c>
      <c r="BO37" s="86">
        <f t="shared" si="31"/>
        <v>1.3385205476248252</v>
      </c>
      <c r="BP37" s="80">
        <v>571.68000000000006</v>
      </c>
      <c r="BQ37" s="80">
        <v>0</v>
      </c>
      <c r="BR37" s="82">
        <f t="shared" si="32"/>
        <v>571.68000000000006</v>
      </c>
      <c r="BS37" s="86">
        <f t="shared" si="33"/>
        <v>0</v>
      </c>
      <c r="BT37" s="80">
        <v>1454.0999999999997</v>
      </c>
      <c r="BU37" s="80">
        <v>0</v>
      </c>
      <c r="BV37" s="82">
        <f t="shared" si="34"/>
        <v>1454.0999999999997</v>
      </c>
      <c r="BW37" s="86">
        <f t="shared" si="35"/>
        <v>0</v>
      </c>
      <c r="BX37" s="80">
        <v>863.48000000000013</v>
      </c>
      <c r="BY37" s="80">
        <v>0</v>
      </c>
      <c r="BZ37" s="82">
        <f t="shared" si="36"/>
        <v>863.48000000000013</v>
      </c>
      <c r="CA37" s="86">
        <f t="shared" si="37"/>
        <v>0</v>
      </c>
      <c r="CB37" s="80">
        <v>1392.8500000000001</v>
      </c>
      <c r="CC37" s="80">
        <v>871.87</v>
      </c>
      <c r="CD37" s="82">
        <f t="shared" si="38"/>
        <v>520.98000000000013</v>
      </c>
      <c r="CE37" s="83">
        <f t="shared" si="39"/>
        <v>0.62596115877517311</v>
      </c>
      <c r="CF37" s="84">
        <v>152.87</v>
      </c>
      <c r="CG37" s="84">
        <v>0</v>
      </c>
      <c r="CH37" s="82">
        <f t="shared" si="40"/>
        <v>152.87</v>
      </c>
      <c r="CI37" s="86">
        <f t="shared" si="41"/>
        <v>0</v>
      </c>
      <c r="CJ37" s="80">
        <v>0</v>
      </c>
      <c r="CK37" s="81">
        <v>0</v>
      </c>
      <c r="CL37" s="81">
        <v>0</v>
      </c>
      <c r="CM37" s="92"/>
      <c r="CN37" s="93">
        <v>22157.43</v>
      </c>
      <c r="CO37" s="93">
        <v>29920.86</v>
      </c>
      <c r="CP37" s="87">
        <f t="shared" si="42"/>
        <v>-7763.43</v>
      </c>
      <c r="CQ37" s="94">
        <f t="shared" si="43"/>
        <v>1.3503759235615322</v>
      </c>
      <c r="CR37" s="80">
        <v>11236.960000000001</v>
      </c>
      <c r="CS37" s="81">
        <v>10533.57</v>
      </c>
      <c r="CT37" s="87">
        <f t="shared" si="44"/>
        <v>703.39000000000124</v>
      </c>
      <c r="CU37" s="94">
        <f t="shared" si="45"/>
        <v>0.93740388859620383</v>
      </c>
      <c r="CV37" s="80">
        <v>4396.29</v>
      </c>
      <c r="CW37" s="81">
        <v>0</v>
      </c>
      <c r="CX37" s="87">
        <f t="shared" si="46"/>
        <v>4396.29</v>
      </c>
      <c r="CY37" s="86">
        <f t="shared" si="47"/>
        <v>0</v>
      </c>
      <c r="CZ37" s="80">
        <v>684.76999999999987</v>
      </c>
      <c r="DA37" s="81">
        <v>563.5</v>
      </c>
      <c r="DB37" s="87">
        <f t="shared" si="48"/>
        <v>121.26999999999987</v>
      </c>
      <c r="DC37" s="86">
        <f t="shared" si="49"/>
        <v>0.82290404077281443</v>
      </c>
      <c r="DD37" s="80">
        <v>89.22999999999999</v>
      </c>
      <c r="DE37" s="81">
        <v>1365.36</v>
      </c>
      <c r="DF37" s="87">
        <f t="shared" si="50"/>
        <v>-1276.1299999999999</v>
      </c>
      <c r="DG37" s="86">
        <f t="shared" si="51"/>
        <v>15.301580186036087</v>
      </c>
      <c r="DH37" s="95">
        <v>5139.82</v>
      </c>
      <c r="DI37" s="403">
        <v>958.04</v>
      </c>
      <c r="DJ37" s="87">
        <f t="shared" si="52"/>
        <v>4181.78</v>
      </c>
      <c r="DK37" s="94">
        <f t="shared" si="53"/>
        <v>0.18639563253187855</v>
      </c>
      <c r="DL37" s="80">
        <v>0</v>
      </c>
      <c r="DM37" s="81">
        <v>0</v>
      </c>
      <c r="DN37" s="87">
        <f t="shared" si="54"/>
        <v>0</v>
      </c>
      <c r="DO37" s="406"/>
      <c r="DP37" s="84">
        <v>0</v>
      </c>
      <c r="DQ37" s="80">
        <v>0</v>
      </c>
      <c r="DR37" s="82">
        <f t="shared" si="56"/>
        <v>0</v>
      </c>
      <c r="DS37" s="96"/>
      <c r="DT37" s="97">
        <v>3367.5600000000004</v>
      </c>
      <c r="DU37" s="97">
        <v>4620.16</v>
      </c>
      <c r="DV37" s="98">
        <f t="shared" si="57"/>
        <v>101724.99999999997</v>
      </c>
      <c r="DW37" s="87">
        <f t="shared" si="58"/>
        <v>130422.98000000003</v>
      </c>
      <c r="DX37" s="87">
        <f t="shared" si="59"/>
        <v>-28697.980000000054</v>
      </c>
      <c r="DY37" s="83">
        <f t="shared" si="60"/>
        <v>1.2821133448021633</v>
      </c>
      <c r="DZ37" s="108"/>
      <c r="EA37" s="100">
        <f t="shared" si="2"/>
        <v>-119632.55000000005</v>
      </c>
      <c r="EB37" s="91">
        <f t="shared" si="3"/>
        <v>-38010.950000000012</v>
      </c>
      <c r="EC37" s="101"/>
      <c r="ED37" s="101"/>
      <c r="EE37" s="102">
        <v>15895.9</v>
      </c>
      <c r="EF37" s="102">
        <v>125849.42</v>
      </c>
      <c r="EG37" s="103">
        <f t="shared" si="61"/>
        <v>109953.52</v>
      </c>
      <c r="EH37" s="104">
        <f t="shared" si="62"/>
        <v>6.9170993778269869</v>
      </c>
      <c r="EI37" s="101"/>
      <c r="EJ37" s="101"/>
      <c r="EK37" s="396"/>
      <c r="EL37" s="2"/>
      <c r="EM37" s="101"/>
      <c r="EN37" s="101"/>
    </row>
    <row r="38" spans="1:144" s="1" customFormat="1" ht="15.75" customHeight="1" x14ac:dyDescent="0.25">
      <c r="A38" s="105" t="s">
        <v>38</v>
      </c>
      <c r="B38" s="106">
        <v>9</v>
      </c>
      <c r="C38" s="107">
        <v>4</v>
      </c>
      <c r="D38" s="76" t="s">
        <v>316</v>
      </c>
      <c r="E38" s="77">
        <v>7754.5999999999995</v>
      </c>
      <c r="F38" s="78">
        <v>-59127.259999999995</v>
      </c>
      <c r="G38" s="79">
        <v>-180331.04000000004</v>
      </c>
      <c r="H38" s="80">
        <v>11285.279999999999</v>
      </c>
      <c r="I38" s="81">
        <v>1399.51</v>
      </c>
      <c r="J38" s="82">
        <f t="shared" si="4"/>
        <v>9885.7699999999986</v>
      </c>
      <c r="K38" s="83">
        <f t="shared" si="5"/>
        <v>0.12401198729672637</v>
      </c>
      <c r="L38" s="84">
        <v>6049.33</v>
      </c>
      <c r="M38" s="84">
        <v>862.96</v>
      </c>
      <c r="N38" s="82">
        <f t="shared" si="6"/>
        <v>5186.37</v>
      </c>
      <c r="O38" s="83">
        <f t="shared" si="7"/>
        <v>0.14265381455466969</v>
      </c>
      <c r="P38" s="84">
        <v>9922.7900000000009</v>
      </c>
      <c r="Q38" s="84">
        <v>7645.17</v>
      </c>
      <c r="R38" s="82">
        <f t="shared" si="8"/>
        <v>2277.6200000000008</v>
      </c>
      <c r="S38" s="83">
        <f t="shared" si="9"/>
        <v>0.77046576618068097</v>
      </c>
      <c r="T38" s="84">
        <v>1823.11</v>
      </c>
      <c r="U38" s="84">
        <v>1560.05</v>
      </c>
      <c r="V38" s="82">
        <f t="shared" si="10"/>
        <v>263.05999999999995</v>
      </c>
      <c r="W38" s="83">
        <f t="shared" si="11"/>
        <v>0.85570810318631352</v>
      </c>
      <c r="X38" s="84">
        <v>514.88999999999987</v>
      </c>
      <c r="Y38" s="84">
        <v>413.82</v>
      </c>
      <c r="Z38" s="82">
        <f t="shared" si="12"/>
        <v>101.06999999999988</v>
      </c>
      <c r="AA38" s="83">
        <f t="shared" si="13"/>
        <v>0.80370564586610749</v>
      </c>
      <c r="AB38" s="84">
        <v>6755.05</v>
      </c>
      <c r="AC38" s="84">
        <v>5767.9699999999993</v>
      </c>
      <c r="AD38" s="82">
        <f t="shared" si="14"/>
        <v>987.08000000000084</v>
      </c>
      <c r="AE38" s="83">
        <f t="shared" si="15"/>
        <v>0.85387524888786892</v>
      </c>
      <c r="AF38" s="84">
        <v>2655.19</v>
      </c>
      <c r="AG38" s="84">
        <v>0</v>
      </c>
      <c r="AH38" s="82">
        <f t="shared" si="16"/>
        <v>2655.19</v>
      </c>
      <c r="AI38" s="85">
        <f t="shared" si="17"/>
        <v>0</v>
      </c>
      <c r="AJ38" s="84">
        <v>14376.260000000002</v>
      </c>
      <c r="AK38" s="84">
        <v>14568.63</v>
      </c>
      <c r="AL38" s="82">
        <f t="shared" si="18"/>
        <v>-192.36999999999716</v>
      </c>
      <c r="AM38" s="86">
        <f t="shared" si="19"/>
        <v>1.0133810879881135</v>
      </c>
      <c r="AN38" s="80">
        <v>75558.38</v>
      </c>
      <c r="AO38" s="81">
        <v>74127.56</v>
      </c>
      <c r="AP38" s="87">
        <f t="shared" si="20"/>
        <v>1430.820000000007</v>
      </c>
      <c r="AQ38" s="83">
        <f t="shared" si="21"/>
        <v>0.98106338436583729</v>
      </c>
      <c r="AR38" s="84">
        <v>0</v>
      </c>
      <c r="AS38" s="84">
        <v>0</v>
      </c>
      <c r="AT38" s="87">
        <f t="shared" si="0"/>
        <v>0</v>
      </c>
      <c r="AU38" s="96"/>
      <c r="AV38" s="80">
        <v>3830.74</v>
      </c>
      <c r="AW38" s="81">
        <v>0</v>
      </c>
      <c r="AX38" s="87">
        <f t="shared" si="23"/>
        <v>3830.74</v>
      </c>
      <c r="AY38" s="83">
        <f t="shared" si="24"/>
        <v>0</v>
      </c>
      <c r="AZ38" s="90">
        <v>0</v>
      </c>
      <c r="BA38" s="82">
        <v>0</v>
      </c>
      <c r="BB38" s="82">
        <f t="shared" si="25"/>
        <v>0</v>
      </c>
      <c r="BC38" s="91"/>
      <c r="BD38" s="84">
        <v>76123.75</v>
      </c>
      <c r="BE38" s="84">
        <v>94350.14</v>
      </c>
      <c r="BF38" s="87">
        <f t="shared" si="26"/>
        <v>-18226.39</v>
      </c>
      <c r="BG38" s="83">
        <f t="shared" si="27"/>
        <v>1.2394310579812475</v>
      </c>
      <c r="BH38" s="84">
        <v>6753.4800000000014</v>
      </c>
      <c r="BI38" s="84">
        <v>552.77</v>
      </c>
      <c r="BJ38" s="82">
        <f t="shared" si="28"/>
        <v>6200.7100000000009</v>
      </c>
      <c r="BK38" s="86">
        <f t="shared" si="29"/>
        <v>8.1849653808110767E-2</v>
      </c>
      <c r="BL38" s="80">
        <v>10481.870000000001</v>
      </c>
      <c r="BM38" s="80">
        <v>59676.49</v>
      </c>
      <c r="BN38" s="82">
        <f t="shared" si="30"/>
        <v>-49194.619999999995</v>
      </c>
      <c r="BO38" s="86">
        <f t="shared" si="31"/>
        <v>5.6933056792347161</v>
      </c>
      <c r="BP38" s="80">
        <v>1743.2300000000002</v>
      </c>
      <c r="BQ38" s="80">
        <v>0</v>
      </c>
      <c r="BR38" s="82">
        <f t="shared" si="32"/>
        <v>1743.2300000000002</v>
      </c>
      <c r="BS38" s="86">
        <f t="shared" si="33"/>
        <v>0</v>
      </c>
      <c r="BT38" s="80">
        <v>3390.309999999999</v>
      </c>
      <c r="BU38" s="80">
        <v>0</v>
      </c>
      <c r="BV38" s="82">
        <f t="shared" si="34"/>
        <v>3390.309999999999</v>
      </c>
      <c r="BW38" s="86">
        <f t="shared" si="35"/>
        <v>0</v>
      </c>
      <c r="BX38" s="80">
        <v>1898.34</v>
      </c>
      <c r="BY38" s="80">
        <v>0</v>
      </c>
      <c r="BZ38" s="82">
        <f t="shared" si="36"/>
        <v>1898.34</v>
      </c>
      <c r="CA38" s="86">
        <f t="shared" si="37"/>
        <v>0</v>
      </c>
      <c r="CB38" s="80">
        <v>2607.1</v>
      </c>
      <c r="CC38" s="80">
        <v>4464.26</v>
      </c>
      <c r="CD38" s="82">
        <f t="shared" si="38"/>
        <v>-1857.1600000000003</v>
      </c>
      <c r="CE38" s="83">
        <f t="shared" si="39"/>
        <v>1.7123470522803117</v>
      </c>
      <c r="CF38" s="84">
        <v>331.12</v>
      </c>
      <c r="CG38" s="84">
        <v>0</v>
      </c>
      <c r="CH38" s="82">
        <f t="shared" si="40"/>
        <v>331.12</v>
      </c>
      <c r="CI38" s="86">
        <f t="shared" si="41"/>
        <v>0</v>
      </c>
      <c r="CJ38" s="80">
        <v>0</v>
      </c>
      <c r="CK38" s="81">
        <v>0</v>
      </c>
      <c r="CL38" s="81">
        <v>0</v>
      </c>
      <c r="CM38" s="92"/>
      <c r="CN38" s="93">
        <v>23878.449999999997</v>
      </c>
      <c r="CO38" s="93">
        <v>27672.760000000002</v>
      </c>
      <c r="CP38" s="87">
        <f t="shared" si="42"/>
        <v>-3794.3100000000049</v>
      </c>
      <c r="CQ38" s="94">
        <f t="shared" si="43"/>
        <v>1.1589010174445999</v>
      </c>
      <c r="CR38" s="80">
        <v>49193.500000000007</v>
      </c>
      <c r="CS38" s="81">
        <v>49205.920000000006</v>
      </c>
      <c r="CT38" s="87">
        <f t="shared" si="44"/>
        <v>-12.419999999998254</v>
      </c>
      <c r="CU38" s="94">
        <f t="shared" si="45"/>
        <v>1.000252472379481</v>
      </c>
      <c r="CV38" s="80">
        <v>6643.68</v>
      </c>
      <c r="CW38" s="81">
        <v>0</v>
      </c>
      <c r="CX38" s="87">
        <f t="shared" si="46"/>
        <v>6643.68</v>
      </c>
      <c r="CY38" s="86">
        <f t="shared" si="47"/>
        <v>0</v>
      </c>
      <c r="CZ38" s="80">
        <v>1241.52</v>
      </c>
      <c r="DA38" s="81">
        <v>1012.7899999999998</v>
      </c>
      <c r="DB38" s="87">
        <f t="shared" si="48"/>
        <v>228.73000000000013</v>
      </c>
      <c r="DC38" s="86">
        <f t="shared" si="49"/>
        <v>0.81576615761324822</v>
      </c>
      <c r="DD38" s="80">
        <v>159.74</v>
      </c>
      <c r="DE38" s="81">
        <v>0</v>
      </c>
      <c r="DF38" s="87">
        <f t="shared" si="50"/>
        <v>159.74</v>
      </c>
      <c r="DG38" s="86">
        <f t="shared" si="51"/>
        <v>0</v>
      </c>
      <c r="DH38" s="95">
        <v>9703.239999999998</v>
      </c>
      <c r="DI38" s="403">
        <v>8038.9699999999993</v>
      </c>
      <c r="DJ38" s="87">
        <f t="shared" si="52"/>
        <v>1664.2699999999986</v>
      </c>
      <c r="DK38" s="94">
        <f t="shared" si="53"/>
        <v>0.82848306338913613</v>
      </c>
      <c r="DL38" s="80">
        <v>11433.710000000003</v>
      </c>
      <c r="DM38" s="81">
        <v>9826.6400000000012</v>
      </c>
      <c r="DN38" s="87">
        <f t="shared" si="54"/>
        <v>1607.0700000000015</v>
      </c>
      <c r="DO38" s="406">
        <f t="shared" si="55"/>
        <v>0.85944457223420911</v>
      </c>
      <c r="DP38" s="84">
        <v>0</v>
      </c>
      <c r="DQ38" s="80">
        <v>0</v>
      </c>
      <c r="DR38" s="82">
        <f t="shared" si="56"/>
        <v>0</v>
      </c>
      <c r="DS38" s="96"/>
      <c r="DT38" s="97">
        <v>11676.559999999998</v>
      </c>
      <c r="DU38" s="97">
        <v>12642.900000000001</v>
      </c>
      <c r="DV38" s="98">
        <f t="shared" si="57"/>
        <v>350030.61999999994</v>
      </c>
      <c r="DW38" s="87">
        <f t="shared" si="58"/>
        <v>373789.31000000006</v>
      </c>
      <c r="DX38" s="87">
        <f t="shared" si="59"/>
        <v>-23758.690000000119</v>
      </c>
      <c r="DY38" s="83">
        <f t="shared" si="60"/>
        <v>1.0678760332453203</v>
      </c>
      <c r="DZ38" s="108"/>
      <c r="EA38" s="100">
        <f t="shared" si="2"/>
        <v>-82885.950000000128</v>
      </c>
      <c r="EB38" s="91">
        <f t="shared" si="3"/>
        <v>-236045.50000000003</v>
      </c>
      <c r="EC38" s="101"/>
      <c r="ED38" s="101"/>
      <c r="EE38" s="102">
        <v>54886.239999999991</v>
      </c>
      <c r="EF38" s="102">
        <v>16710.71</v>
      </c>
      <c r="EG38" s="103">
        <f t="shared" si="61"/>
        <v>-38175.529999999992</v>
      </c>
      <c r="EH38" s="104">
        <f t="shared" si="62"/>
        <v>-0.69553917338844851</v>
      </c>
      <c r="EI38" s="101"/>
      <c r="EJ38" s="101"/>
      <c r="EK38" s="396"/>
      <c r="EL38" s="2"/>
      <c r="EM38" s="101"/>
      <c r="EN38" s="101"/>
    </row>
    <row r="39" spans="1:144" s="1" customFormat="1" ht="15.75" customHeight="1" x14ac:dyDescent="0.25">
      <c r="A39" s="105" t="s">
        <v>39</v>
      </c>
      <c r="B39" s="106">
        <v>5</v>
      </c>
      <c r="C39" s="107">
        <v>7</v>
      </c>
      <c r="D39" s="76" t="s">
        <v>317</v>
      </c>
      <c r="E39" s="77">
        <v>4567.892857142856</v>
      </c>
      <c r="F39" s="78">
        <v>30230.17</v>
      </c>
      <c r="G39" s="79">
        <v>-37500.74</v>
      </c>
      <c r="H39" s="80">
        <v>6422.4400000000005</v>
      </c>
      <c r="I39" s="81">
        <v>1856.1799999999998</v>
      </c>
      <c r="J39" s="82">
        <f t="shared" si="4"/>
        <v>4566.26</v>
      </c>
      <c r="K39" s="83">
        <f t="shared" si="5"/>
        <v>0.28901476697329981</v>
      </c>
      <c r="L39" s="84">
        <v>4083.21</v>
      </c>
      <c r="M39" s="84">
        <v>1401.0500000000002</v>
      </c>
      <c r="N39" s="82">
        <f t="shared" si="6"/>
        <v>2682.16</v>
      </c>
      <c r="O39" s="83">
        <f t="shared" si="7"/>
        <v>0.34312464947920879</v>
      </c>
      <c r="P39" s="84">
        <v>5995.82</v>
      </c>
      <c r="Q39" s="84">
        <v>4622.7700000000004</v>
      </c>
      <c r="R39" s="82">
        <f t="shared" si="8"/>
        <v>1373.0499999999993</v>
      </c>
      <c r="S39" s="83">
        <f t="shared" si="9"/>
        <v>0.7709987958277601</v>
      </c>
      <c r="T39" s="84">
        <v>1332.44</v>
      </c>
      <c r="U39" s="84">
        <v>1139.49</v>
      </c>
      <c r="V39" s="82">
        <f t="shared" si="10"/>
        <v>192.95000000000005</v>
      </c>
      <c r="W39" s="83">
        <f t="shared" si="11"/>
        <v>0.85519047762000533</v>
      </c>
      <c r="X39" s="84">
        <v>438.50000000000006</v>
      </c>
      <c r="Y39" s="84">
        <v>478.53000000000003</v>
      </c>
      <c r="Z39" s="82">
        <f t="shared" si="12"/>
        <v>-40.029999999999973</v>
      </c>
      <c r="AA39" s="83">
        <f t="shared" si="13"/>
        <v>1.0912884834663625</v>
      </c>
      <c r="AB39" s="84">
        <v>10459.08</v>
      </c>
      <c r="AC39" s="84">
        <v>8273.93</v>
      </c>
      <c r="AD39" s="82">
        <f t="shared" si="14"/>
        <v>2185.1499999999996</v>
      </c>
      <c r="AE39" s="83">
        <f t="shared" si="15"/>
        <v>0.791076270570643</v>
      </c>
      <c r="AF39" s="84">
        <v>1564.0300000000002</v>
      </c>
      <c r="AG39" s="84">
        <v>0</v>
      </c>
      <c r="AH39" s="82">
        <f t="shared" si="16"/>
        <v>1564.0300000000002</v>
      </c>
      <c r="AI39" s="85">
        <f t="shared" si="17"/>
        <v>0</v>
      </c>
      <c r="AJ39" s="84">
        <v>8612.2599999999984</v>
      </c>
      <c r="AK39" s="84">
        <v>9342.7200000000012</v>
      </c>
      <c r="AL39" s="82">
        <f t="shared" si="18"/>
        <v>-730.46000000000276</v>
      </c>
      <c r="AM39" s="86">
        <f t="shared" si="19"/>
        <v>1.0848162967676316</v>
      </c>
      <c r="AN39" s="80">
        <v>0</v>
      </c>
      <c r="AO39" s="81">
        <v>0</v>
      </c>
      <c r="AP39" s="87">
        <f t="shared" si="20"/>
        <v>0</v>
      </c>
      <c r="AQ39" s="83"/>
      <c r="AR39" s="84">
        <v>0</v>
      </c>
      <c r="AS39" s="84">
        <v>0</v>
      </c>
      <c r="AT39" s="87">
        <f t="shared" si="0"/>
        <v>0</v>
      </c>
      <c r="AU39" s="96"/>
      <c r="AV39" s="80">
        <v>2285.77</v>
      </c>
      <c r="AW39" s="81">
        <v>3680.21</v>
      </c>
      <c r="AX39" s="87">
        <f t="shared" si="23"/>
        <v>-1394.44</v>
      </c>
      <c r="AY39" s="83">
        <f t="shared" si="24"/>
        <v>1.6100526299671445</v>
      </c>
      <c r="AZ39" s="90">
        <v>0</v>
      </c>
      <c r="BA39" s="82">
        <v>0</v>
      </c>
      <c r="BB39" s="82">
        <f t="shared" si="25"/>
        <v>0</v>
      </c>
      <c r="BC39" s="91"/>
      <c r="BD39" s="84">
        <v>29797.129999999994</v>
      </c>
      <c r="BE39" s="84">
        <v>29039.379999999997</v>
      </c>
      <c r="BF39" s="87">
        <f t="shared" si="26"/>
        <v>757.74999999999636</v>
      </c>
      <c r="BG39" s="83">
        <f t="shared" si="27"/>
        <v>0.97456969849109643</v>
      </c>
      <c r="BH39" s="84">
        <v>3851.66</v>
      </c>
      <c r="BI39" s="84">
        <v>0</v>
      </c>
      <c r="BJ39" s="82">
        <f t="shared" si="28"/>
        <v>3851.66</v>
      </c>
      <c r="BK39" s="86">
        <f t="shared" si="29"/>
        <v>0</v>
      </c>
      <c r="BL39" s="80">
        <v>6521.5499999999993</v>
      </c>
      <c r="BM39" s="80">
        <v>7804.67</v>
      </c>
      <c r="BN39" s="82">
        <f t="shared" si="30"/>
        <v>-1283.1200000000008</v>
      </c>
      <c r="BO39" s="86">
        <f t="shared" si="31"/>
        <v>1.1967507724390676</v>
      </c>
      <c r="BP39" s="80">
        <v>1046.49</v>
      </c>
      <c r="BQ39" s="80">
        <v>0</v>
      </c>
      <c r="BR39" s="82">
        <f t="shared" si="32"/>
        <v>1046.49</v>
      </c>
      <c r="BS39" s="86">
        <f t="shared" si="33"/>
        <v>0</v>
      </c>
      <c r="BT39" s="80">
        <v>2495.44</v>
      </c>
      <c r="BU39" s="80">
        <v>0</v>
      </c>
      <c r="BV39" s="82">
        <f t="shared" si="34"/>
        <v>2495.44</v>
      </c>
      <c r="BW39" s="86">
        <f t="shared" si="35"/>
        <v>0</v>
      </c>
      <c r="BX39" s="80">
        <v>1617.9399999999996</v>
      </c>
      <c r="BY39" s="80">
        <v>0</v>
      </c>
      <c r="BZ39" s="82">
        <f t="shared" si="36"/>
        <v>1617.9399999999996</v>
      </c>
      <c r="CA39" s="86">
        <f t="shared" si="37"/>
        <v>0</v>
      </c>
      <c r="CB39" s="80">
        <v>3782.2300000000005</v>
      </c>
      <c r="CC39" s="80">
        <v>618.13</v>
      </c>
      <c r="CD39" s="82">
        <f t="shared" si="38"/>
        <v>3164.1000000000004</v>
      </c>
      <c r="CE39" s="83">
        <f t="shared" si="39"/>
        <v>0.16343003994997657</v>
      </c>
      <c r="CF39" s="84">
        <v>291.89000000000004</v>
      </c>
      <c r="CG39" s="84">
        <v>0</v>
      </c>
      <c r="CH39" s="82">
        <f t="shared" si="40"/>
        <v>291.89000000000004</v>
      </c>
      <c r="CI39" s="86">
        <f t="shared" si="41"/>
        <v>0</v>
      </c>
      <c r="CJ39" s="80">
        <v>0</v>
      </c>
      <c r="CK39" s="81">
        <v>0</v>
      </c>
      <c r="CL39" s="81">
        <v>0</v>
      </c>
      <c r="CM39" s="92"/>
      <c r="CN39" s="93">
        <v>22257.85</v>
      </c>
      <c r="CO39" s="93">
        <v>33093.31</v>
      </c>
      <c r="CP39" s="87">
        <f t="shared" si="42"/>
        <v>-10835.46</v>
      </c>
      <c r="CQ39" s="94">
        <f t="shared" si="43"/>
        <v>1.4868152135089419</v>
      </c>
      <c r="CR39" s="80">
        <v>13346.849999999999</v>
      </c>
      <c r="CS39" s="81">
        <v>11886.300000000001</v>
      </c>
      <c r="CT39" s="87">
        <f t="shared" si="44"/>
        <v>1460.5499999999975</v>
      </c>
      <c r="CU39" s="94">
        <f t="shared" si="45"/>
        <v>0.89056968498184985</v>
      </c>
      <c r="CV39" s="80">
        <v>6501.0099999999993</v>
      </c>
      <c r="CW39" s="81">
        <v>0</v>
      </c>
      <c r="CX39" s="87">
        <f t="shared" si="46"/>
        <v>6501.0099999999993</v>
      </c>
      <c r="CY39" s="86">
        <f t="shared" si="47"/>
        <v>0</v>
      </c>
      <c r="CZ39" s="80">
        <v>1538.48</v>
      </c>
      <c r="DA39" s="81">
        <v>1266.1699999999998</v>
      </c>
      <c r="DB39" s="87">
        <f t="shared" si="48"/>
        <v>272.31000000000017</v>
      </c>
      <c r="DC39" s="86">
        <f t="shared" si="49"/>
        <v>0.82300062399251195</v>
      </c>
      <c r="DD39" s="80">
        <v>199.61</v>
      </c>
      <c r="DE39" s="81">
        <v>341.34</v>
      </c>
      <c r="DF39" s="87">
        <f t="shared" si="50"/>
        <v>-141.72999999999996</v>
      </c>
      <c r="DG39" s="86">
        <f t="shared" si="51"/>
        <v>1.7100345674064423</v>
      </c>
      <c r="DH39" s="95">
        <v>10576.93</v>
      </c>
      <c r="DI39" s="403">
        <v>5254.38</v>
      </c>
      <c r="DJ39" s="87">
        <f t="shared" si="52"/>
        <v>5322.55</v>
      </c>
      <c r="DK39" s="94">
        <f t="shared" si="53"/>
        <v>0.49677742029114308</v>
      </c>
      <c r="DL39" s="80">
        <v>0</v>
      </c>
      <c r="DM39" s="81">
        <v>0</v>
      </c>
      <c r="DN39" s="87">
        <f t="shared" si="54"/>
        <v>0</v>
      </c>
      <c r="DO39" s="406"/>
      <c r="DP39" s="84">
        <v>0</v>
      </c>
      <c r="DQ39" s="80">
        <v>0</v>
      </c>
      <c r="DR39" s="82">
        <f t="shared" si="56"/>
        <v>0</v>
      </c>
      <c r="DS39" s="96"/>
      <c r="DT39" s="97">
        <v>4963.5499999999993</v>
      </c>
      <c r="DU39" s="97">
        <v>4122.3999999999996</v>
      </c>
      <c r="DV39" s="98">
        <f t="shared" si="57"/>
        <v>149982.15999999997</v>
      </c>
      <c r="DW39" s="87">
        <f t="shared" si="58"/>
        <v>124220.96</v>
      </c>
      <c r="DX39" s="87">
        <f t="shared" si="59"/>
        <v>25761.199999999968</v>
      </c>
      <c r="DY39" s="83">
        <f t="shared" si="60"/>
        <v>0.82823823846782862</v>
      </c>
      <c r="DZ39" s="108"/>
      <c r="EA39" s="100">
        <f t="shared" si="2"/>
        <v>55991.369999999952</v>
      </c>
      <c r="EB39" s="91">
        <f t="shared" si="3"/>
        <v>-25558.590000000011</v>
      </c>
      <c r="EC39" s="101"/>
      <c r="ED39" s="101"/>
      <c r="EE39" s="102">
        <v>23437.120000000006</v>
      </c>
      <c r="EF39" s="102">
        <v>87528.89</v>
      </c>
      <c r="EG39" s="103">
        <f t="shared" si="61"/>
        <v>64091.76999999999</v>
      </c>
      <c r="EH39" s="104">
        <f t="shared" si="62"/>
        <v>2.7346265240780427</v>
      </c>
      <c r="EI39" s="101"/>
      <c r="EJ39" s="101"/>
      <c r="EK39" s="396"/>
      <c r="EL39" s="2"/>
      <c r="EM39" s="101"/>
      <c r="EN39" s="101"/>
    </row>
    <row r="40" spans="1:144" s="1" customFormat="1" ht="15.75" customHeight="1" x14ac:dyDescent="0.25">
      <c r="A40" s="105" t="s">
        <v>40</v>
      </c>
      <c r="B40" s="106">
        <v>5</v>
      </c>
      <c r="C40" s="107">
        <v>6</v>
      </c>
      <c r="D40" s="76" t="s">
        <v>318</v>
      </c>
      <c r="E40" s="77">
        <v>4751.528571428571</v>
      </c>
      <c r="F40" s="78">
        <v>91961.54</v>
      </c>
      <c r="G40" s="79">
        <v>33671.590000000004</v>
      </c>
      <c r="H40" s="80">
        <v>6589.8700000000008</v>
      </c>
      <c r="I40" s="81">
        <v>1338.06</v>
      </c>
      <c r="J40" s="82">
        <f t="shared" si="4"/>
        <v>5251.8100000000013</v>
      </c>
      <c r="K40" s="83">
        <f t="shared" si="5"/>
        <v>0.20304801156927219</v>
      </c>
      <c r="L40" s="84">
        <v>3378.26</v>
      </c>
      <c r="M40" s="84">
        <v>1197.78</v>
      </c>
      <c r="N40" s="82">
        <f t="shared" si="6"/>
        <v>2180.4800000000005</v>
      </c>
      <c r="O40" s="83">
        <f t="shared" si="7"/>
        <v>0.35455530361783871</v>
      </c>
      <c r="P40" s="84">
        <v>6108.3899999999994</v>
      </c>
      <c r="Q40" s="84">
        <v>4702.66</v>
      </c>
      <c r="R40" s="82">
        <f t="shared" si="8"/>
        <v>1405.7299999999996</v>
      </c>
      <c r="S40" s="83">
        <f t="shared" si="9"/>
        <v>0.76986898348009869</v>
      </c>
      <c r="T40" s="84">
        <v>1388.5</v>
      </c>
      <c r="U40" s="84">
        <v>1188.46</v>
      </c>
      <c r="V40" s="82">
        <f t="shared" si="10"/>
        <v>200.03999999999996</v>
      </c>
      <c r="W40" s="83">
        <f t="shared" si="11"/>
        <v>0.85593086064097945</v>
      </c>
      <c r="X40" s="84">
        <v>527.87</v>
      </c>
      <c r="Y40" s="84">
        <v>308.03999999999996</v>
      </c>
      <c r="Z40" s="82">
        <f t="shared" si="12"/>
        <v>219.83000000000004</v>
      </c>
      <c r="AA40" s="83">
        <f t="shared" si="13"/>
        <v>0.58355276867410533</v>
      </c>
      <c r="AB40" s="84">
        <v>7575.0399999999991</v>
      </c>
      <c r="AC40" s="84">
        <v>4905.920000000001</v>
      </c>
      <c r="AD40" s="82">
        <f t="shared" si="14"/>
        <v>2669.1199999999981</v>
      </c>
      <c r="AE40" s="83">
        <f t="shared" si="15"/>
        <v>0.64764278472456938</v>
      </c>
      <c r="AF40" s="84">
        <v>1620.95</v>
      </c>
      <c r="AG40" s="84">
        <v>0</v>
      </c>
      <c r="AH40" s="82">
        <f t="shared" si="16"/>
        <v>1620.95</v>
      </c>
      <c r="AI40" s="85">
        <f t="shared" si="17"/>
        <v>0</v>
      </c>
      <c r="AJ40" s="84">
        <v>8924.24</v>
      </c>
      <c r="AK40" s="84">
        <v>9337.6999999999989</v>
      </c>
      <c r="AL40" s="82">
        <f t="shared" si="18"/>
        <v>-413.45999999999913</v>
      </c>
      <c r="AM40" s="86">
        <f t="shared" si="19"/>
        <v>1.046329995607469</v>
      </c>
      <c r="AN40" s="80">
        <v>0</v>
      </c>
      <c r="AO40" s="81">
        <v>0</v>
      </c>
      <c r="AP40" s="87">
        <f t="shared" si="20"/>
        <v>0</v>
      </c>
      <c r="AQ40" s="83"/>
      <c r="AR40" s="84">
        <v>0</v>
      </c>
      <c r="AS40" s="84">
        <v>0</v>
      </c>
      <c r="AT40" s="87">
        <f t="shared" si="0"/>
        <v>0</v>
      </c>
      <c r="AU40" s="96"/>
      <c r="AV40" s="80">
        <v>2510.9700000000003</v>
      </c>
      <c r="AW40" s="81">
        <v>4177.99</v>
      </c>
      <c r="AX40" s="87">
        <f t="shared" si="23"/>
        <v>-1667.0199999999995</v>
      </c>
      <c r="AY40" s="83">
        <f t="shared" si="24"/>
        <v>1.6638948294882054</v>
      </c>
      <c r="AZ40" s="90">
        <v>0</v>
      </c>
      <c r="BA40" s="82">
        <v>0</v>
      </c>
      <c r="BB40" s="82">
        <f t="shared" si="25"/>
        <v>0</v>
      </c>
      <c r="BC40" s="91"/>
      <c r="BD40" s="84">
        <v>42125.929999999993</v>
      </c>
      <c r="BE40" s="84">
        <v>146241.1</v>
      </c>
      <c r="BF40" s="87">
        <f t="shared" si="26"/>
        <v>-104115.17000000001</v>
      </c>
      <c r="BG40" s="83">
        <f t="shared" si="27"/>
        <v>3.4715221717360314</v>
      </c>
      <c r="BH40" s="84">
        <v>3911.3199999999997</v>
      </c>
      <c r="BI40" s="84">
        <v>0</v>
      </c>
      <c r="BJ40" s="82">
        <f t="shared" si="28"/>
        <v>3911.3199999999997</v>
      </c>
      <c r="BK40" s="86">
        <f t="shared" si="29"/>
        <v>0</v>
      </c>
      <c r="BL40" s="80">
        <v>5761.8799999999992</v>
      </c>
      <c r="BM40" s="80">
        <v>8627.75</v>
      </c>
      <c r="BN40" s="82">
        <f t="shared" si="30"/>
        <v>-2865.8700000000008</v>
      </c>
      <c r="BO40" s="86">
        <f t="shared" si="31"/>
        <v>1.4973845342145273</v>
      </c>
      <c r="BP40" s="80">
        <v>1149.92</v>
      </c>
      <c r="BQ40" s="80">
        <v>0</v>
      </c>
      <c r="BR40" s="82">
        <f t="shared" si="32"/>
        <v>1149.92</v>
      </c>
      <c r="BS40" s="86">
        <f t="shared" si="33"/>
        <v>0</v>
      </c>
      <c r="BT40" s="80">
        <v>2555</v>
      </c>
      <c r="BU40" s="80">
        <v>2637.57</v>
      </c>
      <c r="BV40" s="82">
        <f t="shared" si="34"/>
        <v>-82.570000000000164</v>
      </c>
      <c r="BW40" s="86">
        <f t="shared" si="35"/>
        <v>1.0323170254403131</v>
      </c>
      <c r="BX40" s="80">
        <v>1942.8700000000001</v>
      </c>
      <c r="BY40" s="80">
        <v>0</v>
      </c>
      <c r="BZ40" s="82">
        <f t="shared" si="36"/>
        <v>1942.8700000000001</v>
      </c>
      <c r="CA40" s="86">
        <f t="shared" si="37"/>
        <v>0</v>
      </c>
      <c r="CB40" s="80">
        <v>2707.46</v>
      </c>
      <c r="CC40" s="80">
        <v>6177.51</v>
      </c>
      <c r="CD40" s="82">
        <f t="shared" si="38"/>
        <v>-3470.05</v>
      </c>
      <c r="CE40" s="83">
        <f t="shared" si="39"/>
        <v>2.2816625176364562</v>
      </c>
      <c r="CF40" s="84">
        <v>234.80999999999997</v>
      </c>
      <c r="CG40" s="84">
        <v>1727.21</v>
      </c>
      <c r="CH40" s="82">
        <f t="shared" si="40"/>
        <v>-1492.4</v>
      </c>
      <c r="CI40" s="86">
        <f t="shared" si="41"/>
        <v>7.3557770112005461</v>
      </c>
      <c r="CJ40" s="80">
        <v>0</v>
      </c>
      <c r="CK40" s="81">
        <v>0</v>
      </c>
      <c r="CL40" s="81">
        <v>0</v>
      </c>
      <c r="CM40" s="92"/>
      <c r="CN40" s="93">
        <v>24891.439999999999</v>
      </c>
      <c r="CO40" s="93">
        <v>38898.789999999994</v>
      </c>
      <c r="CP40" s="87">
        <f t="shared" si="42"/>
        <v>-14007.349999999995</v>
      </c>
      <c r="CQ40" s="94">
        <f t="shared" si="43"/>
        <v>1.5627376318927308</v>
      </c>
      <c r="CR40" s="80">
        <v>16300.439999999999</v>
      </c>
      <c r="CS40" s="81">
        <v>14639.12</v>
      </c>
      <c r="CT40" s="87">
        <f t="shared" si="44"/>
        <v>1661.3199999999979</v>
      </c>
      <c r="CU40" s="94">
        <f t="shared" si="45"/>
        <v>0.89808127878756661</v>
      </c>
      <c r="CV40" s="80">
        <v>8488.7200000000012</v>
      </c>
      <c r="CW40" s="81">
        <v>0</v>
      </c>
      <c r="CX40" s="87">
        <f t="shared" si="46"/>
        <v>8488.7200000000012</v>
      </c>
      <c r="CY40" s="86">
        <f t="shared" si="47"/>
        <v>0</v>
      </c>
      <c r="CZ40" s="80">
        <v>1246.96</v>
      </c>
      <c r="DA40" s="81">
        <v>1025.7199999999998</v>
      </c>
      <c r="DB40" s="87">
        <f t="shared" si="48"/>
        <v>221.24000000000024</v>
      </c>
      <c r="DC40" s="86">
        <f t="shared" si="49"/>
        <v>0.82257650606274446</v>
      </c>
      <c r="DD40" s="80">
        <v>160.96</v>
      </c>
      <c r="DE40" s="81">
        <v>0</v>
      </c>
      <c r="DF40" s="87">
        <f t="shared" si="50"/>
        <v>160.96</v>
      </c>
      <c r="DG40" s="86">
        <f t="shared" si="51"/>
        <v>0</v>
      </c>
      <c r="DH40" s="95">
        <v>4409.3500000000004</v>
      </c>
      <c r="DI40" s="403">
        <v>1988.15</v>
      </c>
      <c r="DJ40" s="87">
        <f t="shared" si="52"/>
        <v>2421.2000000000003</v>
      </c>
      <c r="DK40" s="94">
        <f t="shared" si="53"/>
        <v>0.45089412271650015</v>
      </c>
      <c r="DL40" s="80">
        <v>0</v>
      </c>
      <c r="DM40" s="81">
        <v>0</v>
      </c>
      <c r="DN40" s="87">
        <f t="shared" si="54"/>
        <v>0</v>
      </c>
      <c r="DO40" s="406"/>
      <c r="DP40" s="84">
        <v>0</v>
      </c>
      <c r="DQ40" s="80">
        <v>0</v>
      </c>
      <c r="DR40" s="82">
        <f t="shared" si="56"/>
        <v>0</v>
      </c>
      <c r="DS40" s="96"/>
      <c r="DT40" s="97">
        <v>5288.4400000000005</v>
      </c>
      <c r="DU40" s="97">
        <v>7601.92</v>
      </c>
      <c r="DV40" s="98">
        <f t="shared" si="57"/>
        <v>159799.59000000003</v>
      </c>
      <c r="DW40" s="87">
        <f t="shared" si="58"/>
        <v>256721.45</v>
      </c>
      <c r="DX40" s="87">
        <f t="shared" si="59"/>
        <v>-96921.859999999986</v>
      </c>
      <c r="DY40" s="83">
        <f t="shared" si="60"/>
        <v>1.6065213308745032</v>
      </c>
      <c r="DZ40" s="108"/>
      <c r="EA40" s="100">
        <f t="shared" si="2"/>
        <v>-4960.320000000007</v>
      </c>
      <c r="EB40" s="91">
        <f t="shared" si="3"/>
        <v>-71350.36000000003</v>
      </c>
      <c r="EC40" s="101"/>
      <c r="ED40" s="101"/>
      <c r="EE40" s="102">
        <v>24970.04</v>
      </c>
      <c r="EF40" s="102">
        <v>42713.73</v>
      </c>
      <c r="EG40" s="103">
        <f t="shared" si="61"/>
        <v>17743.690000000002</v>
      </c>
      <c r="EH40" s="104">
        <f t="shared" si="62"/>
        <v>0.71059918205978045</v>
      </c>
      <c r="EI40" s="101"/>
      <c r="EJ40" s="101"/>
      <c r="EK40" s="396"/>
      <c r="EL40" s="2"/>
      <c r="EM40" s="101"/>
      <c r="EN40" s="101"/>
    </row>
    <row r="41" spans="1:144" s="1" customFormat="1" ht="15.75" customHeight="1" x14ac:dyDescent="0.25">
      <c r="A41" s="105" t="s">
        <v>41</v>
      </c>
      <c r="B41" s="106">
        <v>5</v>
      </c>
      <c r="C41" s="107">
        <v>4</v>
      </c>
      <c r="D41" s="76" t="s">
        <v>319</v>
      </c>
      <c r="E41" s="77">
        <v>2911.4142857142856</v>
      </c>
      <c r="F41" s="78">
        <v>-93957.670000000013</v>
      </c>
      <c r="G41" s="79">
        <v>-57246.289999999994</v>
      </c>
      <c r="H41" s="80">
        <v>4122.8500000000004</v>
      </c>
      <c r="I41" s="81">
        <v>1034.54</v>
      </c>
      <c r="J41" s="82">
        <f t="shared" si="4"/>
        <v>3088.3100000000004</v>
      </c>
      <c r="K41" s="83">
        <f t="shared" si="5"/>
        <v>0.25092836266175095</v>
      </c>
      <c r="L41" s="84">
        <v>2005.91</v>
      </c>
      <c r="M41" s="84">
        <v>921.82999999999993</v>
      </c>
      <c r="N41" s="82">
        <f t="shared" si="6"/>
        <v>1084.0800000000002</v>
      </c>
      <c r="O41" s="83">
        <f t="shared" si="7"/>
        <v>0.45955700903829177</v>
      </c>
      <c r="P41" s="84">
        <v>4105.6499999999996</v>
      </c>
      <c r="Q41" s="84">
        <v>3157.5199999999995</v>
      </c>
      <c r="R41" s="82">
        <f t="shared" si="8"/>
        <v>948.13000000000011</v>
      </c>
      <c r="S41" s="83">
        <f t="shared" si="9"/>
        <v>0.76906701740284722</v>
      </c>
      <c r="T41" s="84">
        <v>802.67</v>
      </c>
      <c r="U41" s="84">
        <v>688.16</v>
      </c>
      <c r="V41" s="82">
        <f t="shared" si="10"/>
        <v>114.50999999999999</v>
      </c>
      <c r="W41" s="83">
        <f t="shared" si="11"/>
        <v>0.85733863231464991</v>
      </c>
      <c r="X41" s="84">
        <v>263.48</v>
      </c>
      <c r="Y41" s="84">
        <v>205.24</v>
      </c>
      <c r="Z41" s="82">
        <f t="shared" si="12"/>
        <v>58.240000000000009</v>
      </c>
      <c r="AA41" s="83">
        <f t="shared" si="13"/>
        <v>0.77895855472901165</v>
      </c>
      <c r="AB41" s="84">
        <v>4101.8799999999992</v>
      </c>
      <c r="AC41" s="84">
        <v>5171.6900000000005</v>
      </c>
      <c r="AD41" s="82">
        <f t="shared" si="14"/>
        <v>-1069.8100000000013</v>
      </c>
      <c r="AE41" s="83">
        <f t="shared" si="15"/>
        <v>1.2608096775137259</v>
      </c>
      <c r="AF41" s="84">
        <v>996.86999999999989</v>
      </c>
      <c r="AG41" s="84">
        <v>0</v>
      </c>
      <c r="AH41" s="82">
        <f t="shared" si="16"/>
        <v>996.86999999999989</v>
      </c>
      <c r="AI41" s="85">
        <f t="shared" si="17"/>
        <v>0</v>
      </c>
      <c r="AJ41" s="84">
        <v>5487.35</v>
      </c>
      <c r="AK41" s="84">
        <v>3125.4999999999995</v>
      </c>
      <c r="AL41" s="82">
        <f t="shared" si="18"/>
        <v>2361.8500000000008</v>
      </c>
      <c r="AM41" s="86">
        <f t="shared" si="19"/>
        <v>0.56958276763829518</v>
      </c>
      <c r="AN41" s="80">
        <v>0</v>
      </c>
      <c r="AO41" s="81">
        <v>0</v>
      </c>
      <c r="AP41" s="87">
        <f t="shared" si="20"/>
        <v>0</v>
      </c>
      <c r="AQ41" s="83"/>
      <c r="AR41" s="84">
        <v>0</v>
      </c>
      <c r="AS41" s="84">
        <v>0</v>
      </c>
      <c r="AT41" s="87">
        <f t="shared" si="0"/>
        <v>0</v>
      </c>
      <c r="AU41" s="96"/>
      <c r="AV41" s="80">
        <v>1674.0399999999997</v>
      </c>
      <c r="AW41" s="81">
        <v>2781.05</v>
      </c>
      <c r="AX41" s="87">
        <f t="shared" si="23"/>
        <v>-1107.0100000000004</v>
      </c>
      <c r="AY41" s="83">
        <f t="shared" si="24"/>
        <v>1.6612804950897235</v>
      </c>
      <c r="AZ41" s="90">
        <v>0</v>
      </c>
      <c r="BA41" s="82">
        <v>0</v>
      </c>
      <c r="BB41" s="82">
        <f t="shared" si="25"/>
        <v>0</v>
      </c>
      <c r="BC41" s="91"/>
      <c r="BD41" s="84">
        <v>23639.420000000006</v>
      </c>
      <c r="BE41" s="84">
        <v>91329.440000000017</v>
      </c>
      <c r="BF41" s="87">
        <f t="shared" si="26"/>
        <v>-67690.020000000019</v>
      </c>
      <c r="BG41" s="83">
        <f t="shared" si="27"/>
        <v>3.8634382738662789</v>
      </c>
      <c r="BH41" s="84">
        <v>2407.7300000000005</v>
      </c>
      <c r="BI41" s="84">
        <v>311.66000000000003</v>
      </c>
      <c r="BJ41" s="82">
        <f t="shared" si="28"/>
        <v>2096.0700000000006</v>
      </c>
      <c r="BK41" s="86">
        <f t="shared" si="29"/>
        <v>0.1294414240799425</v>
      </c>
      <c r="BL41" s="80">
        <v>3420.0400000000004</v>
      </c>
      <c r="BM41" s="80">
        <v>0</v>
      </c>
      <c r="BN41" s="82">
        <f t="shared" si="30"/>
        <v>3420.0400000000004</v>
      </c>
      <c r="BO41" s="86">
        <f t="shared" si="31"/>
        <v>0</v>
      </c>
      <c r="BP41" s="80">
        <v>611.41999999999996</v>
      </c>
      <c r="BQ41" s="80">
        <v>0</v>
      </c>
      <c r="BR41" s="82">
        <f t="shared" si="32"/>
        <v>611.41999999999996</v>
      </c>
      <c r="BS41" s="86">
        <f t="shared" si="33"/>
        <v>0</v>
      </c>
      <c r="BT41" s="80">
        <v>1523.5600000000002</v>
      </c>
      <c r="BU41" s="80">
        <v>0</v>
      </c>
      <c r="BV41" s="82">
        <f t="shared" si="34"/>
        <v>1523.5600000000002</v>
      </c>
      <c r="BW41" s="86">
        <f t="shared" si="35"/>
        <v>0</v>
      </c>
      <c r="BX41" s="80">
        <v>970.68999999999983</v>
      </c>
      <c r="BY41" s="80">
        <v>0</v>
      </c>
      <c r="BZ41" s="82">
        <f t="shared" si="36"/>
        <v>970.68999999999983</v>
      </c>
      <c r="CA41" s="86">
        <f t="shared" si="37"/>
        <v>0</v>
      </c>
      <c r="CB41" s="80">
        <v>1392.2299999999998</v>
      </c>
      <c r="CC41" s="80">
        <v>1513.9299999999998</v>
      </c>
      <c r="CD41" s="82">
        <f t="shared" si="38"/>
        <v>-121.70000000000005</v>
      </c>
      <c r="CE41" s="83">
        <f t="shared" si="39"/>
        <v>1.0874137175610352</v>
      </c>
      <c r="CF41" s="84">
        <v>147.32</v>
      </c>
      <c r="CG41" s="84">
        <v>2222.86</v>
      </c>
      <c r="CH41" s="82">
        <f t="shared" si="40"/>
        <v>-2075.54</v>
      </c>
      <c r="CI41" s="86">
        <f t="shared" si="41"/>
        <v>15.08865055661146</v>
      </c>
      <c r="CJ41" s="80">
        <v>0</v>
      </c>
      <c r="CK41" s="81">
        <v>0</v>
      </c>
      <c r="CL41" s="81">
        <v>0</v>
      </c>
      <c r="CM41" s="92"/>
      <c r="CN41" s="93">
        <v>20913.43</v>
      </c>
      <c r="CO41" s="93">
        <v>31515.440000000006</v>
      </c>
      <c r="CP41" s="87">
        <f t="shared" si="42"/>
        <v>-10602.010000000006</v>
      </c>
      <c r="CQ41" s="94">
        <f t="shared" si="43"/>
        <v>1.5069474495575335</v>
      </c>
      <c r="CR41" s="80">
        <v>11284.289999999999</v>
      </c>
      <c r="CS41" s="81">
        <v>10342.370000000001</v>
      </c>
      <c r="CT41" s="87">
        <f t="shared" si="44"/>
        <v>941.91999999999825</v>
      </c>
      <c r="CU41" s="94">
        <f t="shared" si="45"/>
        <v>0.91652819982471223</v>
      </c>
      <c r="CV41" s="80">
        <v>5539.24</v>
      </c>
      <c r="CW41" s="81">
        <v>0</v>
      </c>
      <c r="CX41" s="87">
        <f t="shared" si="46"/>
        <v>5539.24</v>
      </c>
      <c r="CY41" s="86">
        <f t="shared" si="47"/>
        <v>0</v>
      </c>
      <c r="CZ41" s="80">
        <v>772.94999999999993</v>
      </c>
      <c r="DA41" s="81">
        <v>636.4799999999999</v>
      </c>
      <c r="DB41" s="87">
        <f t="shared" si="48"/>
        <v>136.47000000000003</v>
      </c>
      <c r="DC41" s="86">
        <f t="shared" si="49"/>
        <v>0.82344265476421497</v>
      </c>
      <c r="DD41" s="80">
        <v>99.87</v>
      </c>
      <c r="DE41" s="81">
        <v>0</v>
      </c>
      <c r="DF41" s="87">
        <f t="shared" si="50"/>
        <v>99.87</v>
      </c>
      <c r="DG41" s="86">
        <f t="shared" si="51"/>
        <v>0</v>
      </c>
      <c r="DH41" s="95">
        <v>4337.43</v>
      </c>
      <c r="DI41" s="403">
        <v>2351.2600000000002</v>
      </c>
      <c r="DJ41" s="87">
        <f t="shared" si="52"/>
        <v>1986.17</v>
      </c>
      <c r="DK41" s="94">
        <f t="shared" si="53"/>
        <v>0.5420859817910606</v>
      </c>
      <c r="DL41" s="80">
        <v>0</v>
      </c>
      <c r="DM41" s="81">
        <v>0</v>
      </c>
      <c r="DN41" s="87">
        <f t="shared" si="54"/>
        <v>0</v>
      </c>
      <c r="DO41" s="406"/>
      <c r="DP41" s="84">
        <v>0</v>
      </c>
      <c r="DQ41" s="80">
        <v>0</v>
      </c>
      <c r="DR41" s="82">
        <f t="shared" si="56"/>
        <v>0</v>
      </c>
      <c r="DS41" s="96"/>
      <c r="DT41" s="97">
        <v>3443.97</v>
      </c>
      <c r="DU41" s="97">
        <v>4762.95</v>
      </c>
      <c r="DV41" s="98">
        <f t="shared" si="57"/>
        <v>104064.29000000001</v>
      </c>
      <c r="DW41" s="87">
        <f t="shared" si="58"/>
        <v>162071.92000000004</v>
      </c>
      <c r="DX41" s="87">
        <f t="shared" si="59"/>
        <v>-58007.630000000034</v>
      </c>
      <c r="DY41" s="83">
        <f t="shared" si="60"/>
        <v>1.5574210903663497</v>
      </c>
      <c r="DZ41" s="108"/>
      <c r="EA41" s="100">
        <f t="shared" si="2"/>
        <v>-151965.30000000005</v>
      </c>
      <c r="EB41" s="91">
        <f t="shared" si="3"/>
        <v>-118511.77</v>
      </c>
      <c r="EC41" s="101"/>
      <c r="ED41" s="101"/>
      <c r="EE41" s="102">
        <v>16261.300000000001</v>
      </c>
      <c r="EF41" s="102">
        <v>52414.44</v>
      </c>
      <c r="EG41" s="103">
        <f t="shared" si="61"/>
        <v>36153.14</v>
      </c>
      <c r="EH41" s="104">
        <f t="shared" si="62"/>
        <v>2.223262592781635</v>
      </c>
      <c r="EI41" s="101"/>
      <c r="EJ41" s="101"/>
      <c r="EK41" s="396"/>
      <c r="EL41" s="2"/>
      <c r="EM41" s="101"/>
      <c r="EN41" s="101"/>
    </row>
    <row r="42" spans="1:144" s="1" customFormat="1" ht="15.75" customHeight="1" x14ac:dyDescent="0.25">
      <c r="A42" s="105" t="s">
        <v>42</v>
      </c>
      <c r="B42" s="106">
        <v>5</v>
      </c>
      <c r="C42" s="107">
        <v>4</v>
      </c>
      <c r="D42" s="76" t="s">
        <v>320</v>
      </c>
      <c r="E42" s="77">
        <v>2889.7999999999997</v>
      </c>
      <c r="F42" s="78">
        <v>51719.150000000023</v>
      </c>
      <c r="G42" s="79">
        <v>12675.2</v>
      </c>
      <c r="H42" s="80">
        <v>4980.2899999999991</v>
      </c>
      <c r="I42" s="81">
        <v>754.1</v>
      </c>
      <c r="J42" s="82">
        <f t="shared" si="4"/>
        <v>4226.1899999999987</v>
      </c>
      <c r="K42" s="83">
        <f t="shared" si="5"/>
        <v>0.15141688536209741</v>
      </c>
      <c r="L42" s="84">
        <v>1703.83</v>
      </c>
      <c r="M42" s="84">
        <v>499.64</v>
      </c>
      <c r="N42" s="82">
        <f t="shared" si="6"/>
        <v>1204.19</v>
      </c>
      <c r="O42" s="83">
        <f t="shared" si="7"/>
        <v>0.29324521812622151</v>
      </c>
      <c r="P42" s="84">
        <v>3953.8299999999995</v>
      </c>
      <c r="Q42" s="84">
        <v>3045.31</v>
      </c>
      <c r="R42" s="82">
        <f t="shared" si="8"/>
        <v>908.51999999999953</v>
      </c>
      <c r="S42" s="83">
        <f t="shared" si="9"/>
        <v>0.77021773824367779</v>
      </c>
      <c r="T42" s="84">
        <v>797</v>
      </c>
      <c r="U42" s="84">
        <v>683.99</v>
      </c>
      <c r="V42" s="82">
        <f t="shared" si="10"/>
        <v>113.00999999999999</v>
      </c>
      <c r="W42" s="83">
        <f t="shared" si="11"/>
        <v>0.85820577164366374</v>
      </c>
      <c r="X42" s="84">
        <v>251.73000000000002</v>
      </c>
      <c r="Y42" s="84">
        <v>4322.9800000000005</v>
      </c>
      <c r="Z42" s="82">
        <f t="shared" si="12"/>
        <v>-4071.2500000000005</v>
      </c>
      <c r="AA42" s="83">
        <f t="shared" si="13"/>
        <v>17.173082270686848</v>
      </c>
      <c r="AB42" s="84">
        <v>4446.54</v>
      </c>
      <c r="AC42" s="84">
        <v>5675.4800000000005</v>
      </c>
      <c r="AD42" s="82">
        <f t="shared" si="14"/>
        <v>-1228.9400000000005</v>
      </c>
      <c r="AE42" s="83">
        <f t="shared" si="15"/>
        <v>1.2763811862706735</v>
      </c>
      <c r="AF42" s="84">
        <v>989.47</v>
      </c>
      <c r="AG42" s="84">
        <v>2976.46</v>
      </c>
      <c r="AH42" s="82">
        <f t="shared" si="16"/>
        <v>-1986.99</v>
      </c>
      <c r="AI42" s="85">
        <f t="shared" si="17"/>
        <v>3.0081356685902554</v>
      </c>
      <c r="AJ42" s="84">
        <v>5448.41</v>
      </c>
      <c r="AK42" s="84">
        <v>5471.83</v>
      </c>
      <c r="AL42" s="82">
        <f t="shared" si="18"/>
        <v>-23.420000000000073</v>
      </c>
      <c r="AM42" s="86">
        <f t="shared" si="19"/>
        <v>1.004298501764735</v>
      </c>
      <c r="AN42" s="80">
        <v>0</v>
      </c>
      <c r="AO42" s="81">
        <v>0</v>
      </c>
      <c r="AP42" s="87">
        <f t="shared" si="20"/>
        <v>0</v>
      </c>
      <c r="AQ42" s="83"/>
      <c r="AR42" s="84">
        <v>0</v>
      </c>
      <c r="AS42" s="84">
        <v>0</v>
      </c>
      <c r="AT42" s="87">
        <f t="shared" si="0"/>
        <v>0</v>
      </c>
      <c r="AU42" s="96"/>
      <c r="AV42" s="80">
        <v>1827.2300000000002</v>
      </c>
      <c r="AW42" s="81">
        <v>3017.44</v>
      </c>
      <c r="AX42" s="87">
        <f t="shared" si="23"/>
        <v>-1190.2099999999998</v>
      </c>
      <c r="AY42" s="83">
        <f t="shared" si="24"/>
        <v>1.6513739375995358</v>
      </c>
      <c r="AZ42" s="90">
        <v>0</v>
      </c>
      <c r="BA42" s="82">
        <v>0</v>
      </c>
      <c r="BB42" s="82">
        <f t="shared" si="25"/>
        <v>0</v>
      </c>
      <c r="BC42" s="91"/>
      <c r="BD42" s="84">
        <v>14177.36</v>
      </c>
      <c r="BE42" s="84">
        <v>12680.97</v>
      </c>
      <c r="BF42" s="87">
        <f t="shared" si="26"/>
        <v>1496.3900000000012</v>
      </c>
      <c r="BG42" s="83">
        <f t="shared" si="27"/>
        <v>0.89445214059599243</v>
      </c>
      <c r="BH42" s="84">
        <v>2964.37</v>
      </c>
      <c r="BI42" s="84">
        <v>0</v>
      </c>
      <c r="BJ42" s="82">
        <f t="shared" si="28"/>
        <v>2964.37</v>
      </c>
      <c r="BK42" s="86">
        <f t="shared" si="29"/>
        <v>0</v>
      </c>
      <c r="BL42" s="80">
        <v>2902.5000000000005</v>
      </c>
      <c r="BM42" s="80">
        <v>0</v>
      </c>
      <c r="BN42" s="82">
        <f t="shared" si="30"/>
        <v>2902.5000000000005</v>
      </c>
      <c r="BO42" s="86">
        <f t="shared" si="31"/>
        <v>0</v>
      </c>
      <c r="BP42" s="80">
        <v>612.06000000000006</v>
      </c>
      <c r="BQ42" s="80">
        <v>0</v>
      </c>
      <c r="BR42" s="82">
        <f t="shared" si="32"/>
        <v>612.06000000000006</v>
      </c>
      <c r="BS42" s="86">
        <f t="shared" si="33"/>
        <v>0</v>
      </c>
      <c r="BT42" s="80">
        <v>1498.94</v>
      </c>
      <c r="BU42" s="80">
        <v>0</v>
      </c>
      <c r="BV42" s="82">
        <f t="shared" si="34"/>
        <v>1498.94</v>
      </c>
      <c r="BW42" s="86">
        <f t="shared" si="35"/>
        <v>0</v>
      </c>
      <c r="BX42" s="80">
        <v>927.91</v>
      </c>
      <c r="BY42" s="80">
        <v>0</v>
      </c>
      <c r="BZ42" s="82">
        <f t="shared" si="36"/>
        <v>927.91</v>
      </c>
      <c r="CA42" s="86">
        <f t="shared" si="37"/>
        <v>0</v>
      </c>
      <c r="CB42" s="80">
        <v>1515.9599999999998</v>
      </c>
      <c r="CC42" s="80">
        <v>0</v>
      </c>
      <c r="CD42" s="82">
        <f t="shared" si="38"/>
        <v>1515.9599999999998</v>
      </c>
      <c r="CE42" s="83">
        <f t="shared" si="39"/>
        <v>0</v>
      </c>
      <c r="CF42" s="84">
        <v>176.29000000000002</v>
      </c>
      <c r="CG42" s="84">
        <v>0</v>
      </c>
      <c r="CH42" s="82">
        <f t="shared" si="40"/>
        <v>176.29000000000002</v>
      </c>
      <c r="CI42" s="86">
        <f t="shared" si="41"/>
        <v>0</v>
      </c>
      <c r="CJ42" s="80">
        <v>0</v>
      </c>
      <c r="CK42" s="81">
        <v>0</v>
      </c>
      <c r="CL42" s="81">
        <v>0</v>
      </c>
      <c r="CM42" s="92"/>
      <c r="CN42" s="93">
        <v>25265.210000000006</v>
      </c>
      <c r="CO42" s="93">
        <v>35876.11</v>
      </c>
      <c r="CP42" s="87">
        <f t="shared" si="42"/>
        <v>-10610.899999999994</v>
      </c>
      <c r="CQ42" s="94">
        <f t="shared" si="43"/>
        <v>1.4199806769862586</v>
      </c>
      <c r="CR42" s="80">
        <v>13880.85</v>
      </c>
      <c r="CS42" s="81">
        <v>12612.59</v>
      </c>
      <c r="CT42" s="87">
        <f t="shared" si="44"/>
        <v>1268.2600000000002</v>
      </c>
      <c r="CU42" s="94">
        <f t="shared" si="45"/>
        <v>0.90863239643105431</v>
      </c>
      <c r="CV42" s="80">
        <v>5303.91</v>
      </c>
      <c r="CW42" s="81">
        <v>0</v>
      </c>
      <c r="CX42" s="87">
        <f t="shared" si="46"/>
        <v>5303.91</v>
      </c>
      <c r="CY42" s="86">
        <f t="shared" si="47"/>
        <v>0</v>
      </c>
      <c r="CZ42" s="80">
        <v>921.82000000000016</v>
      </c>
      <c r="DA42" s="81">
        <v>758.67</v>
      </c>
      <c r="DB42" s="87">
        <f t="shared" si="48"/>
        <v>163.1500000000002</v>
      </c>
      <c r="DC42" s="86">
        <f t="shared" si="49"/>
        <v>0.82301316959927084</v>
      </c>
      <c r="DD42" s="80">
        <v>119.08000000000001</v>
      </c>
      <c r="DE42" s="81">
        <v>0</v>
      </c>
      <c r="DF42" s="87">
        <f t="shared" si="50"/>
        <v>119.08000000000001</v>
      </c>
      <c r="DG42" s="86">
        <f t="shared" si="51"/>
        <v>0</v>
      </c>
      <c r="DH42" s="95">
        <v>7771.2300000000005</v>
      </c>
      <c r="DI42" s="403">
        <v>5153.49</v>
      </c>
      <c r="DJ42" s="87">
        <f t="shared" si="52"/>
        <v>2617.7400000000007</v>
      </c>
      <c r="DK42" s="94">
        <f t="shared" si="53"/>
        <v>0.66314984886562356</v>
      </c>
      <c r="DL42" s="80">
        <v>0</v>
      </c>
      <c r="DM42" s="81">
        <v>0</v>
      </c>
      <c r="DN42" s="87">
        <f t="shared" si="54"/>
        <v>0</v>
      </c>
      <c r="DO42" s="406"/>
      <c r="DP42" s="84">
        <v>0</v>
      </c>
      <c r="DQ42" s="80">
        <v>0</v>
      </c>
      <c r="DR42" s="82">
        <f t="shared" si="56"/>
        <v>0</v>
      </c>
      <c r="DS42" s="96"/>
      <c r="DT42" s="97">
        <v>3506.5099999999998</v>
      </c>
      <c r="DU42" s="97">
        <v>3285.6800000000003</v>
      </c>
      <c r="DV42" s="98">
        <f t="shared" si="57"/>
        <v>105942.33000000002</v>
      </c>
      <c r="DW42" s="87">
        <f t="shared" si="58"/>
        <v>96814.74000000002</v>
      </c>
      <c r="DX42" s="87">
        <f t="shared" si="59"/>
        <v>9127.5899999999965</v>
      </c>
      <c r="DY42" s="83">
        <f t="shared" si="60"/>
        <v>0.91384378652045883</v>
      </c>
      <c r="DZ42" s="108"/>
      <c r="EA42" s="100">
        <f t="shared" si="2"/>
        <v>60846.74000000002</v>
      </c>
      <c r="EB42" s="91">
        <f t="shared" si="3"/>
        <v>24769.620000000003</v>
      </c>
      <c r="EC42" s="101"/>
      <c r="ED42" s="101"/>
      <c r="EE42" s="102">
        <v>16553.910000000003</v>
      </c>
      <c r="EF42" s="102">
        <v>26290.78</v>
      </c>
      <c r="EG42" s="103">
        <f t="shared" si="61"/>
        <v>9736.8699999999953</v>
      </c>
      <c r="EH42" s="104">
        <f t="shared" si="62"/>
        <v>0.58819155111994648</v>
      </c>
      <c r="EI42" s="101"/>
      <c r="EJ42" s="101"/>
      <c r="EK42" s="396"/>
      <c r="EL42" s="2"/>
      <c r="EM42" s="101"/>
      <c r="EN42" s="101"/>
    </row>
    <row r="43" spans="1:144" s="1" customFormat="1" ht="15.75" customHeight="1" x14ac:dyDescent="0.25">
      <c r="A43" s="105" t="s">
        <v>43</v>
      </c>
      <c r="B43" s="106">
        <v>13</v>
      </c>
      <c r="C43" s="107">
        <v>1</v>
      </c>
      <c r="D43" s="76" t="s">
        <v>321</v>
      </c>
      <c r="E43" s="77">
        <v>4158.3</v>
      </c>
      <c r="F43" s="78">
        <v>-51691.02</v>
      </c>
      <c r="G43" s="79">
        <v>-59564.84</v>
      </c>
      <c r="H43" s="80">
        <v>4379.1000000000004</v>
      </c>
      <c r="I43" s="81">
        <v>715.13000000000011</v>
      </c>
      <c r="J43" s="82">
        <f t="shared" si="4"/>
        <v>3663.9700000000003</v>
      </c>
      <c r="K43" s="83">
        <f t="shared" si="5"/>
        <v>0.16330524537005323</v>
      </c>
      <c r="L43" s="84">
        <v>2368.5499999999997</v>
      </c>
      <c r="M43" s="84">
        <v>1229.78</v>
      </c>
      <c r="N43" s="82">
        <f t="shared" si="6"/>
        <v>1138.7699999999998</v>
      </c>
      <c r="O43" s="83">
        <f t="shared" si="7"/>
        <v>0.51921217622596105</v>
      </c>
      <c r="P43" s="84">
        <v>5181.6600000000008</v>
      </c>
      <c r="Q43" s="84">
        <v>3977.51</v>
      </c>
      <c r="R43" s="82">
        <f t="shared" si="8"/>
        <v>1204.1500000000005</v>
      </c>
      <c r="S43" s="83">
        <f t="shared" si="9"/>
        <v>0.76761308152213759</v>
      </c>
      <c r="T43" s="84">
        <v>1074.0899999999999</v>
      </c>
      <c r="U43" s="84">
        <v>919.43000000000006</v>
      </c>
      <c r="V43" s="82">
        <f t="shared" si="10"/>
        <v>154.65999999999985</v>
      </c>
      <c r="W43" s="83">
        <f t="shared" si="11"/>
        <v>0.85600834194527475</v>
      </c>
      <c r="X43" s="84">
        <v>281.94</v>
      </c>
      <c r="Y43" s="84">
        <v>205.25</v>
      </c>
      <c r="Z43" s="82">
        <f t="shared" si="12"/>
        <v>76.69</v>
      </c>
      <c r="AA43" s="83">
        <f t="shared" si="13"/>
        <v>0.72799177129885795</v>
      </c>
      <c r="AB43" s="84">
        <v>2417.62</v>
      </c>
      <c r="AC43" s="84">
        <v>1932.89</v>
      </c>
      <c r="AD43" s="82">
        <f t="shared" si="14"/>
        <v>484.72999999999979</v>
      </c>
      <c r="AE43" s="83">
        <f t="shared" si="15"/>
        <v>0.79950116230011337</v>
      </c>
      <c r="AF43" s="84">
        <v>0</v>
      </c>
      <c r="AG43" s="84">
        <v>0</v>
      </c>
      <c r="AH43" s="82">
        <f t="shared" si="16"/>
        <v>0</v>
      </c>
      <c r="AI43" s="85"/>
      <c r="AJ43" s="84">
        <v>8463.7900000000009</v>
      </c>
      <c r="AK43" s="84">
        <v>15853.25</v>
      </c>
      <c r="AL43" s="82">
        <f t="shared" si="18"/>
        <v>-7389.4599999999991</v>
      </c>
      <c r="AM43" s="86">
        <f t="shared" si="19"/>
        <v>1.8730675028562853</v>
      </c>
      <c r="AN43" s="80">
        <v>26176.500000000004</v>
      </c>
      <c r="AO43" s="81">
        <v>27724.739999999998</v>
      </c>
      <c r="AP43" s="87">
        <f t="shared" si="20"/>
        <v>-1548.2399999999943</v>
      </c>
      <c r="AQ43" s="83">
        <f t="shared" si="21"/>
        <v>1.0591461807346281</v>
      </c>
      <c r="AR43" s="84">
        <v>0</v>
      </c>
      <c r="AS43" s="84">
        <v>0</v>
      </c>
      <c r="AT43" s="87">
        <f t="shared" si="0"/>
        <v>0</v>
      </c>
      <c r="AU43" s="96"/>
      <c r="AV43" s="80">
        <v>2119.4700000000003</v>
      </c>
      <c r="AW43" s="81">
        <v>0</v>
      </c>
      <c r="AX43" s="87">
        <f t="shared" si="23"/>
        <v>2119.4700000000003</v>
      </c>
      <c r="AY43" s="83">
        <f t="shared" si="24"/>
        <v>0</v>
      </c>
      <c r="AZ43" s="90">
        <v>0</v>
      </c>
      <c r="BA43" s="82">
        <v>0</v>
      </c>
      <c r="BB43" s="82">
        <f t="shared" si="25"/>
        <v>0</v>
      </c>
      <c r="BC43" s="91"/>
      <c r="BD43" s="84">
        <v>28337.090000000004</v>
      </c>
      <c r="BE43" s="84">
        <v>2242.1</v>
      </c>
      <c r="BF43" s="87">
        <f t="shared" si="26"/>
        <v>26094.990000000005</v>
      </c>
      <c r="BG43" s="83">
        <f t="shared" si="27"/>
        <v>7.9122450470390557E-2</v>
      </c>
      <c r="BH43" s="84">
        <v>2346.0999999999995</v>
      </c>
      <c r="BI43" s="84">
        <v>0</v>
      </c>
      <c r="BJ43" s="82">
        <f t="shared" si="28"/>
        <v>2346.0999999999995</v>
      </c>
      <c r="BK43" s="86">
        <f t="shared" si="29"/>
        <v>0</v>
      </c>
      <c r="BL43" s="80">
        <v>4081.7599999999993</v>
      </c>
      <c r="BM43" s="80">
        <v>1048.94</v>
      </c>
      <c r="BN43" s="82">
        <f t="shared" si="30"/>
        <v>3032.8199999999993</v>
      </c>
      <c r="BO43" s="86">
        <f t="shared" si="31"/>
        <v>0.25698228215279689</v>
      </c>
      <c r="BP43" s="80">
        <v>1001.3300000000002</v>
      </c>
      <c r="BQ43" s="80">
        <v>0</v>
      </c>
      <c r="BR43" s="82">
        <f t="shared" si="32"/>
        <v>1001.3300000000002</v>
      </c>
      <c r="BS43" s="86">
        <f t="shared" si="33"/>
        <v>0</v>
      </c>
      <c r="BT43" s="80">
        <v>2210.52</v>
      </c>
      <c r="BU43" s="80">
        <v>0</v>
      </c>
      <c r="BV43" s="82">
        <f t="shared" si="34"/>
        <v>2210.52</v>
      </c>
      <c r="BW43" s="86">
        <f t="shared" si="35"/>
        <v>0</v>
      </c>
      <c r="BX43" s="80">
        <v>1035.4100000000001</v>
      </c>
      <c r="BY43" s="80">
        <v>0</v>
      </c>
      <c r="BZ43" s="82">
        <f t="shared" si="36"/>
        <v>1035.4100000000001</v>
      </c>
      <c r="CA43" s="86">
        <f t="shared" si="37"/>
        <v>0</v>
      </c>
      <c r="CB43" s="80">
        <v>905.65999999999985</v>
      </c>
      <c r="CC43" s="80">
        <v>696.91000000000008</v>
      </c>
      <c r="CD43" s="82">
        <f t="shared" si="38"/>
        <v>208.74999999999977</v>
      </c>
      <c r="CE43" s="83">
        <f t="shared" si="39"/>
        <v>0.76950511229379703</v>
      </c>
      <c r="CF43" s="84">
        <v>0</v>
      </c>
      <c r="CG43" s="84">
        <v>0</v>
      </c>
      <c r="CH43" s="82">
        <f t="shared" si="40"/>
        <v>0</v>
      </c>
      <c r="CI43" s="86"/>
      <c r="CJ43" s="80">
        <v>0</v>
      </c>
      <c r="CK43" s="81">
        <v>0</v>
      </c>
      <c r="CL43" s="81">
        <v>0</v>
      </c>
      <c r="CM43" s="92"/>
      <c r="CN43" s="93">
        <v>40994.949999999997</v>
      </c>
      <c r="CO43" s="93">
        <v>47492.920000000006</v>
      </c>
      <c r="CP43" s="87">
        <f t="shared" si="42"/>
        <v>-6497.9700000000084</v>
      </c>
      <c r="CQ43" s="94">
        <f t="shared" si="43"/>
        <v>1.1585065965442087</v>
      </c>
      <c r="CR43" s="80">
        <v>24790.93</v>
      </c>
      <c r="CS43" s="81">
        <v>24964.199999999997</v>
      </c>
      <c r="CT43" s="87">
        <f t="shared" si="44"/>
        <v>-173.2699999999968</v>
      </c>
      <c r="CU43" s="94">
        <f t="shared" si="45"/>
        <v>1.0069892496973691</v>
      </c>
      <c r="CV43" s="80">
        <v>4437.3200000000006</v>
      </c>
      <c r="CW43" s="81">
        <v>0</v>
      </c>
      <c r="CX43" s="87">
        <f t="shared" si="46"/>
        <v>4437.3200000000006</v>
      </c>
      <c r="CY43" s="86">
        <f t="shared" si="47"/>
        <v>0</v>
      </c>
      <c r="CZ43" s="80">
        <v>540.59</v>
      </c>
      <c r="DA43" s="81">
        <v>443.68000000000006</v>
      </c>
      <c r="DB43" s="87">
        <f t="shared" si="48"/>
        <v>96.909999999999968</v>
      </c>
      <c r="DC43" s="86">
        <f t="shared" si="49"/>
        <v>0.82073290293938117</v>
      </c>
      <c r="DD43" s="80">
        <v>70.680000000000007</v>
      </c>
      <c r="DE43" s="81">
        <v>0</v>
      </c>
      <c r="DF43" s="87">
        <f t="shared" si="50"/>
        <v>70.680000000000007</v>
      </c>
      <c r="DG43" s="86">
        <f t="shared" si="51"/>
        <v>0</v>
      </c>
      <c r="DH43" s="95">
        <v>5611.61</v>
      </c>
      <c r="DI43" s="403">
        <v>2280.5699999999997</v>
      </c>
      <c r="DJ43" s="87">
        <f t="shared" si="52"/>
        <v>3331.04</v>
      </c>
      <c r="DK43" s="94">
        <f t="shared" si="53"/>
        <v>0.40640208425033097</v>
      </c>
      <c r="DL43" s="80">
        <v>11763.789999999997</v>
      </c>
      <c r="DM43" s="81">
        <v>10339.209999999999</v>
      </c>
      <c r="DN43" s="87">
        <f t="shared" si="54"/>
        <v>1424.5799999999981</v>
      </c>
      <c r="DO43" s="406">
        <f t="shared" si="55"/>
        <v>0.87890127246406147</v>
      </c>
      <c r="DP43" s="84">
        <v>0</v>
      </c>
      <c r="DQ43" s="80">
        <v>0</v>
      </c>
      <c r="DR43" s="82">
        <f t="shared" si="56"/>
        <v>0</v>
      </c>
      <c r="DS43" s="96"/>
      <c r="DT43" s="97">
        <v>6235.4</v>
      </c>
      <c r="DU43" s="97">
        <v>4972.7300000000005</v>
      </c>
      <c r="DV43" s="98">
        <f t="shared" si="57"/>
        <v>186825.86</v>
      </c>
      <c r="DW43" s="87">
        <f t="shared" si="58"/>
        <v>147039.24</v>
      </c>
      <c r="DX43" s="87">
        <f t="shared" si="59"/>
        <v>39786.619999999995</v>
      </c>
      <c r="DY43" s="83">
        <f t="shared" si="60"/>
        <v>0.78703901055239356</v>
      </c>
      <c r="DZ43" s="108"/>
      <c r="EA43" s="100">
        <f t="shared" si="2"/>
        <v>-11904.399999999994</v>
      </c>
      <c r="EB43" s="91">
        <f t="shared" si="3"/>
        <v>-23634.919999999991</v>
      </c>
      <c r="EC43" s="101"/>
      <c r="ED43" s="101"/>
      <c r="EE43" s="102">
        <v>29461.460000000003</v>
      </c>
      <c r="EF43" s="102">
        <v>18516.68</v>
      </c>
      <c r="EG43" s="103">
        <f t="shared" si="61"/>
        <v>-10944.780000000002</v>
      </c>
      <c r="EH43" s="104">
        <f t="shared" si="62"/>
        <v>-0.37149482747969725</v>
      </c>
      <c r="EI43" s="101"/>
      <c r="EJ43" s="101"/>
      <c r="EK43" s="396"/>
      <c r="EL43" s="2"/>
      <c r="EM43" s="101"/>
      <c r="EN43" s="101"/>
    </row>
    <row r="44" spans="1:144" s="1" customFormat="1" ht="15.75" customHeight="1" x14ac:dyDescent="0.25">
      <c r="A44" s="105" t="s">
        <v>44</v>
      </c>
      <c r="B44" s="106">
        <v>9</v>
      </c>
      <c r="C44" s="107">
        <v>5</v>
      </c>
      <c r="D44" s="76" t="s">
        <v>322</v>
      </c>
      <c r="E44" s="77">
        <v>10550.300000000001</v>
      </c>
      <c r="F44" s="78">
        <v>-13870.439999999988</v>
      </c>
      <c r="G44" s="79">
        <v>-128741.43</v>
      </c>
      <c r="H44" s="80">
        <v>12025.229999999998</v>
      </c>
      <c r="I44" s="81">
        <v>1809.0000000000002</v>
      </c>
      <c r="J44" s="82">
        <f t="shared" si="4"/>
        <v>10216.229999999998</v>
      </c>
      <c r="K44" s="83">
        <f t="shared" si="5"/>
        <v>0.15043371311816911</v>
      </c>
      <c r="L44" s="84">
        <v>7548.7300000000005</v>
      </c>
      <c r="M44" s="84">
        <v>2166.7600000000002</v>
      </c>
      <c r="N44" s="82">
        <f t="shared" si="6"/>
        <v>5381.97</v>
      </c>
      <c r="O44" s="83">
        <f t="shared" si="7"/>
        <v>0.28703636240798119</v>
      </c>
      <c r="P44" s="84">
        <v>13443.2</v>
      </c>
      <c r="Q44" s="84">
        <v>10329.460000000001</v>
      </c>
      <c r="R44" s="82">
        <f t="shared" si="8"/>
        <v>3113.74</v>
      </c>
      <c r="S44" s="83">
        <f t="shared" si="9"/>
        <v>0.76837806474648895</v>
      </c>
      <c r="T44" s="84">
        <v>2653.38</v>
      </c>
      <c r="U44" s="84">
        <v>2274.5299999999997</v>
      </c>
      <c r="V44" s="82">
        <f t="shared" si="10"/>
        <v>378.85000000000036</v>
      </c>
      <c r="W44" s="83">
        <f t="shared" si="11"/>
        <v>0.85721984789212236</v>
      </c>
      <c r="X44" s="84">
        <v>642.51</v>
      </c>
      <c r="Y44" s="84">
        <v>410.59999999999997</v>
      </c>
      <c r="Z44" s="82">
        <f t="shared" si="12"/>
        <v>231.91000000000003</v>
      </c>
      <c r="AA44" s="83">
        <f t="shared" si="13"/>
        <v>0.63905620145989939</v>
      </c>
      <c r="AB44" s="84">
        <v>8659.67</v>
      </c>
      <c r="AC44" s="84">
        <v>5362.71</v>
      </c>
      <c r="AD44" s="82">
        <f t="shared" si="14"/>
        <v>3296.96</v>
      </c>
      <c r="AE44" s="83">
        <f t="shared" si="15"/>
        <v>0.61927417557481979</v>
      </c>
      <c r="AF44" s="84">
        <v>3612.4100000000008</v>
      </c>
      <c r="AG44" s="84">
        <v>0</v>
      </c>
      <c r="AH44" s="82">
        <f t="shared" si="16"/>
        <v>3612.4100000000008</v>
      </c>
      <c r="AI44" s="85">
        <f t="shared" si="17"/>
        <v>0</v>
      </c>
      <c r="AJ44" s="84">
        <v>19888.340000000004</v>
      </c>
      <c r="AK44" s="84">
        <v>35638.99</v>
      </c>
      <c r="AL44" s="82">
        <f t="shared" si="18"/>
        <v>-15750.649999999994</v>
      </c>
      <c r="AM44" s="86">
        <f t="shared" si="19"/>
        <v>1.7919539790651202</v>
      </c>
      <c r="AN44" s="80">
        <v>94274.140000000014</v>
      </c>
      <c r="AO44" s="81">
        <v>92659.42</v>
      </c>
      <c r="AP44" s="87">
        <f t="shared" si="20"/>
        <v>1614.7200000000157</v>
      </c>
      <c r="AQ44" s="83">
        <f t="shared" si="21"/>
        <v>0.98287207923615094</v>
      </c>
      <c r="AR44" s="84">
        <v>0</v>
      </c>
      <c r="AS44" s="84">
        <v>0</v>
      </c>
      <c r="AT44" s="87">
        <f t="shared" si="0"/>
        <v>0</v>
      </c>
      <c r="AU44" s="96"/>
      <c r="AV44" s="80">
        <v>5006.12</v>
      </c>
      <c r="AW44" s="81">
        <v>8343.14</v>
      </c>
      <c r="AX44" s="87">
        <f t="shared" si="23"/>
        <v>-3337.0199999999995</v>
      </c>
      <c r="AY44" s="83">
        <f t="shared" si="24"/>
        <v>1.6665880961702875</v>
      </c>
      <c r="AZ44" s="90">
        <v>0</v>
      </c>
      <c r="BA44" s="82">
        <v>0</v>
      </c>
      <c r="BB44" s="82">
        <f t="shared" si="25"/>
        <v>0</v>
      </c>
      <c r="BC44" s="91"/>
      <c r="BD44" s="84">
        <v>82518.080000000002</v>
      </c>
      <c r="BE44" s="84">
        <v>28904.82</v>
      </c>
      <c r="BF44" s="87">
        <f t="shared" si="26"/>
        <v>53613.26</v>
      </c>
      <c r="BG44" s="83">
        <f t="shared" si="27"/>
        <v>0.35028468912509841</v>
      </c>
      <c r="BH44" s="84">
        <v>6927.3000000000011</v>
      </c>
      <c r="BI44" s="84">
        <v>453.29</v>
      </c>
      <c r="BJ44" s="82">
        <f t="shared" si="28"/>
        <v>6474.0100000000011</v>
      </c>
      <c r="BK44" s="86">
        <f t="shared" si="29"/>
        <v>6.5435306685144273E-2</v>
      </c>
      <c r="BL44" s="80">
        <v>13081.299999999997</v>
      </c>
      <c r="BM44" s="80">
        <v>15854.91</v>
      </c>
      <c r="BN44" s="82">
        <f t="shared" si="30"/>
        <v>-2773.6100000000024</v>
      </c>
      <c r="BO44" s="86">
        <f t="shared" si="31"/>
        <v>1.2120286210086155</v>
      </c>
      <c r="BP44" s="80">
        <v>2512.02</v>
      </c>
      <c r="BQ44" s="80">
        <v>0</v>
      </c>
      <c r="BR44" s="82">
        <f t="shared" si="32"/>
        <v>2512.02</v>
      </c>
      <c r="BS44" s="86">
        <f t="shared" si="33"/>
        <v>0</v>
      </c>
      <c r="BT44" s="80">
        <v>5152.7699999999986</v>
      </c>
      <c r="BU44" s="80">
        <v>0</v>
      </c>
      <c r="BV44" s="82">
        <f t="shared" si="34"/>
        <v>5152.7699999999986</v>
      </c>
      <c r="BW44" s="86">
        <f t="shared" si="35"/>
        <v>0</v>
      </c>
      <c r="BX44" s="80">
        <v>2373.8000000000002</v>
      </c>
      <c r="BY44" s="80">
        <v>0</v>
      </c>
      <c r="BZ44" s="82">
        <f t="shared" si="36"/>
        <v>2373.8000000000002</v>
      </c>
      <c r="CA44" s="86">
        <f t="shared" si="37"/>
        <v>0</v>
      </c>
      <c r="CB44" s="80">
        <v>2340.06</v>
      </c>
      <c r="CC44" s="80">
        <v>386.45000000000005</v>
      </c>
      <c r="CD44" s="82">
        <f t="shared" si="38"/>
        <v>1953.61</v>
      </c>
      <c r="CE44" s="83">
        <f t="shared" si="39"/>
        <v>0.16514533815372257</v>
      </c>
      <c r="CF44" s="84">
        <v>476.85999999999996</v>
      </c>
      <c r="CG44" s="84">
        <v>0</v>
      </c>
      <c r="CH44" s="82">
        <f t="shared" si="40"/>
        <v>476.85999999999996</v>
      </c>
      <c r="CI44" s="86">
        <f t="shared" si="41"/>
        <v>0</v>
      </c>
      <c r="CJ44" s="80">
        <v>0</v>
      </c>
      <c r="CK44" s="81">
        <v>0</v>
      </c>
      <c r="CL44" s="81">
        <v>0</v>
      </c>
      <c r="CM44" s="92"/>
      <c r="CN44" s="93">
        <v>69596.040000000008</v>
      </c>
      <c r="CO44" s="93">
        <v>81863.23</v>
      </c>
      <c r="CP44" s="87">
        <f t="shared" si="42"/>
        <v>-12267.189999999988</v>
      </c>
      <c r="CQ44" s="94">
        <f t="shared" si="43"/>
        <v>1.1762627586282206</v>
      </c>
      <c r="CR44" s="80">
        <v>62752.109999999986</v>
      </c>
      <c r="CS44" s="81">
        <v>59721.53</v>
      </c>
      <c r="CT44" s="87">
        <f t="shared" si="44"/>
        <v>3030.5799999999872</v>
      </c>
      <c r="CU44" s="94">
        <f t="shared" si="45"/>
        <v>0.95170552830813193</v>
      </c>
      <c r="CV44" s="80">
        <v>8898.14</v>
      </c>
      <c r="CW44" s="81">
        <v>0</v>
      </c>
      <c r="CX44" s="87">
        <f t="shared" si="46"/>
        <v>8898.14</v>
      </c>
      <c r="CY44" s="86">
        <f t="shared" si="47"/>
        <v>0</v>
      </c>
      <c r="CZ44" s="80">
        <v>1903.2699999999998</v>
      </c>
      <c r="DA44" s="81">
        <v>1553.0100000000002</v>
      </c>
      <c r="DB44" s="87">
        <f t="shared" si="48"/>
        <v>350.25999999999954</v>
      </c>
      <c r="DC44" s="86">
        <f t="shared" si="49"/>
        <v>0.81596935799965342</v>
      </c>
      <c r="DD44" s="80">
        <v>243.74</v>
      </c>
      <c r="DE44" s="81">
        <v>0</v>
      </c>
      <c r="DF44" s="87">
        <f t="shared" si="50"/>
        <v>243.74</v>
      </c>
      <c r="DG44" s="86">
        <f t="shared" si="51"/>
        <v>0</v>
      </c>
      <c r="DH44" s="95">
        <v>5579</v>
      </c>
      <c r="DI44" s="403">
        <v>8094.58</v>
      </c>
      <c r="DJ44" s="87">
        <f t="shared" si="52"/>
        <v>-2515.58</v>
      </c>
      <c r="DK44" s="94">
        <f t="shared" si="53"/>
        <v>1.4509015952679691</v>
      </c>
      <c r="DL44" s="80">
        <v>7555.62</v>
      </c>
      <c r="DM44" s="81">
        <v>9891.41</v>
      </c>
      <c r="DN44" s="87">
        <f t="shared" si="54"/>
        <v>-2335.79</v>
      </c>
      <c r="DO44" s="406">
        <f t="shared" si="55"/>
        <v>1.3091460396367207</v>
      </c>
      <c r="DP44" s="84">
        <v>0</v>
      </c>
      <c r="DQ44" s="80">
        <v>0</v>
      </c>
      <c r="DR44" s="82">
        <f t="shared" si="56"/>
        <v>0</v>
      </c>
      <c r="DS44" s="96"/>
      <c r="DT44" s="97">
        <v>15208.289999999999</v>
      </c>
      <c r="DU44" s="97">
        <v>12763.779999999999</v>
      </c>
      <c r="DV44" s="98">
        <f t="shared" si="57"/>
        <v>454872.13</v>
      </c>
      <c r="DW44" s="87">
        <f t="shared" si="58"/>
        <v>378481.62</v>
      </c>
      <c r="DX44" s="87">
        <f t="shared" si="59"/>
        <v>76390.510000000009</v>
      </c>
      <c r="DY44" s="83">
        <f t="shared" si="60"/>
        <v>0.83206157299634953</v>
      </c>
      <c r="DZ44" s="108"/>
      <c r="EA44" s="100">
        <f t="shared" si="2"/>
        <v>62520.070000000007</v>
      </c>
      <c r="EB44" s="91">
        <f t="shared" si="3"/>
        <v>-58958.70999999997</v>
      </c>
      <c r="EC44" s="101"/>
      <c r="ED44" s="101"/>
      <c r="EE44" s="102">
        <v>71624.740000000005</v>
      </c>
      <c r="EF44" s="102">
        <v>53397.55</v>
      </c>
      <c r="EG44" s="103">
        <f t="shared" si="61"/>
        <v>-18227.190000000002</v>
      </c>
      <c r="EH44" s="104">
        <f t="shared" si="62"/>
        <v>-0.25448176146957047</v>
      </c>
      <c r="EI44" s="101"/>
      <c r="EJ44" s="101"/>
      <c r="EK44" s="396"/>
      <c r="EL44" s="2"/>
      <c r="EM44" s="101"/>
      <c r="EN44" s="101"/>
    </row>
    <row r="45" spans="1:144" s="1" customFormat="1" ht="15.75" customHeight="1" x14ac:dyDescent="0.25">
      <c r="A45" s="105" t="s">
        <v>45</v>
      </c>
      <c r="B45" s="106">
        <v>9</v>
      </c>
      <c r="C45" s="107">
        <v>1</v>
      </c>
      <c r="D45" s="76" t="s">
        <v>323</v>
      </c>
      <c r="E45" s="77">
        <v>6376.8000000000011</v>
      </c>
      <c r="F45" s="78">
        <v>-321696.94999999995</v>
      </c>
      <c r="G45" s="79">
        <v>-172637.28</v>
      </c>
      <c r="H45" s="80">
        <v>3996.96</v>
      </c>
      <c r="I45" s="81">
        <v>716.09999999999991</v>
      </c>
      <c r="J45" s="82">
        <f t="shared" si="4"/>
        <v>3280.86</v>
      </c>
      <c r="K45" s="83">
        <f t="shared" si="5"/>
        <v>0.17916116248348743</v>
      </c>
      <c r="L45" s="84">
        <v>2060.96</v>
      </c>
      <c r="M45" s="84">
        <v>428.66</v>
      </c>
      <c r="N45" s="82">
        <f t="shared" si="6"/>
        <v>1632.3</v>
      </c>
      <c r="O45" s="83">
        <f t="shared" si="7"/>
        <v>0.20799045105193698</v>
      </c>
      <c r="P45" s="84">
        <v>8309.6</v>
      </c>
      <c r="Q45" s="84">
        <v>6335.92</v>
      </c>
      <c r="R45" s="82">
        <f t="shared" si="8"/>
        <v>1973.6800000000003</v>
      </c>
      <c r="S45" s="83">
        <f t="shared" si="9"/>
        <v>0.76248194858958307</v>
      </c>
      <c r="T45" s="84">
        <v>1501.7400000000002</v>
      </c>
      <c r="U45" s="84">
        <v>1288.27</v>
      </c>
      <c r="V45" s="82">
        <f t="shared" si="10"/>
        <v>213.47000000000025</v>
      </c>
      <c r="W45" s="83">
        <f t="shared" si="11"/>
        <v>0.85785155885839082</v>
      </c>
      <c r="X45" s="84">
        <v>421.48999999999995</v>
      </c>
      <c r="Y45" s="84">
        <v>137.24</v>
      </c>
      <c r="Z45" s="82">
        <f t="shared" si="12"/>
        <v>284.24999999999994</v>
      </c>
      <c r="AA45" s="83">
        <f t="shared" si="13"/>
        <v>0.32560677596147009</v>
      </c>
      <c r="AB45" s="84">
        <v>3303.1800000000003</v>
      </c>
      <c r="AC45" s="84">
        <v>5266.67</v>
      </c>
      <c r="AD45" s="82">
        <f t="shared" si="14"/>
        <v>-1963.4899999999998</v>
      </c>
      <c r="AE45" s="83">
        <f t="shared" si="15"/>
        <v>1.5944241609600445</v>
      </c>
      <c r="AF45" s="84">
        <v>0</v>
      </c>
      <c r="AG45" s="84">
        <v>0</v>
      </c>
      <c r="AH45" s="82">
        <f t="shared" si="16"/>
        <v>0</v>
      </c>
      <c r="AI45" s="85"/>
      <c r="AJ45" s="84">
        <v>12717.240000000002</v>
      </c>
      <c r="AK45" s="84">
        <v>45225.67</v>
      </c>
      <c r="AL45" s="82">
        <f t="shared" si="18"/>
        <v>-32508.429999999997</v>
      </c>
      <c r="AM45" s="86">
        <f t="shared" si="19"/>
        <v>3.5562488401571404</v>
      </c>
      <c r="AN45" s="80">
        <v>37717.229999999996</v>
      </c>
      <c r="AO45" s="81">
        <v>37063.72</v>
      </c>
      <c r="AP45" s="87">
        <f t="shared" si="20"/>
        <v>653.50999999999476</v>
      </c>
      <c r="AQ45" s="83">
        <f t="shared" si="21"/>
        <v>0.98267343598668311</v>
      </c>
      <c r="AR45" s="84">
        <v>0</v>
      </c>
      <c r="AS45" s="84">
        <v>0</v>
      </c>
      <c r="AT45" s="87">
        <f t="shared" si="0"/>
        <v>0</v>
      </c>
      <c r="AU45" s="96"/>
      <c r="AV45" s="80">
        <v>2633.63</v>
      </c>
      <c r="AW45" s="81">
        <v>4300.6400000000003</v>
      </c>
      <c r="AX45" s="87">
        <f t="shared" si="23"/>
        <v>-1667.0100000000002</v>
      </c>
      <c r="AY45" s="83">
        <f t="shared" si="24"/>
        <v>1.6329704628212771</v>
      </c>
      <c r="AZ45" s="90">
        <v>0</v>
      </c>
      <c r="BA45" s="82">
        <v>0</v>
      </c>
      <c r="BB45" s="82">
        <f t="shared" si="25"/>
        <v>0</v>
      </c>
      <c r="BC45" s="91"/>
      <c r="BD45" s="84">
        <v>36389.129999999997</v>
      </c>
      <c r="BE45" s="84">
        <v>15748.030000000002</v>
      </c>
      <c r="BF45" s="87">
        <f t="shared" si="26"/>
        <v>20641.099999999995</v>
      </c>
      <c r="BG45" s="83">
        <f t="shared" si="27"/>
        <v>0.43276742257921536</v>
      </c>
      <c r="BH45" s="84">
        <v>2604.3000000000002</v>
      </c>
      <c r="BI45" s="84">
        <v>0</v>
      </c>
      <c r="BJ45" s="82">
        <f t="shared" si="28"/>
        <v>2604.3000000000002</v>
      </c>
      <c r="BK45" s="86">
        <f t="shared" si="29"/>
        <v>0</v>
      </c>
      <c r="BL45" s="80">
        <v>3595.8599999999997</v>
      </c>
      <c r="BM45" s="80">
        <v>0</v>
      </c>
      <c r="BN45" s="82">
        <f t="shared" si="30"/>
        <v>3595.8599999999997</v>
      </c>
      <c r="BO45" s="86">
        <f t="shared" si="31"/>
        <v>0</v>
      </c>
      <c r="BP45" s="80">
        <v>1739.6000000000001</v>
      </c>
      <c r="BQ45" s="80">
        <v>0</v>
      </c>
      <c r="BR45" s="82">
        <f t="shared" si="32"/>
        <v>1739.6000000000001</v>
      </c>
      <c r="BS45" s="86">
        <f t="shared" si="33"/>
        <v>0</v>
      </c>
      <c r="BT45" s="80">
        <v>2761.8100000000009</v>
      </c>
      <c r="BU45" s="80">
        <v>0</v>
      </c>
      <c r="BV45" s="82">
        <f t="shared" si="34"/>
        <v>2761.8100000000009</v>
      </c>
      <c r="BW45" s="86">
        <f t="shared" si="35"/>
        <v>0</v>
      </c>
      <c r="BX45" s="80">
        <v>1554.67</v>
      </c>
      <c r="BY45" s="80">
        <v>0</v>
      </c>
      <c r="BZ45" s="82">
        <f t="shared" si="36"/>
        <v>1554.67</v>
      </c>
      <c r="CA45" s="86">
        <f t="shared" si="37"/>
        <v>0</v>
      </c>
      <c r="CB45" s="80">
        <v>824.51</v>
      </c>
      <c r="CC45" s="80">
        <v>1444.83</v>
      </c>
      <c r="CD45" s="82">
        <f t="shared" si="38"/>
        <v>-620.31999999999994</v>
      </c>
      <c r="CE45" s="83">
        <f t="shared" si="39"/>
        <v>1.7523498805351057</v>
      </c>
      <c r="CF45" s="84">
        <v>0</v>
      </c>
      <c r="CG45" s="84">
        <v>0</v>
      </c>
      <c r="CH45" s="82">
        <f t="shared" si="40"/>
        <v>0</v>
      </c>
      <c r="CI45" s="86"/>
      <c r="CJ45" s="80">
        <v>0</v>
      </c>
      <c r="CK45" s="81">
        <v>0</v>
      </c>
      <c r="CL45" s="81">
        <v>0</v>
      </c>
      <c r="CM45" s="92"/>
      <c r="CN45" s="93">
        <v>50398.930000000008</v>
      </c>
      <c r="CO45" s="93">
        <v>64031.29</v>
      </c>
      <c r="CP45" s="87">
        <f t="shared" si="42"/>
        <v>-13632.359999999993</v>
      </c>
      <c r="CQ45" s="94">
        <f t="shared" si="43"/>
        <v>1.2704890758593483</v>
      </c>
      <c r="CR45" s="80">
        <v>28260.290000000005</v>
      </c>
      <c r="CS45" s="81">
        <v>29092.370000000003</v>
      </c>
      <c r="CT45" s="87">
        <f t="shared" si="44"/>
        <v>-832.07999999999811</v>
      </c>
      <c r="CU45" s="94">
        <f t="shared" si="45"/>
        <v>1.0294434345861276</v>
      </c>
      <c r="CV45" s="80">
        <v>10457.759999999998</v>
      </c>
      <c r="CW45" s="81">
        <v>0</v>
      </c>
      <c r="CX45" s="87">
        <f t="shared" si="46"/>
        <v>10457.759999999998</v>
      </c>
      <c r="CY45" s="86">
        <f t="shared" si="47"/>
        <v>0</v>
      </c>
      <c r="CZ45" s="80">
        <v>1217.3100000000002</v>
      </c>
      <c r="DA45" s="81">
        <v>996.14</v>
      </c>
      <c r="DB45" s="87">
        <f t="shared" si="48"/>
        <v>221.17000000000019</v>
      </c>
      <c r="DC45" s="86">
        <f t="shared" si="49"/>
        <v>0.81831250872826133</v>
      </c>
      <c r="DD45" s="80">
        <v>156.85999999999999</v>
      </c>
      <c r="DE45" s="81">
        <v>0</v>
      </c>
      <c r="DF45" s="87">
        <f t="shared" si="50"/>
        <v>156.85999999999999</v>
      </c>
      <c r="DG45" s="86">
        <f t="shared" si="51"/>
        <v>0</v>
      </c>
      <c r="DH45" s="95">
        <v>2703.5</v>
      </c>
      <c r="DI45" s="403">
        <v>1830.4699999999998</v>
      </c>
      <c r="DJ45" s="87">
        <f t="shared" si="52"/>
        <v>873.0300000000002</v>
      </c>
      <c r="DK45" s="94">
        <f t="shared" si="53"/>
        <v>0.67707416312187896</v>
      </c>
      <c r="DL45" s="80">
        <v>11576.95</v>
      </c>
      <c r="DM45" s="81">
        <v>9719.25</v>
      </c>
      <c r="DN45" s="87">
        <f t="shared" si="54"/>
        <v>1857.7000000000007</v>
      </c>
      <c r="DO45" s="406">
        <f t="shared" si="55"/>
        <v>0.83953459244446937</v>
      </c>
      <c r="DP45" s="84">
        <v>0</v>
      </c>
      <c r="DQ45" s="80">
        <v>0</v>
      </c>
      <c r="DR45" s="82">
        <f t="shared" si="56"/>
        <v>0</v>
      </c>
      <c r="DS45" s="96"/>
      <c r="DT45" s="97">
        <v>7899.7700000000013</v>
      </c>
      <c r="DU45" s="97">
        <v>7490.5199999999995</v>
      </c>
      <c r="DV45" s="98">
        <f t="shared" si="57"/>
        <v>234803.28</v>
      </c>
      <c r="DW45" s="87">
        <f t="shared" si="58"/>
        <v>231115.79000000004</v>
      </c>
      <c r="DX45" s="87">
        <f t="shared" si="59"/>
        <v>3687.4899999999616</v>
      </c>
      <c r="DY45" s="83">
        <f t="shared" si="60"/>
        <v>0.98429540677625982</v>
      </c>
      <c r="DZ45" s="108"/>
      <c r="EA45" s="100">
        <f t="shared" si="2"/>
        <v>-318009.45999999996</v>
      </c>
      <c r="EB45" s="91">
        <f t="shared" si="3"/>
        <v>-140360.25999999998</v>
      </c>
      <c r="EC45" s="101"/>
      <c r="ED45" s="101"/>
      <c r="EE45" s="102">
        <v>37010.699999999983</v>
      </c>
      <c r="EF45" s="102">
        <v>100584.15</v>
      </c>
      <c r="EG45" s="103">
        <f t="shared" si="61"/>
        <v>63573.450000000012</v>
      </c>
      <c r="EH45" s="104">
        <f t="shared" si="62"/>
        <v>1.7177046097479929</v>
      </c>
      <c r="EI45" s="101"/>
      <c r="EJ45" s="101"/>
      <c r="EK45" s="396"/>
      <c r="EL45" s="2"/>
      <c r="EM45" s="101"/>
      <c r="EN45" s="101"/>
    </row>
    <row r="46" spans="1:144" s="1" customFormat="1" ht="15.75" customHeight="1" x14ac:dyDescent="0.25">
      <c r="A46" s="105" t="s">
        <v>46</v>
      </c>
      <c r="B46" s="106">
        <v>9</v>
      </c>
      <c r="C46" s="107">
        <v>2</v>
      </c>
      <c r="D46" s="76" t="s">
        <v>324</v>
      </c>
      <c r="E46" s="77">
        <v>3769.2000000000003</v>
      </c>
      <c r="F46" s="78">
        <v>22156.579999999987</v>
      </c>
      <c r="G46" s="79">
        <v>-8475.1700000000037</v>
      </c>
      <c r="H46" s="80">
        <v>4818.170000000001</v>
      </c>
      <c r="I46" s="81">
        <v>835.44</v>
      </c>
      <c r="J46" s="82">
        <f t="shared" si="4"/>
        <v>3982.7300000000009</v>
      </c>
      <c r="K46" s="83">
        <f t="shared" si="5"/>
        <v>0.17339363285230697</v>
      </c>
      <c r="L46" s="84">
        <v>2057.2200000000003</v>
      </c>
      <c r="M46" s="84">
        <v>928.58</v>
      </c>
      <c r="N46" s="82">
        <f t="shared" si="6"/>
        <v>1128.6400000000003</v>
      </c>
      <c r="O46" s="83">
        <f t="shared" si="7"/>
        <v>0.45137612895071988</v>
      </c>
      <c r="P46" s="84">
        <v>4838.17</v>
      </c>
      <c r="Q46" s="84">
        <v>3720.35</v>
      </c>
      <c r="R46" s="82">
        <f t="shared" si="8"/>
        <v>1117.8200000000002</v>
      </c>
      <c r="S46" s="83">
        <f t="shared" si="9"/>
        <v>0.76895809779317381</v>
      </c>
      <c r="T46" s="84">
        <v>956.24999999999989</v>
      </c>
      <c r="U46" s="84">
        <v>821.55</v>
      </c>
      <c r="V46" s="82">
        <f t="shared" si="10"/>
        <v>134.69999999999993</v>
      </c>
      <c r="W46" s="83">
        <f t="shared" si="11"/>
        <v>0.8591372549019608</v>
      </c>
      <c r="X46" s="84">
        <v>258.20000000000005</v>
      </c>
      <c r="Y46" s="84">
        <v>273.46000000000004</v>
      </c>
      <c r="Z46" s="82">
        <f t="shared" si="12"/>
        <v>-15.259999999999991</v>
      </c>
      <c r="AA46" s="83">
        <f t="shared" si="13"/>
        <v>1.059101471727343</v>
      </c>
      <c r="AB46" s="84">
        <v>2185</v>
      </c>
      <c r="AC46" s="84">
        <v>4821.37</v>
      </c>
      <c r="AD46" s="82">
        <f t="shared" si="14"/>
        <v>-2636.37</v>
      </c>
      <c r="AE46" s="83">
        <f t="shared" si="15"/>
        <v>2.2065766590389018</v>
      </c>
      <c r="AF46" s="84">
        <v>1290.58</v>
      </c>
      <c r="AG46" s="84">
        <v>0</v>
      </c>
      <c r="AH46" s="82">
        <f t="shared" si="16"/>
        <v>1290.58</v>
      </c>
      <c r="AI46" s="85">
        <f t="shared" si="17"/>
        <v>0</v>
      </c>
      <c r="AJ46" s="84">
        <v>7105.3300000000008</v>
      </c>
      <c r="AK46" s="84">
        <v>12170.46</v>
      </c>
      <c r="AL46" s="82">
        <f t="shared" si="18"/>
        <v>-5065.1299999999983</v>
      </c>
      <c r="AM46" s="86">
        <f t="shared" si="19"/>
        <v>1.7128634419513236</v>
      </c>
      <c r="AN46" s="80">
        <v>37781.46</v>
      </c>
      <c r="AO46" s="81">
        <v>37063.72</v>
      </c>
      <c r="AP46" s="87">
        <f t="shared" si="20"/>
        <v>717.73999999999796</v>
      </c>
      <c r="AQ46" s="83">
        <f t="shared" si="21"/>
        <v>0.98100285166322321</v>
      </c>
      <c r="AR46" s="84">
        <v>0</v>
      </c>
      <c r="AS46" s="84">
        <v>0</v>
      </c>
      <c r="AT46" s="87">
        <f t="shared" si="0"/>
        <v>0</v>
      </c>
      <c r="AU46" s="96"/>
      <c r="AV46" s="80">
        <v>1995.04</v>
      </c>
      <c r="AW46" s="81">
        <v>3276.79</v>
      </c>
      <c r="AX46" s="87">
        <f t="shared" si="23"/>
        <v>-1281.75</v>
      </c>
      <c r="AY46" s="83">
        <f t="shared" si="24"/>
        <v>1.6424683214371643</v>
      </c>
      <c r="AZ46" s="90">
        <v>0</v>
      </c>
      <c r="BA46" s="82">
        <v>0</v>
      </c>
      <c r="BB46" s="82">
        <f t="shared" si="25"/>
        <v>0</v>
      </c>
      <c r="BC46" s="91"/>
      <c r="BD46" s="84">
        <v>27494.049999999996</v>
      </c>
      <c r="BE46" s="84">
        <v>84423.37</v>
      </c>
      <c r="BF46" s="87">
        <f t="shared" si="26"/>
        <v>-56929.32</v>
      </c>
      <c r="BG46" s="83">
        <f t="shared" si="27"/>
        <v>3.0706050945568224</v>
      </c>
      <c r="BH46" s="84">
        <v>2787.3099999999995</v>
      </c>
      <c r="BI46" s="84">
        <v>0</v>
      </c>
      <c r="BJ46" s="82">
        <f t="shared" si="28"/>
        <v>2787.3099999999995</v>
      </c>
      <c r="BK46" s="86">
        <f t="shared" si="29"/>
        <v>0</v>
      </c>
      <c r="BL46" s="80">
        <v>3590.55</v>
      </c>
      <c r="BM46" s="80">
        <v>0</v>
      </c>
      <c r="BN46" s="82">
        <f t="shared" si="30"/>
        <v>3590.55</v>
      </c>
      <c r="BO46" s="86">
        <f t="shared" si="31"/>
        <v>0</v>
      </c>
      <c r="BP46" s="80">
        <v>880.4799999999999</v>
      </c>
      <c r="BQ46" s="80">
        <v>0</v>
      </c>
      <c r="BR46" s="82">
        <f t="shared" si="32"/>
        <v>880.4799999999999</v>
      </c>
      <c r="BS46" s="86">
        <f t="shared" si="33"/>
        <v>0</v>
      </c>
      <c r="BT46" s="80">
        <v>1878.94</v>
      </c>
      <c r="BU46" s="80">
        <v>0</v>
      </c>
      <c r="BV46" s="82">
        <f t="shared" si="34"/>
        <v>1878.94</v>
      </c>
      <c r="BW46" s="86">
        <f t="shared" si="35"/>
        <v>0</v>
      </c>
      <c r="BX46" s="80">
        <v>948.32</v>
      </c>
      <c r="BY46" s="80">
        <v>0</v>
      </c>
      <c r="BZ46" s="82">
        <f t="shared" si="36"/>
        <v>948.32</v>
      </c>
      <c r="CA46" s="86">
        <f t="shared" si="37"/>
        <v>0</v>
      </c>
      <c r="CB46" s="80">
        <v>458.7299999999999</v>
      </c>
      <c r="CC46" s="80">
        <v>1681.4299999999998</v>
      </c>
      <c r="CD46" s="82">
        <f t="shared" si="38"/>
        <v>-1222.6999999999998</v>
      </c>
      <c r="CE46" s="83">
        <f t="shared" si="39"/>
        <v>3.6654023063675805</v>
      </c>
      <c r="CF46" s="84">
        <v>176.02</v>
      </c>
      <c r="CG46" s="84">
        <v>0</v>
      </c>
      <c r="CH46" s="82">
        <f t="shared" si="40"/>
        <v>176.02</v>
      </c>
      <c r="CI46" s="86">
        <f t="shared" si="41"/>
        <v>0</v>
      </c>
      <c r="CJ46" s="80">
        <v>0</v>
      </c>
      <c r="CK46" s="81">
        <v>0</v>
      </c>
      <c r="CL46" s="81">
        <v>0</v>
      </c>
      <c r="CM46" s="92"/>
      <c r="CN46" s="93">
        <v>27167.27</v>
      </c>
      <c r="CO46" s="93">
        <v>38449.08</v>
      </c>
      <c r="CP46" s="87">
        <f t="shared" si="42"/>
        <v>-11281.810000000001</v>
      </c>
      <c r="CQ46" s="94">
        <f t="shared" si="43"/>
        <v>1.4152721270852757</v>
      </c>
      <c r="CR46" s="80">
        <v>21062.670000000002</v>
      </c>
      <c r="CS46" s="81">
        <v>19661.02</v>
      </c>
      <c r="CT46" s="87">
        <f t="shared" si="44"/>
        <v>1401.6500000000015</v>
      </c>
      <c r="CU46" s="94">
        <f t="shared" si="45"/>
        <v>0.93345335610347591</v>
      </c>
      <c r="CV46" s="80">
        <v>4556.2099999999991</v>
      </c>
      <c r="CW46" s="81">
        <v>0</v>
      </c>
      <c r="CX46" s="87">
        <f t="shared" si="46"/>
        <v>4556.2099999999991</v>
      </c>
      <c r="CY46" s="86">
        <f t="shared" si="47"/>
        <v>0</v>
      </c>
      <c r="CZ46" s="80">
        <v>661.4899999999999</v>
      </c>
      <c r="DA46" s="81">
        <v>540.52</v>
      </c>
      <c r="DB46" s="87">
        <f t="shared" si="48"/>
        <v>120.96999999999991</v>
      </c>
      <c r="DC46" s="86">
        <f t="shared" si="49"/>
        <v>0.817124975434247</v>
      </c>
      <c r="DD46" s="80">
        <v>84.43</v>
      </c>
      <c r="DE46" s="81">
        <v>0</v>
      </c>
      <c r="DF46" s="87">
        <f t="shared" si="50"/>
        <v>84.43</v>
      </c>
      <c r="DG46" s="86">
        <f t="shared" si="51"/>
        <v>0</v>
      </c>
      <c r="DH46" s="95">
        <v>4444.2599999999993</v>
      </c>
      <c r="DI46" s="403">
        <v>3019.13</v>
      </c>
      <c r="DJ46" s="87">
        <f t="shared" si="52"/>
        <v>1425.1299999999992</v>
      </c>
      <c r="DK46" s="94">
        <f t="shared" si="53"/>
        <v>0.67933244229635548</v>
      </c>
      <c r="DL46" s="80">
        <v>5379.920000000001</v>
      </c>
      <c r="DM46" s="81">
        <v>3692.9700000000007</v>
      </c>
      <c r="DN46" s="87">
        <f t="shared" si="54"/>
        <v>1686.9500000000003</v>
      </c>
      <c r="DO46" s="406">
        <f t="shared" si="55"/>
        <v>0.6864358577822719</v>
      </c>
      <c r="DP46" s="84">
        <v>0</v>
      </c>
      <c r="DQ46" s="80">
        <v>0</v>
      </c>
      <c r="DR46" s="82">
        <f t="shared" si="56"/>
        <v>0</v>
      </c>
      <c r="DS46" s="96"/>
      <c r="DT46" s="97">
        <v>5700.57</v>
      </c>
      <c r="DU46" s="97">
        <v>7240.0999999999995</v>
      </c>
      <c r="DV46" s="98">
        <f t="shared" si="57"/>
        <v>170556.64</v>
      </c>
      <c r="DW46" s="87">
        <f t="shared" si="58"/>
        <v>222619.34000000003</v>
      </c>
      <c r="DX46" s="87">
        <f t="shared" si="59"/>
        <v>-52062.700000000012</v>
      </c>
      <c r="DY46" s="83">
        <f t="shared" si="60"/>
        <v>1.3052516747515663</v>
      </c>
      <c r="DZ46" s="108"/>
      <c r="EA46" s="100">
        <f t="shared" si="2"/>
        <v>-29906.120000000024</v>
      </c>
      <c r="EB46" s="91">
        <f t="shared" si="3"/>
        <v>-56365.57</v>
      </c>
      <c r="EC46" s="101"/>
      <c r="ED46" s="101"/>
      <c r="EE46" s="102">
        <v>26779.600000000002</v>
      </c>
      <c r="EF46" s="102">
        <v>166829.87</v>
      </c>
      <c r="EG46" s="103">
        <f t="shared" si="61"/>
        <v>140050.26999999999</v>
      </c>
      <c r="EH46" s="104">
        <f t="shared" si="62"/>
        <v>5.229737188008782</v>
      </c>
      <c r="EI46" s="101"/>
      <c r="EJ46" s="101"/>
      <c r="EK46" s="396"/>
      <c r="EL46" s="2"/>
      <c r="EM46" s="101"/>
      <c r="EN46" s="101"/>
    </row>
    <row r="47" spans="1:144" s="1" customFormat="1" ht="15.75" customHeight="1" x14ac:dyDescent="0.25">
      <c r="A47" s="105" t="s">
        <v>47</v>
      </c>
      <c r="B47" s="106">
        <v>9</v>
      </c>
      <c r="C47" s="107">
        <v>2</v>
      </c>
      <c r="D47" s="76" t="s">
        <v>325</v>
      </c>
      <c r="E47" s="77">
        <v>4596.4000000000005</v>
      </c>
      <c r="F47" s="78">
        <v>-28339.400000000005</v>
      </c>
      <c r="G47" s="79">
        <v>-58791.179999999978</v>
      </c>
      <c r="H47" s="80">
        <v>4716.38</v>
      </c>
      <c r="I47" s="81">
        <v>682.7700000000001</v>
      </c>
      <c r="J47" s="82">
        <f t="shared" si="4"/>
        <v>4033.61</v>
      </c>
      <c r="K47" s="83">
        <f t="shared" si="5"/>
        <v>0.14476568893939845</v>
      </c>
      <c r="L47" s="84">
        <v>2056.91</v>
      </c>
      <c r="M47" s="84">
        <v>2017.74</v>
      </c>
      <c r="N47" s="82">
        <f t="shared" si="6"/>
        <v>39.169999999999845</v>
      </c>
      <c r="O47" s="83">
        <f t="shared" si="7"/>
        <v>0.98095687220150618</v>
      </c>
      <c r="P47" s="84">
        <v>5557.04</v>
      </c>
      <c r="Q47" s="84">
        <v>4273.7700000000004</v>
      </c>
      <c r="R47" s="82">
        <f t="shared" si="8"/>
        <v>1283.2699999999995</v>
      </c>
      <c r="S47" s="83">
        <f t="shared" si="9"/>
        <v>0.76907310366670034</v>
      </c>
      <c r="T47" s="84">
        <v>1408.79</v>
      </c>
      <c r="U47" s="84">
        <v>1206.9000000000001</v>
      </c>
      <c r="V47" s="82">
        <f t="shared" si="10"/>
        <v>201.88999999999987</v>
      </c>
      <c r="W47" s="83">
        <f t="shared" si="11"/>
        <v>0.85669262274718028</v>
      </c>
      <c r="X47" s="84">
        <v>585.13000000000011</v>
      </c>
      <c r="Y47" s="84">
        <v>3577.0699999999997</v>
      </c>
      <c r="Z47" s="82">
        <f t="shared" si="12"/>
        <v>-2991.9399999999996</v>
      </c>
      <c r="AA47" s="83">
        <f t="shared" si="13"/>
        <v>6.1132910635243434</v>
      </c>
      <c r="AB47" s="84">
        <v>4131.68</v>
      </c>
      <c r="AC47" s="84">
        <v>6056.2000000000007</v>
      </c>
      <c r="AD47" s="82">
        <f t="shared" si="14"/>
        <v>-1924.5200000000004</v>
      </c>
      <c r="AE47" s="83">
        <f t="shared" si="15"/>
        <v>1.4657959958176821</v>
      </c>
      <c r="AF47" s="84">
        <v>1573.82</v>
      </c>
      <c r="AG47" s="84">
        <v>0</v>
      </c>
      <c r="AH47" s="82">
        <f t="shared" si="16"/>
        <v>1573.82</v>
      </c>
      <c r="AI47" s="85">
        <f t="shared" si="17"/>
        <v>0</v>
      </c>
      <c r="AJ47" s="84">
        <v>8664.66</v>
      </c>
      <c r="AK47" s="84">
        <v>11310.369999999999</v>
      </c>
      <c r="AL47" s="82">
        <f t="shared" si="18"/>
        <v>-2645.7099999999991</v>
      </c>
      <c r="AM47" s="86">
        <f t="shared" si="19"/>
        <v>1.3053449298645301</v>
      </c>
      <c r="AN47" s="80">
        <v>27062.490000000005</v>
      </c>
      <c r="AO47" s="81">
        <v>26685.910000000003</v>
      </c>
      <c r="AP47" s="87">
        <f t="shared" si="20"/>
        <v>376.58000000000175</v>
      </c>
      <c r="AQ47" s="83">
        <f t="shared" si="21"/>
        <v>0.98608479855327424</v>
      </c>
      <c r="AR47" s="84">
        <v>0</v>
      </c>
      <c r="AS47" s="84">
        <v>0</v>
      </c>
      <c r="AT47" s="87">
        <f t="shared" si="0"/>
        <v>0</v>
      </c>
      <c r="AU47" s="96"/>
      <c r="AV47" s="80">
        <v>1995.7599999999998</v>
      </c>
      <c r="AW47" s="81">
        <v>3312.1899999999996</v>
      </c>
      <c r="AX47" s="87">
        <f t="shared" si="23"/>
        <v>-1316.4299999999998</v>
      </c>
      <c r="AY47" s="83">
        <f t="shared" si="24"/>
        <v>1.6596133803663766</v>
      </c>
      <c r="AZ47" s="90">
        <v>0</v>
      </c>
      <c r="BA47" s="82">
        <v>0</v>
      </c>
      <c r="BB47" s="82">
        <f t="shared" si="25"/>
        <v>0</v>
      </c>
      <c r="BC47" s="91"/>
      <c r="BD47" s="84">
        <v>36875.94</v>
      </c>
      <c r="BE47" s="84">
        <v>15962.32</v>
      </c>
      <c r="BF47" s="87">
        <f t="shared" si="26"/>
        <v>20913.620000000003</v>
      </c>
      <c r="BG47" s="83">
        <f t="shared" si="27"/>
        <v>0.43286544017589784</v>
      </c>
      <c r="BH47" s="84">
        <v>2742.2000000000007</v>
      </c>
      <c r="BI47" s="84">
        <v>0</v>
      </c>
      <c r="BJ47" s="82">
        <f t="shared" si="28"/>
        <v>2742.2000000000007</v>
      </c>
      <c r="BK47" s="86">
        <f t="shared" si="29"/>
        <v>0</v>
      </c>
      <c r="BL47" s="80">
        <v>3591.63</v>
      </c>
      <c r="BM47" s="80">
        <v>0</v>
      </c>
      <c r="BN47" s="82">
        <f t="shared" si="30"/>
        <v>3591.63</v>
      </c>
      <c r="BO47" s="86">
        <f t="shared" si="31"/>
        <v>0</v>
      </c>
      <c r="BP47" s="80">
        <v>1150.46</v>
      </c>
      <c r="BQ47" s="80">
        <v>0</v>
      </c>
      <c r="BR47" s="82">
        <f t="shared" si="32"/>
        <v>1150.46</v>
      </c>
      <c r="BS47" s="86">
        <f t="shared" si="33"/>
        <v>0</v>
      </c>
      <c r="BT47" s="80">
        <v>3720.7799999999997</v>
      </c>
      <c r="BU47" s="80">
        <v>0</v>
      </c>
      <c r="BV47" s="82">
        <f t="shared" si="34"/>
        <v>3720.7799999999997</v>
      </c>
      <c r="BW47" s="86">
        <f t="shared" si="35"/>
        <v>0</v>
      </c>
      <c r="BX47" s="80">
        <v>2158.0099999999998</v>
      </c>
      <c r="BY47" s="80">
        <v>0</v>
      </c>
      <c r="BZ47" s="82">
        <f t="shared" si="36"/>
        <v>2158.0099999999998</v>
      </c>
      <c r="CA47" s="86">
        <f t="shared" si="37"/>
        <v>0</v>
      </c>
      <c r="CB47" s="80">
        <v>1904.74</v>
      </c>
      <c r="CC47" s="80">
        <v>137.81</v>
      </c>
      <c r="CD47" s="82">
        <f t="shared" si="38"/>
        <v>1766.93</v>
      </c>
      <c r="CE47" s="83">
        <f t="shared" si="39"/>
        <v>7.2351082037443434E-2</v>
      </c>
      <c r="CF47" s="84">
        <v>226.13999999999996</v>
      </c>
      <c r="CG47" s="84">
        <v>7907.71</v>
      </c>
      <c r="CH47" s="82">
        <f t="shared" si="40"/>
        <v>-7681.57</v>
      </c>
      <c r="CI47" s="86">
        <f t="shared" si="41"/>
        <v>34.968205536393391</v>
      </c>
      <c r="CJ47" s="80">
        <v>0</v>
      </c>
      <c r="CK47" s="81">
        <v>0</v>
      </c>
      <c r="CL47" s="81">
        <v>0</v>
      </c>
      <c r="CM47" s="92"/>
      <c r="CN47" s="93">
        <v>44844.249999999993</v>
      </c>
      <c r="CO47" s="93">
        <v>57998.369999999995</v>
      </c>
      <c r="CP47" s="87">
        <f t="shared" si="42"/>
        <v>-13154.120000000003</v>
      </c>
      <c r="CQ47" s="94">
        <f t="shared" si="43"/>
        <v>1.293329022115433</v>
      </c>
      <c r="CR47" s="80">
        <v>27145.410000000003</v>
      </c>
      <c r="CS47" s="81">
        <v>27213.329999999998</v>
      </c>
      <c r="CT47" s="87">
        <f t="shared" si="44"/>
        <v>-67.919999999994616</v>
      </c>
      <c r="CU47" s="94">
        <f t="shared" si="45"/>
        <v>1.0025020804622216</v>
      </c>
      <c r="CV47" s="80">
        <v>6834.8499999999995</v>
      </c>
      <c r="CW47" s="81">
        <v>0</v>
      </c>
      <c r="CX47" s="87">
        <f t="shared" si="46"/>
        <v>6834.8499999999995</v>
      </c>
      <c r="CY47" s="86">
        <f t="shared" si="47"/>
        <v>0</v>
      </c>
      <c r="CZ47" s="80">
        <v>644.88</v>
      </c>
      <c r="DA47" s="81">
        <v>528.55999999999995</v>
      </c>
      <c r="DB47" s="87">
        <f t="shared" si="48"/>
        <v>116.32000000000005</v>
      </c>
      <c r="DC47" s="86">
        <f t="shared" si="49"/>
        <v>0.81962535665550174</v>
      </c>
      <c r="DD47" s="80">
        <v>83.19</v>
      </c>
      <c r="DE47" s="81">
        <v>0</v>
      </c>
      <c r="DF47" s="87">
        <f t="shared" si="50"/>
        <v>83.19</v>
      </c>
      <c r="DG47" s="86">
        <f t="shared" si="51"/>
        <v>0</v>
      </c>
      <c r="DH47" s="95">
        <v>8541.93</v>
      </c>
      <c r="DI47" s="403">
        <v>6358.9099999999989</v>
      </c>
      <c r="DJ47" s="87">
        <f t="shared" si="52"/>
        <v>2183.0200000000013</v>
      </c>
      <c r="DK47" s="94">
        <f t="shared" si="53"/>
        <v>0.74443480571720899</v>
      </c>
      <c r="DL47" s="80">
        <v>10299.830000000002</v>
      </c>
      <c r="DM47" s="81">
        <v>7774.9</v>
      </c>
      <c r="DN47" s="87">
        <f t="shared" si="54"/>
        <v>2524.9300000000021</v>
      </c>
      <c r="DO47" s="406">
        <f t="shared" si="55"/>
        <v>0.75485711900099306</v>
      </c>
      <c r="DP47" s="84">
        <v>0</v>
      </c>
      <c r="DQ47" s="80">
        <v>0</v>
      </c>
      <c r="DR47" s="82">
        <f t="shared" si="56"/>
        <v>0</v>
      </c>
      <c r="DS47" s="96"/>
      <c r="DT47" s="97">
        <v>7212.8099999999995</v>
      </c>
      <c r="DU47" s="97">
        <v>6434.8099999999995</v>
      </c>
      <c r="DV47" s="98">
        <f t="shared" si="57"/>
        <v>215729.71000000002</v>
      </c>
      <c r="DW47" s="87">
        <f t="shared" si="58"/>
        <v>189439.64</v>
      </c>
      <c r="DX47" s="87">
        <f t="shared" si="59"/>
        <v>26290.070000000007</v>
      </c>
      <c r="DY47" s="83">
        <f t="shared" si="60"/>
        <v>0.87813421711826334</v>
      </c>
      <c r="DZ47" s="108"/>
      <c r="EA47" s="100">
        <f t="shared" si="2"/>
        <v>-2049.3299999999872</v>
      </c>
      <c r="EB47" s="91">
        <f t="shared" si="3"/>
        <v>-30429.119999999974</v>
      </c>
      <c r="EC47" s="101"/>
      <c r="ED47" s="101"/>
      <c r="EE47" s="102">
        <v>33786.76</v>
      </c>
      <c r="EF47" s="102">
        <v>48826.559999999998</v>
      </c>
      <c r="EG47" s="103">
        <f t="shared" si="61"/>
        <v>15039.799999999996</v>
      </c>
      <c r="EH47" s="104">
        <f t="shared" si="62"/>
        <v>0.44513886504654471</v>
      </c>
      <c r="EI47" s="101"/>
      <c r="EJ47" s="101"/>
      <c r="EK47" s="396"/>
      <c r="EL47" s="2"/>
      <c r="EM47" s="101"/>
      <c r="EN47" s="101"/>
    </row>
    <row r="48" spans="1:144" s="1" customFormat="1" ht="15.75" customHeight="1" x14ac:dyDescent="0.25">
      <c r="A48" s="105" t="s">
        <v>48</v>
      </c>
      <c r="B48" s="106">
        <v>9</v>
      </c>
      <c r="C48" s="107">
        <v>4</v>
      </c>
      <c r="D48" s="76" t="s">
        <v>326</v>
      </c>
      <c r="E48" s="77">
        <v>8344</v>
      </c>
      <c r="F48" s="78">
        <v>26091.539999999986</v>
      </c>
      <c r="G48" s="79">
        <v>-68117.519999999975</v>
      </c>
      <c r="H48" s="80">
        <v>6800.36</v>
      </c>
      <c r="I48" s="81">
        <v>1311.93</v>
      </c>
      <c r="J48" s="82">
        <f t="shared" si="4"/>
        <v>5488.4299999999994</v>
      </c>
      <c r="K48" s="83">
        <f t="shared" si="5"/>
        <v>0.19292066890576384</v>
      </c>
      <c r="L48" s="84">
        <v>3018.0200000000004</v>
      </c>
      <c r="M48" s="84">
        <v>1193.8800000000001</v>
      </c>
      <c r="N48" s="82">
        <f t="shared" si="6"/>
        <v>1824.1400000000003</v>
      </c>
      <c r="O48" s="83">
        <f t="shared" si="7"/>
        <v>0.39558385961656978</v>
      </c>
      <c r="P48" s="84">
        <v>10757.92</v>
      </c>
      <c r="Q48" s="84">
        <v>8264.48</v>
      </c>
      <c r="R48" s="82">
        <f t="shared" si="8"/>
        <v>2493.4400000000005</v>
      </c>
      <c r="S48" s="83">
        <f t="shared" si="9"/>
        <v>0.76822285348840669</v>
      </c>
      <c r="T48" s="84">
        <v>1979.2099999999998</v>
      </c>
      <c r="U48" s="84">
        <v>1695.35</v>
      </c>
      <c r="V48" s="82">
        <f t="shared" si="10"/>
        <v>283.8599999999999</v>
      </c>
      <c r="W48" s="83">
        <f t="shared" si="11"/>
        <v>0.85657914016198389</v>
      </c>
      <c r="X48" s="84">
        <v>1171.4800000000002</v>
      </c>
      <c r="Y48" s="84">
        <v>5289.33</v>
      </c>
      <c r="Z48" s="82">
        <f t="shared" si="12"/>
        <v>-4117.8499999999995</v>
      </c>
      <c r="AA48" s="83">
        <f t="shared" si="13"/>
        <v>4.51508348413972</v>
      </c>
      <c r="AB48" s="84">
        <v>9462.909999999998</v>
      </c>
      <c r="AC48" s="84">
        <v>16095.649999999998</v>
      </c>
      <c r="AD48" s="82">
        <f t="shared" si="14"/>
        <v>-6632.74</v>
      </c>
      <c r="AE48" s="83">
        <f t="shared" si="15"/>
        <v>1.7009196959497661</v>
      </c>
      <c r="AF48" s="84">
        <v>2856.9999999999995</v>
      </c>
      <c r="AG48" s="84">
        <v>0</v>
      </c>
      <c r="AH48" s="82">
        <f t="shared" si="16"/>
        <v>2856.9999999999995</v>
      </c>
      <c r="AI48" s="85">
        <f t="shared" si="17"/>
        <v>0</v>
      </c>
      <c r="AJ48" s="84">
        <v>15726.800000000001</v>
      </c>
      <c r="AK48" s="84">
        <v>8957.67</v>
      </c>
      <c r="AL48" s="82">
        <f t="shared" si="18"/>
        <v>6769.130000000001</v>
      </c>
      <c r="AM48" s="86">
        <f t="shared" si="19"/>
        <v>0.56957995269221962</v>
      </c>
      <c r="AN48" s="80">
        <v>54403.92</v>
      </c>
      <c r="AO48" s="81">
        <v>53371.86</v>
      </c>
      <c r="AP48" s="87">
        <f t="shared" si="20"/>
        <v>1032.0599999999977</v>
      </c>
      <c r="AQ48" s="83">
        <f t="shared" si="21"/>
        <v>0.98102967580277312</v>
      </c>
      <c r="AR48" s="84">
        <v>0</v>
      </c>
      <c r="AS48" s="84">
        <v>0</v>
      </c>
      <c r="AT48" s="87">
        <f t="shared" si="0"/>
        <v>0</v>
      </c>
      <c r="AU48" s="96"/>
      <c r="AV48" s="80">
        <v>3935.0099999999998</v>
      </c>
      <c r="AW48" s="81">
        <v>6532.3700000000008</v>
      </c>
      <c r="AX48" s="87">
        <f t="shared" si="23"/>
        <v>-2597.360000000001</v>
      </c>
      <c r="AY48" s="83">
        <f t="shared" si="24"/>
        <v>1.6600643962785357</v>
      </c>
      <c r="AZ48" s="90">
        <v>0</v>
      </c>
      <c r="BA48" s="82">
        <v>0</v>
      </c>
      <c r="BB48" s="82">
        <f t="shared" si="25"/>
        <v>0</v>
      </c>
      <c r="BC48" s="91"/>
      <c r="BD48" s="84">
        <v>94893.799999999988</v>
      </c>
      <c r="BE48" s="84">
        <v>212082.27000000002</v>
      </c>
      <c r="BF48" s="87">
        <f t="shared" si="26"/>
        <v>-117188.47000000003</v>
      </c>
      <c r="BG48" s="83">
        <f t="shared" si="27"/>
        <v>2.2349433788087318</v>
      </c>
      <c r="BH48" s="84">
        <v>3669.6900000000005</v>
      </c>
      <c r="BI48" s="84">
        <v>0</v>
      </c>
      <c r="BJ48" s="82">
        <f t="shared" si="28"/>
        <v>3669.6900000000005</v>
      </c>
      <c r="BK48" s="86">
        <f t="shared" si="29"/>
        <v>0</v>
      </c>
      <c r="BL48" s="80">
        <v>5312.62</v>
      </c>
      <c r="BM48" s="80">
        <v>0</v>
      </c>
      <c r="BN48" s="82">
        <f t="shared" si="30"/>
        <v>5312.62</v>
      </c>
      <c r="BO48" s="86">
        <f t="shared" si="31"/>
        <v>0</v>
      </c>
      <c r="BP48" s="80">
        <v>1930.7900000000004</v>
      </c>
      <c r="BQ48" s="80">
        <v>3009.62</v>
      </c>
      <c r="BR48" s="82">
        <f t="shared" si="32"/>
        <v>-1078.8299999999995</v>
      </c>
      <c r="BS48" s="86">
        <f t="shared" si="33"/>
        <v>1.5587505632409528</v>
      </c>
      <c r="BT48" s="80">
        <v>4360.5599999999995</v>
      </c>
      <c r="BU48" s="80">
        <v>0</v>
      </c>
      <c r="BV48" s="82">
        <f t="shared" si="34"/>
        <v>4360.5599999999995</v>
      </c>
      <c r="BW48" s="86">
        <f t="shared" si="35"/>
        <v>0</v>
      </c>
      <c r="BX48" s="80">
        <v>4315.5200000000004</v>
      </c>
      <c r="BY48" s="80">
        <v>0</v>
      </c>
      <c r="BZ48" s="82">
        <f t="shared" si="36"/>
        <v>4315.5200000000004</v>
      </c>
      <c r="CA48" s="86">
        <f t="shared" si="37"/>
        <v>0</v>
      </c>
      <c r="CB48" s="80">
        <v>4280.47</v>
      </c>
      <c r="CC48" s="80">
        <v>1126.82</v>
      </c>
      <c r="CD48" s="82">
        <f t="shared" si="38"/>
        <v>3153.6500000000005</v>
      </c>
      <c r="CE48" s="83">
        <f t="shared" si="39"/>
        <v>0.26324679299235826</v>
      </c>
      <c r="CF48" s="84">
        <v>350.43</v>
      </c>
      <c r="CG48" s="84">
        <v>15884.32</v>
      </c>
      <c r="CH48" s="82">
        <f t="shared" si="40"/>
        <v>-15533.89</v>
      </c>
      <c r="CI48" s="86">
        <f t="shared" si="41"/>
        <v>45.328082641326368</v>
      </c>
      <c r="CJ48" s="80">
        <v>0</v>
      </c>
      <c r="CK48" s="81">
        <v>0</v>
      </c>
      <c r="CL48" s="81">
        <v>0</v>
      </c>
      <c r="CM48" s="92"/>
      <c r="CN48" s="93">
        <v>49707.729999999996</v>
      </c>
      <c r="CO48" s="93">
        <v>67557.919999999998</v>
      </c>
      <c r="CP48" s="87">
        <f t="shared" si="42"/>
        <v>-17850.190000000002</v>
      </c>
      <c r="CQ48" s="94">
        <f t="shared" si="43"/>
        <v>1.359102900092199</v>
      </c>
      <c r="CR48" s="80">
        <v>46821.52</v>
      </c>
      <c r="CS48" s="81">
        <v>47009.130000000005</v>
      </c>
      <c r="CT48" s="87">
        <f t="shared" si="44"/>
        <v>-187.61000000000786</v>
      </c>
      <c r="CU48" s="94">
        <f t="shared" si="45"/>
        <v>1.0040069181863385</v>
      </c>
      <c r="CV48" s="80">
        <v>13158.469999999998</v>
      </c>
      <c r="CW48" s="81">
        <v>0</v>
      </c>
      <c r="CX48" s="87">
        <f t="shared" si="46"/>
        <v>13158.469999999998</v>
      </c>
      <c r="CY48" s="86">
        <f t="shared" si="47"/>
        <v>0</v>
      </c>
      <c r="CZ48" s="80">
        <v>1583.71</v>
      </c>
      <c r="DA48" s="81">
        <v>1298.7</v>
      </c>
      <c r="DB48" s="87">
        <f t="shared" si="48"/>
        <v>285.01</v>
      </c>
      <c r="DC48" s="86">
        <f t="shared" si="49"/>
        <v>0.82003649658081346</v>
      </c>
      <c r="DD48" s="80">
        <v>205.23</v>
      </c>
      <c r="DE48" s="81">
        <v>0</v>
      </c>
      <c r="DF48" s="87">
        <f t="shared" si="50"/>
        <v>205.23</v>
      </c>
      <c r="DG48" s="86">
        <f t="shared" si="51"/>
        <v>0</v>
      </c>
      <c r="DH48" s="95">
        <v>14087.159999999998</v>
      </c>
      <c r="DI48" s="403">
        <v>9550.7699999999986</v>
      </c>
      <c r="DJ48" s="87">
        <f t="shared" si="52"/>
        <v>4536.3899999999994</v>
      </c>
      <c r="DK48" s="94">
        <f t="shared" si="53"/>
        <v>0.67797696625863557</v>
      </c>
      <c r="DL48" s="80">
        <v>17248.7</v>
      </c>
      <c r="DM48" s="81">
        <v>11679.23</v>
      </c>
      <c r="DN48" s="87">
        <f t="shared" si="54"/>
        <v>5569.4700000000012</v>
      </c>
      <c r="DO48" s="406">
        <f t="shared" si="55"/>
        <v>0.67710784001113122</v>
      </c>
      <c r="DP48" s="84">
        <v>0</v>
      </c>
      <c r="DQ48" s="80">
        <v>0</v>
      </c>
      <c r="DR48" s="82">
        <f t="shared" si="56"/>
        <v>0</v>
      </c>
      <c r="DS48" s="96"/>
      <c r="DT48" s="97">
        <v>12880.129999999997</v>
      </c>
      <c r="DU48" s="97">
        <v>19265.02</v>
      </c>
      <c r="DV48" s="98">
        <f t="shared" si="57"/>
        <v>384919.15999999992</v>
      </c>
      <c r="DW48" s="87">
        <f t="shared" si="58"/>
        <v>491176.32000000007</v>
      </c>
      <c r="DX48" s="87">
        <f t="shared" si="59"/>
        <v>-106257.16000000015</v>
      </c>
      <c r="DY48" s="83">
        <f t="shared" si="60"/>
        <v>1.276050586829713</v>
      </c>
      <c r="DZ48" s="108"/>
      <c r="EA48" s="100">
        <f t="shared" si="2"/>
        <v>-80165.62000000017</v>
      </c>
      <c r="EB48" s="91">
        <f t="shared" si="3"/>
        <v>-181106.67</v>
      </c>
      <c r="EC48" s="101"/>
      <c r="ED48" s="101"/>
      <c r="EE48" s="102">
        <v>60254.990000000005</v>
      </c>
      <c r="EF48" s="102">
        <v>46644.71</v>
      </c>
      <c r="EG48" s="103">
        <f t="shared" si="61"/>
        <v>-13610.280000000006</v>
      </c>
      <c r="EH48" s="104">
        <f t="shared" si="62"/>
        <v>-0.22587805590873064</v>
      </c>
      <c r="EI48" s="101"/>
      <c r="EJ48" s="101"/>
      <c r="EK48" s="396"/>
      <c r="EL48" s="2"/>
      <c r="EM48" s="101"/>
      <c r="EN48" s="101"/>
    </row>
    <row r="49" spans="1:144" s="1" customFormat="1" ht="15.75" customHeight="1" x14ac:dyDescent="0.25">
      <c r="A49" s="105" t="s">
        <v>49</v>
      </c>
      <c r="B49" s="106">
        <v>9</v>
      </c>
      <c r="C49" s="107">
        <v>2</v>
      </c>
      <c r="D49" s="76" t="s">
        <v>327</v>
      </c>
      <c r="E49" s="77">
        <v>4943</v>
      </c>
      <c r="F49" s="78">
        <v>51806.54</v>
      </c>
      <c r="G49" s="79">
        <v>-27393.160000000014</v>
      </c>
      <c r="H49" s="80">
        <v>5472.9000000000015</v>
      </c>
      <c r="I49" s="81">
        <v>583.05000000000007</v>
      </c>
      <c r="J49" s="82">
        <f t="shared" si="4"/>
        <v>4889.8500000000013</v>
      </c>
      <c r="K49" s="83">
        <f t="shared" si="5"/>
        <v>0.10653401304609986</v>
      </c>
      <c r="L49" s="84">
        <v>2226.8000000000002</v>
      </c>
      <c r="M49" s="84">
        <v>862.86</v>
      </c>
      <c r="N49" s="82">
        <f t="shared" si="6"/>
        <v>1363.94</v>
      </c>
      <c r="O49" s="83">
        <f t="shared" si="7"/>
        <v>0.38748877312735763</v>
      </c>
      <c r="P49" s="84">
        <v>6223.25</v>
      </c>
      <c r="Q49" s="84">
        <v>4762.92</v>
      </c>
      <c r="R49" s="82">
        <f t="shared" si="8"/>
        <v>1460.33</v>
      </c>
      <c r="S49" s="83">
        <f t="shared" si="9"/>
        <v>0.76534286747278357</v>
      </c>
      <c r="T49" s="84">
        <v>1227.8300000000002</v>
      </c>
      <c r="U49" s="84">
        <v>1051.3899999999999</v>
      </c>
      <c r="V49" s="82">
        <f t="shared" si="10"/>
        <v>176.44000000000028</v>
      </c>
      <c r="W49" s="83">
        <f t="shared" si="11"/>
        <v>0.85629932482509774</v>
      </c>
      <c r="X49" s="84">
        <v>797.81</v>
      </c>
      <c r="Y49" s="84">
        <v>410.88</v>
      </c>
      <c r="Z49" s="82">
        <f t="shared" si="12"/>
        <v>386.92999999999995</v>
      </c>
      <c r="AA49" s="83">
        <f t="shared" si="13"/>
        <v>0.51500983943545464</v>
      </c>
      <c r="AB49" s="84">
        <v>4191.1599999999989</v>
      </c>
      <c r="AC49" s="84">
        <v>8686.76</v>
      </c>
      <c r="AD49" s="82">
        <f t="shared" si="14"/>
        <v>-4495.6000000000013</v>
      </c>
      <c r="AE49" s="83">
        <f t="shared" si="15"/>
        <v>2.0726386012464335</v>
      </c>
      <c r="AF49" s="84">
        <v>1692.49</v>
      </c>
      <c r="AG49" s="84">
        <v>0</v>
      </c>
      <c r="AH49" s="82">
        <f t="shared" si="16"/>
        <v>1692.49</v>
      </c>
      <c r="AI49" s="85">
        <f t="shared" si="17"/>
        <v>0</v>
      </c>
      <c r="AJ49" s="84">
        <v>9316.57</v>
      </c>
      <c r="AK49" s="84">
        <v>7568.33</v>
      </c>
      <c r="AL49" s="82">
        <f t="shared" si="18"/>
        <v>1748.2399999999998</v>
      </c>
      <c r="AM49" s="86">
        <f t="shared" si="19"/>
        <v>0.81235154139345278</v>
      </c>
      <c r="AN49" s="80">
        <v>21894.14</v>
      </c>
      <c r="AO49" s="81">
        <v>21612.97</v>
      </c>
      <c r="AP49" s="87">
        <f t="shared" si="20"/>
        <v>281.16999999999825</v>
      </c>
      <c r="AQ49" s="83">
        <f t="shared" si="21"/>
        <v>0.98715775088676705</v>
      </c>
      <c r="AR49" s="84">
        <v>1034.08</v>
      </c>
      <c r="AS49" s="84">
        <v>1015.65</v>
      </c>
      <c r="AT49" s="87">
        <f t="shared" si="0"/>
        <v>18.42999999999995</v>
      </c>
      <c r="AU49" s="96">
        <f t="shared" si="22"/>
        <v>0.98217739439888596</v>
      </c>
      <c r="AV49" s="80">
        <v>2160.56</v>
      </c>
      <c r="AW49" s="81">
        <v>3588.2</v>
      </c>
      <c r="AX49" s="87">
        <f t="shared" si="23"/>
        <v>-1427.6399999999999</v>
      </c>
      <c r="AY49" s="83">
        <f t="shared" si="24"/>
        <v>1.6607731328914725</v>
      </c>
      <c r="AZ49" s="90">
        <v>0</v>
      </c>
      <c r="BA49" s="82">
        <v>0</v>
      </c>
      <c r="BB49" s="82">
        <f t="shared" si="25"/>
        <v>0</v>
      </c>
      <c r="BC49" s="91"/>
      <c r="BD49" s="84">
        <v>56509.350000000006</v>
      </c>
      <c r="BE49" s="84">
        <v>207854.08000000002</v>
      </c>
      <c r="BF49" s="87">
        <f t="shared" si="26"/>
        <v>-151344.73000000001</v>
      </c>
      <c r="BG49" s="83">
        <f t="shared" si="27"/>
        <v>3.6782245769947806</v>
      </c>
      <c r="BH49" s="84">
        <v>3292.0299999999997</v>
      </c>
      <c r="BI49" s="84">
        <v>0</v>
      </c>
      <c r="BJ49" s="82">
        <f t="shared" si="28"/>
        <v>3292.0299999999997</v>
      </c>
      <c r="BK49" s="86">
        <f t="shared" si="29"/>
        <v>0</v>
      </c>
      <c r="BL49" s="80">
        <v>3880.25</v>
      </c>
      <c r="BM49" s="80">
        <v>0</v>
      </c>
      <c r="BN49" s="82">
        <f t="shared" si="30"/>
        <v>3880.25</v>
      </c>
      <c r="BO49" s="86">
        <f t="shared" si="31"/>
        <v>0</v>
      </c>
      <c r="BP49" s="80">
        <v>1187.8</v>
      </c>
      <c r="BQ49" s="80">
        <v>0</v>
      </c>
      <c r="BR49" s="82">
        <f t="shared" si="32"/>
        <v>1187.8</v>
      </c>
      <c r="BS49" s="86">
        <f t="shared" si="33"/>
        <v>0</v>
      </c>
      <c r="BT49" s="80">
        <v>2793.32</v>
      </c>
      <c r="BU49" s="80">
        <v>0</v>
      </c>
      <c r="BV49" s="82">
        <f t="shared" si="34"/>
        <v>2793.32</v>
      </c>
      <c r="BW49" s="86">
        <f t="shared" si="35"/>
        <v>0</v>
      </c>
      <c r="BX49" s="80">
        <v>2935.1399999999994</v>
      </c>
      <c r="BY49" s="80">
        <v>0</v>
      </c>
      <c r="BZ49" s="82">
        <f t="shared" si="36"/>
        <v>2935.1399999999994</v>
      </c>
      <c r="CA49" s="86">
        <f t="shared" si="37"/>
        <v>0</v>
      </c>
      <c r="CB49" s="80">
        <v>1946.0399999999997</v>
      </c>
      <c r="CC49" s="80">
        <v>0</v>
      </c>
      <c r="CD49" s="82">
        <f t="shared" si="38"/>
        <v>1946.0399999999997</v>
      </c>
      <c r="CE49" s="83">
        <f t="shared" si="39"/>
        <v>0</v>
      </c>
      <c r="CF49" s="84">
        <v>236.27000000000004</v>
      </c>
      <c r="CG49" s="84">
        <v>7975.33</v>
      </c>
      <c r="CH49" s="82">
        <f t="shared" si="40"/>
        <v>-7739.0599999999995</v>
      </c>
      <c r="CI49" s="86">
        <f t="shared" si="41"/>
        <v>33.75515300292038</v>
      </c>
      <c r="CJ49" s="80">
        <v>0</v>
      </c>
      <c r="CK49" s="81">
        <v>0</v>
      </c>
      <c r="CL49" s="81">
        <v>0</v>
      </c>
      <c r="CM49" s="92"/>
      <c r="CN49" s="93">
        <v>31341.08</v>
      </c>
      <c r="CO49" s="93">
        <v>39810.619999999995</v>
      </c>
      <c r="CP49" s="87">
        <f t="shared" si="42"/>
        <v>-8469.5399999999936</v>
      </c>
      <c r="CQ49" s="94">
        <f t="shared" si="43"/>
        <v>1.2702376561369293</v>
      </c>
      <c r="CR49" s="80">
        <v>25792.069999999996</v>
      </c>
      <c r="CS49" s="81">
        <v>26056.34</v>
      </c>
      <c r="CT49" s="87">
        <f t="shared" si="44"/>
        <v>-264.27000000000407</v>
      </c>
      <c r="CU49" s="94">
        <f t="shared" si="45"/>
        <v>1.0102461725638929</v>
      </c>
      <c r="CV49" s="80">
        <v>7020.56</v>
      </c>
      <c r="CW49" s="81">
        <v>0</v>
      </c>
      <c r="CX49" s="87">
        <f t="shared" si="46"/>
        <v>7020.56</v>
      </c>
      <c r="CY49" s="86">
        <f t="shared" si="47"/>
        <v>0</v>
      </c>
      <c r="CZ49" s="80">
        <v>947.06999999999994</v>
      </c>
      <c r="DA49" s="81">
        <v>776.89999999999986</v>
      </c>
      <c r="DB49" s="87">
        <f t="shared" si="48"/>
        <v>170.17000000000007</v>
      </c>
      <c r="DC49" s="86">
        <f t="shared" si="49"/>
        <v>0.82031951175731455</v>
      </c>
      <c r="DD49" s="80">
        <v>121.59000000000002</v>
      </c>
      <c r="DE49" s="81">
        <v>0</v>
      </c>
      <c r="DF49" s="87">
        <f t="shared" si="50"/>
        <v>121.59000000000002</v>
      </c>
      <c r="DG49" s="86">
        <f t="shared" si="51"/>
        <v>0</v>
      </c>
      <c r="DH49" s="95">
        <v>8242.4500000000007</v>
      </c>
      <c r="DI49" s="403">
        <v>5998.43</v>
      </c>
      <c r="DJ49" s="87">
        <f t="shared" si="52"/>
        <v>2244.0200000000004</v>
      </c>
      <c r="DK49" s="94">
        <f t="shared" si="53"/>
        <v>0.72774842431558573</v>
      </c>
      <c r="DL49" s="80">
        <v>10139.59</v>
      </c>
      <c r="DM49" s="81">
        <v>7330.2900000000009</v>
      </c>
      <c r="DN49" s="87">
        <f t="shared" si="54"/>
        <v>2809.2999999999993</v>
      </c>
      <c r="DO49" s="406">
        <f t="shared" si="55"/>
        <v>0.72293751522497463</v>
      </c>
      <c r="DP49" s="84">
        <v>0</v>
      </c>
      <c r="DQ49" s="80">
        <v>0</v>
      </c>
      <c r="DR49" s="82">
        <f t="shared" si="56"/>
        <v>0</v>
      </c>
      <c r="DS49" s="96"/>
      <c r="DT49" s="97">
        <v>7362.7599999999993</v>
      </c>
      <c r="DU49" s="97">
        <v>10244.02</v>
      </c>
      <c r="DV49" s="98">
        <f t="shared" si="57"/>
        <v>219984.96</v>
      </c>
      <c r="DW49" s="87">
        <f t="shared" si="58"/>
        <v>356189.02</v>
      </c>
      <c r="DX49" s="87">
        <f t="shared" si="59"/>
        <v>-136204.06000000003</v>
      </c>
      <c r="DY49" s="83">
        <f t="shared" si="60"/>
        <v>1.619151691097428</v>
      </c>
      <c r="DZ49" s="108"/>
      <c r="EA49" s="100">
        <f t="shared" si="2"/>
        <v>-84397.520000000019</v>
      </c>
      <c r="EB49" s="91">
        <f t="shared" si="3"/>
        <v>-170442.37000000002</v>
      </c>
      <c r="EC49" s="101"/>
      <c r="ED49" s="101"/>
      <c r="EE49" s="102">
        <v>34490.399999999994</v>
      </c>
      <c r="EF49" s="102">
        <v>97053.43</v>
      </c>
      <c r="EG49" s="103">
        <f t="shared" si="61"/>
        <v>62563.03</v>
      </c>
      <c r="EH49" s="104">
        <f t="shared" si="62"/>
        <v>1.8139259040196696</v>
      </c>
      <c r="EI49" s="101"/>
      <c r="EJ49" s="101"/>
      <c r="EK49" s="396"/>
      <c r="EL49" s="2"/>
      <c r="EM49" s="101"/>
      <c r="EN49" s="101"/>
    </row>
    <row r="50" spans="1:144" s="1" customFormat="1" ht="15.75" customHeight="1" x14ac:dyDescent="0.25">
      <c r="A50" s="105" t="s">
        <v>50</v>
      </c>
      <c r="B50" s="106">
        <v>9</v>
      </c>
      <c r="C50" s="107">
        <v>2</v>
      </c>
      <c r="D50" s="76" t="s">
        <v>328</v>
      </c>
      <c r="E50" s="77">
        <v>3770.8285714285712</v>
      </c>
      <c r="F50" s="78">
        <v>-36752.630000000005</v>
      </c>
      <c r="G50" s="79">
        <v>-33780.200000000004</v>
      </c>
      <c r="H50" s="80">
        <v>5812.73</v>
      </c>
      <c r="I50" s="81">
        <v>769.29</v>
      </c>
      <c r="J50" s="82">
        <f t="shared" si="4"/>
        <v>5043.4399999999996</v>
      </c>
      <c r="K50" s="83">
        <f t="shared" si="5"/>
        <v>0.13234573083559706</v>
      </c>
      <c r="L50" s="84">
        <v>2056.62</v>
      </c>
      <c r="M50" s="84">
        <v>928.58</v>
      </c>
      <c r="N50" s="82">
        <f t="shared" si="6"/>
        <v>1128.04</v>
      </c>
      <c r="O50" s="83">
        <f t="shared" si="7"/>
        <v>0.45150781379156096</v>
      </c>
      <c r="P50" s="84">
        <v>4840.2599999999993</v>
      </c>
      <c r="Q50" s="84">
        <v>3722.19</v>
      </c>
      <c r="R50" s="82">
        <f t="shared" si="8"/>
        <v>1118.0699999999993</v>
      </c>
      <c r="S50" s="83">
        <f t="shared" si="9"/>
        <v>0.76900621041018469</v>
      </c>
      <c r="T50" s="84">
        <v>961.92000000000007</v>
      </c>
      <c r="U50" s="84">
        <v>824.92000000000007</v>
      </c>
      <c r="V50" s="82">
        <f t="shared" si="10"/>
        <v>137</v>
      </c>
      <c r="W50" s="83">
        <f t="shared" si="11"/>
        <v>0.85757651363938792</v>
      </c>
      <c r="X50" s="84">
        <v>258.3</v>
      </c>
      <c r="Y50" s="84">
        <v>3116.86</v>
      </c>
      <c r="Z50" s="82">
        <f t="shared" si="12"/>
        <v>-2858.56</v>
      </c>
      <c r="AA50" s="83">
        <f t="shared" si="13"/>
        <v>12.06682152535811</v>
      </c>
      <c r="AB50" s="84">
        <v>2273.4299999999998</v>
      </c>
      <c r="AC50" s="84">
        <v>3872.08</v>
      </c>
      <c r="AD50" s="82">
        <f t="shared" si="14"/>
        <v>-1598.65</v>
      </c>
      <c r="AE50" s="83">
        <f t="shared" si="15"/>
        <v>1.7031885740928905</v>
      </c>
      <c r="AF50" s="84">
        <v>1291.1500000000001</v>
      </c>
      <c r="AG50" s="84">
        <v>0</v>
      </c>
      <c r="AH50" s="82">
        <f t="shared" si="16"/>
        <v>1291.1500000000001</v>
      </c>
      <c r="AI50" s="85">
        <f t="shared" si="17"/>
        <v>0</v>
      </c>
      <c r="AJ50" s="84">
        <v>7108.3700000000008</v>
      </c>
      <c r="AK50" s="84">
        <v>14584.620000000003</v>
      </c>
      <c r="AL50" s="82">
        <f t="shared" si="18"/>
        <v>-7476.2500000000018</v>
      </c>
      <c r="AM50" s="86">
        <f t="shared" si="19"/>
        <v>2.0517530741928178</v>
      </c>
      <c r="AN50" s="80">
        <v>32006.25</v>
      </c>
      <c r="AO50" s="81">
        <v>37063.72</v>
      </c>
      <c r="AP50" s="87">
        <f t="shared" si="20"/>
        <v>-5057.4700000000012</v>
      </c>
      <c r="AQ50" s="83">
        <f t="shared" si="21"/>
        <v>1.1580150751806289</v>
      </c>
      <c r="AR50" s="84">
        <v>771.52</v>
      </c>
      <c r="AS50" s="84">
        <v>0</v>
      </c>
      <c r="AT50" s="87">
        <f t="shared" si="0"/>
        <v>771.52</v>
      </c>
      <c r="AU50" s="96">
        <f t="shared" si="22"/>
        <v>0</v>
      </c>
      <c r="AV50" s="80">
        <v>1995.9199999999998</v>
      </c>
      <c r="AW50" s="81">
        <v>3299.58</v>
      </c>
      <c r="AX50" s="87">
        <f t="shared" si="23"/>
        <v>-1303.6600000000001</v>
      </c>
      <c r="AY50" s="83">
        <f t="shared" si="24"/>
        <v>1.6531624514008578</v>
      </c>
      <c r="AZ50" s="90">
        <v>0</v>
      </c>
      <c r="BA50" s="82">
        <v>0</v>
      </c>
      <c r="BB50" s="82">
        <f t="shared" si="25"/>
        <v>0</v>
      </c>
      <c r="BC50" s="91"/>
      <c r="BD50" s="84">
        <v>21652.079999999998</v>
      </c>
      <c r="BE50" s="84">
        <v>49403.17</v>
      </c>
      <c r="BF50" s="87">
        <f t="shared" si="26"/>
        <v>-27751.09</v>
      </c>
      <c r="BG50" s="83">
        <f t="shared" si="27"/>
        <v>2.2816824064939722</v>
      </c>
      <c r="BH50" s="84">
        <v>3469.95</v>
      </c>
      <c r="BI50" s="84">
        <v>619.64</v>
      </c>
      <c r="BJ50" s="82">
        <f t="shared" si="28"/>
        <v>2850.31</v>
      </c>
      <c r="BK50" s="86">
        <f t="shared" si="29"/>
        <v>0.17857317828787159</v>
      </c>
      <c r="BL50" s="80">
        <v>3590.97</v>
      </c>
      <c r="BM50" s="80">
        <v>0</v>
      </c>
      <c r="BN50" s="82">
        <f t="shared" si="30"/>
        <v>3590.97</v>
      </c>
      <c r="BO50" s="86">
        <f t="shared" si="31"/>
        <v>0</v>
      </c>
      <c r="BP50" s="80">
        <v>864.6700000000003</v>
      </c>
      <c r="BQ50" s="80">
        <v>0</v>
      </c>
      <c r="BR50" s="82">
        <f t="shared" si="32"/>
        <v>864.6700000000003</v>
      </c>
      <c r="BS50" s="86">
        <f t="shared" si="33"/>
        <v>0</v>
      </c>
      <c r="BT50" s="80">
        <v>1883.9299999999998</v>
      </c>
      <c r="BU50" s="80">
        <v>0</v>
      </c>
      <c r="BV50" s="82">
        <f t="shared" si="34"/>
        <v>1883.9299999999998</v>
      </c>
      <c r="BW50" s="86">
        <f t="shared" si="35"/>
        <v>0</v>
      </c>
      <c r="BX50" s="80">
        <v>948.74999999999989</v>
      </c>
      <c r="BY50" s="80">
        <v>0</v>
      </c>
      <c r="BZ50" s="82">
        <f t="shared" si="36"/>
        <v>948.74999999999989</v>
      </c>
      <c r="CA50" s="86">
        <f t="shared" si="37"/>
        <v>0</v>
      </c>
      <c r="CB50" s="80">
        <v>552.80000000000007</v>
      </c>
      <c r="CC50" s="80">
        <v>142.43</v>
      </c>
      <c r="CD50" s="82">
        <f t="shared" si="38"/>
        <v>410.37000000000006</v>
      </c>
      <c r="CE50" s="83">
        <f t="shared" si="39"/>
        <v>0.25765195369030391</v>
      </c>
      <c r="CF50" s="84">
        <v>120.67999999999998</v>
      </c>
      <c r="CG50" s="84">
        <v>0</v>
      </c>
      <c r="CH50" s="82">
        <f t="shared" si="40"/>
        <v>120.67999999999998</v>
      </c>
      <c r="CI50" s="86">
        <f t="shared" si="41"/>
        <v>0</v>
      </c>
      <c r="CJ50" s="80">
        <v>0</v>
      </c>
      <c r="CK50" s="81">
        <v>0</v>
      </c>
      <c r="CL50" s="81">
        <v>0</v>
      </c>
      <c r="CM50" s="92"/>
      <c r="CN50" s="93">
        <v>25717.1</v>
      </c>
      <c r="CO50" s="93">
        <v>36629.85</v>
      </c>
      <c r="CP50" s="87">
        <f t="shared" si="42"/>
        <v>-10912.75</v>
      </c>
      <c r="CQ50" s="94">
        <f t="shared" si="43"/>
        <v>1.4243382807548286</v>
      </c>
      <c r="CR50" s="80">
        <v>20452.989999999998</v>
      </c>
      <c r="CS50" s="81">
        <v>19995.019999999997</v>
      </c>
      <c r="CT50" s="87">
        <f t="shared" si="44"/>
        <v>457.97000000000116</v>
      </c>
      <c r="CU50" s="94">
        <f t="shared" si="45"/>
        <v>0.97760865281799869</v>
      </c>
      <c r="CV50" s="80">
        <v>4782.17</v>
      </c>
      <c r="CW50" s="81">
        <v>0</v>
      </c>
      <c r="CX50" s="87">
        <f t="shared" si="46"/>
        <v>4782.17</v>
      </c>
      <c r="CY50" s="86">
        <f t="shared" si="47"/>
        <v>0</v>
      </c>
      <c r="CZ50" s="80">
        <v>654.98</v>
      </c>
      <c r="DA50" s="81">
        <v>534.71</v>
      </c>
      <c r="DB50" s="87">
        <f t="shared" si="48"/>
        <v>120.26999999999998</v>
      </c>
      <c r="DC50" s="86">
        <f t="shared" si="49"/>
        <v>0.81637607255183364</v>
      </c>
      <c r="DD50" s="80">
        <v>84.47</v>
      </c>
      <c r="DE50" s="81">
        <v>0</v>
      </c>
      <c r="DF50" s="87">
        <f t="shared" si="50"/>
        <v>84.47</v>
      </c>
      <c r="DG50" s="86">
        <f t="shared" si="51"/>
        <v>0</v>
      </c>
      <c r="DH50" s="95">
        <v>5365.8799999999992</v>
      </c>
      <c r="DI50" s="403">
        <v>4563.0499999999993</v>
      </c>
      <c r="DJ50" s="87">
        <f t="shared" si="52"/>
        <v>802.82999999999993</v>
      </c>
      <c r="DK50" s="94">
        <f t="shared" si="53"/>
        <v>0.85038241630450173</v>
      </c>
      <c r="DL50" s="80">
        <v>6422.8499999999995</v>
      </c>
      <c r="DM50" s="81">
        <v>5578.06</v>
      </c>
      <c r="DN50" s="87">
        <f t="shared" si="54"/>
        <v>844.78999999999905</v>
      </c>
      <c r="DO50" s="406">
        <f t="shared" si="55"/>
        <v>0.86847116155600723</v>
      </c>
      <c r="DP50" s="84">
        <v>0</v>
      </c>
      <c r="DQ50" s="80">
        <v>0</v>
      </c>
      <c r="DR50" s="82">
        <f t="shared" si="56"/>
        <v>0</v>
      </c>
      <c r="DS50" s="96"/>
      <c r="DT50" s="97">
        <v>5390.1900000000005</v>
      </c>
      <c r="DU50" s="97">
        <v>6023.4299999999994</v>
      </c>
      <c r="DV50" s="98">
        <f t="shared" si="57"/>
        <v>161330.93</v>
      </c>
      <c r="DW50" s="87">
        <f t="shared" si="58"/>
        <v>191671.2</v>
      </c>
      <c r="DX50" s="87">
        <f t="shared" si="59"/>
        <v>-30340.270000000019</v>
      </c>
      <c r="DY50" s="83">
        <f t="shared" si="60"/>
        <v>1.1880623263003567</v>
      </c>
      <c r="DZ50" s="108"/>
      <c r="EA50" s="100">
        <f t="shared" si="2"/>
        <v>-67092.900000000023</v>
      </c>
      <c r="EB50" s="91">
        <f t="shared" si="3"/>
        <v>-50861.610000000008</v>
      </c>
      <c r="EC50" s="101"/>
      <c r="ED50" s="101"/>
      <c r="EE50" s="102">
        <v>25323.89</v>
      </c>
      <c r="EF50" s="102">
        <v>42802.25</v>
      </c>
      <c r="EG50" s="103">
        <f t="shared" si="61"/>
        <v>17478.36</v>
      </c>
      <c r="EH50" s="104">
        <f t="shared" si="62"/>
        <v>0.69019254150922316</v>
      </c>
      <c r="EI50" s="101"/>
      <c r="EJ50" s="101"/>
      <c r="EK50" s="396"/>
      <c r="EL50" s="2"/>
      <c r="EM50" s="101"/>
      <c r="EN50" s="101"/>
    </row>
    <row r="51" spans="1:144" s="1" customFormat="1" ht="15.75" customHeight="1" x14ac:dyDescent="0.25">
      <c r="A51" s="105" t="s">
        <v>51</v>
      </c>
      <c r="B51" s="106">
        <v>9</v>
      </c>
      <c r="C51" s="107">
        <v>2</v>
      </c>
      <c r="D51" s="76" t="s">
        <v>329</v>
      </c>
      <c r="E51" s="77">
        <v>3986.3142857142852</v>
      </c>
      <c r="F51" s="78">
        <v>98060.199999999983</v>
      </c>
      <c r="G51" s="79">
        <v>57001.229999999996</v>
      </c>
      <c r="H51" s="80">
        <v>3966.99</v>
      </c>
      <c r="I51" s="81">
        <v>571.93000000000006</v>
      </c>
      <c r="J51" s="82">
        <f t="shared" si="4"/>
        <v>3395.0599999999995</v>
      </c>
      <c r="K51" s="83">
        <f t="shared" si="5"/>
        <v>0.14417228175518468</v>
      </c>
      <c r="L51" s="84">
        <v>1785.34</v>
      </c>
      <c r="M51" s="84">
        <v>677.08</v>
      </c>
      <c r="N51" s="82">
        <f t="shared" si="6"/>
        <v>1108.2599999999998</v>
      </c>
      <c r="O51" s="83">
        <f t="shared" si="7"/>
        <v>0.37924428960310086</v>
      </c>
      <c r="P51" s="84">
        <v>4922.6499999999996</v>
      </c>
      <c r="Q51" s="84">
        <v>3761.7400000000007</v>
      </c>
      <c r="R51" s="82">
        <f t="shared" si="8"/>
        <v>1160.9099999999989</v>
      </c>
      <c r="S51" s="83">
        <f t="shared" si="9"/>
        <v>0.76416970534163531</v>
      </c>
      <c r="T51" s="84">
        <v>977.03</v>
      </c>
      <c r="U51" s="84">
        <v>835.5100000000001</v>
      </c>
      <c r="V51" s="82">
        <f t="shared" si="10"/>
        <v>141.51999999999987</v>
      </c>
      <c r="W51" s="83">
        <f t="shared" si="11"/>
        <v>0.85515286122227585</v>
      </c>
      <c r="X51" s="84">
        <v>614.72</v>
      </c>
      <c r="Y51" s="84">
        <v>274.08000000000004</v>
      </c>
      <c r="Z51" s="82">
        <f t="shared" si="12"/>
        <v>340.64</v>
      </c>
      <c r="AA51" s="83">
        <f t="shared" si="13"/>
        <v>0.44586153045288918</v>
      </c>
      <c r="AB51" s="84">
        <v>3757.9099999999994</v>
      </c>
      <c r="AC51" s="84">
        <v>7447.3600000000006</v>
      </c>
      <c r="AD51" s="82">
        <f t="shared" si="14"/>
        <v>-3689.4500000000012</v>
      </c>
      <c r="AE51" s="83">
        <f t="shared" si="15"/>
        <v>1.9817824269341209</v>
      </c>
      <c r="AF51" s="84">
        <v>1364.93</v>
      </c>
      <c r="AG51" s="84">
        <v>0</v>
      </c>
      <c r="AH51" s="82">
        <f t="shared" si="16"/>
        <v>1364.93</v>
      </c>
      <c r="AI51" s="85">
        <f t="shared" si="17"/>
        <v>0</v>
      </c>
      <c r="AJ51" s="84">
        <v>7515.4900000000007</v>
      </c>
      <c r="AK51" s="84">
        <v>8557.9599999999991</v>
      </c>
      <c r="AL51" s="82">
        <f t="shared" si="18"/>
        <v>-1042.4699999999984</v>
      </c>
      <c r="AM51" s="86">
        <f t="shared" si="19"/>
        <v>1.1387095186075689</v>
      </c>
      <c r="AN51" s="80">
        <v>27086.629999999997</v>
      </c>
      <c r="AO51" s="81">
        <v>26685.910000000003</v>
      </c>
      <c r="AP51" s="87">
        <f t="shared" si="20"/>
        <v>400.71999999999389</v>
      </c>
      <c r="AQ51" s="83">
        <f t="shared" si="21"/>
        <v>0.98520598538836346</v>
      </c>
      <c r="AR51" s="84">
        <v>0</v>
      </c>
      <c r="AS51" s="84">
        <v>0</v>
      </c>
      <c r="AT51" s="87">
        <f t="shared" si="0"/>
        <v>0</v>
      </c>
      <c r="AU51" s="96"/>
      <c r="AV51" s="80">
        <v>1994.2999999999997</v>
      </c>
      <c r="AW51" s="81">
        <v>0</v>
      </c>
      <c r="AX51" s="87">
        <f t="shared" si="23"/>
        <v>1994.2999999999997</v>
      </c>
      <c r="AY51" s="83">
        <f t="shared" si="24"/>
        <v>0</v>
      </c>
      <c r="AZ51" s="90">
        <v>0</v>
      </c>
      <c r="BA51" s="82">
        <v>0</v>
      </c>
      <c r="BB51" s="82">
        <f t="shared" si="25"/>
        <v>0</v>
      </c>
      <c r="BC51" s="91"/>
      <c r="BD51" s="84">
        <v>40334.06</v>
      </c>
      <c r="BE51" s="84">
        <v>10584.01</v>
      </c>
      <c r="BF51" s="87">
        <f t="shared" si="26"/>
        <v>29750.049999999996</v>
      </c>
      <c r="BG51" s="83">
        <f t="shared" si="27"/>
        <v>0.26240874337966474</v>
      </c>
      <c r="BH51" s="84">
        <v>2227.5999999999995</v>
      </c>
      <c r="BI51" s="84">
        <v>0</v>
      </c>
      <c r="BJ51" s="82">
        <f t="shared" si="28"/>
        <v>2227.5999999999995</v>
      </c>
      <c r="BK51" s="86">
        <f t="shared" si="29"/>
        <v>0</v>
      </c>
      <c r="BL51" s="80">
        <v>3130.02</v>
      </c>
      <c r="BM51" s="80">
        <v>0</v>
      </c>
      <c r="BN51" s="82">
        <f t="shared" si="30"/>
        <v>3130.02</v>
      </c>
      <c r="BO51" s="86">
        <f t="shared" si="31"/>
        <v>0</v>
      </c>
      <c r="BP51" s="80">
        <v>1098.2500000000002</v>
      </c>
      <c r="BQ51" s="80">
        <v>0</v>
      </c>
      <c r="BR51" s="82">
        <f t="shared" si="32"/>
        <v>1098.2500000000002</v>
      </c>
      <c r="BS51" s="86">
        <f t="shared" si="33"/>
        <v>0</v>
      </c>
      <c r="BT51" s="80">
        <v>2071.8200000000002</v>
      </c>
      <c r="BU51" s="80">
        <v>0</v>
      </c>
      <c r="BV51" s="82">
        <f t="shared" si="34"/>
        <v>2071.8200000000002</v>
      </c>
      <c r="BW51" s="86">
        <f t="shared" si="35"/>
        <v>0</v>
      </c>
      <c r="BX51" s="80">
        <v>2266.4300000000003</v>
      </c>
      <c r="BY51" s="80">
        <v>0</v>
      </c>
      <c r="BZ51" s="82">
        <f t="shared" si="36"/>
        <v>2266.4300000000003</v>
      </c>
      <c r="CA51" s="86">
        <f t="shared" si="37"/>
        <v>0</v>
      </c>
      <c r="CB51" s="80">
        <v>1634.82</v>
      </c>
      <c r="CC51" s="80">
        <v>844.8</v>
      </c>
      <c r="CD51" s="82">
        <f t="shared" si="38"/>
        <v>790.02</v>
      </c>
      <c r="CE51" s="83">
        <f t="shared" si="39"/>
        <v>0.51675413807024628</v>
      </c>
      <c r="CF51" s="84">
        <v>158.66</v>
      </c>
      <c r="CG51" s="84">
        <v>0</v>
      </c>
      <c r="CH51" s="82">
        <f t="shared" si="40"/>
        <v>158.66</v>
      </c>
      <c r="CI51" s="86">
        <f t="shared" si="41"/>
        <v>0</v>
      </c>
      <c r="CJ51" s="80">
        <v>0</v>
      </c>
      <c r="CK51" s="81">
        <v>0</v>
      </c>
      <c r="CL51" s="81">
        <v>0</v>
      </c>
      <c r="CM51" s="92"/>
      <c r="CN51" s="93">
        <v>27295.15</v>
      </c>
      <c r="CO51" s="93">
        <v>32944.67</v>
      </c>
      <c r="CP51" s="87">
        <f t="shared" si="42"/>
        <v>-5649.5199999999968</v>
      </c>
      <c r="CQ51" s="94">
        <f t="shared" si="43"/>
        <v>1.206978895518068</v>
      </c>
      <c r="CR51" s="80">
        <v>25329.030000000002</v>
      </c>
      <c r="CS51" s="81">
        <v>23904.629999999997</v>
      </c>
      <c r="CT51" s="87">
        <f t="shared" si="44"/>
        <v>1424.4000000000051</v>
      </c>
      <c r="CU51" s="94">
        <f t="shared" si="45"/>
        <v>0.94376413151233962</v>
      </c>
      <c r="CV51" s="80">
        <v>5680.2899999999991</v>
      </c>
      <c r="CW51" s="81">
        <v>0</v>
      </c>
      <c r="CX51" s="87">
        <f t="shared" si="46"/>
        <v>5680.2899999999991</v>
      </c>
      <c r="CY51" s="86">
        <f t="shared" si="47"/>
        <v>0</v>
      </c>
      <c r="CZ51" s="80">
        <v>755.01999999999987</v>
      </c>
      <c r="DA51" s="81">
        <v>618.70000000000005</v>
      </c>
      <c r="DB51" s="87">
        <f t="shared" si="48"/>
        <v>136.31999999999982</v>
      </c>
      <c r="DC51" s="86">
        <f t="shared" si="49"/>
        <v>0.81944849143069076</v>
      </c>
      <c r="DD51" s="80">
        <v>96.470000000000013</v>
      </c>
      <c r="DE51" s="81">
        <v>1365.36</v>
      </c>
      <c r="DF51" s="87">
        <f t="shared" si="50"/>
        <v>-1268.8899999999999</v>
      </c>
      <c r="DG51" s="86">
        <f t="shared" si="51"/>
        <v>14.153208251269822</v>
      </c>
      <c r="DH51" s="95">
        <v>5173.8600000000006</v>
      </c>
      <c r="DI51" s="403">
        <v>2968.2900000000004</v>
      </c>
      <c r="DJ51" s="87">
        <f t="shared" si="52"/>
        <v>2205.5700000000002</v>
      </c>
      <c r="DK51" s="94">
        <f t="shared" si="53"/>
        <v>0.57370899096612593</v>
      </c>
      <c r="DL51" s="80">
        <v>6222.79</v>
      </c>
      <c r="DM51" s="81">
        <v>3633.5700000000006</v>
      </c>
      <c r="DN51" s="87">
        <f t="shared" si="54"/>
        <v>2589.2199999999993</v>
      </c>
      <c r="DO51" s="406">
        <f t="shared" si="55"/>
        <v>0.58391332505194626</v>
      </c>
      <c r="DP51" s="84">
        <v>0</v>
      </c>
      <c r="DQ51" s="80">
        <v>0</v>
      </c>
      <c r="DR51" s="82">
        <f t="shared" si="56"/>
        <v>0</v>
      </c>
      <c r="DS51" s="96"/>
      <c r="DT51" s="97">
        <v>6137.68</v>
      </c>
      <c r="DU51" s="97">
        <v>4388.18</v>
      </c>
      <c r="DV51" s="98">
        <f t="shared" si="57"/>
        <v>183597.94000000003</v>
      </c>
      <c r="DW51" s="87">
        <f t="shared" si="58"/>
        <v>130063.78</v>
      </c>
      <c r="DX51" s="87">
        <f t="shared" si="59"/>
        <v>53534.160000000033</v>
      </c>
      <c r="DY51" s="83">
        <f t="shared" si="60"/>
        <v>0.70841633626172484</v>
      </c>
      <c r="DZ51" s="108"/>
      <c r="EA51" s="100">
        <f t="shared" si="2"/>
        <v>151594.36000000002</v>
      </c>
      <c r="EB51" s="91">
        <f t="shared" si="3"/>
        <v>98494.080000000031</v>
      </c>
      <c r="EC51" s="101"/>
      <c r="ED51" s="101"/>
      <c r="EE51" s="102">
        <v>28852.48</v>
      </c>
      <c r="EF51" s="102">
        <v>77850.13</v>
      </c>
      <c r="EG51" s="103">
        <f t="shared" si="61"/>
        <v>48997.650000000009</v>
      </c>
      <c r="EH51" s="104">
        <f t="shared" si="62"/>
        <v>1.6982127706179853</v>
      </c>
      <c r="EI51" s="101"/>
      <c r="EJ51" s="101"/>
      <c r="EK51" s="396"/>
      <c r="EL51" s="2"/>
      <c r="EM51" s="101"/>
      <c r="EN51" s="101"/>
    </row>
    <row r="52" spans="1:144" s="1" customFormat="1" ht="15.75" customHeight="1" x14ac:dyDescent="0.25">
      <c r="A52" s="105" t="s">
        <v>52</v>
      </c>
      <c r="B52" s="106">
        <v>9</v>
      </c>
      <c r="C52" s="107">
        <v>2</v>
      </c>
      <c r="D52" s="76" t="s">
        <v>330</v>
      </c>
      <c r="E52" s="77">
        <v>4507.3000000000011</v>
      </c>
      <c r="F52" s="78">
        <v>-237346.99</v>
      </c>
      <c r="G52" s="79">
        <v>-216998.53999999992</v>
      </c>
      <c r="H52" s="80">
        <v>4491.0200000000004</v>
      </c>
      <c r="I52" s="81">
        <v>729.17000000000019</v>
      </c>
      <c r="J52" s="82">
        <f t="shared" si="4"/>
        <v>3761.8500000000004</v>
      </c>
      <c r="K52" s="83">
        <f t="shared" si="5"/>
        <v>0.16236177972932656</v>
      </c>
      <c r="L52" s="84">
        <v>2057.2599999999998</v>
      </c>
      <c r="M52" s="84">
        <v>678.08</v>
      </c>
      <c r="N52" s="82">
        <f t="shared" si="6"/>
        <v>1379.1799999999998</v>
      </c>
      <c r="O52" s="83">
        <f t="shared" si="7"/>
        <v>0.32960345313669642</v>
      </c>
      <c r="P52" s="84">
        <v>5601.5199999999995</v>
      </c>
      <c r="Q52" s="84">
        <v>4307.07</v>
      </c>
      <c r="R52" s="82">
        <f t="shared" si="8"/>
        <v>1294.4499999999998</v>
      </c>
      <c r="S52" s="83">
        <f t="shared" si="9"/>
        <v>0.76891093845956104</v>
      </c>
      <c r="T52" s="84">
        <v>1234.3699999999999</v>
      </c>
      <c r="U52" s="84">
        <v>1056.47</v>
      </c>
      <c r="V52" s="82">
        <f t="shared" si="10"/>
        <v>177.89999999999986</v>
      </c>
      <c r="W52" s="83">
        <f t="shared" si="11"/>
        <v>0.85587789722692553</v>
      </c>
      <c r="X52" s="84">
        <v>738.09999999999991</v>
      </c>
      <c r="Y52" s="84">
        <v>3591.6600000000003</v>
      </c>
      <c r="Z52" s="82">
        <f t="shared" si="12"/>
        <v>-2853.5600000000004</v>
      </c>
      <c r="AA52" s="83">
        <f t="shared" si="13"/>
        <v>4.8660886058799635</v>
      </c>
      <c r="AB52" s="84">
        <v>3759.19</v>
      </c>
      <c r="AC52" s="84">
        <v>7614.6</v>
      </c>
      <c r="AD52" s="82">
        <f t="shared" si="14"/>
        <v>-3855.4100000000003</v>
      </c>
      <c r="AE52" s="83">
        <f t="shared" si="15"/>
        <v>2.0255959395508074</v>
      </c>
      <c r="AF52" s="84">
        <v>1536.3199999999997</v>
      </c>
      <c r="AG52" s="84">
        <v>0</v>
      </c>
      <c r="AH52" s="82">
        <f t="shared" si="16"/>
        <v>1536.3199999999997</v>
      </c>
      <c r="AI52" s="85">
        <f t="shared" si="17"/>
        <v>0</v>
      </c>
      <c r="AJ52" s="84">
        <v>8459.67</v>
      </c>
      <c r="AK52" s="84">
        <v>4817</v>
      </c>
      <c r="AL52" s="82">
        <f t="shared" si="18"/>
        <v>3642.67</v>
      </c>
      <c r="AM52" s="86">
        <f t="shared" si="19"/>
        <v>0.5694075537225447</v>
      </c>
      <c r="AN52" s="80">
        <v>27202.389999999996</v>
      </c>
      <c r="AO52" s="81">
        <v>26685.910000000003</v>
      </c>
      <c r="AP52" s="87">
        <f t="shared" si="20"/>
        <v>516.47999999999229</v>
      </c>
      <c r="AQ52" s="83">
        <f t="shared" si="21"/>
        <v>0.98101343301084964</v>
      </c>
      <c r="AR52" s="84">
        <v>0</v>
      </c>
      <c r="AS52" s="84">
        <v>0</v>
      </c>
      <c r="AT52" s="87">
        <f t="shared" si="0"/>
        <v>0</v>
      </c>
      <c r="AU52" s="96"/>
      <c r="AV52" s="80">
        <v>1994.0099999999998</v>
      </c>
      <c r="AW52" s="81">
        <v>0</v>
      </c>
      <c r="AX52" s="87">
        <f t="shared" si="23"/>
        <v>1994.0099999999998</v>
      </c>
      <c r="AY52" s="83">
        <f t="shared" si="24"/>
        <v>0</v>
      </c>
      <c r="AZ52" s="90">
        <v>0</v>
      </c>
      <c r="BA52" s="82">
        <v>0</v>
      </c>
      <c r="BB52" s="82">
        <f t="shared" si="25"/>
        <v>0</v>
      </c>
      <c r="BC52" s="91"/>
      <c r="BD52" s="84">
        <v>45563.53</v>
      </c>
      <c r="BE52" s="84">
        <v>25586</v>
      </c>
      <c r="BF52" s="87">
        <f t="shared" si="26"/>
        <v>19977.53</v>
      </c>
      <c r="BG52" s="83">
        <f t="shared" si="27"/>
        <v>0.56154560456575686</v>
      </c>
      <c r="BH52" s="84">
        <v>2586.7500000000005</v>
      </c>
      <c r="BI52" s="84">
        <v>0</v>
      </c>
      <c r="BJ52" s="82">
        <f t="shared" si="28"/>
        <v>2586.7500000000005</v>
      </c>
      <c r="BK52" s="86">
        <f t="shared" si="29"/>
        <v>0</v>
      </c>
      <c r="BL52" s="80">
        <v>3592.2400000000002</v>
      </c>
      <c r="BM52" s="80">
        <v>0</v>
      </c>
      <c r="BN52" s="82">
        <f t="shared" si="30"/>
        <v>3592.2400000000002</v>
      </c>
      <c r="BO52" s="86">
        <f t="shared" si="31"/>
        <v>0</v>
      </c>
      <c r="BP52" s="80">
        <v>1048.5900000000001</v>
      </c>
      <c r="BQ52" s="80">
        <v>0</v>
      </c>
      <c r="BR52" s="82">
        <f t="shared" si="32"/>
        <v>1048.5900000000001</v>
      </c>
      <c r="BS52" s="86">
        <f t="shared" si="33"/>
        <v>0</v>
      </c>
      <c r="BT52" s="80">
        <v>3135.5099999999993</v>
      </c>
      <c r="BU52" s="80">
        <v>0</v>
      </c>
      <c r="BV52" s="82">
        <f t="shared" si="34"/>
        <v>3135.5099999999993</v>
      </c>
      <c r="BW52" s="86">
        <f t="shared" si="35"/>
        <v>0</v>
      </c>
      <c r="BX52" s="80">
        <v>2718.2400000000002</v>
      </c>
      <c r="BY52" s="80">
        <v>0</v>
      </c>
      <c r="BZ52" s="82">
        <f t="shared" si="36"/>
        <v>2718.2400000000002</v>
      </c>
      <c r="CA52" s="86">
        <f t="shared" si="37"/>
        <v>0</v>
      </c>
      <c r="CB52" s="80">
        <v>1635.51</v>
      </c>
      <c r="CC52" s="80">
        <v>256.63</v>
      </c>
      <c r="CD52" s="82">
        <f t="shared" si="38"/>
        <v>1378.88</v>
      </c>
      <c r="CE52" s="83">
        <f t="shared" si="39"/>
        <v>0.15691129983919389</v>
      </c>
      <c r="CF52" s="84">
        <v>157.93</v>
      </c>
      <c r="CG52" s="84">
        <v>0</v>
      </c>
      <c r="CH52" s="82">
        <f t="shared" si="40"/>
        <v>157.93</v>
      </c>
      <c r="CI52" s="86">
        <f t="shared" si="41"/>
        <v>0</v>
      </c>
      <c r="CJ52" s="80">
        <v>0</v>
      </c>
      <c r="CK52" s="81">
        <v>0</v>
      </c>
      <c r="CL52" s="81">
        <v>0</v>
      </c>
      <c r="CM52" s="92"/>
      <c r="CN52" s="93">
        <v>33958.629999999997</v>
      </c>
      <c r="CO52" s="93">
        <v>47368.610000000008</v>
      </c>
      <c r="CP52" s="87">
        <f t="shared" si="42"/>
        <v>-13409.98000000001</v>
      </c>
      <c r="CQ52" s="94">
        <f t="shared" si="43"/>
        <v>1.3948916667132925</v>
      </c>
      <c r="CR52" s="80">
        <v>25013.839999999997</v>
      </c>
      <c r="CS52" s="81">
        <v>26125.53</v>
      </c>
      <c r="CT52" s="87">
        <f t="shared" si="44"/>
        <v>-1111.6900000000023</v>
      </c>
      <c r="CU52" s="94">
        <f t="shared" si="45"/>
        <v>1.0444429963572168</v>
      </c>
      <c r="CV52" s="80">
        <v>6690.5</v>
      </c>
      <c r="CW52" s="81">
        <v>0</v>
      </c>
      <c r="CX52" s="87">
        <f t="shared" si="46"/>
        <v>6690.5</v>
      </c>
      <c r="CY52" s="86">
        <f t="shared" si="47"/>
        <v>0</v>
      </c>
      <c r="CZ52" s="80">
        <v>834.13000000000011</v>
      </c>
      <c r="DA52" s="81">
        <v>682.54</v>
      </c>
      <c r="DB52" s="87">
        <f t="shared" si="48"/>
        <v>151.59000000000015</v>
      </c>
      <c r="DC52" s="86">
        <f t="shared" si="49"/>
        <v>0.81826573795451529</v>
      </c>
      <c r="DD52" s="80">
        <v>107.26000000000002</v>
      </c>
      <c r="DE52" s="81">
        <v>0</v>
      </c>
      <c r="DF52" s="87">
        <f t="shared" si="50"/>
        <v>107.26000000000002</v>
      </c>
      <c r="DG52" s="86">
        <f t="shared" si="51"/>
        <v>0</v>
      </c>
      <c r="DH52" s="95">
        <v>8568.2800000000007</v>
      </c>
      <c r="DI52" s="403">
        <v>5603.66</v>
      </c>
      <c r="DJ52" s="87">
        <f t="shared" si="52"/>
        <v>2964.6200000000008</v>
      </c>
      <c r="DK52" s="94">
        <f t="shared" si="53"/>
        <v>0.65400056954254526</v>
      </c>
      <c r="DL52" s="80">
        <v>10342.109999999999</v>
      </c>
      <c r="DM52" s="81">
        <v>6851</v>
      </c>
      <c r="DN52" s="87">
        <f t="shared" si="54"/>
        <v>3491.1099999999988</v>
      </c>
      <c r="DO52" s="406">
        <f t="shared" si="55"/>
        <v>0.66243735562665651</v>
      </c>
      <c r="DP52" s="84">
        <v>0</v>
      </c>
      <c r="DQ52" s="80">
        <v>0</v>
      </c>
      <c r="DR52" s="82">
        <f t="shared" si="56"/>
        <v>0</v>
      </c>
      <c r="DS52" s="96"/>
      <c r="DT52" s="97">
        <v>7022.41</v>
      </c>
      <c r="DU52" s="97">
        <v>5548.1900000000005</v>
      </c>
      <c r="DV52" s="98">
        <f t="shared" si="57"/>
        <v>210049.30999999997</v>
      </c>
      <c r="DW52" s="87">
        <f t="shared" si="58"/>
        <v>167502.12000000002</v>
      </c>
      <c r="DX52" s="87">
        <f t="shared" si="59"/>
        <v>42547.189999999944</v>
      </c>
      <c r="DY52" s="83">
        <f t="shared" si="60"/>
        <v>0.79744189590529979</v>
      </c>
      <c r="DZ52" s="108"/>
      <c r="EA52" s="100">
        <f t="shared" si="2"/>
        <v>-194799.80000000005</v>
      </c>
      <c r="EB52" s="91">
        <f t="shared" si="3"/>
        <v>-182402.86999999994</v>
      </c>
      <c r="EC52" s="101"/>
      <c r="ED52" s="101"/>
      <c r="EE52" s="102">
        <v>32847.370000000003</v>
      </c>
      <c r="EF52" s="102">
        <v>58559.71</v>
      </c>
      <c r="EG52" s="103">
        <f t="shared" si="61"/>
        <v>25712.339999999997</v>
      </c>
      <c r="EH52" s="104">
        <f t="shared" si="62"/>
        <v>0.78278230494557077</v>
      </c>
      <c r="EI52" s="101"/>
      <c r="EJ52" s="101"/>
      <c r="EK52" s="396"/>
      <c r="EL52" s="2"/>
      <c r="EM52" s="101"/>
      <c r="EN52" s="101"/>
    </row>
    <row r="53" spans="1:144" s="1" customFormat="1" ht="15.75" customHeight="1" x14ac:dyDescent="0.25">
      <c r="A53" s="105" t="s">
        <v>53</v>
      </c>
      <c r="B53" s="106">
        <v>9</v>
      </c>
      <c r="C53" s="107">
        <v>2</v>
      </c>
      <c r="D53" s="76" t="s">
        <v>331</v>
      </c>
      <c r="E53" s="77">
        <v>6402.6999999999989</v>
      </c>
      <c r="F53" s="78">
        <v>140207.96000000002</v>
      </c>
      <c r="G53" s="79">
        <v>84494.1</v>
      </c>
      <c r="H53" s="80">
        <v>8457.9399999999987</v>
      </c>
      <c r="I53" s="81">
        <v>761</v>
      </c>
      <c r="J53" s="82">
        <f t="shared" si="4"/>
        <v>7696.9399999999987</v>
      </c>
      <c r="K53" s="83">
        <f t="shared" si="5"/>
        <v>8.9974627391539802E-2</v>
      </c>
      <c r="L53" s="84">
        <v>3240.4</v>
      </c>
      <c r="M53" s="84">
        <v>1136.3400000000001</v>
      </c>
      <c r="N53" s="82">
        <f t="shared" si="6"/>
        <v>2104.06</v>
      </c>
      <c r="O53" s="83">
        <f t="shared" si="7"/>
        <v>0.35067892852734234</v>
      </c>
      <c r="P53" s="84">
        <v>8078.9299999999994</v>
      </c>
      <c r="Q53" s="84">
        <v>6205.7799999999988</v>
      </c>
      <c r="R53" s="82">
        <f t="shared" si="8"/>
        <v>1873.1500000000005</v>
      </c>
      <c r="S53" s="83">
        <f t="shared" si="9"/>
        <v>0.76814380122120118</v>
      </c>
      <c r="T53" s="84">
        <v>1621.8</v>
      </c>
      <c r="U53" s="84">
        <v>1387.7399999999998</v>
      </c>
      <c r="V53" s="82">
        <f t="shared" si="10"/>
        <v>234.06000000000017</v>
      </c>
      <c r="W53" s="83">
        <f t="shared" si="11"/>
        <v>0.85567887532371423</v>
      </c>
      <c r="X53" s="84">
        <v>1112.8</v>
      </c>
      <c r="Y53" s="84">
        <v>4743.16</v>
      </c>
      <c r="Z53" s="82">
        <f t="shared" si="12"/>
        <v>-3630.3599999999997</v>
      </c>
      <c r="AA53" s="83">
        <f t="shared" si="13"/>
        <v>4.2623652048885692</v>
      </c>
      <c r="AB53" s="84">
        <v>4725.16</v>
      </c>
      <c r="AC53" s="84">
        <v>8413.7200000000012</v>
      </c>
      <c r="AD53" s="82">
        <f t="shared" si="14"/>
        <v>-3688.5600000000013</v>
      </c>
      <c r="AE53" s="83">
        <f t="shared" si="15"/>
        <v>1.7806211853143601</v>
      </c>
      <c r="AF53" s="84">
        <v>2192.2700000000004</v>
      </c>
      <c r="AG53" s="84">
        <v>0</v>
      </c>
      <c r="AH53" s="82">
        <f t="shared" si="16"/>
        <v>2192.2700000000004</v>
      </c>
      <c r="AI53" s="85">
        <f t="shared" si="17"/>
        <v>0</v>
      </c>
      <c r="AJ53" s="84">
        <v>12069.71</v>
      </c>
      <c r="AK53" s="84">
        <v>19409.960000000003</v>
      </c>
      <c r="AL53" s="82">
        <f t="shared" si="18"/>
        <v>-7340.2500000000036</v>
      </c>
      <c r="AM53" s="86">
        <f t="shared" si="19"/>
        <v>1.6081546284044939</v>
      </c>
      <c r="AN53" s="80">
        <v>26987.069999999996</v>
      </c>
      <c r="AO53" s="81">
        <v>26685.910000000003</v>
      </c>
      <c r="AP53" s="87">
        <f t="shared" si="20"/>
        <v>301.15999999999258</v>
      </c>
      <c r="AQ53" s="83">
        <f t="shared" si="21"/>
        <v>0.98884058180454593</v>
      </c>
      <c r="AR53" s="84">
        <v>0</v>
      </c>
      <c r="AS53" s="84">
        <v>0</v>
      </c>
      <c r="AT53" s="87">
        <f t="shared" si="0"/>
        <v>0</v>
      </c>
      <c r="AU53" s="96"/>
      <c r="AV53" s="80">
        <v>2742.9200000000005</v>
      </c>
      <c r="AW53" s="81">
        <v>0</v>
      </c>
      <c r="AX53" s="87">
        <f t="shared" si="23"/>
        <v>2742.9200000000005</v>
      </c>
      <c r="AY53" s="83">
        <f t="shared" si="24"/>
        <v>0</v>
      </c>
      <c r="AZ53" s="90">
        <v>0</v>
      </c>
      <c r="BA53" s="82">
        <v>0</v>
      </c>
      <c r="BB53" s="82">
        <f t="shared" si="25"/>
        <v>0</v>
      </c>
      <c r="BC53" s="91"/>
      <c r="BD53" s="84">
        <v>67076.510000000009</v>
      </c>
      <c r="BE53" s="84">
        <v>50115.7</v>
      </c>
      <c r="BF53" s="87">
        <f t="shared" si="26"/>
        <v>16960.810000000012</v>
      </c>
      <c r="BG53" s="83">
        <f t="shared" si="27"/>
        <v>0.74714233045219536</v>
      </c>
      <c r="BH53" s="84">
        <v>5358.43</v>
      </c>
      <c r="BI53" s="84">
        <v>0</v>
      </c>
      <c r="BJ53" s="82">
        <f t="shared" si="28"/>
        <v>5358.43</v>
      </c>
      <c r="BK53" s="86">
        <f t="shared" si="29"/>
        <v>0</v>
      </c>
      <c r="BL53" s="80">
        <v>5608.75</v>
      </c>
      <c r="BM53" s="80">
        <v>9076.11</v>
      </c>
      <c r="BN53" s="82">
        <f t="shared" si="30"/>
        <v>-3467.3600000000006</v>
      </c>
      <c r="BO53" s="86">
        <f t="shared" si="31"/>
        <v>1.6182054825050145</v>
      </c>
      <c r="BP53" s="80">
        <v>1521.9199999999998</v>
      </c>
      <c r="BQ53" s="80">
        <v>0</v>
      </c>
      <c r="BR53" s="82">
        <f t="shared" si="32"/>
        <v>1521.9199999999998</v>
      </c>
      <c r="BS53" s="86">
        <f t="shared" si="33"/>
        <v>0</v>
      </c>
      <c r="BT53" s="80">
        <v>3818.5400000000009</v>
      </c>
      <c r="BU53" s="80">
        <v>0</v>
      </c>
      <c r="BV53" s="82">
        <f t="shared" si="34"/>
        <v>3818.5400000000009</v>
      </c>
      <c r="BW53" s="86">
        <f t="shared" si="35"/>
        <v>0</v>
      </c>
      <c r="BX53" s="80">
        <v>4099</v>
      </c>
      <c r="BY53" s="80">
        <v>0</v>
      </c>
      <c r="BZ53" s="82">
        <f t="shared" si="36"/>
        <v>4099</v>
      </c>
      <c r="CA53" s="86">
        <f t="shared" si="37"/>
        <v>0</v>
      </c>
      <c r="CB53" s="80">
        <v>2514.34</v>
      </c>
      <c r="CC53" s="80">
        <v>736.01</v>
      </c>
      <c r="CD53" s="82">
        <f t="shared" si="38"/>
        <v>1778.3300000000002</v>
      </c>
      <c r="CE53" s="83">
        <f t="shared" si="39"/>
        <v>0.29272492980265197</v>
      </c>
      <c r="CF53" s="84">
        <v>234.99</v>
      </c>
      <c r="CG53" s="84">
        <v>0</v>
      </c>
      <c r="CH53" s="82">
        <f t="shared" si="40"/>
        <v>234.99</v>
      </c>
      <c r="CI53" s="86">
        <f t="shared" si="41"/>
        <v>0</v>
      </c>
      <c r="CJ53" s="80">
        <v>0</v>
      </c>
      <c r="CK53" s="81">
        <v>0</v>
      </c>
      <c r="CL53" s="81">
        <v>0</v>
      </c>
      <c r="CM53" s="92"/>
      <c r="CN53" s="93">
        <v>35595.78</v>
      </c>
      <c r="CO53" s="93">
        <v>46011.67</v>
      </c>
      <c r="CP53" s="87">
        <f t="shared" si="42"/>
        <v>-10415.89</v>
      </c>
      <c r="CQ53" s="94">
        <f t="shared" si="43"/>
        <v>1.2926158662627985</v>
      </c>
      <c r="CR53" s="80">
        <v>26452.739999999998</v>
      </c>
      <c r="CS53" s="81">
        <v>24134.6</v>
      </c>
      <c r="CT53" s="87">
        <f t="shared" si="44"/>
        <v>2318.1399999999994</v>
      </c>
      <c r="CU53" s="94">
        <f t="shared" si="45"/>
        <v>0.9123667340320889</v>
      </c>
      <c r="CV53" s="80">
        <v>7635.8499999999995</v>
      </c>
      <c r="CW53" s="81">
        <v>0</v>
      </c>
      <c r="CX53" s="87">
        <f t="shared" si="46"/>
        <v>7635.8499999999995</v>
      </c>
      <c r="CY53" s="86">
        <f t="shared" si="47"/>
        <v>0</v>
      </c>
      <c r="CZ53" s="80">
        <v>1151.8600000000001</v>
      </c>
      <c r="DA53" s="81">
        <v>945.03</v>
      </c>
      <c r="DB53" s="87">
        <f t="shared" si="48"/>
        <v>206.83000000000015</v>
      </c>
      <c r="DC53" s="86">
        <f t="shared" si="49"/>
        <v>0.82043824770371387</v>
      </c>
      <c r="DD53" s="80">
        <v>147.91</v>
      </c>
      <c r="DE53" s="81">
        <v>0</v>
      </c>
      <c r="DF53" s="87">
        <f t="shared" si="50"/>
        <v>147.91</v>
      </c>
      <c r="DG53" s="86">
        <f t="shared" si="51"/>
        <v>0</v>
      </c>
      <c r="DH53" s="95">
        <v>13348.309999999998</v>
      </c>
      <c r="DI53" s="403">
        <v>14958.68</v>
      </c>
      <c r="DJ53" s="87">
        <f t="shared" si="52"/>
        <v>-1610.3700000000026</v>
      </c>
      <c r="DK53" s="94">
        <f t="shared" si="53"/>
        <v>1.1206422386054866</v>
      </c>
      <c r="DL53" s="80">
        <v>16581.850000000002</v>
      </c>
      <c r="DM53" s="81">
        <v>5091.6100000000006</v>
      </c>
      <c r="DN53" s="87">
        <f t="shared" si="54"/>
        <v>11490.240000000002</v>
      </c>
      <c r="DO53" s="406">
        <f t="shared" si="55"/>
        <v>0.30705922439293565</v>
      </c>
      <c r="DP53" s="84">
        <v>0</v>
      </c>
      <c r="DQ53" s="80">
        <v>0</v>
      </c>
      <c r="DR53" s="82">
        <f t="shared" si="56"/>
        <v>0</v>
      </c>
      <c r="DS53" s="96"/>
      <c r="DT53" s="97">
        <v>9112.75</v>
      </c>
      <c r="DU53" s="97">
        <v>7948.99</v>
      </c>
      <c r="DV53" s="98">
        <f t="shared" si="57"/>
        <v>271488.53000000003</v>
      </c>
      <c r="DW53" s="87">
        <f t="shared" si="58"/>
        <v>227762.00999999995</v>
      </c>
      <c r="DX53" s="87">
        <f t="shared" si="59"/>
        <v>43726.520000000077</v>
      </c>
      <c r="DY53" s="83">
        <f t="shared" si="60"/>
        <v>0.83893787336061643</v>
      </c>
      <c r="DZ53" s="108"/>
      <c r="EA53" s="100">
        <f t="shared" si="2"/>
        <v>183934.4800000001</v>
      </c>
      <c r="EB53" s="91">
        <f t="shared" si="3"/>
        <v>114798.76000000004</v>
      </c>
      <c r="EC53" s="101"/>
      <c r="ED53" s="101"/>
      <c r="EE53" s="102">
        <v>42351.920000000006</v>
      </c>
      <c r="EF53" s="102">
        <v>69487.08</v>
      </c>
      <c r="EG53" s="103">
        <f t="shared" si="61"/>
        <v>27135.159999999996</v>
      </c>
      <c r="EH53" s="104">
        <f t="shared" si="62"/>
        <v>0.64070672592883615</v>
      </c>
      <c r="EI53" s="101"/>
      <c r="EJ53" s="101"/>
      <c r="EK53" s="396"/>
      <c r="EL53" s="2"/>
      <c r="EM53" s="101"/>
      <c r="EN53" s="101"/>
    </row>
    <row r="54" spans="1:144" s="1" customFormat="1" ht="15.75" customHeight="1" x14ac:dyDescent="0.25">
      <c r="A54" s="105" t="s">
        <v>54</v>
      </c>
      <c r="B54" s="106">
        <v>9</v>
      </c>
      <c r="C54" s="107">
        <v>2</v>
      </c>
      <c r="D54" s="76" t="s">
        <v>332</v>
      </c>
      <c r="E54" s="77">
        <v>3977.7000000000003</v>
      </c>
      <c r="F54" s="78">
        <v>-19096.89</v>
      </c>
      <c r="G54" s="79">
        <v>-72330.960000000006</v>
      </c>
      <c r="H54" s="80">
        <v>4339.6899999999996</v>
      </c>
      <c r="I54" s="81">
        <v>615.28</v>
      </c>
      <c r="J54" s="82">
        <f t="shared" si="4"/>
        <v>3724.41</v>
      </c>
      <c r="K54" s="83">
        <f t="shared" si="5"/>
        <v>0.14177971237576878</v>
      </c>
      <c r="L54" s="84">
        <v>1807.0700000000002</v>
      </c>
      <c r="M54" s="84">
        <v>677.14</v>
      </c>
      <c r="N54" s="82">
        <f t="shared" si="6"/>
        <v>1129.9300000000003</v>
      </c>
      <c r="O54" s="83">
        <f t="shared" si="7"/>
        <v>0.3747170834555385</v>
      </c>
      <c r="P54" s="84">
        <v>5369.5</v>
      </c>
      <c r="Q54" s="84">
        <v>4109.92</v>
      </c>
      <c r="R54" s="82">
        <f t="shared" si="8"/>
        <v>1259.58</v>
      </c>
      <c r="S54" s="83">
        <f t="shared" si="9"/>
        <v>0.76541949902225537</v>
      </c>
      <c r="T54" s="84">
        <v>1071.57</v>
      </c>
      <c r="U54" s="84">
        <v>919.14999999999986</v>
      </c>
      <c r="V54" s="82">
        <f t="shared" si="10"/>
        <v>152.42000000000007</v>
      </c>
      <c r="W54" s="83">
        <f t="shared" si="11"/>
        <v>0.85776010899894539</v>
      </c>
      <c r="X54" s="84">
        <v>614.55999999999995</v>
      </c>
      <c r="Y54" s="84">
        <v>10100.59</v>
      </c>
      <c r="Z54" s="82">
        <f t="shared" si="12"/>
        <v>-9486.0300000000007</v>
      </c>
      <c r="AA54" s="83">
        <f t="shared" si="13"/>
        <v>16.435482296277012</v>
      </c>
      <c r="AB54" s="84">
        <v>3758.1399999999994</v>
      </c>
      <c r="AC54" s="84">
        <v>7624.14</v>
      </c>
      <c r="AD54" s="82">
        <f t="shared" si="14"/>
        <v>-3866.0000000000009</v>
      </c>
      <c r="AE54" s="83">
        <f t="shared" si="15"/>
        <v>2.0287003677351034</v>
      </c>
      <c r="AF54" s="84">
        <v>1361.96</v>
      </c>
      <c r="AG54" s="84">
        <v>0</v>
      </c>
      <c r="AH54" s="82">
        <f t="shared" si="16"/>
        <v>1361.96</v>
      </c>
      <c r="AI54" s="85">
        <f t="shared" si="17"/>
        <v>0</v>
      </c>
      <c r="AJ54" s="84">
        <v>7498.37</v>
      </c>
      <c r="AK54" s="84">
        <v>4270.2</v>
      </c>
      <c r="AL54" s="82">
        <f t="shared" si="18"/>
        <v>3228.17</v>
      </c>
      <c r="AM54" s="86">
        <f t="shared" si="19"/>
        <v>0.56948376780553633</v>
      </c>
      <c r="AN54" s="80">
        <v>27091.960000000003</v>
      </c>
      <c r="AO54" s="81">
        <v>26685.910000000003</v>
      </c>
      <c r="AP54" s="87">
        <f t="shared" si="20"/>
        <v>406.04999999999927</v>
      </c>
      <c r="AQ54" s="83">
        <f t="shared" si="21"/>
        <v>0.98501215858874736</v>
      </c>
      <c r="AR54" s="84">
        <v>0</v>
      </c>
      <c r="AS54" s="84">
        <v>0</v>
      </c>
      <c r="AT54" s="87">
        <f t="shared" si="0"/>
        <v>0</v>
      </c>
      <c r="AU54" s="96"/>
      <c r="AV54" s="80">
        <v>1994.42</v>
      </c>
      <c r="AW54" s="81">
        <v>3312.1899999999996</v>
      </c>
      <c r="AX54" s="87">
        <f t="shared" si="23"/>
        <v>-1317.7699999999995</v>
      </c>
      <c r="AY54" s="83">
        <f t="shared" si="24"/>
        <v>1.6607284323261897</v>
      </c>
      <c r="AZ54" s="90">
        <v>0</v>
      </c>
      <c r="BA54" s="82">
        <v>0</v>
      </c>
      <c r="BB54" s="82">
        <f t="shared" si="25"/>
        <v>0</v>
      </c>
      <c r="BC54" s="91"/>
      <c r="BD54" s="84">
        <v>41514.449999999997</v>
      </c>
      <c r="BE54" s="84">
        <v>24329.260000000002</v>
      </c>
      <c r="BF54" s="87">
        <f t="shared" si="26"/>
        <v>17185.189999999995</v>
      </c>
      <c r="BG54" s="83">
        <f t="shared" si="27"/>
        <v>0.58604317291930896</v>
      </c>
      <c r="BH54" s="84">
        <v>2482.08</v>
      </c>
      <c r="BI54" s="84">
        <v>511.08</v>
      </c>
      <c r="BJ54" s="82">
        <f t="shared" si="28"/>
        <v>1971</v>
      </c>
      <c r="BK54" s="86">
        <f t="shared" si="29"/>
        <v>0.20590794817250049</v>
      </c>
      <c r="BL54" s="80">
        <v>3165.8400000000006</v>
      </c>
      <c r="BM54" s="80">
        <v>5028.38</v>
      </c>
      <c r="BN54" s="82">
        <f t="shared" si="30"/>
        <v>-1862.5399999999995</v>
      </c>
      <c r="BO54" s="86">
        <f t="shared" si="31"/>
        <v>1.5883241098728929</v>
      </c>
      <c r="BP54" s="80">
        <v>857.95999999999992</v>
      </c>
      <c r="BQ54" s="80">
        <v>0</v>
      </c>
      <c r="BR54" s="82">
        <f t="shared" si="32"/>
        <v>857.95999999999992</v>
      </c>
      <c r="BS54" s="86">
        <f t="shared" si="33"/>
        <v>0</v>
      </c>
      <c r="BT54" s="80">
        <v>2447.0499999999997</v>
      </c>
      <c r="BU54" s="80">
        <v>0</v>
      </c>
      <c r="BV54" s="82">
        <f t="shared" si="34"/>
        <v>2447.0499999999997</v>
      </c>
      <c r="BW54" s="86">
        <f t="shared" si="35"/>
        <v>0</v>
      </c>
      <c r="BX54" s="80">
        <v>2266.4700000000003</v>
      </c>
      <c r="BY54" s="80">
        <v>17645.75</v>
      </c>
      <c r="BZ54" s="82">
        <f t="shared" si="36"/>
        <v>-15379.279999999999</v>
      </c>
      <c r="CA54" s="86">
        <f t="shared" si="37"/>
        <v>7.7855652181586334</v>
      </c>
      <c r="CB54" s="80">
        <v>1635.22</v>
      </c>
      <c r="CC54" s="80">
        <v>148.68</v>
      </c>
      <c r="CD54" s="82">
        <f t="shared" si="38"/>
        <v>1486.54</v>
      </c>
      <c r="CE54" s="83">
        <f t="shared" si="39"/>
        <v>9.092354545565734E-2</v>
      </c>
      <c r="CF54" s="84">
        <v>159.9</v>
      </c>
      <c r="CG54" s="84">
        <v>0</v>
      </c>
      <c r="CH54" s="82">
        <f t="shared" si="40"/>
        <v>159.9</v>
      </c>
      <c r="CI54" s="86">
        <f t="shared" si="41"/>
        <v>0</v>
      </c>
      <c r="CJ54" s="80">
        <v>0</v>
      </c>
      <c r="CK54" s="81">
        <v>0</v>
      </c>
      <c r="CL54" s="81">
        <v>0</v>
      </c>
      <c r="CM54" s="92"/>
      <c r="CN54" s="93">
        <v>20884.909999999996</v>
      </c>
      <c r="CO54" s="93">
        <v>26714.639999999999</v>
      </c>
      <c r="CP54" s="87">
        <f t="shared" si="42"/>
        <v>-5829.7300000000032</v>
      </c>
      <c r="CQ54" s="94">
        <f t="shared" si="43"/>
        <v>1.2791359886157041</v>
      </c>
      <c r="CR54" s="80">
        <v>27831.170000000002</v>
      </c>
      <c r="CS54" s="81">
        <v>27268.21</v>
      </c>
      <c r="CT54" s="87">
        <f t="shared" si="44"/>
        <v>562.96000000000276</v>
      </c>
      <c r="CU54" s="94">
        <f t="shared" si="45"/>
        <v>0.97977232002822723</v>
      </c>
      <c r="CV54" s="80">
        <v>6622.5</v>
      </c>
      <c r="CW54" s="81">
        <v>0</v>
      </c>
      <c r="CX54" s="87">
        <f t="shared" si="46"/>
        <v>6622.5</v>
      </c>
      <c r="CY54" s="86">
        <f t="shared" si="47"/>
        <v>0</v>
      </c>
      <c r="CZ54" s="80">
        <v>750.6</v>
      </c>
      <c r="DA54" s="81">
        <v>614.47</v>
      </c>
      <c r="DB54" s="87">
        <f t="shared" si="48"/>
        <v>136.13</v>
      </c>
      <c r="DC54" s="86">
        <f t="shared" si="49"/>
        <v>0.8186384225952571</v>
      </c>
      <c r="DD54" s="80">
        <v>96.26</v>
      </c>
      <c r="DE54" s="81">
        <v>0</v>
      </c>
      <c r="DF54" s="87">
        <f t="shared" si="50"/>
        <v>96.26</v>
      </c>
      <c r="DG54" s="86">
        <f t="shared" si="51"/>
        <v>0</v>
      </c>
      <c r="DH54" s="95">
        <v>6660.67</v>
      </c>
      <c r="DI54" s="403">
        <v>4788.8200000000015</v>
      </c>
      <c r="DJ54" s="87">
        <f t="shared" si="52"/>
        <v>1871.8499999999985</v>
      </c>
      <c r="DK54" s="94">
        <f t="shared" si="53"/>
        <v>0.71896971325707493</v>
      </c>
      <c r="DL54" s="80">
        <v>7932.01</v>
      </c>
      <c r="DM54" s="81">
        <v>5857.420000000001</v>
      </c>
      <c r="DN54" s="87">
        <f t="shared" si="54"/>
        <v>2074.5899999999992</v>
      </c>
      <c r="DO54" s="406">
        <f t="shared" si="55"/>
        <v>0.73845343109754036</v>
      </c>
      <c r="DP54" s="84">
        <v>0</v>
      </c>
      <c r="DQ54" s="80">
        <v>0</v>
      </c>
      <c r="DR54" s="82">
        <f t="shared" si="56"/>
        <v>0</v>
      </c>
      <c r="DS54" s="96"/>
      <c r="DT54" s="97">
        <v>6230.1100000000006</v>
      </c>
      <c r="DU54" s="97">
        <v>6096.75</v>
      </c>
      <c r="DV54" s="98">
        <f t="shared" si="57"/>
        <v>186444.44</v>
      </c>
      <c r="DW54" s="87">
        <f t="shared" si="58"/>
        <v>177317.98</v>
      </c>
      <c r="DX54" s="87">
        <f t="shared" si="59"/>
        <v>9126.4599999999919</v>
      </c>
      <c r="DY54" s="83">
        <f t="shared" si="60"/>
        <v>0.95104997499523192</v>
      </c>
      <c r="DZ54" s="108"/>
      <c r="EA54" s="100">
        <f t="shared" si="2"/>
        <v>-9970.4300000000221</v>
      </c>
      <c r="EB54" s="91">
        <f t="shared" si="3"/>
        <v>-65465.139999999992</v>
      </c>
      <c r="EC54" s="101"/>
      <c r="ED54" s="101"/>
      <c r="EE54" s="102">
        <v>29306.360000000004</v>
      </c>
      <c r="EF54" s="102">
        <v>71378.67</v>
      </c>
      <c r="EG54" s="103">
        <f t="shared" si="61"/>
        <v>42072.31</v>
      </c>
      <c r="EH54" s="104">
        <f t="shared" si="62"/>
        <v>1.435603398033737</v>
      </c>
      <c r="EI54" s="101"/>
      <c r="EJ54" s="101"/>
      <c r="EK54" s="396"/>
      <c r="EL54" s="2"/>
      <c r="EM54" s="101"/>
      <c r="EN54" s="101"/>
    </row>
    <row r="55" spans="1:144" s="1" customFormat="1" ht="15.75" customHeight="1" x14ac:dyDescent="0.25">
      <c r="A55" s="105" t="s">
        <v>55</v>
      </c>
      <c r="B55" s="106">
        <v>9</v>
      </c>
      <c r="C55" s="107">
        <v>2</v>
      </c>
      <c r="D55" s="76" t="s">
        <v>333</v>
      </c>
      <c r="E55" s="77">
        <v>3745.7999999999997</v>
      </c>
      <c r="F55" s="78">
        <v>-339891.87000000005</v>
      </c>
      <c r="G55" s="79">
        <v>-327321.21999999991</v>
      </c>
      <c r="H55" s="80">
        <v>4476.24</v>
      </c>
      <c r="I55" s="81">
        <v>945.42000000000007</v>
      </c>
      <c r="J55" s="82">
        <f t="shared" si="4"/>
        <v>3530.8199999999997</v>
      </c>
      <c r="K55" s="83">
        <f t="shared" si="5"/>
        <v>0.2112085142887781</v>
      </c>
      <c r="L55" s="84">
        <v>2057.21</v>
      </c>
      <c r="M55" s="84">
        <v>1112.72</v>
      </c>
      <c r="N55" s="82">
        <f t="shared" si="6"/>
        <v>944.49</v>
      </c>
      <c r="O55" s="83">
        <f t="shared" si="7"/>
        <v>0.54088790157543465</v>
      </c>
      <c r="P55" s="84">
        <v>4818.5999999999995</v>
      </c>
      <c r="Q55" s="84">
        <v>3705.94</v>
      </c>
      <c r="R55" s="82">
        <f t="shared" si="8"/>
        <v>1112.6599999999994</v>
      </c>
      <c r="S55" s="83">
        <f t="shared" si="9"/>
        <v>0.76909060723031597</v>
      </c>
      <c r="T55" s="84">
        <v>942.07000000000016</v>
      </c>
      <c r="U55" s="84">
        <v>808.92000000000007</v>
      </c>
      <c r="V55" s="82">
        <f t="shared" si="10"/>
        <v>133.15000000000009</v>
      </c>
      <c r="W55" s="83">
        <f t="shared" si="11"/>
        <v>0.8586623074718438</v>
      </c>
      <c r="X55" s="84">
        <v>257.69</v>
      </c>
      <c r="Y55" s="84">
        <v>273.43</v>
      </c>
      <c r="Z55" s="82">
        <f t="shared" si="12"/>
        <v>-15.740000000000009</v>
      </c>
      <c r="AA55" s="83">
        <f t="shared" si="13"/>
        <v>1.061081144010245</v>
      </c>
      <c r="AB55" s="84">
        <v>2245.61</v>
      </c>
      <c r="AC55" s="84">
        <v>5174.76</v>
      </c>
      <c r="AD55" s="82">
        <f t="shared" si="14"/>
        <v>-2929.15</v>
      </c>
      <c r="AE55" s="83">
        <f t="shared" si="15"/>
        <v>2.3043894531997986</v>
      </c>
      <c r="AF55" s="84">
        <v>1282.55</v>
      </c>
      <c r="AG55" s="84">
        <v>0</v>
      </c>
      <c r="AH55" s="82">
        <f t="shared" si="16"/>
        <v>1282.55</v>
      </c>
      <c r="AI55" s="85">
        <f t="shared" si="17"/>
        <v>0</v>
      </c>
      <c r="AJ55" s="84">
        <v>7061.21</v>
      </c>
      <c r="AK55" s="84">
        <v>4021.28</v>
      </c>
      <c r="AL55" s="82">
        <f t="shared" si="18"/>
        <v>3039.93</v>
      </c>
      <c r="AM55" s="86">
        <f t="shared" si="19"/>
        <v>0.56948879866198576</v>
      </c>
      <c r="AN55" s="80">
        <v>36092.300000000003</v>
      </c>
      <c r="AO55" s="81">
        <v>37063.72</v>
      </c>
      <c r="AP55" s="87">
        <f t="shared" si="20"/>
        <v>-971.41999999999825</v>
      </c>
      <c r="AQ55" s="83">
        <f t="shared" si="21"/>
        <v>1.0269148821216714</v>
      </c>
      <c r="AR55" s="84">
        <v>0</v>
      </c>
      <c r="AS55" s="84">
        <v>0</v>
      </c>
      <c r="AT55" s="87">
        <f t="shared" si="0"/>
        <v>0</v>
      </c>
      <c r="AU55" s="96"/>
      <c r="AV55" s="80">
        <v>1995.02</v>
      </c>
      <c r="AW55" s="81">
        <v>3299.58</v>
      </c>
      <c r="AX55" s="87">
        <f t="shared" si="23"/>
        <v>-1304.56</v>
      </c>
      <c r="AY55" s="83">
        <f t="shared" si="24"/>
        <v>1.6539082314964262</v>
      </c>
      <c r="AZ55" s="90">
        <v>0</v>
      </c>
      <c r="BA55" s="82">
        <v>0</v>
      </c>
      <c r="BB55" s="82">
        <f t="shared" si="25"/>
        <v>0</v>
      </c>
      <c r="BC55" s="91"/>
      <c r="BD55" s="84">
        <v>25786.059999999998</v>
      </c>
      <c r="BE55" s="84">
        <v>7335.9500000000007</v>
      </c>
      <c r="BF55" s="87">
        <f t="shared" si="26"/>
        <v>18450.109999999997</v>
      </c>
      <c r="BG55" s="83">
        <f t="shared" si="27"/>
        <v>0.28449286164695192</v>
      </c>
      <c r="BH55" s="84">
        <v>2548.6199999999994</v>
      </c>
      <c r="BI55" s="84">
        <v>0</v>
      </c>
      <c r="BJ55" s="82">
        <f t="shared" si="28"/>
        <v>2548.6199999999994</v>
      </c>
      <c r="BK55" s="86">
        <f t="shared" si="29"/>
        <v>0</v>
      </c>
      <c r="BL55" s="80">
        <v>3591.1199999999994</v>
      </c>
      <c r="BM55" s="80">
        <v>3129.82</v>
      </c>
      <c r="BN55" s="82">
        <f t="shared" si="30"/>
        <v>461.29999999999927</v>
      </c>
      <c r="BO55" s="86">
        <f t="shared" si="31"/>
        <v>0.87154425360333287</v>
      </c>
      <c r="BP55" s="80">
        <v>872.41</v>
      </c>
      <c r="BQ55" s="80">
        <v>0</v>
      </c>
      <c r="BR55" s="82">
        <f t="shared" si="32"/>
        <v>872.41</v>
      </c>
      <c r="BS55" s="86">
        <f t="shared" si="33"/>
        <v>0</v>
      </c>
      <c r="BT55" s="80">
        <v>1862.0500000000002</v>
      </c>
      <c r="BU55" s="80">
        <v>0</v>
      </c>
      <c r="BV55" s="82">
        <f t="shared" si="34"/>
        <v>1862.0500000000002</v>
      </c>
      <c r="BW55" s="86">
        <f t="shared" si="35"/>
        <v>0</v>
      </c>
      <c r="BX55" s="80">
        <v>949.90999999999985</v>
      </c>
      <c r="BY55" s="80">
        <v>0</v>
      </c>
      <c r="BZ55" s="82">
        <f t="shared" si="36"/>
        <v>949.90999999999985</v>
      </c>
      <c r="CA55" s="86">
        <f t="shared" si="37"/>
        <v>0</v>
      </c>
      <c r="CB55" s="80">
        <v>482.46000000000004</v>
      </c>
      <c r="CC55" s="80">
        <v>3310.26</v>
      </c>
      <c r="CD55" s="82">
        <f t="shared" si="38"/>
        <v>-2827.8</v>
      </c>
      <c r="CE55" s="83">
        <f t="shared" si="39"/>
        <v>6.8612112921278445</v>
      </c>
      <c r="CF55" s="84">
        <v>197.77</v>
      </c>
      <c r="CG55" s="84">
        <v>0</v>
      </c>
      <c r="CH55" s="82">
        <f t="shared" si="40"/>
        <v>197.77</v>
      </c>
      <c r="CI55" s="86">
        <f t="shared" si="41"/>
        <v>0</v>
      </c>
      <c r="CJ55" s="80">
        <v>0</v>
      </c>
      <c r="CK55" s="81">
        <v>0</v>
      </c>
      <c r="CL55" s="81">
        <v>0</v>
      </c>
      <c r="CM55" s="92"/>
      <c r="CN55" s="93">
        <v>23614.27</v>
      </c>
      <c r="CO55" s="93">
        <v>29201.34</v>
      </c>
      <c r="CP55" s="87">
        <f t="shared" si="42"/>
        <v>-5587.07</v>
      </c>
      <c r="CQ55" s="94">
        <f t="shared" si="43"/>
        <v>1.2365971931378781</v>
      </c>
      <c r="CR55" s="80">
        <v>21662.33</v>
      </c>
      <c r="CS55" s="81">
        <v>19909.739999999998</v>
      </c>
      <c r="CT55" s="87">
        <f t="shared" si="44"/>
        <v>1752.5900000000038</v>
      </c>
      <c r="CU55" s="94">
        <f t="shared" si="45"/>
        <v>0.91909503732977926</v>
      </c>
      <c r="CV55" s="80">
        <v>4840.34</v>
      </c>
      <c r="CW55" s="81">
        <v>0</v>
      </c>
      <c r="CX55" s="87">
        <f t="shared" si="46"/>
        <v>4840.34</v>
      </c>
      <c r="CY55" s="86">
        <f t="shared" si="47"/>
        <v>0</v>
      </c>
      <c r="CZ55" s="80">
        <v>661.5</v>
      </c>
      <c r="DA55" s="81">
        <v>540.52</v>
      </c>
      <c r="DB55" s="87">
        <f t="shared" si="48"/>
        <v>120.98000000000002</v>
      </c>
      <c r="DC55" s="86">
        <f t="shared" si="49"/>
        <v>0.81711262282690855</v>
      </c>
      <c r="DD55" s="80">
        <v>85.41</v>
      </c>
      <c r="DE55" s="81">
        <v>0</v>
      </c>
      <c r="DF55" s="87">
        <f t="shared" si="50"/>
        <v>85.41</v>
      </c>
      <c r="DG55" s="86">
        <f t="shared" si="51"/>
        <v>0</v>
      </c>
      <c r="DH55" s="95">
        <v>3937.2</v>
      </c>
      <c r="DI55" s="403">
        <v>2821.99</v>
      </c>
      <c r="DJ55" s="87">
        <f t="shared" si="52"/>
        <v>1115.21</v>
      </c>
      <c r="DK55" s="94">
        <f t="shared" si="53"/>
        <v>0.71675048257645024</v>
      </c>
      <c r="DL55" s="80">
        <v>4777.76</v>
      </c>
      <c r="DM55" s="81">
        <v>3448.4700000000003</v>
      </c>
      <c r="DN55" s="87">
        <f t="shared" si="54"/>
        <v>1329.29</v>
      </c>
      <c r="DO55" s="406">
        <f t="shared" si="55"/>
        <v>0.72177547637386563</v>
      </c>
      <c r="DP55" s="84">
        <v>0</v>
      </c>
      <c r="DQ55" s="80">
        <v>0</v>
      </c>
      <c r="DR55" s="82">
        <f t="shared" si="56"/>
        <v>0</v>
      </c>
      <c r="DS55" s="96"/>
      <c r="DT55" s="97">
        <v>5433.95</v>
      </c>
      <c r="DU55" s="97">
        <v>4392.3100000000004</v>
      </c>
      <c r="DV55" s="98">
        <f t="shared" si="57"/>
        <v>162531.66000000006</v>
      </c>
      <c r="DW55" s="87">
        <f t="shared" si="58"/>
        <v>130496.17</v>
      </c>
      <c r="DX55" s="87">
        <f t="shared" si="59"/>
        <v>32035.490000000063</v>
      </c>
      <c r="DY55" s="83">
        <f t="shared" si="60"/>
        <v>0.80289692482067765</v>
      </c>
      <c r="DZ55" s="108"/>
      <c r="EA55" s="100">
        <f t="shared" si="2"/>
        <v>-307856.38</v>
      </c>
      <c r="EB55" s="91">
        <f t="shared" si="3"/>
        <v>-304806.84999999998</v>
      </c>
      <c r="EC55" s="101"/>
      <c r="ED55" s="101"/>
      <c r="EE55" s="102">
        <v>25643.16</v>
      </c>
      <c r="EF55" s="102">
        <v>47488.11</v>
      </c>
      <c r="EG55" s="103">
        <f t="shared" si="61"/>
        <v>21844.95</v>
      </c>
      <c r="EH55" s="104">
        <f t="shared" si="62"/>
        <v>0.8518821393307221</v>
      </c>
      <c r="EI55" s="101"/>
      <c r="EJ55" s="101"/>
      <c r="EK55" s="396"/>
      <c r="EL55" s="2"/>
      <c r="EM55" s="101"/>
      <c r="EN55" s="101"/>
    </row>
    <row r="56" spans="1:144" s="1" customFormat="1" ht="15.75" customHeight="1" x14ac:dyDescent="0.25">
      <c r="A56" s="105" t="s">
        <v>56</v>
      </c>
      <c r="B56" s="106">
        <v>14</v>
      </c>
      <c r="C56" s="107">
        <v>1</v>
      </c>
      <c r="D56" s="76" t="s">
        <v>334</v>
      </c>
      <c r="E56" s="77">
        <v>5370.5</v>
      </c>
      <c r="F56" s="78">
        <v>-181841.78999999998</v>
      </c>
      <c r="G56" s="79">
        <v>-142158.41000000003</v>
      </c>
      <c r="H56" s="80">
        <v>5757.1900000000005</v>
      </c>
      <c r="I56" s="81">
        <v>515.05999999999995</v>
      </c>
      <c r="J56" s="82">
        <f t="shared" si="4"/>
        <v>5242.130000000001</v>
      </c>
      <c r="K56" s="83">
        <f t="shared" si="5"/>
        <v>8.946378354718186E-2</v>
      </c>
      <c r="L56" s="84">
        <v>3284.0699999999997</v>
      </c>
      <c r="M56" s="84">
        <v>416.79999999999995</v>
      </c>
      <c r="N56" s="82">
        <f t="shared" si="6"/>
        <v>2867.2699999999995</v>
      </c>
      <c r="O56" s="83">
        <f t="shared" si="7"/>
        <v>0.12691568693724556</v>
      </c>
      <c r="P56" s="84">
        <v>6451.0300000000007</v>
      </c>
      <c r="Q56" s="84">
        <v>4943.16</v>
      </c>
      <c r="R56" s="82">
        <f t="shared" si="8"/>
        <v>1507.8700000000008</v>
      </c>
      <c r="S56" s="83">
        <f t="shared" si="9"/>
        <v>0.76625903150349628</v>
      </c>
      <c r="T56" s="84">
        <v>1425.85</v>
      </c>
      <c r="U56" s="84">
        <v>1221.7900000000002</v>
      </c>
      <c r="V56" s="82">
        <f t="shared" si="10"/>
        <v>204.05999999999972</v>
      </c>
      <c r="W56" s="83">
        <f t="shared" si="11"/>
        <v>0.85688536662341785</v>
      </c>
      <c r="X56" s="84">
        <v>264.19999999999993</v>
      </c>
      <c r="Y56" s="84">
        <v>136.97999999999999</v>
      </c>
      <c r="Z56" s="82">
        <f t="shared" si="12"/>
        <v>127.21999999999994</v>
      </c>
      <c r="AA56" s="83">
        <f t="shared" si="13"/>
        <v>0.51847085541256632</v>
      </c>
      <c r="AB56" s="84">
        <v>3700.8199999999997</v>
      </c>
      <c r="AC56" s="84">
        <v>6339.84</v>
      </c>
      <c r="AD56" s="82">
        <f t="shared" si="14"/>
        <v>-2639.0200000000004</v>
      </c>
      <c r="AE56" s="83">
        <f t="shared" si="15"/>
        <v>1.7130906123507765</v>
      </c>
      <c r="AF56" s="84">
        <v>0</v>
      </c>
      <c r="AG56" s="84">
        <v>0</v>
      </c>
      <c r="AH56" s="82">
        <f t="shared" si="16"/>
        <v>0</v>
      </c>
      <c r="AI56" s="85"/>
      <c r="AJ56" s="84">
        <v>10929.509999999998</v>
      </c>
      <c r="AK56" s="84">
        <v>12512.88</v>
      </c>
      <c r="AL56" s="82">
        <f t="shared" si="18"/>
        <v>-1583.3700000000008</v>
      </c>
      <c r="AM56" s="86">
        <f t="shared" si="19"/>
        <v>1.1448710875418935</v>
      </c>
      <c r="AN56" s="80">
        <v>20759.239999999998</v>
      </c>
      <c r="AO56" s="81">
        <v>22113.47</v>
      </c>
      <c r="AP56" s="87">
        <f t="shared" si="20"/>
        <v>-1354.2300000000032</v>
      </c>
      <c r="AQ56" s="83">
        <f t="shared" si="21"/>
        <v>1.0652350471404541</v>
      </c>
      <c r="AR56" s="84">
        <v>2071.3900000000003</v>
      </c>
      <c r="AS56" s="84">
        <v>2031.2600000000002</v>
      </c>
      <c r="AT56" s="87">
        <f t="shared" si="0"/>
        <v>40.130000000000109</v>
      </c>
      <c r="AU56" s="96">
        <f t="shared" si="22"/>
        <v>0.9806265358044598</v>
      </c>
      <c r="AV56" s="80">
        <v>1778.7200000000003</v>
      </c>
      <c r="AW56" s="81">
        <v>2846.23</v>
      </c>
      <c r="AX56" s="87">
        <f t="shared" si="23"/>
        <v>-1067.5099999999998</v>
      </c>
      <c r="AY56" s="83">
        <f t="shared" si="24"/>
        <v>1.6001562921651522</v>
      </c>
      <c r="AZ56" s="90">
        <v>0</v>
      </c>
      <c r="BA56" s="82">
        <v>0</v>
      </c>
      <c r="BB56" s="82">
        <f t="shared" si="25"/>
        <v>0</v>
      </c>
      <c r="BC56" s="91"/>
      <c r="BD56" s="84">
        <v>33106.949999999997</v>
      </c>
      <c r="BE56" s="84">
        <v>37990.839999999997</v>
      </c>
      <c r="BF56" s="87">
        <f t="shared" si="26"/>
        <v>-4883.8899999999994</v>
      </c>
      <c r="BG56" s="83">
        <f t="shared" si="27"/>
        <v>1.1475185723843484</v>
      </c>
      <c r="BH56" s="84">
        <v>3408.6499999999996</v>
      </c>
      <c r="BI56" s="84">
        <v>0</v>
      </c>
      <c r="BJ56" s="82">
        <f t="shared" si="28"/>
        <v>3408.6499999999996</v>
      </c>
      <c r="BK56" s="86">
        <f t="shared" si="29"/>
        <v>0</v>
      </c>
      <c r="BL56" s="80">
        <v>5615.9000000000005</v>
      </c>
      <c r="BM56" s="80">
        <v>7647</v>
      </c>
      <c r="BN56" s="82">
        <f t="shared" si="30"/>
        <v>-2031.0999999999995</v>
      </c>
      <c r="BO56" s="86">
        <f t="shared" si="31"/>
        <v>1.361669545397888</v>
      </c>
      <c r="BP56" s="80">
        <v>1410.2800000000002</v>
      </c>
      <c r="BQ56" s="80">
        <v>0</v>
      </c>
      <c r="BR56" s="82">
        <f t="shared" si="32"/>
        <v>1410.2800000000002</v>
      </c>
      <c r="BS56" s="86">
        <f t="shared" si="33"/>
        <v>0</v>
      </c>
      <c r="BT56" s="80">
        <v>2983.8500000000004</v>
      </c>
      <c r="BU56" s="80">
        <v>0</v>
      </c>
      <c r="BV56" s="82">
        <f t="shared" si="34"/>
        <v>2983.8500000000004</v>
      </c>
      <c r="BW56" s="86">
        <f t="shared" si="35"/>
        <v>0</v>
      </c>
      <c r="BX56" s="80">
        <v>971.00000000000023</v>
      </c>
      <c r="BY56" s="80">
        <v>0</v>
      </c>
      <c r="BZ56" s="82">
        <f t="shared" si="36"/>
        <v>971.00000000000023</v>
      </c>
      <c r="CA56" s="86">
        <f t="shared" si="37"/>
        <v>0</v>
      </c>
      <c r="CB56" s="80">
        <v>1822.2099999999998</v>
      </c>
      <c r="CC56" s="80">
        <v>993.57999999999993</v>
      </c>
      <c r="CD56" s="82">
        <f t="shared" si="38"/>
        <v>828.62999999999988</v>
      </c>
      <c r="CE56" s="83">
        <f t="shared" si="39"/>
        <v>0.54526097431141307</v>
      </c>
      <c r="CF56" s="84">
        <v>0</v>
      </c>
      <c r="CG56" s="84">
        <v>0</v>
      </c>
      <c r="CH56" s="82">
        <f t="shared" si="40"/>
        <v>0</v>
      </c>
      <c r="CI56" s="86"/>
      <c r="CJ56" s="80">
        <v>0</v>
      </c>
      <c r="CK56" s="81">
        <v>0</v>
      </c>
      <c r="CL56" s="81">
        <v>0</v>
      </c>
      <c r="CM56" s="92"/>
      <c r="CN56" s="93">
        <v>19991.119999999995</v>
      </c>
      <c r="CO56" s="93">
        <v>25195.379999999997</v>
      </c>
      <c r="CP56" s="87">
        <f t="shared" si="42"/>
        <v>-5204.260000000002</v>
      </c>
      <c r="CQ56" s="94">
        <f t="shared" si="43"/>
        <v>1.2603285858921363</v>
      </c>
      <c r="CR56" s="80">
        <v>31697.739999999998</v>
      </c>
      <c r="CS56" s="81">
        <v>32252.000000000007</v>
      </c>
      <c r="CT56" s="87">
        <f t="shared" si="44"/>
        <v>-554.26000000000931</v>
      </c>
      <c r="CU56" s="94">
        <f t="shared" si="45"/>
        <v>1.0174857892076852</v>
      </c>
      <c r="CV56" s="80">
        <v>4983.8399999999992</v>
      </c>
      <c r="CW56" s="81">
        <v>0</v>
      </c>
      <c r="CX56" s="87">
        <f t="shared" si="46"/>
        <v>4983.8399999999992</v>
      </c>
      <c r="CY56" s="86">
        <f t="shared" si="47"/>
        <v>0</v>
      </c>
      <c r="CZ56" s="80">
        <v>705.68</v>
      </c>
      <c r="DA56" s="81">
        <v>577.47</v>
      </c>
      <c r="DB56" s="87">
        <f t="shared" si="48"/>
        <v>128.20999999999992</v>
      </c>
      <c r="DC56" s="86">
        <f t="shared" si="49"/>
        <v>0.81831708423081295</v>
      </c>
      <c r="DD56" s="80">
        <v>91.289999999999992</v>
      </c>
      <c r="DE56" s="81">
        <v>0</v>
      </c>
      <c r="DF56" s="87">
        <f t="shared" si="50"/>
        <v>91.289999999999992</v>
      </c>
      <c r="DG56" s="86">
        <f t="shared" si="51"/>
        <v>0</v>
      </c>
      <c r="DH56" s="95">
        <v>13795.73</v>
      </c>
      <c r="DI56" s="403">
        <v>7980.8400000000011</v>
      </c>
      <c r="DJ56" s="87">
        <f t="shared" si="52"/>
        <v>5814.8899999999985</v>
      </c>
      <c r="DK56" s="94">
        <f t="shared" si="53"/>
        <v>0.57850073899677668</v>
      </c>
      <c r="DL56" s="80">
        <v>11699.67</v>
      </c>
      <c r="DM56" s="81">
        <v>9835.32</v>
      </c>
      <c r="DN56" s="87">
        <f t="shared" si="54"/>
        <v>1864.3500000000004</v>
      </c>
      <c r="DO56" s="406">
        <f t="shared" si="55"/>
        <v>0.84064935164837984</v>
      </c>
      <c r="DP56" s="84">
        <v>0</v>
      </c>
      <c r="DQ56" s="80">
        <v>0</v>
      </c>
      <c r="DR56" s="82">
        <f t="shared" si="56"/>
        <v>0</v>
      </c>
      <c r="DS56" s="96"/>
      <c r="DT56" s="97">
        <v>6510.4000000000005</v>
      </c>
      <c r="DU56" s="97">
        <v>5925.62</v>
      </c>
      <c r="DV56" s="98">
        <f t="shared" si="57"/>
        <v>195216.33</v>
      </c>
      <c r="DW56" s="87">
        <f t="shared" si="58"/>
        <v>181475.51999999996</v>
      </c>
      <c r="DX56" s="87">
        <f t="shared" si="59"/>
        <v>13740.810000000027</v>
      </c>
      <c r="DY56" s="83">
        <f t="shared" si="60"/>
        <v>0.92961239461883116</v>
      </c>
      <c r="DZ56" s="108"/>
      <c r="EA56" s="100">
        <f t="shared" si="2"/>
        <v>-168100.97999999995</v>
      </c>
      <c r="EB56" s="91">
        <f t="shared" si="3"/>
        <v>-139470.99000000005</v>
      </c>
      <c r="EC56" s="101"/>
      <c r="ED56" s="101"/>
      <c r="EE56" s="102">
        <v>30756.960000000003</v>
      </c>
      <c r="EF56" s="102">
        <v>78810.17</v>
      </c>
      <c r="EG56" s="103">
        <f t="shared" si="61"/>
        <v>48053.209999999992</v>
      </c>
      <c r="EH56" s="104">
        <f t="shared" si="62"/>
        <v>1.5623523911335837</v>
      </c>
      <c r="EI56" s="101"/>
      <c r="EJ56" s="101"/>
      <c r="EK56" s="396"/>
      <c r="EL56" s="2"/>
      <c r="EM56" s="101"/>
      <c r="EN56" s="101"/>
    </row>
    <row r="57" spans="1:144" s="1" customFormat="1" ht="15.75" customHeight="1" x14ac:dyDescent="0.25">
      <c r="A57" s="105" t="s">
        <v>57</v>
      </c>
      <c r="B57" s="106">
        <v>14</v>
      </c>
      <c r="C57" s="107">
        <v>1</v>
      </c>
      <c r="D57" s="76" t="s">
        <v>335</v>
      </c>
      <c r="E57" s="77">
        <v>5397.5</v>
      </c>
      <c r="F57" s="78">
        <v>-78239.219999999987</v>
      </c>
      <c r="G57" s="79">
        <v>-150568.60000000003</v>
      </c>
      <c r="H57" s="80">
        <v>5636.6</v>
      </c>
      <c r="I57" s="81">
        <v>511.34000000000009</v>
      </c>
      <c r="J57" s="82">
        <f t="shared" si="4"/>
        <v>5125.26</v>
      </c>
      <c r="K57" s="83">
        <f t="shared" si="5"/>
        <v>9.0717808608026126E-2</v>
      </c>
      <c r="L57" s="84">
        <v>3284.39</v>
      </c>
      <c r="M57" s="84">
        <v>416.79999999999995</v>
      </c>
      <c r="N57" s="82">
        <f t="shared" si="6"/>
        <v>2867.59</v>
      </c>
      <c r="O57" s="83">
        <f t="shared" si="7"/>
        <v>0.12690332146913125</v>
      </c>
      <c r="P57" s="84">
        <v>6475.94</v>
      </c>
      <c r="Q57" s="84">
        <v>4961.34</v>
      </c>
      <c r="R57" s="82">
        <f t="shared" si="8"/>
        <v>1514.5999999999995</v>
      </c>
      <c r="S57" s="83">
        <f t="shared" si="9"/>
        <v>0.76611889548081058</v>
      </c>
      <c r="T57" s="84">
        <v>1430.86</v>
      </c>
      <c r="U57" s="84">
        <v>1227.9000000000001</v>
      </c>
      <c r="V57" s="82">
        <f t="shared" si="10"/>
        <v>202.95999999999981</v>
      </c>
      <c r="W57" s="83">
        <f t="shared" si="11"/>
        <v>0.85815523531302862</v>
      </c>
      <c r="X57" s="84">
        <v>263.92</v>
      </c>
      <c r="Y57" s="84">
        <v>138.13</v>
      </c>
      <c r="Z57" s="82">
        <f t="shared" si="12"/>
        <v>125.79000000000002</v>
      </c>
      <c r="AA57" s="83">
        <f t="shared" si="13"/>
        <v>0.52337829645347067</v>
      </c>
      <c r="AB57" s="84">
        <v>3702.1699999999996</v>
      </c>
      <c r="AC57" s="84">
        <v>6210.43</v>
      </c>
      <c r="AD57" s="82">
        <f t="shared" si="14"/>
        <v>-2508.2600000000007</v>
      </c>
      <c r="AE57" s="83">
        <f t="shared" si="15"/>
        <v>1.6775107572045587</v>
      </c>
      <c r="AF57" s="84">
        <v>0</v>
      </c>
      <c r="AG57" s="84">
        <v>0</v>
      </c>
      <c r="AH57" s="82">
        <f t="shared" si="16"/>
        <v>0</v>
      </c>
      <c r="AI57" s="85"/>
      <c r="AJ57" s="84">
        <v>10984.48</v>
      </c>
      <c r="AK57" s="84">
        <v>5794.4500000000007</v>
      </c>
      <c r="AL57" s="82">
        <f t="shared" si="18"/>
        <v>5190.0299999999988</v>
      </c>
      <c r="AM57" s="86">
        <f t="shared" si="19"/>
        <v>0.52751245393500656</v>
      </c>
      <c r="AN57" s="80">
        <v>24753.87</v>
      </c>
      <c r="AO57" s="81">
        <v>25273.960000000003</v>
      </c>
      <c r="AP57" s="87">
        <f t="shared" si="20"/>
        <v>-520.09000000000378</v>
      </c>
      <c r="AQ57" s="83">
        <f t="shared" si="21"/>
        <v>1.021010452103045</v>
      </c>
      <c r="AR57" s="84">
        <v>0</v>
      </c>
      <c r="AS57" s="84">
        <v>0</v>
      </c>
      <c r="AT57" s="87">
        <f t="shared" si="0"/>
        <v>0</v>
      </c>
      <c r="AU57" s="96"/>
      <c r="AV57" s="80">
        <v>1946.3400000000001</v>
      </c>
      <c r="AW57" s="81">
        <v>0</v>
      </c>
      <c r="AX57" s="87">
        <f t="shared" si="23"/>
        <v>1946.3400000000001</v>
      </c>
      <c r="AY57" s="83">
        <f t="shared" si="24"/>
        <v>0</v>
      </c>
      <c r="AZ57" s="90">
        <v>0</v>
      </c>
      <c r="BA57" s="82">
        <v>0</v>
      </c>
      <c r="BB57" s="82">
        <f t="shared" si="25"/>
        <v>0</v>
      </c>
      <c r="BC57" s="91"/>
      <c r="BD57" s="84">
        <v>33703.07</v>
      </c>
      <c r="BE57" s="84">
        <v>32481.16</v>
      </c>
      <c r="BF57" s="87">
        <f t="shared" si="26"/>
        <v>1221.9099999999999</v>
      </c>
      <c r="BG57" s="83">
        <f t="shared" si="27"/>
        <v>0.96374484579594677</v>
      </c>
      <c r="BH57" s="84">
        <v>3404.7500000000009</v>
      </c>
      <c r="BI57" s="84">
        <v>0</v>
      </c>
      <c r="BJ57" s="82">
        <f t="shared" si="28"/>
        <v>3404.7500000000009</v>
      </c>
      <c r="BK57" s="86">
        <f t="shared" si="29"/>
        <v>0</v>
      </c>
      <c r="BL57" s="80">
        <v>5613.4</v>
      </c>
      <c r="BM57" s="80">
        <v>0</v>
      </c>
      <c r="BN57" s="82">
        <f t="shared" si="30"/>
        <v>5613.4</v>
      </c>
      <c r="BO57" s="86">
        <f t="shared" si="31"/>
        <v>0</v>
      </c>
      <c r="BP57" s="80">
        <v>1417.3899999999999</v>
      </c>
      <c r="BQ57" s="80">
        <v>0</v>
      </c>
      <c r="BR57" s="82">
        <f t="shared" si="32"/>
        <v>1417.3899999999999</v>
      </c>
      <c r="BS57" s="86">
        <f t="shared" si="33"/>
        <v>0</v>
      </c>
      <c r="BT57" s="80">
        <v>2990.7400000000007</v>
      </c>
      <c r="BU57" s="80">
        <v>0</v>
      </c>
      <c r="BV57" s="82">
        <f t="shared" si="34"/>
        <v>2990.7400000000007</v>
      </c>
      <c r="BW57" s="86">
        <f t="shared" si="35"/>
        <v>0</v>
      </c>
      <c r="BX57" s="80">
        <v>971.04000000000019</v>
      </c>
      <c r="BY57" s="80">
        <v>0</v>
      </c>
      <c r="BZ57" s="82">
        <f t="shared" si="36"/>
        <v>971.04000000000019</v>
      </c>
      <c r="CA57" s="86">
        <f t="shared" si="37"/>
        <v>0</v>
      </c>
      <c r="CB57" s="80">
        <v>1822.1899999999998</v>
      </c>
      <c r="CC57" s="80">
        <v>187.79</v>
      </c>
      <c r="CD57" s="82">
        <f t="shared" si="38"/>
        <v>1634.3999999999999</v>
      </c>
      <c r="CE57" s="83">
        <f t="shared" si="39"/>
        <v>0.10305731015975284</v>
      </c>
      <c r="CF57" s="84">
        <v>0</v>
      </c>
      <c r="CG57" s="84">
        <v>0</v>
      </c>
      <c r="CH57" s="82">
        <f t="shared" si="40"/>
        <v>0</v>
      </c>
      <c r="CI57" s="86"/>
      <c r="CJ57" s="80">
        <v>0</v>
      </c>
      <c r="CK57" s="81">
        <v>0</v>
      </c>
      <c r="CL57" s="81">
        <v>0</v>
      </c>
      <c r="CM57" s="92"/>
      <c r="CN57" s="93">
        <v>31132.240000000002</v>
      </c>
      <c r="CO57" s="93">
        <v>37782.29</v>
      </c>
      <c r="CP57" s="87">
        <f t="shared" si="42"/>
        <v>-6650.0499999999993</v>
      </c>
      <c r="CQ57" s="94">
        <f t="shared" si="43"/>
        <v>1.213606537788479</v>
      </c>
      <c r="CR57" s="80">
        <v>29500.039999999997</v>
      </c>
      <c r="CS57" s="81">
        <v>29864.86</v>
      </c>
      <c r="CT57" s="87">
        <f t="shared" si="44"/>
        <v>-364.82000000000335</v>
      </c>
      <c r="CU57" s="94">
        <f t="shared" si="45"/>
        <v>1.012366762892525</v>
      </c>
      <c r="CV57" s="80">
        <v>5742.9499999999989</v>
      </c>
      <c r="CW57" s="81">
        <v>0</v>
      </c>
      <c r="CX57" s="87">
        <f t="shared" si="46"/>
        <v>5742.9499999999989</v>
      </c>
      <c r="CY57" s="86">
        <f t="shared" si="47"/>
        <v>0</v>
      </c>
      <c r="CZ57" s="80">
        <v>718.96</v>
      </c>
      <c r="DA57" s="81">
        <v>588.80999999999995</v>
      </c>
      <c r="DB57" s="87">
        <f t="shared" si="48"/>
        <v>130.15000000000009</v>
      </c>
      <c r="DC57" s="86">
        <f t="shared" si="49"/>
        <v>0.81897463002114157</v>
      </c>
      <c r="DD57" s="80">
        <v>91.76</v>
      </c>
      <c r="DE57" s="81">
        <v>0</v>
      </c>
      <c r="DF57" s="87">
        <f t="shared" si="50"/>
        <v>91.76</v>
      </c>
      <c r="DG57" s="86">
        <f t="shared" si="51"/>
        <v>0</v>
      </c>
      <c r="DH57" s="95">
        <v>5931.869999999999</v>
      </c>
      <c r="DI57" s="403">
        <v>5345.59</v>
      </c>
      <c r="DJ57" s="87">
        <f t="shared" si="52"/>
        <v>586.27999999999884</v>
      </c>
      <c r="DK57" s="94">
        <f t="shared" si="53"/>
        <v>0.90116438829576528</v>
      </c>
      <c r="DL57" s="80">
        <v>10234.64</v>
      </c>
      <c r="DM57" s="81">
        <v>8555.77</v>
      </c>
      <c r="DN57" s="87">
        <f t="shared" si="54"/>
        <v>1678.869999999999</v>
      </c>
      <c r="DO57" s="406">
        <f t="shared" si="55"/>
        <v>0.83596198791554965</v>
      </c>
      <c r="DP57" s="84">
        <v>0</v>
      </c>
      <c r="DQ57" s="80">
        <v>0</v>
      </c>
      <c r="DR57" s="82">
        <f t="shared" si="56"/>
        <v>0</v>
      </c>
      <c r="DS57" s="96"/>
      <c r="DT57" s="97">
        <v>6618.8600000000006</v>
      </c>
      <c r="DU57" s="97">
        <v>5433.2300000000005</v>
      </c>
      <c r="DV57" s="98">
        <f t="shared" si="57"/>
        <v>198372.46999999997</v>
      </c>
      <c r="DW57" s="87">
        <f t="shared" si="58"/>
        <v>164773.84999999998</v>
      </c>
      <c r="DX57" s="87">
        <f t="shared" si="59"/>
        <v>33598.619999999995</v>
      </c>
      <c r="DY57" s="83">
        <f t="shared" si="60"/>
        <v>0.8306286149484351</v>
      </c>
      <c r="DZ57" s="108"/>
      <c r="EA57" s="100">
        <f t="shared" si="2"/>
        <v>-44640.599999999991</v>
      </c>
      <c r="EB57" s="91">
        <f t="shared" si="3"/>
        <v>-133314.97000000003</v>
      </c>
      <c r="EC57" s="101"/>
      <c r="ED57" s="101"/>
      <c r="EE57" s="102">
        <v>31254.62</v>
      </c>
      <c r="EF57" s="102">
        <v>77778.31</v>
      </c>
      <c r="EG57" s="103">
        <f t="shared" si="61"/>
        <v>46523.69</v>
      </c>
      <c r="EH57" s="104">
        <f t="shared" si="62"/>
        <v>1.4885380145399305</v>
      </c>
      <c r="EI57" s="101"/>
      <c r="EJ57" s="101"/>
      <c r="EK57" s="396"/>
      <c r="EL57" s="2"/>
      <c r="EM57" s="101"/>
      <c r="EN57" s="101"/>
    </row>
    <row r="58" spans="1:144" s="1" customFormat="1" ht="15.75" customHeight="1" x14ac:dyDescent="0.25">
      <c r="A58" s="105" t="s">
        <v>58</v>
      </c>
      <c r="B58" s="106">
        <v>9</v>
      </c>
      <c r="C58" s="107">
        <v>1</v>
      </c>
      <c r="D58" s="76" t="s">
        <v>336</v>
      </c>
      <c r="E58" s="77">
        <v>2444.1</v>
      </c>
      <c r="F58" s="78">
        <v>84938.45</v>
      </c>
      <c r="G58" s="79">
        <v>77571.540000000008</v>
      </c>
      <c r="H58" s="80">
        <v>2956.8600000000006</v>
      </c>
      <c r="I58" s="81">
        <v>178.35999999999999</v>
      </c>
      <c r="J58" s="82">
        <f t="shared" si="4"/>
        <v>2778.5000000000005</v>
      </c>
      <c r="K58" s="83">
        <f t="shared" si="5"/>
        <v>6.0320745655864649E-2</v>
      </c>
      <c r="L58" s="84">
        <v>2115.37</v>
      </c>
      <c r="M58" s="84">
        <v>412.47</v>
      </c>
      <c r="N58" s="82">
        <f t="shared" si="6"/>
        <v>1702.8999999999999</v>
      </c>
      <c r="O58" s="83">
        <f t="shared" si="7"/>
        <v>0.19498716536586982</v>
      </c>
      <c r="P58" s="84">
        <v>3240.1399999999994</v>
      </c>
      <c r="Q58" s="84">
        <v>2486.0499999999997</v>
      </c>
      <c r="R58" s="82">
        <f t="shared" si="8"/>
        <v>754.08999999999969</v>
      </c>
      <c r="S58" s="83">
        <f t="shared" si="9"/>
        <v>0.76726622923700838</v>
      </c>
      <c r="T58" s="84">
        <v>587.55000000000007</v>
      </c>
      <c r="U58" s="84">
        <v>502.21000000000004</v>
      </c>
      <c r="V58" s="82">
        <f t="shared" si="10"/>
        <v>85.340000000000032</v>
      </c>
      <c r="W58" s="83">
        <f t="shared" si="11"/>
        <v>0.85475278699685131</v>
      </c>
      <c r="X58" s="84">
        <v>217.04000000000002</v>
      </c>
      <c r="Y58" s="84">
        <v>86.39</v>
      </c>
      <c r="Z58" s="82">
        <f t="shared" si="12"/>
        <v>130.65000000000003</v>
      </c>
      <c r="AA58" s="83">
        <f t="shared" si="13"/>
        <v>0.39803722816070769</v>
      </c>
      <c r="AB58" s="84">
        <v>1391.94</v>
      </c>
      <c r="AC58" s="84">
        <v>856.39</v>
      </c>
      <c r="AD58" s="82">
        <f t="shared" si="14"/>
        <v>535.55000000000007</v>
      </c>
      <c r="AE58" s="83">
        <f t="shared" si="15"/>
        <v>0.6152492205123784</v>
      </c>
      <c r="AF58" s="84">
        <v>836.86999999999989</v>
      </c>
      <c r="AG58" s="84">
        <v>0</v>
      </c>
      <c r="AH58" s="82">
        <f t="shared" si="16"/>
        <v>836.86999999999989</v>
      </c>
      <c r="AI58" s="85">
        <f t="shared" si="17"/>
        <v>0</v>
      </c>
      <c r="AJ58" s="84">
        <v>4607.38</v>
      </c>
      <c r="AK58" s="84">
        <v>2623.84</v>
      </c>
      <c r="AL58" s="82">
        <f t="shared" si="18"/>
        <v>1983.54</v>
      </c>
      <c r="AM58" s="86">
        <f t="shared" si="19"/>
        <v>0.56948634581909896</v>
      </c>
      <c r="AN58" s="80">
        <v>9658.17</v>
      </c>
      <c r="AO58" s="81">
        <v>8796.0300000000007</v>
      </c>
      <c r="AP58" s="87">
        <f t="shared" si="20"/>
        <v>862.13999999999942</v>
      </c>
      <c r="AQ58" s="83">
        <f t="shared" si="21"/>
        <v>0.91073464227695311</v>
      </c>
      <c r="AR58" s="84">
        <v>0</v>
      </c>
      <c r="AS58" s="84">
        <v>0</v>
      </c>
      <c r="AT58" s="87">
        <f t="shared" si="0"/>
        <v>0</v>
      </c>
      <c r="AU58" s="96"/>
      <c r="AV58" s="80">
        <v>887.21</v>
      </c>
      <c r="AW58" s="81">
        <v>0</v>
      </c>
      <c r="AX58" s="87">
        <f t="shared" si="23"/>
        <v>887.21</v>
      </c>
      <c r="AY58" s="83">
        <f t="shared" si="24"/>
        <v>0</v>
      </c>
      <c r="AZ58" s="90">
        <v>0</v>
      </c>
      <c r="BA58" s="82">
        <v>0</v>
      </c>
      <c r="BB58" s="82">
        <f t="shared" si="25"/>
        <v>0</v>
      </c>
      <c r="BC58" s="91"/>
      <c r="BD58" s="84">
        <v>15157.35</v>
      </c>
      <c r="BE58" s="84">
        <v>1845.0200000000004</v>
      </c>
      <c r="BF58" s="87">
        <f t="shared" si="26"/>
        <v>13312.33</v>
      </c>
      <c r="BG58" s="83">
        <f t="shared" si="27"/>
        <v>0.12172444391664773</v>
      </c>
      <c r="BH58" s="84">
        <v>1800.8199999999997</v>
      </c>
      <c r="BI58" s="84">
        <v>0</v>
      </c>
      <c r="BJ58" s="82">
        <f t="shared" si="28"/>
        <v>1800.8199999999997</v>
      </c>
      <c r="BK58" s="86">
        <f t="shared" si="29"/>
        <v>0</v>
      </c>
      <c r="BL58" s="80">
        <v>3233.5699999999997</v>
      </c>
      <c r="BM58" s="80">
        <v>0</v>
      </c>
      <c r="BN58" s="82">
        <f t="shared" si="30"/>
        <v>3233.5699999999997</v>
      </c>
      <c r="BO58" s="86">
        <f t="shared" si="31"/>
        <v>0</v>
      </c>
      <c r="BP58" s="80">
        <v>528.66999999999996</v>
      </c>
      <c r="BQ58" s="80">
        <v>0</v>
      </c>
      <c r="BR58" s="82">
        <f t="shared" si="32"/>
        <v>528.66999999999996</v>
      </c>
      <c r="BS58" s="86">
        <f t="shared" si="33"/>
        <v>0</v>
      </c>
      <c r="BT58" s="80">
        <v>1101.5400000000002</v>
      </c>
      <c r="BU58" s="80">
        <v>0</v>
      </c>
      <c r="BV58" s="82">
        <f t="shared" si="34"/>
        <v>1101.5400000000002</v>
      </c>
      <c r="BW58" s="86">
        <f t="shared" si="35"/>
        <v>0</v>
      </c>
      <c r="BX58" s="80">
        <v>798.97</v>
      </c>
      <c r="BY58" s="80">
        <v>0</v>
      </c>
      <c r="BZ58" s="82">
        <f t="shared" si="36"/>
        <v>798.97</v>
      </c>
      <c r="CA58" s="86">
        <f t="shared" si="37"/>
        <v>0</v>
      </c>
      <c r="CB58" s="80">
        <v>376.40000000000003</v>
      </c>
      <c r="CC58" s="80">
        <v>427.25</v>
      </c>
      <c r="CD58" s="82">
        <f t="shared" si="38"/>
        <v>-50.849999999999966</v>
      </c>
      <c r="CE58" s="83">
        <f t="shared" si="39"/>
        <v>1.1350956429330499</v>
      </c>
      <c r="CF58" s="84">
        <v>115.09</v>
      </c>
      <c r="CG58" s="84">
        <v>0</v>
      </c>
      <c r="CH58" s="82">
        <f t="shared" si="40"/>
        <v>115.09</v>
      </c>
      <c r="CI58" s="86">
        <f t="shared" si="41"/>
        <v>0</v>
      </c>
      <c r="CJ58" s="80">
        <v>0</v>
      </c>
      <c r="CK58" s="81">
        <v>0</v>
      </c>
      <c r="CL58" s="81">
        <v>0</v>
      </c>
      <c r="CM58" s="92"/>
      <c r="CN58" s="93">
        <v>22156.299999999996</v>
      </c>
      <c r="CO58" s="93">
        <v>25338.010000000002</v>
      </c>
      <c r="CP58" s="87">
        <f t="shared" si="42"/>
        <v>-3181.7100000000064</v>
      </c>
      <c r="CQ58" s="94">
        <f t="shared" si="43"/>
        <v>1.1436029481456744</v>
      </c>
      <c r="CR58" s="80">
        <v>10496.199999999999</v>
      </c>
      <c r="CS58" s="81">
        <v>10684.310000000001</v>
      </c>
      <c r="CT58" s="87">
        <f t="shared" si="44"/>
        <v>-188.1100000000024</v>
      </c>
      <c r="CU58" s="94">
        <f t="shared" si="45"/>
        <v>1.0179217240525145</v>
      </c>
      <c r="CV58" s="80">
        <v>2347.1000000000004</v>
      </c>
      <c r="CW58" s="81">
        <v>0</v>
      </c>
      <c r="CX58" s="87">
        <f t="shared" si="46"/>
        <v>2347.1000000000004</v>
      </c>
      <c r="CY58" s="86">
        <f t="shared" si="47"/>
        <v>0</v>
      </c>
      <c r="CZ58" s="80">
        <v>406.21000000000004</v>
      </c>
      <c r="DA58" s="81">
        <v>331.40999999999997</v>
      </c>
      <c r="DB58" s="87">
        <f t="shared" si="48"/>
        <v>74.800000000000068</v>
      </c>
      <c r="DC58" s="86">
        <f t="shared" si="49"/>
        <v>0.81585879225031377</v>
      </c>
      <c r="DD58" s="80">
        <v>52.06</v>
      </c>
      <c r="DE58" s="81">
        <v>0</v>
      </c>
      <c r="DF58" s="87">
        <f t="shared" si="50"/>
        <v>52.06</v>
      </c>
      <c r="DG58" s="86">
        <f t="shared" si="51"/>
        <v>0</v>
      </c>
      <c r="DH58" s="95">
        <v>2255.41</v>
      </c>
      <c r="DI58" s="403">
        <v>1213.99</v>
      </c>
      <c r="DJ58" s="87">
        <f t="shared" si="52"/>
        <v>1041.4199999999998</v>
      </c>
      <c r="DK58" s="94">
        <f t="shared" si="53"/>
        <v>0.53825690229270962</v>
      </c>
      <c r="DL58" s="80">
        <v>7058.27</v>
      </c>
      <c r="DM58" s="81">
        <v>4762.6499999999996</v>
      </c>
      <c r="DN58" s="87">
        <f t="shared" si="54"/>
        <v>2295.6200000000008</v>
      </c>
      <c r="DO58" s="406">
        <f t="shared" si="55"/>
        <v>0.6747616625603724</v>
      </c>
      <c r="DP58" s="84">
        <v>0</v>
      </c>
      <c r="DQ58" s="80">
        <v>0</v>
      </c>
      <c r="DR58" s="82">
        <f t="shared" si="56"/>
        <v>0</v>
      </c>
      <c r="DS58" s="96"/>
      <c r="DT58" s="97">
        <v>3259.29</v>
      </c>
      <c r="DU58" s="97">
        <v>2116.2799999999997</v>
      </c>
      <c r="DV58" s="98">
        <f t="shared" si="57"/>
        <v>97641.78</v>
      </c>
      <c r="DW58" s="87">
        <f t="shared" si="58"/>
        <v>62660.660000000018</v>
      </c>
      <c r="DX58" s="87">
        <f t="shared" si="59"/>
        <v>34981.119999999981</v>
      </c>
      <c r="DY58" s="83">
        <f t="shared" si="60"/>
        <v>0.64174024684924857</v>
      </c>
      <c r="DZ58" s="108"/>
      <c r="EA58" s="100">
        <f t="shared" si="2"/>
        <v>119919.56999999996</v>
      </c>
      <c r="EB58" s="91">
        <f t="shared" si="3"/>
        <v>98411.68</v>
      </c>
      <c r="EC58" s="101"/>
      <c r="ED58" s="101"/>
      <c r="EE58" s="102">
        <v>15283.77</v>
      </c>
      <c r="EF58" s="102">
        <v>59738.93</v>
      </c>
      <c r="EG58" s="103">
        <f t="shared" si="61"/>
        <v>44455.16</v>
      </c>
      <c r="EH58" s="104">
        <f t="shared" si="62"/>
        <v>2.9086514649199775</v>
      </c>
      <c r="EI58" s="101"/>
      <c r="EJ58" s="101"/>
      <c r="EK58" s="396"/>
      <c r="EL58" s="2"/>
      <c r="EM58" s="101"/>
      <c r="EN58" s="101"/>
    </row>
    <row r="59" spans="1:144" s="1" customFormat="1" ht="15.75" customHeight="1" x14ac:dyDescent="0.25">
      <c r="A59" s="105" t="s">
        <v>59</v>
      </c>
      <c r="B59" s="106">
        <v>5</v>
      </c>
      <c r="C59" s="107">
        <v>2</v>
      </c>
      <c r="D59" s="76" t="s">
        <v>337</v>
      </c>
      <c r="E59" s="77">
        <v>2314.2000000000003</v>
      </c>
      <c r="F59" s="78">
        <v>-2017.2399999999971</v>
      </c>
      <c r="G59" s="79">
        <v>-6806.4500000000062</v>
      </c>
      <c r="H59" s="80">
        <v>2751.58</v>
      </c>
      <c r="I59" s="81">
        <v>468.42</v>
      </c>
      <c r="J59" s="82">
        <f t="shared" si="4"/>
        <v>2283.16</v>
      </c>
      <c r="K59" s="83">
        <f t="shared" si="5"/>
        <v>0.17023673671127135</v>
      </c>
      <c r="L59" s="84">
        <v>1606.75</v>
      </c>
      <c r="M59" s="84">
        <v>745.84</v>
      </c>
      <c r="N59" s="82">
        <f t="shared" si="6"/>
        <v>860.91</v>
      </c>
      <c r="O59" s="83">
        <f t="shared" si="7"/>
        <v>0.46419169130231835</v>
      </c>
      <c r="P59" s="84">
        <v>0</v>
      </c>
      <c r="Q59" s="84">
        <v>0</v>
      </c>
      <c r="R59" s="82">
        <f t="shared" si="8"/>
        <v>0</v>
      </c>
      <c r="S59" s="83"/>
      <c r="T59" s="84">
        <v>0</v>
      </c>
      <c r="U59" s="84">
        <v>0</v>
      </c>
      <c r="V59" s="82">
        <f t="shared" si="10"/>
        <v>0</v>
      </c>
      <c r="W59" s="83"/>
      <c r="X59" s="84">
        <v>131.43</v>
      </c>
      <c r="Y59" s="84">
        <v>137.88000000000002</v>
      </c>
      <c r="Z59" s="82">
        <f t="shared" si="12"/>
        <v>-6.4500000000000171</v>
      </c>
      <c r="AA59" s="83">
        <f t="shared" si="13"/>
        <v>1.0490755535265923</v>
      </c>
      <c r="AB59" s="84">
        <v>1703.27</v>
      </c>
      <c r="AC59" s="84">
        <v>1246.26</v>
      </c>
      <c r="AD59" s="82">
        <f t="shared" si="14"/>
        <v>457.01</v>
      </c>
      <c r="AE59" s="83">
        <f t="shared" si="15"/>
        <v>0.73168669676563314</v>
      </c>
      <c r="AF59" s="84">
        <v>792.36999999999989</v>
      </c>
      <c r="AG59" s="84">
        <v>0</v>
      </c>
      <c r="AH59" s="82">
        <f t="shared" si="16"/>
        <v>792.36999999999989</v>
      </c>
      <c r="AI59" s="85">
        <f t="shared" si="17"/>
        <v>0</v>
      </c>
      <c r="AJ59" s="84">
        <v>3593.7200000000003</v>
      </c>
      <c r="AK59" s="84">
        <v>2484.3799999999997</v>
      </c>
      <c r="AL59" s="82">
        <f t="shared" si="18"/>
        <v>1109.3400000000006</v>
      </c>
      <c r="AM59" s="86">
        <f t="shared" si="19"/>
        <v>0.69131151007869274</v>
      </c>
      <c r="AN59" s="80">
        <v>0</v>
      </c>
      <c r="AO59" s="81">
        <v>0</v>
      </c>
      <c r="AP59" s="87">
        <f t="shared" si="20"/>
        <v>0</v>
      </c>
      <c r="AQ59" s="83"/>
      <c r="AR59" s="84">
        <v>0</v>
      </c>
      <c r="AS59" s="84">
        <v>0</v>
      </c>
      <c r="AT59" s="87">
        <f t="shared" si="0"/>
        <v>0</v>
      </c>
      <c r="AU59" s="96"/>
      <c r="AV59" s="80">
        <v>2517.17</v>
      </c>
      <c r="AW59" s="81">
        <v>4923.76</v>
      </c>
      <c r="AX59" s="87">
        <f t="shared" si="23"/>
        <v>-2406.59</v>
      </c>
      <c r="AY59" s="83">
        <f t="shared" si="24"/>
        <v>1.956069713209676</v>
      </c>
      <c r="AZ59" s="90">
        <v>0</v>
      </c>
      <c r="BA59" s="82">
        <v>0</v>
      </c>
      <c r="BB59" s="82">
        <f t="shared" si="25"/>
        <v>0</v>
      </c>
      <c r="BC59" s="91"/>
      <c r="BD59" s="84">
        <v>15984.44</v>
      </c>
      <c r="BE59" s="84">
        <v>5042.24</v>
      </c>
      <c r="BF59" s="87">
        <f t="shared" si="26"/>
        <v>10942.2</v>
      </c>
      <c r="BG59" s="83">
        <f t="shared" si="27"/>
        <v>0.3154467719857561</v>
      </c>
      <c r="BH59" s="84">
        <v>1631.06</v>
      </c>
      <c r="BI59" s="84">
        <v>0</v>
      </c>
      <c r="BJ59" s="82">
        <f t="shared" si="28"/>
        <v>1631.06</v>
      </c>
      <c r="BK59" s="86">
        <f t="shared" si="29"/>
        <v>0</v>
      </c>
      <c r="BL59" s="80">
        <v>2822.6400000000003</v>
      </c>
      <c r="BM59" s="80">
        <v>0</v>
      </c>
      <c r="BN59" s="82">
        <f t="shared" si="30"/>
        <v>2822.6400000000003</v>
      </c>
      <c r="BO59" s="86">
        <f t="shared" si="31"/>
        <v>0</v>
      </c>
      <c r="BP59" s="80">
        <v>0</v>
      </c>
      <c r="BQ59" s="80">
        <v>0</v>
      </c>
      <c r="BR59" s="82">
        <f t="shared" si="32"/>
        <v>0</v>
      </c>
      <c r="BS59" s="86"/>
      <c r="BT59" s="80">
        <v>0</v>
      </c>
      <c r="BU59" s="80">
        <v>0</v>
      </c>
      <c r="BV59" s="82">
        <f t="shared" si="34"/>
        <v>0</v>
      </c>
      <c r="BW59" s="86"/>
      <c r="BX59" s="80">
        <v>485.30000000000007</v>
      </c>
      <c r="BY59" s="80">
        <v>260.55</v>
      </c>
      <c r="BZ59" s="82">
        <f t="shared" si="36"/>
        <v>224.75000000000006</v>
      </c>
      <c r="CA59" s="86">
        <f t="shared" si="37"/>
        <v>0.53688440140119509</v>
      </c>
      <c r="CB59" s="80">
        <v>552.64</v>
      </c>
      <c r="CC59" s="80">
        <v>256.63</v>
      </c>
      <c r="CD59" s="82">
        <f t="shared" si="38"/>
        <v>296.01</v>
      </c>
      <c r="CE59" s="83">
        <f t="shared" si="39"/>
        <v>0.46437101910828027</v>
      </c>
      <c r="CF59" s="84">
        <v>108.09</v>
      </c>
      <c r="CG59" s="84">
        <v>0</v>
      </c>
      <c r="CH59" s="82">
        <f t="shared" si="40"/>
        <v>108.09</v>
      </c>
      <c r="CI59" s="86">
        <f t="shared" si="41"/>
        <v>0</v>
      </c>
      <c r="CJ59" s="80">
        <v>0</v>
      </c>
      <c r="CK59" s="81">
        <v>0</v>
      </c>
      <c r="CL59" s="81">
        <v>0</v>
      </c>
      <c r="CM59" s="92"/>
      <c r="CN59" s="93">
        <v>24944.390000000003</v>
      </c>
      <c r="CO59" s="93">
        <v>32030.150000000005</v>
      </c>
      <c r="CP59" s="87">
        <f t="shared" si="42"/>
        <v>-7085.760000000002</v>
      </c>
      <c r="CQ59" s="94">
        <f t="shared" si="43"/>
        <v>1.284062268109182</v>
      </c>
      <c r="CR59" s="80">
        <v>11355.44</v>
      </c>
      <c r="CS59" s="81">
        <v>11477.029999999999</v>
      </c>
      <c r="CT59" s="87">
        <f t="shared" si="44"/>
        <v>-121.58999999999833</v>
      </c>
      <c r="CU59" s="94">
        <f t="shared" si="45"/>
        <v>1.0107076432088935</v>
      </c>
      <c r="CV59" s="80">
        <v>4087.34</v>
      </c>
      <c r="CW59" s="81">
        <v>0</v>
      </c>
      <c r="CX59" s="87">
        <f t="shared" si="46"/>
        <v>4087.34</v>
      </c>
      <c r="CY59" s="86">
        <f t="shared" si="47"/>
        <v>0</v>
      </c>
      <c r="CZ59" s="80">
        <v>619.29000000000008</v>
      </c>
      <c r="DA59" s="81">
        <v>505.14000000000004</v>
      </c>
      <c r="DB59" s="87">
        <f t="shared" si="48"/>
        <v>114.15000000000003</v>
      </c>
      <c r="DC59" s="86">
        <f t="shared" si="49"/>
        <v>0.81567601608293361</v>
      </c>
      <c r="DD59" s="80">
        <v>79.36</v>
      </c>
      <c r="DE59" s="81">
        <v>0</v>
      </c>
      <c r="DF59" s="87">
        <f t="shared" si="50"/>
        <v>79.36</v>
      </c>
      <c r="DG59" s="86">
        <f t="shared" si="51"/>
        <v>0</v>
      </c>
      <c r="DH59" s="95">
        <v>2448.56</v>
      </c>
      <c r="DI59" s="403">
        <v>1210.17</v>
      </c>
      <c r="DJ59" s="87">
        <f t="shared" si="52"/>
        <v>1238.3899999999999</v>
      </c>
      <c r="DK59" s="94">
        <f t="shared" si="53"/>
        <v>0.49423742934622805</v>
      </c>
      <c r="DL59" s="80">
        <v>0</v>
      </c>
      <c r="DM59" s="81">
        <v>0</v>
      </c>
      <c r="DN59" s="87">
        <f t="shared" si="54"/>
        <v>0</v>
      </c>
      <c r="DO59" s="406"/>
      <c r="DP59" s="84">
        <v>0</v>
      </c>
      <c r="DQ59" s="80">
        <v>0</v>
      </c>
      <c r="DR59" s="82">
        <f t="shared" si="56"/>
        <v>0</v>
      </c>
      <c r="DS59" s="96"/>
      <c r="DT59" s="97">
        <v>2700.99</v>
      </c>
      <c r="DU59" s="97">
        <v>2119.02</v>
      </c>
      <c r="DV59" s="98">
        <f t="shared" si="57"/>
        <v>80915.83</v>
      </c>
      <c r="DW59" s="87">
        <f t="shared" si="58"/>
        <v>62907.469999999994</v>
      </c>
      <c r="DX59" s="87">
        <f t="shared" si="59"/>
        <v>18008.360000000008</v>
      </c>
      <c r="DY59" s="83">
        <f t="shared" si="60"/>
        <v>0.77744330126750216</v>
      </c>
      <c r="DZ59" s="108"/>
      <c r="EA59" s="100">
        <f t="shared" si="2"/>
        <v>15991.120000000017</v>
      </c>
      <c r="EB59" s="91">
        <f t="shared" si="3"/>
        <v>9218.2999999999938</v>
      </c>
      <c r="EC59" s="101"/>
      <c r="ED59" s="101"/>
      <c r="EE59" s="102">
        <v>12730.689999999999</v>
      </c>
      <c r="EF59" s="102">
        <v>15952.46</v>
      </c>
      <c r="EG59" s="103">
        <f t="shared" si="61"/>
        <v>3221.7700000000004</v>
      </c>
      <c r="EH59" s="104">
        <f t="shared" si="62"/>
        <v>0.25307112183235952</v>
      </c>
      <c r="EI59" s="101"/>
      <c r="EJ59" s="101"/>
      <c r="EK59" s="396"/>
      <c r="EL59" s="2"/>
      <c r="EM59" s="101"/>
      <c r="EN59" s="101"/>
    </row>
    <row r="60" spans="1:144" s="1" customFormat="1" ht="15.75" customHeight="1" x14ac:dyDescent="0.25">
      <c r="A60" s="105" t="s">
        <v>60</v>
      </c>
      <c r="B60" s="106">
        <v>5</v>
      </c>
      <c r="C60" s="107">
        <v>4</v>
      </c>
      <c r="D60" s="76" t="s">
        <v>338</v>
      </c>
      <c r="E60" s="77">
        <v>2887.5999999999995</v>
      </c>
      <c r="F60" s="78">
        <v>-67411.13</v>
      </c>
      <c r="G60" s="79">
        <v>18675.210000000006</v>
      </c>
      <c r="H60" s="80">
        <v>4064.8700000000008</v>
      </c>
      <c r="I60" s="81">
        <v>671.65000000000009</v>
      </c>
      <c r="J60" s="82">
        <f t="shared" si="4"/>
        <v>3393.2200000000007</v>
      </c>
      <c r="K60" s="83">
        <f t="shared" si="5"/>
        <v>0.16523283647447518</v>
      </c>
      <c r="L60" s="84">
        <v>2006.01</v>
      </c>
      <c r="M60" s="84">
        <v>733.43</v>
      </c>
      <c r="N60" s="82">
        <f t="shared" si="6"/>
        <v>1272.58</v>
      </c>
      <c r="O60" s="83">
        <f t="shared" si="7"/>
        <v>0.36561632294953661</v>
      </c>
      <c r="P60" s="84">
        <v>3958.06</v>
      </c>
      <c r="Q60" s="84">
        <v>3047.8</v>
      </c>
      <c r="R60" s="82">
        <f t="shared" si="8"/>
        <v>910.25999999999976</v>
      </c>
      <c r="S60" s="83">
        <f t="shared" si="9"/>
        <v>0.77002369847854768</v>
      </c>
      <c r="T60" s="84">
        <v>796.43</v>
      </c>
      <c r="U60" s="84">
        <v>683.45</v>
      </c>
      <c r="V60" s="82">
        <f t="shared" si="10"/>
        <v>112.9799999999999</v>
      </c>
      <c r="W60" s="83">
        <f t="shared" si="11"/>
        <v>0.85814195848976071</v>
      </c>
      <c r="X60" s="84">
        <v>234.48</v>
      </c>
      <c r="Y60" s="84">
        <v>138.07000000000002</v>
      </c>
      <c r="Z60" s="82">
        <f t="shared" si="12"/>
        <v>96.409999999999968</v>
      </c>
      <c r="AA60" s="83">
        <f t="shared" si="13"/>
        <v>0.5888348686455136</v>
      </c>
      <c r="AB60" s="84">
        <v>4158.7099999999991</v>
      </c>
      <c r="AC60" s="84">
        <v>8082.6500000000005</v>
      </c>
      <c r="AD60" s="82">
        <f t="shared" si="14"/>
        <v>-3923.9400000000014</v>
      </c>
      <c r="AE60" s="83">
        <f t="shared" si="15"/>
        <v>1.9435473981114342</v>
      </c>
      <c r="AF60" s="84">
        <v>988.69999999999993</v>
      </c>
      <c r="AG60" s="84">
        <v>0</v>
      </c>
      <c r="AH60" s="82">
        <f t="shared" si="16"/>
        <v>988.69999999999993</v>
      </c>
      <c r="AI60" s="85">
        <f t="shared" si="17"/>
        <v>0</v>
      </c>
      <c r="AJ60" s="84">
        <v>5443.4299999999994</v>
      </c>
      <c r="AK60" s="84">
        <v>13514.380000000001</v>
      </c>
      <c r="AL60" s="82">
        <f t="shared" si="18"/>
        <v>-8070.9500000000016</v>
      </c>
      <c r="AM60" s="86">
        <f t="shared" si="19"/>
        <v>2.4826956532921343</v>
      </c>
      <c r="AN60" s="80">
        <v>0</v>
      </c>
      <c r="AO60" s="81">
        <v>0</v>
      </c>
      <c r="AP60" s="87">
        <f t="shared" si="20"/>
        <v>0</v>
      </c>
      <c r="AQ60" s="83"/>
      <c r="AR60" s="84">
        <v>0</v>
      </c>
      <c r="AS60" s="84">
        <v>0</v>
      </c>
      <c r="AT60" s="87">
        <f t="shared" si="0"/>
        <v>0</v>
      </c>
      <c r="AU60" s="96"/>
      <c r="AV60" s="80">
        <v>1673.9499999999998</v>
      </c>
      <c r="AW60" s="81">
        <v>2730.66</v>
      </c>
      <c r="AX60" s="87">
        <f t="shared" si="23"/>
        <v>-1056.71</v>
      </c>
      <c r="AY60" s="83">
        <f t="shared" si="24"/>
        <v>1.6312673616296784</v>
      </c>
      <c r="AZ60" s="90">
        <v>0</v>
      </c>
      <c r="BA60" s="82">
        <v>0</v>
      </c>
      <c r="BB60" s="82">
        <f t="shared" si="25"/>
        <v>0</v>
      </c>
      <c r="BC60" s="91"/>
      <c r="BD60" s="84">
        <v>21101.739999999998</v>
      </c>
      <c r="BE60" s="84">
        <v>44504.159999999996</v>
      </c>
      <c r="BF60" s="87">
        <f t="shared" si="26"/>
        <v>-23402.42</v>
      </c>
      <c r="BG60" s="83">
        <f t="shared" si="27"/>
        <v>2.1090279758920354</v>
      </c>
      <c r="BH60" s="84">
        <v>2366.3700000000003</v>
      </c>
      <c r="BI60" s="84">
        <v>0</v>
      </c>
      <c r="BJ60" s="82">
        <f t="shared" si="28"/>
        <v>2366.3700000000003</v>
      </c>
      <c r="BK60" s="86">
        <f t="shared" si="29"/>
        <v>0</v>
      </c>
      <c r="BL60" s="80">
        <v>3420.95</v>
      </c>
      <c r="BM60" s="80">
        <v>0</v>
      </c>
      <c r="BN60" s="82">
        <f t="shared" si="30"/>
        <v>3420.95</v>
      </c>
      <c r="BO60" s="86">
        <f t="shared" si="31"/>
        <v>0</v>
      </c>
      <c r="BP60" s="80">
        <v>612.46</v>
      </c>
      <c r="BQ60" s="80">
        <v>0</v>
      </c>
      <c r="BR60" s="82">
        <f t="shared" si="32"/>
        <v>612.46</v>
      </c>
      <c r="BS60" s="86">
        <f t="shared" si="33"/>
        <v>0</v>
      </c>
      <c r="BT60" s="80">
        <v>1499.8099999999995</v>
      </c>
      <c r="BU60" s="80">
        <v>0</v>
      </c>
      <c r="BV60" s="82">
        <f t="shared" si="34"/>
        <v>1499.8099999999995</v>
      </c>
      <c r="BW60" s="86">
        <f t="shared" si="35"/>
        <v>0</v>
      </c>
      <c r="BX60" s="80">
        <v>863.39999999999986</v>
      </c>
      <c r="BY60" s="80">
        <v>0</v>
      </c>
      <c r="BZ60" s="82">
        <f t="shared" si="36"/>
        <v>863.39999999999986</v>
      </c>
      <c r="CA60" s="86">
        <f t="shared" si="37"/>
        <v>0</v>
      </c>
      <c r="CB60" s="80">
        <v>1392.68</v>
      </c>
      <c r="CC60" s="80">
        <v>405.9</v>
      </c>
      <c r="CD60" s="82">
        <f t="shared" si="38"/>
        <v>986.78000000000009</v>
      </c>
      <c r="CE60" s="83">
        <f t="shared" si="39"/>
        <v>0.29145245138868942</v>
      </c>
      <c r="CF60" s="84">
        <v>154.47</v>
      </c>
      <c r="CG60" s="84">
        <v>0</v>
      </c>
      <c r="CH60" s="82">
        <f t="shared" si="40"/>
        <v>154.47</v>
      </c>
      <c r="CI60" s="86">
        <f t="shared" si="41"/>
        <v>0</v>
      </c>
      <c r="CJ60" s="80">
        <v>0</v>
      </c>
      <c r="CK60" s="81">
        <v>0</v>
      </c>
      <c r="CL60" s="81">
        <v>0</v>
      </c>
      <c r="CM60" s="92"/>
      <c r="CN60" s="93">
        <v>26622.850000000002</v>
      </c>
      <c r="CO60" s="93">
        <v>34455.119999999995</v>
      </c>
      <c r="CP60" s="87">
        <f t="shared" si="42"/>
        <v>-7832.2699999999932</v>
      </c>
      <c r="CQ60" s="94">
        <f t="shared" si="43"/>
        <v>1.294193521730393</v>
      </c>
      <c r="CR60" s="80">
        <v>11144.15</v>
      </c>
      <c r="CS60" s="81">
        <v>10349.68</v>
      </c>
      <c r="CT60" s="87">
        <f t="shared" si="44"/>
        <v>794.46999999999935</v>
      </c>
      <c r="CU60" s="94">
        <f t="shared" si="45"/>
        <v>0.92870968176128288</v>
      </c>
      <c r="CV60" s="80">
        <v>4496.58</v>
      </c>
      <c r="CW60" s="81">
        <v>0</v>
      </c>
      <c r="CX60" s="87">
        <f t="shared" si="46"/>
        <v>4496.58</v>
      </c>
      <c r="CY60" s="86">
        <f t="shared" si="47"/>
        <v>0</v>
      </c>
      <c r="CZ60" s="80">
        <v>784.29</v>
      </c>
      <c r="DA60" s="81">
        <v>645.42999999999995</v>
      </c>
      <c r="DB60" s="87">
        <f t="shared" si="48"/>
        <v>138.86000000000001</v>
      </c>
      <c r="DC60" s="86">
        <f t="shared" si="49"/>
        <v>0.82294814418136142</v>
      </c>
      <c r="DD60" s="80">
        <v>101.35999999999999</v>
      </c>
      <c r="DE60" s="81">
        <v>334.64</v>
      </c>
      <c r="DF60" s="87">
        <f t="shared" si="50"/>
        <v>-233.28</v>
      </c>
      <c r="DG60" s="86">
        <f t="shared" si="51"/>
        <v>3.3014996053670091</v>
      </c>
      <c r="DH60" s="95">
        <v>4647.3</v>
      </c>
      <c r="DI60" s="403">
        <v>2970.35</v>
      </c>
      <c r="DJ60" s="87">
        <f t="shared" si="52"/>
        <v>1676.9500000000003</v>
      </c>
      <c r="DK60" s="94">
        <f t="shared" si="53"/>
        <v>0.63915606911540035</v>
      </c>
      <c r="DL60" s="80">
        <v>0</v>
      </c>
      <c r="DM60" s="81">
        <v>0</v>
      </c>
      <c r="DN60" s="87">
        <f t="shared" si="54"/>
        <v>0</v>
      </c>
      <c r="DO60" s="406"/>
      <c r="DP60" s="84">
        <v>0</v>
      </c>
      <c r="DQ60" s="80">
        <v>0</v>
      </c>
      <c r="DR60" s="82">
        <f t="shared" si="56"/>
        <v>0</v>
      </c>
      <c r="DS60" s="96"/>
      <c r="DT60" s="97">
        <v>3510.77</v>
      </c>
      <c r="DU60" s="97">
        <v>4181.71</v>
      </c>
      <c r="DV60" s="98">
        <f t="shared" si="57"/>
        <v>106043.81999999999</v>
      </c>
      <c r="DW60" s="87">
        <f t="shared" si="58"/>
        <v>127449.08</v>
      </c>
      <c r="DX60" s="87">
        <f t="shared" si="59"/>
        <v>-21405.260000000009</v>
      </c>
      <c r="DY60" s="83">
        <f t="shared" si="60"/>
        <v>1.2018529698383178</v>
      </c>
      <c r="DZ60" s="108"/>
      <c r="EA60" s="100">
        <f t="shared" si="2"/>
        <v>-88816.390000000014</v>
      </c>
      <c r="EB60" s="91">
        <f t="shared" si="3"/>
        <v>5177.0300000000088</v>
      </c>
      <c r="EC60" s="101"/>
      <c r="ED60" s="101"/>
      <c r="EE60" s="102">
        <v>16570.829999999998</v>
      </c>
      <c r="EF60" s="102">
        <v>43463.89</v>
      </c>
      <c r="EG60" s="103">
        <f t="shared" si="61"/>
        <v>26893.06</v>
      </c>
      <c r="EH60" s="104">
        <f t="shared" si="62"/>
        <v>1.6229156897994852</v>
      </c>
      <c r="EI60" s="101"/>
      <c r="EJ60" s="101"/>
      <c r="EK60" s="396"/>
      <c r="EL60" s="2"/>
      <c r="EM60" s="101"/>
      <c r="EN60" s="101"/>
    </row>
    <row r="61" spans="1:144" s="1" customFormat="1" ht="15.75" customHeight="1" x14ac:dyDescent="0.25">
      <c r="A61" s="105" t="s">
        <v>61</v>
      </c>
      <c r="B61" s="106">
        <v>5</v>
      </c>
      <c r="C61" s="107">
        <v>6</v>
      </c>
      <c r="D61" s="76" t="s">
        <v>339</v>
      </c>
      <c r="E61" s="77">
        <v>4679.2142857142853</v>
      </c>
      <c r="F61" s="78">
        <v>-203954</v>
      </c>
      <c r="G61" s="79">
        <v>-21595.269999999975</v>
      </c>
      <c r="H61" s="80">
        <v>6435.79</v>
      </c>
      <c r="I61" s="81">
        <v>959.53000000000009</v>
      </c>
      <c r="J61" s="82">
        <f t="shared" si="4"/>
        <v>5476.26</v>
      </c>
      <c r="K61" s="83">
        <f t="shared" si="5"/>
        <v>0.14909280756519402</v>
      </c>
      <c r="L61" s="84">
        <v>2980.16</v>
      </c>
      <c r="M61" s="84">
        <v>1021.03</v>
      </c>
      <c r="N61" s="82">
        <f t="shared" si="6"/>
        <v>1959.1299999999999</v>
      </c>
      <c r="O61" s="83">
        <f t="shared" si="7"/>
        <v>0.34260912165789759</v>
      </c>
      <c r="P61" s="84">
        <v>6585.96</v>
      </c>
      <c r="Q61" s="84">
        <v>5061.4199999999992</v>
      </c>
      <c r="R61" s="82">
        <f t="shared" si="8"/>
        <v>1524.5400000000009</v>
      </c>
      <c r="S61" s="83">
        <f t="shared" si="9"/>
        <v>0.76851666271887453</v>
      </c>
      <c r="T61" s="84">
        <v>1290.53</v>
      </c>
      <c r="U61" s="84">
        <v>1107.4700000000003</v>
      </c>
      <c r="V61" s="82">
        <f t="shared" si="10"/>
        <v>183.05999999999972</v>
      </c>
      <c r="W61" s="83">
        <f t="shared" si="11"/>
        <v>0.85815130217817503</v>
      </c>
      <c r="X61" s="84">
        <v>526.41</v>
      </c>
      <c r="Y61" s="84">
        <v>207.38000000000002</v>
      </c>
      <c r="Z61" s="82">
        <f t="shared" si="12"/>
        <v>319.02999999999997</v>
      </c>
      <c r="AA61" s="83">
        <f t="shared" si="13"/>
        <v>0.39395148268459951</v>
      </c>
      <c r="AB61" s="84">
        <v>8285.92</v>
      </c>
      <c r="AC61" s="84">
        <v>8300.4500000000007</v>
      </c>
      <c r="AD61" s="82">
        <f t="shared" si="14"/>
        <v>-14.530000000000655</v>
      </c>
      <c r="AE61" s="83">
        <f t="shared" si="15"/>
        <v>1.0017535771525674</v>
      </c>
      <c r="AF61" s="84">
        <v>1602.1599999999999</v>
      </c>
      <c r="AG61" s="84">
        <v>0</v>
      </c>
      <c r="AH61" s="82">
        <f t="shared" si="16"/>
        <v>1602.1599999999999</v>
      </c>
      <c r="AI61" s="85">
        <f t="shared" si="17"/>
        <v>0</v>
      </c>
      <c r="AJ61" s="84">
        <v>8822.119999999999</v>
      </c>
      <c r="AK61" s="84">
        <v>27708.68</v>
      </c>
      <c r="AL61" s="82">
        <f t="shared" si="18"/>
        <v>-18886.560000000001</v>
      </c>
      <c r="AM61" s="86">
        <f t="shared" si="19"/>
        <v>3.1408187601166162</v>
      </c>
      <c r="AN61" s="80">
        <v>0</v>
      </c>
      <c r="AO61" s="81">
        <v>0</v>
      </c>
      <c r="AP61" s="87">
        <f t="shared" si="20"/>
        <v>0</v>
      </c>
      <c r="AQ61" s="83"/>
      <c r="AR61" s="84">
        <v>0</v>
      </c>
      <c r="AS61" s="84">
        <v>0</v>
      </c>
      <c r="AT61" s="87">
        <f t="shared" si="0"/>
        <v>0</v>
      </c>
      <c r="AU61" s="96"/>
      <c r="AV61" s="80">
        <v>2510.83</v>
      </c>
      <c r="AW61" s="81">
        <v>4177.99</v>
      </c>
      <c r="AX61" s="87">
        <f t="shared" si="23"/>
        <v>-1667.1599999999999</v>
      </c>
      <c r="AY61" s="83">
        <f t="shared" si="24"/>
        <v>1.6639876056921417</v>
      </c>
      <c r="AZ61" s="90">
        <v>0</v>
      </c>
      <c r="BA61" s="82">
        <v>0</v>
      </c>
      <c r="BB61" s="82">
        <f t="shared" si="25"/>
        <v>0</v>
      </c>
      <c r="BC61" s="91"/>
      <c r="BD61" s="84">
        <v>43169.689999999995</v>
      </c>
      <c r="BE61" s="84">
        <v>40697.579999999994</v>
      </c>
      <c r="BF61" s="87">
        <f t="shared" si="26"/>
        <v>2472.1100000000006</v>
      </c>
      <c r="BG61" s="83">
        <f t="shared" si="27"/>
        <v>0.9427350532283183</v>
      </c>
      <c r="BH61" s="84">
        <v>3799.99</v>
      </c>
      <c r="BI61" s="84">
        <v>3987.5200000000004</v>
      </c>
      <c r="BJ61" s="82">
        <f t="shared" si="28"/>
        <v>-187.53000000000065</v>
      </c>
      <c r="BK61" s="86">
        <f t="shared" si="29"/>
        <v>1.0493501298687631</v>
      </c>
      <c r="BL61" s="80">
        <v>5081.59</v>
      </c>
      <c r="BM61" s="80">
        <v>89636.33</v>
      </c>
      <c r="BN61" s="82">
        <f t="shared" si="30"/>
        <v>-84554.74</v>
      </c>
      <c r="BO61" s="86">
        <f t="shared" si="31"/>
        <v>17.639425848996083</v>
      </c>
      <c r="BP61" s="80">
        <v>1021.9499999999998</v>
      </c>
      <c r="BQ61" s="80">
        <v>0</v>
      </c>
      <c r="BR61" s="82">
        <f t="shared" si="32"/>
        <v>1021.9499999999998</v>
      </c>
      <c r="BS61" s="86">
        <f t="shared" si="33"/>
        <v>0</v>
      </c>
      <c r="BT61" s="80">
        <v>2381.2499999999995</v>
      </c>
      <c r="BU61" s="80">
        <v>0</v>
      </c>
      <c r="BV61" s="82">
        <f t="shared" si="34"/>
        <v>2381.2499999999995</v>
      </c>
      <c r="BW61" s="86">
        <f t="shared" si="35"/>
        <v>0</v>
      </c>
      <c r="BX61" s="80">
        <v>1941.4099999999994</v>
      </c>
      <c r="BY61" s="80">
        <v>0</v>
      </c>
      <c r="BZ61" s="82">
        <f t="shared" si="36"/>
        <v>1941.4099999999994</v>
      </c>
      <c r="CA61" s="86">
        <f t="shared" si="37"/>
        <v>0</v>
      </c>
      <c r="CB61" s="80">
        <v>2896.4500000000003</v>
      </c>
      <c r="CC61" s="80">
        <v>1416.0700000000002</v>
      </c>
      <c r="CD61" s="82">
        <f t="shared" si="38"/>
        <v>1480.38</v>
      </c>
      <c r="CE61" s="83">
        <f t="shared" si="39"/>
        <v>0.48889847917278051</v>
      </c>
      <c r="CF61" s="84">
        <v>233.49</v>
      </c>
      <c r="CG61" s="84">
        <v>0</v>
      </c>
      <c r="CH61" s="82">
        <f t="shared" si="40"/>
        <v>233.49</v>
      </c>
      <c r="CI61" s="86">
        <f t="shared" si="41"/>
        <v>0</v>
      </c>
      <c r="CJ61" s="80">
        <v>0</v>
      </c>
      <c r="CK61" s="81">
        <v>0</v>
      </c>
      <c r="CL61" s="81">
        <v>0</v>
      </c>
      <c r="CM61" s="92"/>
      <c r="CN61" s="93">
        <v>28387.199999999997</v>
      </c>
      <c r="CO61" s="93">
        <v>37359.090000000004</v>
      </c>
      <c r="CP61" s="87">
        <f t="shared" si="42"/>
        <v>-8971.8900000000067</v>
      </c>
      <c r="CQ61" s="94">
        <f t="shared" si="43"/>
        <v>1.3160540666215761</v>
      </c>
      <c r="CR61" s="80">
        <v>16815.599999999999</v>
      </c>
      <c r="CS61" s="81">
        <v>19031.059999999998</v>
      </c>
      <c r="CT61" s="87">
        <f t="shared" si="44"/>
        <v>-2215.4599999999991</v>
      </c>
      <c r="CU61" s="94">
        <f t="shared" si="45"/>
        <v>1.1317502795023668</v>
      </c>
      <c r="CV61" s="80">
        <v>7108.62</v>
      </c>
      <c r="CW61" s="81">
        <v>0</v>
      </c>
      <c r="CX61" s="87">
        <f t="shared" si="46"/>
        <v>7108.62</v>
      </c>
      <c r="CY61" s="86">
        <f t="shared" si="47"/>
        <v>0</v>
      </c>
      <c r="CZ61" s="80">
        <v>1335.9</v>
      </c>
      <c r="DA61" s="81">
        <v>1100.2199999999998</v>
      </c>
      <c r="DB61" s="87">
        <f t="shared" si="48"/>
        <v>235.68000000000029</v>
      </c>
      <c r="DC61" s="86">
        <f t="shared" si="49"/>
        <v>0.82357960925218932</v>
      </c>
      <c r="DD61" s="80">
        <v>174.07999999999998</v>
      </c>
      <c r="DE61" s="81">
        <v>0</v>
      </c>
      <c r="DF61" s="87">
        <f t="shared" si="50"/>
        <v>174.07999999999998</v>
      </c>
      <c r="DG61" s="86">
        <f t="shared" si="51"/>
        <v>0</v>
      </c>
      <c r="DH61" s="95">
        <v>13723.599999999999</v>
      </c>
      <c r="DI61" s="403">
        <v>5409.6500000000005</v>
      </c>
      <c r="DJ61" s="87">
        <f t="shared" si="52"/>
        <v>8313.9499999999971</v>
      </c>
      <c r="DK61" s="94">
        <f t="shared" si="53"/>
        <v>0.394185927890641</v>
      </c>
      <c r="DL61" s="80">
        <v>0</v>
      </c>
      <c r="DM61" s="81">
        <v>0</v>
      </c>
      <c r="DN61" s="87">
        <f t="shared" si="54"/>
        <v>0</v>
      </c>
      <c r="DO61" s="406"/>
      <c r="DP61" s="84">
        <v>0</v>
      </c>
      <c r="DQ61" s="80">
        <v>0</v>
      </c>
      <c r="DR61" s="82">
        <f t="shared" si="56"/>
        <v>0</v>
      </c>
      <c r="DS61" s="96"/>
      <c r="DT61" s="97">
        <v>5720.78</v>
      </c>
      <c r="DU61" s="97">
        <v>9025.52</v>
      </c>
      <c r="DV61" s="98">
        <f t="shared" si="57"/>
        <v>172831.48</v>
      </c>
      <c r="DW61" s="87">
        <f t="shared" si="58"/>
        <v>256206.99</v>
      </c>
      <c r="DX61" s="87">
        <f t="shared" si="59"/>
        <v>-83375.50999999998</v>
      </c>
      <c r="DY61" s="83">
        <f t="shared" si="60"/>
        <v>1.4824092809944114</v>
      </c>
      <c r="DZ61" s="108"/>
      <c r="EA61" s="100">
        <f t="shared" si="2"/>
        <v>-287329.51</v>
      </c>
      <c r="EB61" s="91">
        <f t="shared" si="3"/>
        <v>-96806.949999999983</v>
      </c>
      <c r="EC61" s="101"/>
      <c r="ED61" s="101"/>
      <c r="EE61" s="102">
        <v>27005.83</v>
      </c>
      <c r="EF61" s="102">
        <v>33484.75</v>
      </c>
      <c r="EG61" s="103">
        <f t="shared" si="61"/>
        <v>6478.9199999999983</v>
      </c>
      <c r="EH61" s="104">
        <f t="shared" si="62"/>
        <v>0.23990819760029586</v>
      </c>
      <c r="EI61" s="101"/>
      <c r="EJ61" s="101"/>
      <c r="EK61" s="396"/>
      <c r="EL61" s="2"/>
      <c r="EM61" s="101"/>
      <c r="EN61" s="101"/>
    </row>
    <row r="62" spans="1:144" s="1" customFormat="1" ht="15.75" customHeight="1" x14ac:dyDescent="0.25">
      <c r="A62" s="105" t="s">
        <v>62</v>
      </c>
      <c r="B62" s="106">
        <v>5</v>
      </c>
      <c r="C62" s="107">
        <v>4</v>
      </c>
      <c r="D62" s="76" t="s">
        <v>340</v>
      </c>
      <c r="E62" s="77">
        <v>2953.7000000000003</v>
      </c>
      <c r="F62" s="78">
        <v>106509.29</v>
      </c>
      <c r="G62" s="79">
        <v>58310.060000000012</v>
      </c>
      <c r="H62" s="80">
        <v>4032.9899999999989</v>
      </c>
      <c r="I62" s="81">
        <v>711.19</v>
      </c>
      <c r="J62" s="82">
        <f t="shared" si="4"/>
        <v>3321.7999999999988</v>
      </c>
      <c r="K62" s="83">
        <f t="shared" si="5"/>
        <v>0.1763431101986368</v>
      </c>
      <c r="L62" s="84">
        <v>2464.87</v>
      </c>
      <c r="M62" s="84">
        <v>584.91</v>
      </c>
      <c r="N62" s="82">
        <f t="shared" si="6"/>
        <v>1879.96</v>
      </c>
      <c r="O62" s="83">
        <f t="shared" si="7"/>
        <v>0.2372985187859806</v>
      </c>
      <c r="P62" s="84">
        <v>4091.4500000000003</v>
      </c>
      <c r="Q62" s="84">
        <v>3147.82</v>
      </c>
      <c r="R62" s="82">
        <f t="shared" si="8"/>
        <v>943.63000000000011</v>
      </c>
      <c r="S62" s="83">
        <f t="shared" si="9"/>
        <v>0.76936538391034959</v>
      </c>
      <c r="T62" s="84">
        <v>814.62999999999988</v>
      </c>
      <c r="U62" s="84">
        <v>699</v>
      </c>
      <c r="V62" s="82">
        <f t="shared" si="10"/>
        <v>115.62999999999988</v>
      </c>
      <c r="W62" s="83">
        <f t="shared" si="11"/>
        <v>0.858058259577968</v>
      </c>
      <c r="X62" s="84">
        <v>336.40000000000003</v>
      </c>
      <c r="Y62" s="84">
        <v>138.23000000000002</v>
      </c>
      <c r="Z62" s="82">
        <f t="shared" si="12"/>
        <v>198.17000000000002</v>
      </c>
      <c r="AA62" s="83">
        <f t="shared" si="13"/>
        <v>0.41090963139120096</v>
      </c>
      <c r="AB62" s="84">
        <v>4447.38</v>
      </c>
      <c r="AC62" s="84">
        <v>8306.26</v>
      </c>
      <c r="AD62" s="82">
        <f t="shared" si="14"/>
        <v>-3858.88</v>
      </c>
      <c r="AE62" s="83">
        <f t="shared" si="15"/>
        <v>1.8676749007280691</v>
      </c>
      <c r="AF62" s="84">
        <v>1011.3499999999999</v>
      </c>
      <c r="AG62" s="84">
        <v>2201.84</v>
      </c>
      <c r="AH62" s="82">
        <f t="shared" si="16"/>
        <v>-1190.4900000000002</v>
      </c>
      <c r="AI62" s="85">
        <f t="shared" si="17"/>
        <v>2.1771295792752263</v>
      </c>
      <c r="AJ62" s="84">
        <v>5535.25</v>
      </c>
      <c r="AK62" s="84">
        <v>3170.9000000000005</v>
      </c>
      <c r="AL62" s="82">
        <f t="shared" si="18"/>
        <v>2364.3499999999995</v>
      </c>
      <c r="AM62" s="86">
        <f t="shared" si="19"/>
        <v>0.57285578790479208</v>
      </c>
      <c r="AN62" s="80">
        <v>0</v>
      </c>
      <c r="AO62" s="81">
        <v>0</v>
      </c>
      <c r="AP62" s="87">
        <f t="shared" si="20"/>
        <v>0</v>
      </c>
      <c r="AQ62" s="83"/>
      <c r="AR62" s="84">
        <v>0</v>
      </c>
      <c r="AS62" s="84">
        <v>0</v>
      </c>
      <c r="AT62" s="87">
        <f t="shared" si="0"/>
        <v>0</v>
      </c>
      <c r="AU62" s="96"/>
      <c r="AV62" s="80">
        <v>1384.72</v>
      </c>
      <c r="AW62" s="81">
        <v>2258.92</v>
      </c>
      <c r="AX62" s="87">
        <f t="shared" si="23"/>
        <v>-874.2</v>
      </c>
      <c r="AY62" s="83">
        <f t="shared" si="24"/>
        <v>1.6313189670113815</v>
      </c>
      <c r="AZ62" s="90">
        <v>0</v>
      </c>
      <c r="BA62" s="82">
        <v>0</v>
      </c>
      <c r="BB62" s="82">
        <f t="shared" si="25"/>
        <v>0</v>
      </c>
      <c r="BC62" s="91"/>
      <c r="BD62" s="84">
        <v>14311.56</v>
      </c>
      <c r="BE62" s="84">
        <v>54008.380000000005</v>
      </c>
      <c r="BF62" s="87">
        <f t="shared" si="26"/>
        <v>-39696.820000000007</v>
      </c>
      <c r="BG62" s="83">
        <f t="shared" si="27"/>
        <v>3.7737591150091259</v>
      </c>
      <c r="BH62" s="84">
        <v>2413.1800000000003</v>
      </c>
      <c r="BI62" s="84">
        <v>0</v>
      </c>
      <c r="BJ62" s="82">
        <f t="shared" si="28"/>
        <v>2413.1800000000003</v>
      </c>
      <c r="BK62" s="86">
        <f t="shared" si="29"/>
        <v>0</v>
      </c>
      <c r="BL62" s="80">
        <v>4203.12</v>
      </c>
      <c r="BM62" s="80">
        <v>0</v>
      </c>
      <c r="BN62" s="82">
        <f t="shared" si="30"/>
        <v>4203.12</v>
      </c>
      <c r="BO62" s="86">
        <f t="shared" si="31"/>
        <v>0</v>
      </c>
      <c r="BP62" s="80">
        <v>625.02999999999986</v>
      </c>
      <c r="BQ62" s="80">
        <v>0</v>
      </c>
      <c r="BR62" s="82">
        <f t="shared" si="32"/>
        <v>625.02999999999986</v>
      </c>
      <c r="BS62" s="86">
        <f t="shared" si="33"/>
        <v>0</v>
      </c>
      <c r="BT62" s="80">
        <v>1546.87</v>
      </c>
      <c r="BU62" s="80">
        <v>0</v>
      </c>
      <c r="BV62" s="82">
        <f t="shared" si="34"/>
        <v>1546.87</v>
      </c>
      <c r="BW62" s="86">
        <f t="shared" si="35"/>
        <v>0</v>
      </c>
      <c r="BX62" s="80">
        <v>1240.8500000000001</v>
      </c>
      <c r="BY62" s="80">
        <v>0</v>
      </c>
      <c r="BZ62" s="82">
        <f t="shared" si="36"/>
        <v>1240.8500000000001</v>
      </c>
      <c r="CA62" s="86">
        <f t="shared" si="37"/>
        <v>0</v>
      </c>
      <c r="CB62" s="80">
        <v>1516.4400000000003</v>
      </c>
      <c r="CC62" s="80">
        <v>1305.49</v>
      </c>
      <c r="CD62" s="82">
        <f t="shared" si="38"/>
        <v>210.95000000000027</v>
      </c>
      <c r="CE62" s="83">
        <f t="shared" si="39"/>
        <v>0.86089129804014652</v>
      </c>
      <c r="CF62" s="84">
        <v>176.07</v>
      </c>
      <c r="CG62" s="84">
        <v>0</v>
      </c>
      <c r="CH62" s="82">
        <f t="shared" si="40"/>
        <v>176.07</v>
      </c>
      <c r="CI62" s="86">
        <f t="shared" si="41"/>
        <v>0</v>
      </c>
      <c r="CJ62" s="80">
        <v>0</v>
      </c>
      <c r="CK62" s="81">
        <v>0</v>
      </c>
      <c r="CL62" s="81">
        <v>0</v>
      </c>
      <c r="CM62" s="92"/>
      <c r="CN62" s="93">
        <v>15601.09</v>
      </c>
      <c r="CO62" s="93">
        <v>21901.590000000004</v>
      </c>
      <c r="CP62" s="87">
        <f t="shared" si="42"/>
        <v>-6300.5000000000036</v>
      </c>
      <c r="CQ62" s="94">
        <f t="shared" si="43"/>
        <v>1.4038499874047263</v>
      </c>
      <c r="CR62" s="80">
        <v>15493.93</v>
      </c>
      <c r="CS62" s="81">
        <v>14355.6</v>
      </c>
      <c r="CT62" s="87">
        <f t="shared" si="44"/>
        <v>1138.33</v>
      </c>
      <c r="CU62" s="94">
        <f t="shared" si="45"/>
        <v>0.92653058326712456</v>
      </c>
      <c r="CV62" s="80">
        <v>4286.7299999999996</v>
      </c>
      <c r="CW62" s="81">
        <v>0</v>
      </c>
      <c r="CX62" s="87">
        <f t="shared" si="46"/>
        <v>4286.7299999999996</v>
      </c>
      <c r="CY62" s="86">
        <f t="shared" si="47"/>
        <v>0</v>
      </c>
      <c r="CZ62" s="80">
        <v>927.46</v>
      </c>
      <c r="DA62" s="81">
        <v>763.55000000000007</v>
      </c>
      <c r="DB62" s="87">
        <f t="shared" si="48"/>
        <v>163.90999999999997</v>
      </c>
      <c r="DC62" s="86">
        <f t="shared" si="49"/>
        <v>0.823270006253639</v>
      </c>
      <c r="DD62" s="80">
        <v>119.61999999999998</v>
      </c>
      <c r="DE62" s="81">
        <v>0</v>
      </c>
      <c r="DF62" s="87">
        <f t="shared" si="50"/>
        <v>119.61999999999998</v>
      </c>
      <c r="DG62" s="86">
        <f t="shared" si="51"/>
        <v>0</v>
      </c>
      <c r="DH62" s="95">
        <v>2174.2399999999998</v>
      </c>
      <c r="DI62" s="403">
        <v>2120.3199999999997</v>
      </c>
      <c r="DJ62" s="87">
        <f t="shared" si="52"/>
        <v>53.920000000000073</v>
      </c>
      <c r="DK62" s="94">
        <f t="shared" si="53"/>
        <v>0.97520052984031202</v>
      </c>
      <c r="DL62" s="80">
        <v>0</v>
      </c>
      <c r="DM62" s="81">
        <v>0</v>
      </c>
      <c r="DN62" s="87">
        <f t="shared" si="54"/>
        <v>0</v>
      </c>
      <c r="DO62" s="406"/>
      <c r="DP62" s="84">
        <v>0</v>
      </c>
      <c r="DQ62" s="80">
        <v>0</v>
      </c>
      <c r="DR62" s="82">
        <f t="shared" si="56"/>
        <v>0</v>
      </c>
      <c r="DS62" s="96"/>
      <c r="DT62" s="97">
        <v>3039.4700000000003</v>
      </c>
      <c r="DU62" s="97">
        <v>4593.26</v>
      </c>
      <c r="DV62" s="98">
        <f t="shared" si="57"/>
        <v>91794.700000000012</v>
      </c>
      <c r="DW62" s="87">
        <f t="shared" si="58"/>
        <v>120267.26000000002</v>
      </c>
      <c r="DX62" s="87">
        <f t="shared" si="59"/>
        <v>-28472.560000000012</v>
      </c>
      <c r="DY62" s="83">
        <f t="shared" si="60"/>
        <v>1.3101765134588381</v>
      </c>
      <c r="DZ62" s="108"/>
      <c r="EA62" s="100">
        <f t="shared" si="2"/>
        <v>78036.729999999967</v>
      </c>
      <c r="EB62" s="91">
        <f t="shared" si="3"/>
        <v>29029.309999999998</v>
      </c>
      <c r="EC62" s="101"/>
      <c r="ED62" s="101"/>
      <c r="EE62" s="102">
        <v>14334.190000000004</v>
      </c>
      <c r="EF62" s="102">
        <v>112207.83</v>
      </c>
      <c r="EG62" s="103">
        <f t="shared" si="61"/>
        <v>97873.64</v>
      </c>
      <c r="EH62" s="104">
        <f t="shared" si="62"/>
        <v>6.8279853971518429</v>
      </c>
      <c r="EI62" s="101"/>
      <c r="EJ62" s="101"/>
      <c r="EK62" s="396"/>
      <c r="EL62" s="2"/>
      <c r="EM62" s="101"/>
      <c r="EN62" s="101"/>
    </row>
    <row r="63" spans="1:144" s="1" customFormat="1" ht="15.75" customHeight="1" x14ac:dyDescent="0.25">
      <c r="A63" s="105" t="s">
        <v>63</v>
      </c>
      <c r="B63" s="106">
        <v>9</v>
      </c>
      <c r="C63" s="107">
        <v>2</v>
      </c>
      <c r="D63" s="76" t="s">
        <v>341</v>
      </c>
      <c r="E63" s="77">
        <v>3987.1428571428573</v>
      </c>
      <c r="F63" s="78">
        <v>11478.269999999997</v>
      </c>
      <c r="G63" s="79">
        <v>24117.590000000007</v>
      </c>
      <c r="H63" s="80">
        <v>4271.8300000000008</v>
      </c>
      <c r="I63" s="81">
        <v>517.99000000000012</v>
      </c>
      <c r="J63" s="82">
        <f t="shared" si="4"/>
        <v>3753.8400000000006</v>
      </c>
      <c r="K63" s="83">
        <f t="shared" si="5"/>
        <v>0.12125716613254742</v>
      </c>
      <c r="L63" s="84">
        <v>1828.13</v>
      </c>
      <c r="M63" s="84">
        <v>517.3599999999999</v>
      </c>
      <c r="N63" s="82">
        <f t="shared" si="6"/>
        <v>1310.7700000000002</v>
      </c>
      <c r="O63" s="83">
        <f t="shared" si="7"/>
        <v>0.2829995678644297</v>
      </c>
      <c r="P63" s="84">
        <v>4975.58</v>
      </c>
      <c r="Q63" s="84">
        <v>3825.8599999999997</v>
      </c>
      <c r="R63" s="82">
        <f t="shared" si="8"/>
        <v>1149.7200000000003</v>
      </c>
      <c r="S63" s="83">
        <f t="shared" si="9"/>
        <v>0.7689274416248959</v>
      </c>
      <c r="T63" s="84">
        <v>947.36000000000013</v>
      </c>
      <c r="U63" s="84">
        <v>810.11999999999989</v>
      </c>
      <c r="V63" s="82">
        <f t="shared" si="10"/>
        <v>137.24000000000024</v>
      </c>
      <c r="W63" s="83">
        <f t="shared" si="11"/>
        <v>0.85513426786015856</v>
      </c>
      <c r="X63" s="84">
        <v>609.2399999999999</v>
      </c>
      <c r="Y63" s="84">
        <v>6728.38</v>
      </c>
      <c r="Z63" s="82">
        <f t="shared" si="12"/>
        <v>-6119.14</v>
      </c>
      <c r="AA63" s="83">
        <f t="shared" si="13"/>
        <v>11.043890749130066</v>
      </c>
      <c r="AB63" s="84">
        <v>3162.9899999999993</v>
      </c>
      <c r="AC63" s="84">
        <v>5646.89</v>
      </c>
      <c r="AD63" s="82">
        <f t="shared" si="14"/>
        <v>-2483.900000000001</v>
      </c>
      <c r="AE63" s="83">
        <f t="shared" si="15"/>
        <v>1.785301249766835</v>
      </c>
      <c r="AF63" s="84">
        <v>1365.2</v>
      </c>
      <c r="AG63" s="84">
        <v>1313.94</v>
      </c>
      <c r="AH63" s="82">
        <f t="shared" si="16"/>
        <v>51.259999999999991</v>
      </c>
      <c r="AI63" s="85">
        <f t="shared" si="17"/>
        <v>0.96245238792850862</v>
      </c>
      <c r="AJ63" s="84">
        <v>7516.17</v>
      </c>
      <c r="AK63" s="84">
        <v>6337.46</v>
      </c>
      <c r="AL63" s="82">
        <f t="shared" si="18"/>
        <v>1178.71</v>
      </c>
      <c r="AM63" s="86">
        <f t="shared" si="19"/>
        <v>0.84317677753430276</v>
      </c>
      <c r="AN63" s="80">
        <v>27203.18</v>
      </c>
      <c r="AO63" s="81">
        <v>26685.910000000003</v>
      </c>
      <c r="AP63" s="87">
        <f t="shared" si="20"/>
        <v>517.2699999999968</v>
      </c>
      <c r="AQ63" s="83">
        <f t="shared" si="21"/>
        <v>0.98098494367202671</v>
      </c>
      <c r="AR63" s="84">
        <v>0</v>
      </c>
      <c r="AS63" s="84">
        <v>0</v>
      </c>
      <c r="AT63" s="87">
        <f t="shared" si="0"/>
        <v>0</v>
      </c>
      <c r="AU63" s="96"/>
      <c r="AV63" s="80">
        <v>1994.77</v>
      </c>
      <c r="AW63" s="81">
        <v>0</v>
      </c>
      <c r="AX63" s="87">
        <f t="shared" si="23"/>
        <v>1994.77</v>
      </c>
      <c r="AY63" s="83">
        <f t="shared" si="24"/>
        <v>0</v>
      </c>
      <c r="AZ63" s="90">
        <v>0</v>
      </c>
      <c r="BA63" s="82">
        <v>0</v>
      </c>
      <c r="BB63" s="82">
        <f t="shared" si="25"/>
        <v>0</v>
      </c>
      <c r="BC63" s="91"/>
      <c r="BD63" s="84">
        <v>32801.93</v>
      </c>
      <c r="BE63" s="84">
        <v>48799.44</v>
      </c>
      <c r="BF63" s="87">
        <f t="shared" si="26"/>
        <v>-15997.510000000002</v>
      </c>
      <c r="BG63" s="83">
        <f t="shared" si="27"/>
        <v>1.4877002664172505</v>
      </c>
      <c r="BH63" s="84">
        <v>2437.34</v>
      </c>
      <c r="BI63" s="84">
        <v>0</v>
      </c>
      <c r="BJ63" s="82">
        <f t="shared" si="28"/>
        <v>2437.34</v>
      </c>
      <c r="BK63" s="86">
        <f t="shared" si="29"/>
        <v>0</v>
      </c>
      <c r="BL63" s="80">
        <v>3200.47</v>
      </c>
      <c r="BM63" s="80">
        <v>0</v>
      </c>
      <c r="BN63" s="82">
        <f t="shared" si="30"/>
        <v>3200.47</v>
      </c>
      <c r="BO63" s="86">
        <f t="shared" si="31"/>
        <v>0</v>
      </c>
      <c r="BP63" s="80">
        <v>949.71999999999991</v>
      </c>
      <c r="BQ63" s="80">
        <v>0</v>
      </c>
      <c r="BR63" s="82">
        <f t="shared" si="32"/>
        <v>949.71999999999991</v>
      </c>
      <c r="BS63" s="86">
        <f t="shared" si="33"/>
        <v>0</v>
      </c>
      <c r="BT63" s="80">
        <v>2082.9</v>
      </c>
      <c r="BU63" s="80">
        <v>404.87</v>
      </c>
      <c r="BV63" s="82">
        <f t="shared" si="34"/>
        <v>1678.0300000000002</v>
      </c>
      <c r="BW63" s="86">
        <f t="shared" si="35"/>
        <v>0.19437803063037112</v>
      </c>
      <c r="BX63" s="80">
        <v>2244.7600000000002</v>
      </c>
      <c r="BY63" s="80">
        <v>0</v>
      </c>
      <c r="BZ63" s="82">
        <f t="shared" si="36"/>
        <v>2244.7600000000002</v>
      </c>
      <c r="CA63" s="86">
        <f t="shared" si="37"/>
        <v>0</v>
      </c>
      <c r="CB63" s="80">
        <v>1009.94</v>
      </c>
      <c r="CC63" s="80">
        <v>1629.2700000000002</v>
      </c>
      <c r="CD63" s="82">
        <f t="shared" si="38"/>
        <v>-619.33000000000015</v>
      </c>
      <c r="CE63" s="83">
        <f t="shared" si="39"/>
        <v>1.6132344495712618</v>
      </c>
      <c r="CF63" s="84">
        <v>155.9</v>
      </c>
      <c r="CG63" s="84">
        <v>0</v>
      </c>
      <c r="CH63" s="82">
        <f t="shared" si="40"/>
        <v>155.9</v>
      </c>
      <c r="CI63" s="86">
        <f t="shared" si="41"/>
        <v>0</v>
      </c>
      <c r="CJ63" s="80">
        <v>0</v>
      </c>
      <c r="CK63" s="81">
        <v>0</v>
      </c>
      <c r="CL63" s="81">
        <v>0</v>
      </c>
      <c r="CM63" s="92"/>
      <c r="CN63" s="93">
        <v>37667.369999999995</v>
      </c>
      <c r="CO63" s="93">
        <v>47117.88</v>
      </c>
      <c r="CP63" s="87">
        <f t="shared" si="42"/>
        <v>-9450.510000000002</v>
      </c>
      <c r="CQ63" s="94">
        <f t="shared" si="43"/>
        <v>1.2508938107438881</v>
      </c>
      <c r="CR63" s="80">
        <v>23724.339999999997</v>
      </c>
      <c r="CS63" s="81">
        <v>23617.21</v>
      </c>
      <c r="CT63" s="87">
        <f t="shared" si="44"/>
        <v>107.12999999999738</v>
      </c>
      <c r="CU63" s="94">
        <f t="shared" si="45"/>
        <v>0.99548438439172604</v>
      </c>
      <c r="CV63" s="80">
        <v>6620.2899999999991</v>
      </c>
      <c r="CW63" s="81">
        <v>0</v>
      </c>
      <c r="CX63" s="87">
        <f t="shared" si="46"/>
        <v>6620.2899999999991</v>
      </c>
      <c r="CY63" s="86">
        <f t="shared" si="47"/>
        <v>0</v>
      </c>
      <c r="CZ63" s="80">
        <v>752.38</v>
      </c>
      <c r="DA63" s="81">
        <v>615.73</v>
      </c>
      <c r="DB63" s="87">
        <f t="shared" si="48"/>
        <v>136.64999999999998</v>
      </c>
      <c r="DC63" s="86">
        <f t="shared" si="49"/>
        <v>0.81837635237512962</v>
      </c>
      <c r="DD63" s="80">
        <v>96.509999999999991</v>
      </c>
      <c r="DE63" s="81">
        <v>0</v>
      </c>
      <c r="DF63" s="87">
        <f t="shared" si="50"/>
        <v>96.509999999999991</v>
      </c>
      <c r="DG63" s="86">
        <f t="shared" si="51"/>
        <v>0</v>
      </c>
      <c r="DH63" s="95">
        <v>5726.74</v>
      </c>
      <c r="DI63" s="403">
        <v>3500.3900000000003</v>
      </c>
      <c r="DJ63" s="87">
        <f t="shared" si="52"/>
        <v>2226.3499999999995</v>
      </c>
      <c r="DK63" s="94">
        <f t="shared" si="53"/>
        <v>0.61123606100503958</v>
      </c>
      <c r="DL63" s="80">
        <v>9281.34</v>
      </c>
      <c r="DM63" s="81">
        <v>4682.2</v>
      </c>
      <c r="DN63" s="87">
        <f t="shared" si="54"/>
        <v>4599.1400000000003</v>
      </c>
      <c r="DO63" s="406">
        <f t="shared" si="55"/>
        <v>0.5044745694048488</v>
      </c>
      <c r="DP63" s="84">
        <v>0</v>
      </c>
      <c r="DQ63" s="80">
        <v>0</v>
      </c>
      <c r="DR63" s="82">
        <f t="shared" si="56"/>
        <v>0</v>
      </c>
      <c r="DS63" s="96"/>
      <c r="DT63" s="97">
        <v>6341.670000000001</v>
      </c>
      <c r="DU63" s="97">
        <v>6411.16</v>
      </c>
      <c r="DV63" s="98">
        <f t="shared" si="57"/>
        <v>188968.05000000002</v>
      </c>
      <c r="DW63" s="87">
        <f t="shared" si="58"/>
        <v>189162.06000000003</v>
      </c>
      <c r="DX63" s="87">
        <f t="shared" si="59"/>
        <v>-194.01000000000931</v>
      </c>
      <c r="DY63" s="83">
        <f t="shared" si="60"/>
        <v>1.0010266814945701</v>
      </c>
      <c r="DZ63" s="108"/>
      <c r="EA63" s="100">
        <f t="shared" si="2"/>
        <v>11284.25999999998</v>
      </c>
      <c r="EB63" s="91">
        <f t="shared" si="3"/>
        <v>18166.97</v>
      </c>
      <c r="EC63" s="101"/>
      <c r="ED63" s="101"/>
      <c r="EE63" s="102">
        <v>29336.11</v>
      </c>
      <c r="EF63" s="102">
        <v>27249.969999999998</v>
      </c>
      <c r="EG63" s="103">
        <f t="shared" si="61"/>
        <v>-2086.1400000000031</v>
      </c>
      <c r="EH63" s="104">
        <f t="shared" si="62"/>
        <v>-7.1111677724142799E-2</v>
      </c>
      <c r="EI63" s="101"/>
      <c r="EJ63" s="101"/>
      <c r="EK63" s="396"/>
      <c r="EL63" s="2"/>
      <c r="EM63" s="101"/>
      <c r="EN63" s="101"/>
    </row>
    <row r="64" spans="1:144" s="1" customFormat="1" ht="15.75" customHeight="1" x14ac:dyDescent="0.25">
      <c r="A64" s="105" t="s">
        <v>64</v>
      </c>
      <c r="B64" s="106">
        <v>9</v>
      </c>
      <c r="C64" s="107">
        <v>2</v>
      </c>
      <c r="D64" s="76" t="s">
        <v>342</v>
      </c>
      <c r="E64" s="77">
        <v>4466.4571428571426</v>
      </c>
      <c r="F64" s="78">
        <v>-30821.65</v>
      </c>
      <c r="G64" s="79">
        <v>-84811.979999999981</v>
      </c>
      <c r="H64" s="80">
        <v>5808.62</v>
      </c>
      <c r="I64" s="81">
        <v>527.20000000000005</v>
      </c>
      <c r="J64" s="82">
        <f t="shared" si="4"/>
        <v>5281.42</v>
      </c>
      <c r="K64" s="83">
        <f t="shared" si="5"/>
        <v>9.0761661117442702E-2</v>
      </c>
      <c r="L64" s="84">
        <v>2143.87</v>
      </c>
      <c r="M64" s="84">
        <v>518.53000000000009</v>
      </c>
      <c r="N64" s="82">
        <f t="shared" si="6"/>
        <v>1625.3399999999997</v>
      </c>
      <c r="O64" s="83">
        <f t="shared" si="7"/>
        <v>0.24186634450782935</v>
      </c>
      <c r="P64" s="84">
        <v>5597.8000000000011</v>
      </c>
      <c r="Q64" s="84">
        <v>4302.2</v>
      </c>
      <c r="R64" s="82">
        <f t="shared" si="8"/>
        <v>1295.6000000000013</v>
      </c>
      <c r="S64" s="83">
        <f t="shared" si="9"/>
        <v>0.76855193111579534</v>
      </c>
      <c r="T64" s="84">
        <v>1225.6100000000001</v>
      </c>
      <c r="U64" s="84">
        <v>1050.2</v>
      </c>
      <c r="V64" s="82">
        <f t="shared" si="10"/>
        <v>175.41000000000008</v>
      </c>
      <c r="W64" s="83">
        <f t="shared" si="11"/>
        <v>0.85687943146677981</v>
      </c>
      <c r="X64" s="84">
        <v>731.61999999999989</v>
      </c>
      <c r="Y64" s="84">
        <v>551.87999999999988</v>
      </c>
      <c r="Z64" s="82">
        <f t="shared" si="12"/>
        <v>179.74</v>
      </c>
      <c r="AA64" s="83">
        <f t="shared" si="13"/>
        <v>0.75432601623793771</v>
      </c>
      <c r="AB64" s="84">
        <v>3876.88</v>
      </c>
      <c r="AC64" s="84">
        <v>6015.59</v>
      </c>
      <c r="AD64" s="82">
        <f t="shared" si="14"/>
        <v>-2138.71</v>
      </c>
      <c r="AE64" s="83">
        <f t="shared" si="15"/>
        <v>1.5516575184168713</v>
      </c>
      <c r="AF64" s="84">
        <v>1529.3</v>
      </c>
      <c r="AG64" s="84">
        <v>0</v>
      </c>
      <c r="AH64" s="82">
        <f t="shared" si="16"/>
        <v>1529.3</v>
      </c>
      <c r="AI64" s="85">
        <f t="shared" si="17"/>
        <v>0</v>
      </c>
      <c r="AJ64" s="84">
        <v>8418.34</v>
      </c>
      <c r="AK64" s="84">
        <v>10816.62</v>
      </c>
      <c r="AL64" s="82">
        <f t="shared" si="18"/>
        <v>-2398.2800000000007</v>
      </c>
      <c r="AM64" s="86">
        <f t="shared" si="19"/>
        <v>1.2848875193921843</v>
      </c>
      <c r="AN64" s="80">
        <v>27102.480000000003</v>
      </c>
      <c r="AO64" s="81">
        <v>26685.910000000003</v>
      </c>
      <c r="AP64" s="87">
        <f t="shared" si="20"/>
        <v>416.56999999999971</v>
      </c>
      <c r="AQ64" s="83">
        <f t="shared" si="21"/>
        <v>0.98462981985412401</v>
      </c>
      <c r="AR64" s="84">
        <v>0</v>
      </c>
      <c r="AS64" s="84">
        <v>0</v>
      </c>
      <c r="AT64" s="87">
        <f t="shared" si="0"/>
        <v>0</v>
      </c>
      <c r="AU64" s="96"/>
      <c r="AV64" s="80">
        <v>1996.0699999999997</v>
      </c>
      <c r="AW64" s="81">
        <v>0</v>
      </c>
      <c r="AX64" s="87">
        <f t="shared" si="23"/>
        <v>1996.0699999999997</v>
      </c>
      <c r="AY64" s="83">
        <f t="shared" si="24"/>
        <v>0</v>
      </c>
      <c r="AZ64" s="90">
        <v>0</v>
      </c>
      <c r="BA64" s="82">
        <v>0</v>
      </c>
      <c r="BB64" s="82">
        <f t="shared" si="25"/>
        <v>0</v>
      </c>
      <c r="BC64" s="91"/>
      <c r="BD64" s="84">
        <v>48015.54</v>
      </c>
      <c r="BE64" s="84">
        <v>18929.509999999998</v>
      </c>
      <c r="BF64" s="87">
        <f t="shared" si="26"/>
        <v>29086.030000000002</v>
      </c>
      <c r="BG64" s="83">
        <f t="shared" si="27"/>
        <v>0.39423715738696258</v>
      </c>
      <c r="BH64" s="84">
        <v>3579.4100000000003</v>
      </c>
      <c r="BI64" s="84">
        <v>371.64</v>
      </c>
      <c r="BJ64" s="82">
        <f t="shared" si="28"/>
        <v>3207.7700000000004</v>
      </c>
      <c r="BK64" s="86">
        <f t="shared" si="29"/>
        <v>0.10382716704708317</v>
      </c>
      <c r="BL64" s="80">
        <v>3738.41</v>
      </c>
      <c r="BM64" s="80">
        <v>0</v>
      </c>
      <c r="BN64" s="82">
        <f t="shared" si="30"/>
        <v>3738.41</v>
      </c>
      <c r="BO64" s="86">
        <f t="shared" si="31"/>
        <v>0</v>
      </c>
      <c r="BP64" s="80">
        <v>1052.7599999999998</v>
      </c>
      <c r="BQ64" s="80">
        <v>0</v>
      </c>
      <c r="BR64" s="82">
        <f t="shared" si="32"/>
        <v>1052.7599999999998</v>
      </c>
      <c r="BS64" s="86">
        <f t="shared" si="33"/>
        <v>0</v>
      </c>
      <c r="BT64" s="80">
        <v>3107.76</v>
      </c>
      <c r="BU64" s="80">
        <v>0</v>
      </c>
      <c r="BV64" s="82">
        <f t="shared" si="34"/>
        <v>3107.76</v>
      </c>
      <c r="BW64" s="86">
        <f t="shared" si="35"/>
        <v>0</v>
      </c>
      <c r="BX64" s="80">
        <v>2697.3100000000004</v>
      </c>
      <c r="BY64" s="80">
        <v>0</v>
      </c>
      <c r="BZ64" s="82">
        <f t="shared" si="36"/>
        <v>2697.3100000000004</v>
      </c>
      <c r="CA64" s="86">
        <f t="shared" si="37"/>
        <v>0</v>
      </c>
      <c r="CB64" s="80">
        <v>1719.6</v>
      </c>
      <c r="CC64" s="80">
        <v>827.63</v>
      </c>
      <c r="CD64" s="82">
        <f t="shared" si="38"/>
        <v>891.96999999999991</v>
      </c>
      <c r="CE64" s="83">
        <f t="shared" si="39"/>
        <v>0.48129216096766692</v>
      </c>
      <c r="CF64" s="84">
        <v>179.57</v>
      </c>
      <c r="CG64" s="84">
        <v>0</v>
      </c>
      <c r="CH64" s="82">
        <f t="shared" si="40"/>
        <v>179.57</v>
      </c>
      <c r="CI64" s="86">
        <f t="shared" si="41"/>
        <v>0</v>
      </c>
      <c r="CJ64" s="80">
        <v>0</v>
      </c>
      <c r="CK64" s="81">
        <v>0</v>
      </c>
      <c r="CL64" s="81">
        <v>0</v>
      </c>
      <c r="CM64" s="92"/>
      <c r="CN64" s="93">
        <v>21679.26</v>
      </c>
      <c r="CO64" s="93">
        <v>30005.06</v>
      </c>
      <c r="CP64" s="87">
        <f t="shared" si="42"/>
        <v>-8325.8000000000029</v>
      </c>
      <c r="CQ64" s="94">
        <f t="shared" si="43"/>
        <v>1.384044473842742</v>
      </c>
      <c r="CR64" s="80">
        <v>27307.41</v>
      </c>
      <c r="CS64" s="81">
        <v>27073.42</v>
      </c>
      <c r="CT64" s="87">
        <f t="shared" si="44"/>
        <v>233.9900000000016</v>
      </c>
      <c r="CU64" s="94">
        <f t="shared" si="45"/>
        <v>0.99143126352883704</v>
      </c>
      <c r="CV64" s="80">
        <v>7384.35</v>
      </c>
      <c r="CW64" s="81">
        <v>0</v>
      </c>
      <c r="CX64" s="87">
        <f t="shared" si="46"/>
        <v>7384.35</v>
      </c>
      <c r="CY64" s="86">
        <f t="shared" si="47"/>
        <v>0</v>
      </c>
      <c r="CZ64" s="80">
        <v>839.69</v>
      </c>
      <c r="DA64" s="81">
        <v>687.26</v>
      </c>
      <c r="DB64" s="87">
        <f t="shared" si="48"/>
        <v>152.43000000000006</v>
      </c>
      <c r="DC64" s="86">
        <f t="shared" si="49"/>
        <v>0.81846872059926867</v>
      </c>
      <c r="DD64" s="80">
        <v>108.07000000000001</v>
      </c>
      <c r="DE64" s="81">
        <v>0</v>
      </c>
      <c r="DF64" s="87">
        <f t="shared" si="50"/>
        <v>108.07000000000001</v>
      </c>
      <c r="DG64" s="86">
        <f t="shared" si="51"/>
        <v>0</v>
      </c>
      <c r="DH64" s="95">
        <v>7513.4700000000012</v>
      </c>
      <c r="DI64" s="403">
        <v>3897.41</v>
      </c>
      <c r="DJ64" s="87">
        <f t="shared" si="52"/>
        <v>3616.0600000000013</v>
      </c>
      <c r="DK64" s="94">
        <f t="shared" si="53"/>
        <v>0.51872304008667092</v>
      </c>
      <c r="DL64" s="80">
        <v>11474.810000000001</v>
      </c>
      <c r="DM64" s="81">
        <v>2576.0299999999997</v>
      </c>
      <c r="DN64" s="87">
        <f t="shared" si="54"/>
        <v>8898.7800000000025</v>
      </c>
      <c r="DO64" s="406">
        <f t="shared" si="55"/>
        <v>0.22449434892603881</v>
      </c>
      <c r="DP64" s="84">
        <v>0</v>
      </c>
      <c r="DQ64" s="80">
        <v>0</v>
      </c>
      <c r="DR64" s="82">
        <f t="shared" si="56"/>
        <v>0</v>
      </c>
      <c r="DS64" s="96"/>
      <c r="DT64" s="97">
        <v>6938.5</v>
      </c>
      <c r="DU64" s="97">
        <v>4606.1100000000006</v>
      </c>
      <c r="DV64" s="98">
        <f t="shared" si="57"/>
        <v>205766.51000000004</v>
      </c>
      <c r="DW64" s="87">
        <f t="shared" si="58"/>
        <v>139442.19999999995</v>
      </c>
      <c r="DX64" s="87">
        <f t="shared" si="59"/>
        <v>66324.310000000085</v>
      </c>
      <c r="DY64" s="83">
        <f t="shared" si="60"/>
        <v>0.67767198850775046</v>
      </c>
      <c r="DZ64" s="108"/>
      <c r="EA64" s="100">
        <f t="shared" si="2"/>
        <v>35502.660000000091</v>
      </c>
      <c r="EB64" s="91">
        <f t="shared" si="3"/>
        <v>-40850.399999999972</v>
      </c>
      <c r="EC64" s="101"/>
      <c r="ED64" s="101"/>
      <c r="EE64" s="102">
        <v>31659.589999999997</v>
      </c>
      <c r="EF64" s="102">
        <v>34124.410000000003</v>
      </c>
      <c r="EG64" s="103">
        <f t="shared" si="61"/>
        <v>2464.820000000007</v>
      </c>
      <c r="EH64" s="104">
        <f t="shared" si="62"/>
        <v>7.7853819332467891E-2</v>
      </c>
      <c r="EI64" s="101"/>
      <c r="EJ64" s="101"/>
      <c r="EK64" s="396"/>
      <c r="EL64" s="2"/>
      <c r="EM64" s="101"/>
      <c r="EN64" s="101"/>
    </row>
    <row r="65" spans="1:144" s="1" customFormat="1" ht="15.75" customHeight="1" x14ac:dyDescent="0.25">
      <c r="A65" s="105" t="s">
        <v>65</v>
      </c>
      <c r="B65" s="106">
        <v>9</v>
      </c>
      <c r="C65" s="107">
        <v>2</v>
      </c>
      <c r="D65" s="76" t="s">
        <v>343</v>
      </c>
      <c r="E65" s="77">
        <v>6367.2857142857147</v>
      </c>
      <c r="F65" s="78">
        <v>-108025.81999999998</v>
      </c>
      <c r="G65" s="79">
        <v>-102799.37000000001</v>
      </c>
      <c r="H65" s="80">
        <v>9230.7200000000012</v>
      </c>
      <c r="I65" s="81">
        <v>557.29000000000008</v>
      </c>
      <c r="J65" s="82">
        <f t="shared" si="4"/>
        <v>8673.43</v>
      </c>
      <c r="K65" s="83">
        <f t="shared" si="5"/>
        <v>6.0373405324828398E-2</v>
      </c>
      <c r="L65" s="84">
        <v>3499.5200000000004</v>
      </c>
      <c r="M65" s="84">
        <v>1041.8699999999999</v>
      </c>
      <c r="N65" s="82">
        <f t="shared" si="6"/>
        <v>2457.6500000000005</v>
      </c>
      <c r="O65" s="83">
        <f t="shared" si="7"/>
        <v>0.29771797275054857</v>
      </c>
      <c r="P65" s="84">
        <v>8534.81</v>
      </c>
      <c r="Q65" s="84">
        <v>6560.7</v>
      </c>
      <c r="R65" s="82">
        <f t="shared" si="8"/>
        <v>1974.1099999999997</v>
      </c>
      <c r="S65" s="83">
        <f t="shared" si="9"/>
        <v>0.768699010288454</v>
      </c>
      <c r="T65" s="84">
        <v>1722.38</v>
      </c>
      <c r="U65" s="84">
        <v>1473.53</v>
      </c>
      <c r="V65" s="82">
        <f t="shared" si="10"/>
        <v>248.85000000000014</v>
      </c>
      <c r="W65" s="83">
        <f t="shared" si="11"/>
        <v>0.85551968787375599</v>
      </c>
      <c r="X65" s="84">
        <v>966.57999999999981</v>
      </c>
      <c r="Y65" s="84">
        <v>552.28000000000009</v>
      </c>
      <c r="Z65" s="82">
        <f t="shared" si="12"/>
        <v>414.29999999999973</v>
      </c>
      <c r="AA65" s="83">
        <f t="shared" si="13"/>
        <v>0.57137536468786876</v>
      </c>
      <c r="AB65" s="84">
        <v>4191.6399999999994</v>
      </c>
      <c r="AC65" s="84">
        <v>6482.76</v>
      </c>
      <c r="AD65" s="82">
        <f t="shared" si="14"/>
        <v>-2291.1200000000008</v>
      </c>
      <c r="AE65" s="83">
        <f t="shared" si="15"/>
        <v>1.5465927417430889</v>
      </c>
      <c r="AF65" s="84">
        <v>2180.1899999999996</v>
      </c>
      <c r="AG65" s="84">
        <v>0</v>
      </c>
      <c r="AH65" s="82">
        <f t="shared" si="16"/>
        <v>2180.1899999999996</v>
      </c>
      <c r="AI65" s="85">
        <f t="shared" si="17"/>
        <v>0</v>
      </c>
      <c r="AJ65" s="84">
        <v>12005.100000000002</v>
      </c>
      <c r="AK65" s="84">
        <v>16543.98</v>
      </c>
      <c r="AL65" s="82">
        <f t="shared" si="18"/>
        <v>-4538.8799999999974</v>
      </c>
      <c r="AM65" s="86">
        <f t="shared" si="19"/>
        <v>1.3780793162905762</v>
      </c>
      <c r="AN65" s="80">
        <v>27204.68</v>
      </c>
      <c r="AO65" s="81">
        <v>26685.910000000003</v>
      </c>
      <c r="AP65" s="87">
        <f t="shared" si="20"/>
        <v>518.7699999999968</v>
      </c>
      <c r="AQ65" s="83">
        <f t="shared" si="21"/>
        <v>0.98093085454414475</v>
      </c>
      <c r="AR65" s="84">
        <v>0</v>
      </c>
      <c r="AS65" s="84">
        <v>0</v>
      </c>
      <c r="AT65" s="87">
        <f t="shared" si="0"/>
        <v>0</v>
      </c>
      <c r="AU65" s="96"/>
      <c r="AV65" s="80">
        <v>2741.8</v>
      </c>
      <c r="AW65" s="81">
        <v>0</v>
      </c>
      <c r="AX65" s="87">
        <f t="shared" si="23"/>
        <v>2741.8</v>
      </c>
      <c r="AY65" s="83">
        <f t="shared" si="24"/>
        <v>0</v>
      </c>
      <c r="AZ65" s="90">
        <v>0</v>
      </c>
      <c r="BA65" s="82">
        <v>0</v>
      </c>
      <c r="BB65" s="82">
        <f t="shared" si="25"/>
        <v>0</v>
      </c>
      <c r="BC65" s="91"/>
      <c r="BD65" s="84">
        <v>69629.430000000008</v>
      </c>
      <c r="BE65" s="84">
        <v>12782.99</v>
      </c>
      <c r="BF65" s="87">
        <f t="shared" si="26"/>
        <v>56846.44000000001</v>
      </c>
      <c r="BG65" s="83">
        <f t="shared" si="27"/>
        <v>0.1835860210258794</v>
      </c>
      <c r="BH65" s="84">
        <v>5864.34</v>
      </c>
      <c r="BI65" s="84">
        <v>0</v>
      </c>
      <c r="BJ65" s="82">
        <f t="shared" si="28"/>
        <v>5864.34</v>
      </c>
      <c r="BK65" s="86">
        <f t="shared" si="29"/>
        <v>0</v>
      </c>
      <c r="BL65" s="80">
        <v>6049.6100000000006</v>
      </c>
      <c r="BM65" s="80">
        <v>4460.72</v>
      </c>
      <c r="BN65" s="82">
        <f t="shared" si="30"/>
        <v>1588.8900000000003</v>
      </c>
      <c r="BO65" s="86">
        <f t="shared" si="31"/>
        <v>0.73735662298891991</v>
      </c>
      <c r="BP65" s="80">
        <v>1360.6999999999998</v>
      </c>
      <c r="BQ65" s="80">
        <v>0</v>
      </c>
      <c r="BR65" s="82">
        <f t="shared" si="32"/>
        <v>1360.6999999999998</v>
      </c>
      <c r="BS65" s="86">
        <f t="shared" si="33"/>
        <v>0</v>
      </c>
      <c r="BT65" s="80">
        <v>4280.12</v>
      </c>
      <c r="BU65" s="80">
        <v>0</v>
      </c>
      <c r="BV65" s="82">
        <f t="shared" si="34"/>
        <v>4280.12</v>
      </c>
      <c r="BW65" s="86">
        <f t="shared" si="35"/>
        <v>0</v>
      </c>
      <c r="BX65" s="80">
        <v>3559.9399999999996</v>
      </c>
      <c r="BY65" s="80">
        <v>0</v>
      </c>
      <c r="BZ65" s="82">
        <f t="shared" si="36"/>
        <v>3559.9399999999996</v>
      </c>
      <c r="CA65" s="86">
        <f t="shared" si="37"/>
        <v>0</v>
      </c>
      <c r="CB65" s="80">
        <v>1947.75</v>
      </c>
      <c r="CC65" s="80">
        <v>1109.0500000000002</v>
      </c>
      <c r="CD65" s="82">
        <f t="shared" si="38"/>
        <v>838.69999999999982</v>
      </c>
      <c r="CE65" s="83">
        <f t="shared" si="39"/>
        <v>0.56940059042484925</v>
      </c>
      <c r="CF65" s="84">
        <v>237.5</v>
      </c>
      <c r="CG65" s="84">
        <v>0</v>
      </c>
      <c r="CH65" s="82">
        <f t="shared" si="40"/>
        <v>237.5</v>
      </c>
      <c r="CI65" s="86">
        <f t="shared" si="41"/>
        <v>0</v>
      </c>
      <c r="CJ65" s="80">
        <v>0</v>
      </c>
      <c r="CK65" s="81">
        <v>0</v>
      </c>
      <c r="CL65" s="81">
        <v>0</v>
      </c>
      <c r="CM65" s="92"/>
      <c r="CN65" s="93">
        <v>18569.690000000002</v>
      </c>
      <c r="CO65" s="93">
        <v>28276.1</v>
      </c>
      <c r="CP65" s="87">
        <f t="shared" si="42"/>
        <v>-9706.4099999999962</v>
      </c>
      <c r="CQ65" s="94">
        <f t="shared" si="43"/>
        <v>1.5227017790819337</v>
      </c>
      <c r="CR65" s="80">
        <v>28673.57</v>
      </c>
      <c r="CS65" s="81">
        <v>28674.549999999996</v>
      </c>
      <c r="CT65" s="87">
        <f t="shared" si="44"/>
        <v>-0.97999999999592546</v>
      </c>
      <c r="CU65" s="94">
        <f t="shared" si="45"/>
        <v>1.0000341778160164</v>
      </c>
      <c r="CV65" s="80">
        <v>7862.4599999999991</v>
      </c>
      <c r="CW65" s="81">
        <v>0</v>
      </c>
      <c r="CX65" s="87">
        <f t="shared" si="46"/>
        <v>7862.4599999999991</v>
      </c>
      <c r="CY65" s="86">
        <f t="shared" si="47"/>
        <v>0</v>
      </c>
      <c r="CZ65" s="80">
        <v>1188.78</v>
      </c>
      <c r="DA65" s="81">
        <v>976</v>
      </c>
      <c r="DB65" s="87">
        <f t="shared" si="48"/>
        <v>212.77999999999997</v>
      </c>
      <c r="DC65" s="86">
        <f t="shared" si="49"/>
        <v>0.82100977472703107</v>
      </c>
      <c r="DD65" s="80">
        <v>154.1</v>
      </c>
      <c r="DE65" s="81">
        <v>0</v>
      </c>
      <c r="DF65" s="87">
        <f t="shared" si="50"/>
        <v>154.1</v>
      </c>
      <c r="DG65" s="86">
        <f t="shared" si="51"/>
        <v>0</v>
      </c>
      <c r="DH65" s="95">
        <v>16036.800000000001</v>
      </c>
      <c r="DI65" s="403">
        <v>7485.68</v>
      </c>
      <c r="DJ65" s="87">
        <f t="shared" si="52"/>
        <v>8551.1200000000008</v>
      </c>
      <c r="DK65" s="94">
        <f t="shared" si="53"/>
        <v>0.46678140277362068</v>
      </c>
      <c r="DL65" s="80">
        <v>13500.240000000002</v>
      </c>
      <c r="DM65" s="81">
        <v>3614.48</v>
      </c>
      <c r="DN65" s="87">
        <f t="shared" si="54"/>
        <v>9885.760000000002</v>
      </c>
      <c r="DO65" s="406">
        <f t="shared" si="55"/>
        <v>0.26773449953482303</v>
      </c>
      <c r="DP65" s="84">
        <v>0</v>
      </c>
      <c r="DQ65" s="80">
        <v>0</v>
      </c>
      <c r="DR65" s="82">
        <f t="shared" si="56"/>
        <v>0</v>
      </c>
      <c r="DS65" s="96"/>
      <c r="DT65" s="97">
        <v>8761.4599999999991</v>
      </c>
      <c r="DU65" s="97">
        <v>5110.51</v>
      </c>
      <c r="DV65" s="98">
        <f t="shared" si="57"/>
        <v>259953.91000000003</v>
      </c>
      <c r="DW65" s="87">
        <f t="shared" si="58"/>
        <v>152388.39999999997</v>
      </c>
      <c r="DX65" s="87">
        <f t="shared" si="59"/>
        <v>107565.51000000007</v>
      </c>
      <c r="DY65" s="83">
        <f t="shared" si="60"/>
        <v>0.58621314832310056</v>
      </c>
      <c r="DZ65" s="108"/>
      <c r="EA65" s="100">
        <f t="shared" si="2"/>
        <v>-460.30999999991036</v>
      </c>
      <c r="EB65" s="91">
        <f t="shared" si="3"/>
        <v>-28222.739999999998</v>
      </c>
      <c r="EC65" s="101"/>
      <c r="ED65" s="101"/>
      <c r="EE65" s="102">
        <v>40059.11</v>
      </c>
      <c r="EF65" s="102">
        <v>43318.98</v>
      </c>
      <c r="EG65" s="103">
        <f t="shared" si="61"/>
        <v>3259.8700000000026</v>
      </c>
      <c r="EH65" s="104">
        <f t="shared" si="62"/>
        <v>8.1376495883208652E-2</v>
      </c>
      <c r="EI65" s="101"/>
      <c r="EJ65" s="101"/>
      <c r="EK65" s="396"/>
      <c r="EL65" s="2"/>
      <c r="EM65" s="101"/>
      <c r="EN65" s="101"/>
    </row>
    <row r="66" spans="1:144" s="1" customFormat="1" ht="15.75" customHeight="1" x14ac:dyDescent="0.25">
      <c r="A66" s="105" t="s">
        <v>66</v>
      </c>
      <c r="B66" s="106">
        <v>9</v>
      </c>
      <c r="C66" s="107">
        <v>1</v>
      </c>
      <c r="D66" s="76" t="s">
        <v>344</v>
      </c>
      <c r="E66" s="77">
        <v>1983.485714285714</v>
      </c>
      <c r="F66" s="78">
        <v>-32990.83</v>
      </c>
      <c r="G66" s="79">
        <v>-37567.350000000013</v>
      </c>
      <c r="H66" s="80">
        <v>2052.7500000000005</v>
      </c>
      <c r="I66" s="81">
        <v>329.48999999999995</v>
      </c>
      <c r="J66" s="82">
        <f t="shared" si="4"/>
        <v>1723.2600000000004</v>
      </c>
      <c r="K66" s="83">
        <f t="shared" si="5"/>
        <v>0.16051150895140659</v>
      </c>
      <c r="L66" s="84">
        <v>1057.75</v>
      </c>
      <c r="M66" s="84">
        <v>802.11</v>
      </c>
      <c r="N66" s="82">
        <f t="shared" si="6"/>
        <v>255.64</v>
      </c>
      <c r="O66" s="83">
        <f t="shared" si="7"/>
        <v>0.75831718269912551</v>
      </c>
      <c r="P66" s="84">
        <v>2520.81</v>
      </c>
      <c r="Q66" s="84">
        <v>1938.7800000000002</v>
      </c>
      <c r="R66" s="82">
        <f t="shared" si="8"/>
        <v>582.02999999999975</v>
      </c>
      <c r="S66" s="83">
        <f t="shared" si="9"/>
        <v>0.76910992895140862</v>
      </c>
      <c r="T66" s="84">
        <v>647.61</v>
      </c>
      <c r="U66" s="84">
        <v>555.54999999999995</v>
      </c>
      <c r="V66" s="82">
        <f t="shared" si="10"/>
        <v>92.060000000000059</v>
      </c>
      <c r="W66" s="83">
        <f t="shared" si="11"/>
        <v>0.85784654344435685</v>
      </c>
      <c r="X66" s="84">
        <v>337.21000000000004</v>
      </c>
      <c r="Y66" s="84">
        <v>275.89</v>
      </c>
      <c r="Z66" s="82">
        <f t="shared" si="12"/>
        <v>61.32000000000005</v>
      </c>
      <c r="AA66" s="83">
        <f t="shared" si="13"/>
        <v>0.81815485898994678</v>
      </c>
      <c r="AB66" s="84">
        <v>1543.34</v>
      </c>
      <c r="AC66" s="84">
        <v>1030.93</v>
      </c>
      <c r="AD66" s="82">
        <f t="shared" si="14"/>
        <v>512.40999999999985</v>
      </c>
      <c r="AE66" s="83">
        <f t="shared" si="15"/>
        <v>0.66798631539388609</v>
      </c>
      <c r="AF66" s="84">
        <v>679.14</v>
      </c>
      <c r="AG66" s="84">
        <v>0</v>
      </c>
      <c r="AH66" s="82">
        <f t="shared" si="16"/>
        <v>679.14</v>
      </c>
      <c r="AI66" s="85">
        <f t="shared" si="17"/>
        <v>0</v>
      </c>
      <c r="AJ66" s="84">
        <v>3737.82</v>
      </c>
      <c r="AK66" s="84">
        <v>2129.36</v>
      </c>
      <c r="AL66" s="82">
        <f t="shared" si="18"/>
        <v>1608.46</v>
      </c>
      <c r="AM66" s="86">
        <f t="shared" si="19"/>
        <v>0.56967965284577637</v>
      </c>
      <c r="AN66" s="80">
        <v>11333.75</v>
      </c>
      <c r="AO66" s="81">
        <v>11119.100000000002</v>
      </c>
      <c r="AP66" s="87">
        <f t="shared" si="20"/>
        <v>214.64999999999782</v>
      </c>
      <c r="AQ66" s="83">
        <f t="shared" si="21"/>
        <v>0.98106099040476469</v>
      </c>
      <c r="AR66" s="84">
        <v>0</v>
      </c>
      <c r="AS66" s="84">
        <v>0</v>
      </c>
      <c r="AT66" s="87">
        <f t="shared" si="0"/>
        <v>0</v>
      </c>
      <c r="AU66" s="96"/>
      <c r="AV66" s="80">
        <v>997.28</v>
      </c>
      <c r="AW66" s="81">
        <v>0</v>
      </c>
      <c r="AX66" s="87">
        <f t="shared" si="23"/>
        <v>997.28</v>
      </c>
      <c r="AY66" s="83">
        <f t="shared" si="24"/>
        <v>0</v>
      </c>
      <c r="AZ66" s="90">
        <v>0</v>
      </c>
      <c r="BA66" s="82">
        <v>0</v>
      </c>
      <c r="BB66" s="82">
        <f t="shared" si="25"/>
        <v>0</v>
      </c>
      <c r="BC66" s="91"/>
      <c r="BD66" s="84">
        <v>15755.77</v>
      </c>
      <c r="BE66" s="84">
        <v>2699.7799999999997</v>
      </c>
      <c r="BF66" s="87">
        <f t="shared" si="26"/>
        <v>13055.990000000002</v>
      </c>
      <c r="BG66" s="83">
        <f t="shared" si="27"/>
        <v>0.17135182856820072</v>
      </c>
      <c r="BH66" s="84">
        <v>1309.9100000000001</v>
      </c>
      <c r="BI66" s="84">
        <v>0</v>
      </c>
      <c r="BJ66" s="82">
        <f t="shared" si="28"/>
        <v>1309.9100000000001</v>
      </c>
      <c r="BK66" s="86">
        <f t="shared" si="29"/>
        <v>0</v>
      </c>
      <c r="BL66" s="80">
        <v>1845.81</v>
      </c>
      <c r="BM66" s="80">
        <v>0</v>
      </c>
      <c r="BN66" s="82">
        <f t="shared" si="30"/>
        <v>1845.81</v>
      </c>
      <c r="BO66" s="86">
        <f t="shared" si="31"/>
        <v>0</v>
      </c>
      <c r="BP66" s="80">
        <v>460.76</v>
      </c>
      <c r="BQ66" s="80">
        <v>0</v>
      </c>
      <c r="BR66" s="82">
        <f t="shared" si="32"/>
        <v>460.76</v>
      </c>
      <c r="BS66" s="86">
        <f t="shared" si="33"/>
        <v>0</v>
      </c>
      <c r="BT66" s="80">
        <v>1697.2700000000002</v>
      </c>
      <c r="BU66" s="80">
        <v>0</v>
      </c>
      <c r="BV66" s="82">
        <f t="shared" si="34"/>
        <v>1697.2700000000002</v>
      </c>
      <c r="BW66" s="86">
        <f t="shared" si="35"/>
        <v>0</v>
      </c>
      <c r="BX66" s="80">
        <v>1240.3000000000002</v>
      </c>
      <c r="BY66" s="80">
        <v>0</v>
      </c>
      <c r="BZ66" s="82">
        <f t="shared" si="36"/>
        <v>1240.3000000000002</v>
      </c>
      <c r="CA66" s="86">
        <f t="shared" si="37"/>
        <v>0</v>
      </c>
      <c r="CB66" s="80">
        <v>458.40000000000003</v>
      </c>
      <c r="CC66" s="80">
        <v>263.75</v>
      </c>
      <c r="CD66" s="82">
        <f t="shared" si="38"/>
        <v>194.65000000000003</v>
      </c>
      <c r="CE66" s="83">
        <f t="shared" si="39"/>
        <v>0.57537085514834196</v>
      </c>
      <c r="CF66" s="84">
        <v>73.989999999999995</v>
      </c>
      <c r="CG66" s="84">
        <v>0</v>
      </c>
      <c r="CH66" s="82">
        <f t="shared" si="40"/>
        <v>73.989999999999995</v>
      </c>
      <c r="CI66" s="86">
        <f t="shared" si="41"/>
        <v>0</v>
      </c>
      <c r="CJ66" s="80">
        <v>0</v>
      </c>
      <c r="CK66" s="81">
        <v>0</v>
      </c>
      <c r="CL66" s="81">
        <v>0</v>
      </c>
      <c r="CM66" s="92"/>
      <c r="CN66" s="93">
        <v>18027.28</v>
      </c>
      <c r="CO66" s="93">
        <v>23780.54</v>
      </c>
      <c r="CP66" s="87">
        <f t="shared" si="42"/>
        <v>-5753.260000000002</v>
      </c>
      <c r="CQ66" s="94">
        <f t="shared" si="43"/>
        <v>1.3191418783088742</v>
      </c>
      <c r="CR66" s="80">
        <v>13136.729999999998</v>
      </c>
      <c r="CS66" s="81">
        <v>13211.560000000001</v>
      </c>
      <c r="CT66" s="87">
        <f t="shared" si="44"/>
        <v>-74.830000000003565</v>
      </c>
      <c r="CU66" s="94">
        <f t="shared" si="45"/>
        <v>1.0056962425200187</v>
      </c>
      <c r="CV66" s="80">
        <v>3319.9</v>
      </c>
      <c r="CW66" s="81">
        <v>0</v>
      </c>
      <c r="CX66" s="87">
        <f t="shared" si="46"/>
        <v>3319.9</v>
      </c>
      <c r="CY66" s="86">
        <f t="shared" si="47"/>
        <v>0</v>
      </c>
      <c r="CZ66" s="80">
        <v>384.19</v>
      </c>
      <c r="DA66" s="81">
        <v>314.55</v>
      </c>
      <c r="DB66" s="87">
        <f t="shared" si="48"/>
        <v>69.639999999999986</v>
      </c>
      <c r="DC66" s="86">
        <f t="shared" si="49"/>
        <v>0.81873552148676443</v>
      </c>
      <c r="DD66" s="80">
        <v>48.8</v>
      </c>
      <c r="DE66" s="81">
        <v>0</v>
      </c>
      <c r="DF66" s="87">
        <f t="shared" si="50"/>
        <v>48.8</v>
      </c>
      <c r="DG66" s="86">
        <f t="shared" si="51"/>
        <v>0</v>
      </c>
      <c r="DH66" s="95">
        <v>3609.3299999999995</v>
      </c>
      <c r="DI66" s="403">
        <v>1806.7399999999998</v>
      </c>
      <c r="DJ66" s="87">
        <f t="shared" si="52"/>
        <v>1802.5899999999997</v>
      </c>
      <c r="DK66" s="94">
        <f t="shared" si="53"/>
        <v>0.50057489894246299</v>
      </c>
      <c r="DL66" s="80">
        <v>4287.55</v>
      </c>
      <c r="DM66" s="81">
        <v>2209.1099999999997</v>
      </c>
      <c r="DN66" s="87">
        <f t="shared" si="54"/>
        <v>2078.4400000000005</v>
      </c>
      <c r="DO66" s="406">
        <f t="shared" si="55"/>
        <v>0.51523830625881906</v>
      </c>
      <c r="DP66" s="84">
        <v>0</v>
      </c>
      <c r="DQ66" s="80">
        <v>0</v>
      </c>
      <c r="DR66" s="82">
        <f t="shared" si="56"/>
        <v>0</v>
      </c>
      <c r="DS66" s="96"/>
      <c r="DT66" s="97">
        <v>3138.2200000000003</v>
      </c>
      <c r="DU66" s="97">
        <v>2173.06</v>
      </c>
      <c r="DV66" s="98">
        <f t="shared" si="57"/>
        <v>93701.67</v>
      </c>
      <c r="DW66" s="87">
        <f t="shared" si="58"/>
        <v>64640.30000000001</v>
      </c>
      <c r="DX66" s="87">
        <f t="shared" si="59"/>
        <v>29061.369999999988</v>
      </c>
      <c r="DY66" s="83">
        <f t="shared" si="60"/>
        <v>0.68985216592190957</v>
      </c>
      <c r="DZ66" s="108"/>
      <c r="EA66" s="100">
        <f t="shared" si="2"/>
        <v>-3929.4600000000137</v>
      </c>
      <c r="EB66" s="91">
        <f t="shared" si="3"/>
        <v>-17688.670000000009</v>
      </c>
      <c r="EC66" s="101"/>
      <c r="ED66" s="101"/>
      <c r="EE66" s="102">
        <v>14693.429999999998</v>
      </c>
      <c r="EF66" s="102">
        <v>54605.43</v>
      </c>
      <c r="EG66" s="103">
        <f t="shared" si="61"/>
        <v>39912</v>
      </c>
      <c r="EH66" s="104">
        <f t="shared" si="62"/>
        <v>2.7163160677935654</v>
      </c>
      <c r="EI66" s="101"/>
      <c r="EJ66" s="101"/>
      <c r="EK66" s="396"/>
      <c r="EL66" s="2"/>
      <c r="EM66" s="101"/>
      <c r="EN66" s="101"/>
    </row>
    <row r="67" spans="1:144" s="1" customFormat="1" ht="15.75" customHeight="1" x14ac:dyDescent="0.25">
      <c r="A67" s="105" t="s">
        <v>67</v>
      </c>
      <c r="B67" s="106">
        <v>9</v>
      </c>
      <c r="C67" s="107">
        <v>2</v>
      </c>
      <c r="D67" s="76" t="s">
        <v>345</v>
      </c>
      <c r="E67" s="77">
        <v>5220.4000000000005</v>
      </c>
      <c r="F67" s="78">
        <v>-196208.58000000002</v>
      </c>
      <c r="G67" s="79">
        <v>-191421.02</v>
      </c>
      <c r="H67" s="80">
        <v>5317.49</v>
      </c>
      <c r="I67" s="81">
        <v>528.84</v>
      </c>
      <c r="J67" s="82">
        <f t="shared" si="4"/>
        <v>4788.6499999999996</v>
      </c>
      <c r="K67" s="83">
        <f t="shared" si="5"/>
        <v>9.9452937382110737E-2</v>
      </c>
      <c r="L67" s="84">
        <v>2827.3599999999997</v>
      </c>
      <c r="M67" s="84">
        <v>521.01</v>
      </c>
      <c r="N67" s="82">
        <f t="shared" si="6"/>
        <v>2306.3499999999995</v>
      </c>
      <c r="O67" s="83">
        <f t="shared" si="7"/>
        <v>0.18427437609642919</v>
      </c>
      <c r="P67" s="84">
        <v>6510.8899999999994</v>
      </c>
      <c r="Q67" s="84">
        <v>5004.01</v>
      </c>
      <c r="R67" s="82">
        <f t="shared" si="8"/>
        <v>1506.8799999999992</v>
      </c>
      <c r="S67" s="83">
        <f t="shared" si="9"/>
        <v>0.76856005860949894</v>
      </c>
      <c r="T67" s="84">
        <v>1212.1799999999998</v>
      </c>
      <c r="U67" s="84">
        <v>1040.08</v>
      </c>
      <c r="V67" s="82">
        <f t="shared" si="10"/>
        <v>172.09999999999991</v>
      </c>
      <c r="W67" s="83">
        <f t="shared" si="11"/>
        <v>0.8580243858172879</v>
      </c>
      <c r="X67" s="84">
        <v>797.68999999999983</v>
      </c>
      <c r="Y67" s="84">
        <v>5233.03</v>
      </c>
      <c r="Z67" s="82">
        <f t="shared" si="12"/>
        <v>-4435.34</v>
      </c>
      <c r="AA67" s="83">
        <f t="shared" si="13"/>
        <v>6.5602301646002843</v>
      </c>
      <c r="AB67" s="84">
        <v>3954.99</v>
      </c>
      <c r="AC67" s="84">
        <v>5899.11</v>
      </c>
      <c r="AD67" s="82">
        <f t="shared" si="14"/>
        <v>-1944.12</v>
      </c>
      <c r="AE67" s="83">
        <f t="shared" si="15"/>
        <v>1.4915612934545979</v>
      </c>
      <c r="AF67" s="84">
        <v>1787.4599999999996</v>
      </c>
      <c r="AG67" s="84">
        <v>0</v>
      </c>
      <c r="AH67" s="82">
        <f t="shared" si="16"/>
        <v>1787.4599999999996</v>
      </c>
      <c r="AI67" s="85">
        <f t="shared" si="17"/>
        <v>0</v>
      </c>
      <c r="AJ67" s="84">
        <v>9839.43</v>
      </c>
      <c r="AK67" s="84">
        <v>21605.48</v>
      </c>
      <c r="AL67" s="82">
        <f t="shared" si="18"/>
        <v>-11766.05</v>
      </c>
      <c r="AM67" s="86">
        <f t="shared" si="19"/>
        <v>2.1958060578712382</v>
      </c>
      <c r="AN67" s="80">
        <v>22800.759999999995</v>
      </c>
      <c r="AO67" s="81">
        <v>22238.27</v>
      </c>
      <c r="AP67" s="87">
        <f t="shared" si="20"/>
        <v>562.48999999999432</v>
      </c>
      <c r="AQ67" s="83">
        <f t="shared" si="21"/>
        <v>0.97533020829130279</v>
      </c>
      <c r="AR67" s="84">
        <v>0</v>
      </c>
      <c r="AS67" s="84">
        <v>0</v>
      </c>
      <c r="AT67" s="87">
        <f t="shared" si="0"/>
        <v>0</v>
      </c>
      <c r="AU67" s="96"/>
      <c r="AV67" s="80">
        <v>2494.29</v>
      </c>
      <c r="AW67" s="81">
        <v>0</v>
      </c>
      <c r="AX67" s="87">
        <f t="shared" si="23"/>
        <v>2494.29</v>
      </c>
      <c r="AY67" s="83">
        <f t="shared" si="24"/>
        <v>0</v>
      </c>
      <c r="AZ67" s="90">
        <v>0</v>
      </c>
      <c r="BA67" s="82">
        <v>0</v>
      </c>
      <c r="BB67" s="82">
        <f t="shared" si="25"/>
        <v>0</v>
      </c>
      <c r="BC67" s="91"/>
      <c r="BD67" s="84">
        <v>58272.290000000008</v>
      </c>
      <c r="BE67" s="84">
        <v>15155.07</v>
      </c>
      <c r="BF67" s="87">
        <f t="shared" si="26"/>
        <v>43117.220000000008</v>
      </c>
      <c r="BG67" s="83">
        <f t="shared" si="27"/>
        <v>0.26007335562065603</v>
      </c>
      <c r="BH67" s="84">
        <v>3096.21</v>
      </c>
      <c r="BI67" s="84">
        <v>0</v>
      </c>
      <c r="BJ67" s="82">
        <f t="shared" si="28"/>
        <v>3096.21</v>
      </c>
      <c r="BK67" s="86">
        <f t="shared" si="29"/>
        <v>0</v>
      </c>
      <c r="BL67" s="80">
        <v>4903.5300000000007</v>
      </c>
      <c r="BM67" s="80">
        <v>0</v>
      </c>
      <c r="BN67" s="82">
        <f t="shared" si="30"/>
        <v>4903.5300000000007</v>
      </c>
      <c r="BO67" s="86">
        <f t="shared" si="31"/>
        <v>0</v>
      </c>
      <c r="BP67" s="80">
        <v>1243.5100000000002</v>
      </c>
      <c r="BQ67" s="80">
        <v>0</v>
      </c>
      <c r="BR67" s="82">
        <f t="shared" si="32"/>
        <v>1243.5100000000002</v>
      </c>
      <c r="BS67" s="86">
        <f t="shared" si="33"/>
        <v>0</v>
      </c>
      <c r="BT67" s="80">
        <v>2610.71</v>
      </c>
      <c r="BU67" s="80">
        <v>0</v>
      </c>
      <c r="BV67" s="82">
        <f t="shared" si="34"/>
        <v>2610.71</v>
      </c>
      <c r="BW67" s="86">
        <f t="shared" si="35"/>
        <v>0</v>
      </c>
      <c r="BX67" s="80">
        <v>2935.4199999999996</v>
      </c>
      <c r="BY67" s="80">
        <v>0</v>
      </c>
      <c r="BZ67" s="82">
        <f t="shared" si="36"/>
        <v>2935.4199999999996</v>
      </c>
      <c r="CA67" s="86">
        <f t="shared" si="37"/>
        <v>0</v>
      </c>
      <c r="CB67" s="80">
        <v>1777.5400000000004</v>
      </c>
      <c r="CC67" s="80">
        <v>394.7</v>
      </c>
      <c r="CD67" s="82">
        <f t="shared" si="38"/>
        <v>1382.8400000000004</v>
      </c>
      <c r="CE67" s="83">
        <f t="shared" si="39"/>
        <v>0.22204844898005102</v>
      </c>
      <c r="CF67" s="84">
        <v>193.15</v>
      </c>
      <c r="CG67" s="84">
        <v>0</v>
      </c>
      <c r="CH67" s="82">
        <f t="shared" si="40"/>
        <v>193.15</v>
      </c>
      <c r="CI67" s="86">
        <f t="shared" si="41"/>
        <v>0</v>
      </c>
      <c r="CJ67" s="80">
        <v>0</v>
      </c>
      <c r="CK67" s="81">
        <v>0</v>
      </c>
      <c r="CL67" s="81">
        <v>0</v>
      </c>
      <c r="CM67" s="92"/>
      <c r="CN67" s="93">
        <v>45234.310000000005</v>
      </c>
      <c r="CO67" s="93">
        <v>54970.939999999988</v>
      </c>
      <c r="CP67" s="87">
        <f t="shared" si="42"/>
        <v>-9736.6299999999828</v>
      </c>
      <c r="CQ67" s="94">
        <f t="shared" si="43"/>
        <v>1.2152487790794195</v>
      </c>
      <c r="CR67" s="80">
        <v>24735.33</v>
      </c>
      <c r="CS67" s="81">
        <v>23776.780000000002</v>
      </c>
      <c r="CT67" s="87">
        <f t="shared" si="44"/>
        <v>958.54999999999927</v>
      </c>
      <c r="CU67" s="94">
        <f t="shared" si="45"/>
        <v>0.96124773754787185</v>
      </c>
      <c r="CV67" s="80">
        <v>7500.670000000001</v>
      </c>
      <c r="CW67" s="81">
        <v>0</v>
      </c>
      <c r="CX67" s="87">
        <f t="shared" si="46"/>
        <v>7500.670000000001</v>
      </c>
      <c r="CY67" s="86">
        <f t="shared" si="47"/>
        <v>0</v>
      </c>
      <c r="CZ67" s="80">
        <v>957.42000000000007</v>
      </c>
      <c r="DA67" s="81">
        <v>783.18000000000006</v>
      </c>
      <c r="DB67" s="87">
        <f t="shared" si="48"/>
        <v>174.24</v>
      </c>
      <c r="DC67" s="86">
        <f t="shared" si="49"/>
        <v>0.81801090430532053</v>
      </c>
      <c r="DD67" s="80">
        <v>122.66999999999999</v>
      </c>
      <c r="DE67" s="81">
        <v>670.74</v>
      </c>
      <c r="DF67" s="87">
        <f t="shared" si="50"/>
        <v>-548.07000000000005</v>
      </c>
      <c r="DG67" s="86">
        <f t="shared" si="51"/>
        <v>5.4678405478112015</v>
      </c>
      <c r="DH67" s="95">
        <v>10592.230000000001</v>
      </c>
      <c r="DI67" s="403">
        <v>6652.44</v>
      </c>
      <c r="DJ67" s="87">
        <f t="shared" si="52"/>
        <v>3939.7900000000018</v>
      </c>
      <c r="DK67" s="94">
        <f t="shared" si="53"/>
        <v>0.62804905104968445</v>
      </c>
      <c r="DL67" s="80">
        <v>13359.699999999999</v>
      </c>
      <c r="DM67" s="81">
        <v>8133.27</v>
      </c>
      <c r="DN67" s="87">
        <f t="shared" si="54"/>
        <v>5226.4299999999985</v>
      </c>
      <c r="DO67" s="406">
        <f t="shared" si="55"/>
        <v>0.6087913650755632</v>
      </c>
      <c r="DP67" s="84">
        <v>0</v>
      </c>
      <c r="DQ67" s="80">
        <v>0</v>
      </c>
      <c r="DR67" s="82">
        <f t="shared" si="56"/>
        <v>0</v>
      </c>
      <c r="DS67" s="96"/>
      <c r="DT67" s="97">
        <v>8137.6100000000006</v>
      </c>
      <c r="DU67" s="97">
        <v>5919.2</v>
      </c>
      <c r="DV67" s="98">
        <f t="shared" si="57"/>
        <v>243214.84000000003</v>
      </c>
      <c r="DW67" s="87">
        <f t="shared" si="58"/>
        <v>178526.15</v>
      </c>
      <c r="DX67" s="87">
        <f t="shared" si="59"/>
        <v>64688.690000000031</v>
      </c>
      <c r="DY67" s="83">
        <f t="shared" si="60"/>
        <v>0.73402655035358855</v>
      </c>
      <c r="DZ67" s="108"/>
      <c r="EA67" s="100">
        <f t="shared" si="2"/>
        <v>-131519.88999999998</v>
      </c>
      <c r="EB67" s="91">
        <f t="shared" si="3"/>
        <v>-131938.43</v>
      </c>
      <c r="EC67" s="101"/>
      <c r="ED67" s="101"/>
      <c r="EE67" s="102">
        <v>37896.530000000006</v>
      </c>
      <c r="EF67" s="102">
        <v>16647.25</v>
      </c>
      <c r="EG67" s="103">
        <f t="shared" si="61"/>
        <v>-21249.280000000006</v>
      </c>
      <c r="EH67" s="104">
        <f t="shared" si="62"/>
        <v>-0.56071835600779285</v>
      </c>
      <c r="EI67" s="101"/>
      <c r="EJ67" s="101"/>
      <c r="EK67" s="396"/>
      <c r="EL67" s="2"/>
      <c r="EM67" s="101"/>
      <c r="EN67" s="101"/>
    </row>
    <row r="68" spans="1:144" s="1" customFormat="1" ht="15.75" customHeight="1" x14ac:dyDescent="0.25">
      <c r="A68" s="105" t="s">
        <v>68</v>
      </c>
      <c r="B68" s="106">
        <v>5</v>
      </c>
      <c r="C68" s="107">
        <v>2</v>
      </c>
      <c r="D68" s="76" t="s">
        <v>346</v>
      </c>
      <c r="E68" s="77">
        <v>3499.5999999999995</v>
      </c>
      <c r="F68" s="78">
        <v>-20237.369999999995</v>
      </c>
      <c r="G68" s="79">
        <v>-37346.01</v>
      </c>
      <c r="H68" s="80">
        <v>5714.6699999999992</v>
      </c>
      <c r="I68" s="81">
        <v>707.42</v>
      </c>
      <c r="J68" s="82">
        <f t="shared" si="4"/>
        <v>5007.2499999999991</v>
      </c>
      <c r="K68" s="83">
        <f t="shared" si="5"/>
        <v>0.12379017511072382</v>
      </c>
      <c r="L68" s="84">
        <v>2562.0200000000004</v>
      </c>
      <c r="M68" s="84">
        <v>430.62000000000006</v>
      </c>
      <c r="N68" s="82">
        <f t="shared" si="6"/>
        <v>2131.4000000000005</v>
      </c>
      <c r="O68" s="83">
        <f t="shared" si="7"/>
        <v>0.1680783132059859</v>
      </c>
      <c r="P68" s="84">
        <v>4583.82</v>
      </c>
      <c r="Q68" s="84">
        <v>3622.1200000000003</v>
      </c>
      <c r="R68" s="82">
        <f t="shared" si="8"/>
        <v>961.69999999999936</v>
      </c>
      <c r="S68" s="83">
        <f t="shared" si="9"/>
        <v>0.79019682273736769</v>
      </c>
      <c r="T68" s="84">
        <v>971.92000000000007</v>
      </c>
      <c r="U68" s="84">
        <v>847.95</v>
      </c>
      <c r="V68" s="82">
        <f t="shared" si="10"/>
        <v>123.97000000000003</v>
      </c>
      <c r="W68" s="83">
        <f t="shared" si="11"/>
        <v>0.87244834965840812</v>
      </c>
      <c r="X68" s="84">
        <v>168.51</v>
      </c>
      <c r="Y68" s="84">
        <v>0.61</v>
      </c>
      <c r="Z68" s="82">
        <f t="shared" si="12"/>
        <v>167.89999999999998</v>
      </c>
      <c r="AA68" s="83">
        <f t="shared" si="13"/>
        <v>3.6199632069313396E-3</v>
      </c>
      <c r="AB68" s="84">
        <v>2827.0499999999997</v>
      </c>
      <c r="AC68" s="84">
        <v>1775.29</v>
      </c>
      <c r="AD68" s="82">
        <f t="shared" si="14"/>
        <v>1051.7599999999998</v>
      </c>
      <c r="AE68" s="83">
        <f t="shared" si="15"/>
        <v>0.62796554712509511</v>
      </c>
      <c r="AF68" s="84">
        <v>1168.98</v>
      </c>
      <c r="AG68" s="84">
        <v>0</v>
      </c>
      <c r="AH68" s="82">
        <f t="shared" si="16"/>
        <v>1168.98</v>
      </c>
      <c r="AI68" s="85">
        <f t="shared" si="17"/>
        <v>0</v>
      </c>
      <c r="AJ68" s="84">
        <v>6378.17</v>
      </c>
      <c r="AK68" s="84">
        <v>6126.46</v>
      </c>
      <c r="AL68" s="82">
        <f t="shared" si="18"/>
        <v>251.71000000000004</v>
      </c>
      <c r="AM68" s="86">
        <f t="shared" si="19"/>
        <v>0.96053570224688267</v>
      </c>
      <c r="AN68" s="80">
        <v>0</v>
      </c>
      <c r="AO68" s="81">
        <v>0</v>
      </c>
      <c r="AP68" s="87">
        <f t="shared" si="20"/>
        <v>0</v>
      </c>
      <c r="AQ68" s="83"/>
      <c r="AR68" s="84">
        <v>0</v>
      </c>
      <c r="AS68" s="84">
        <v>0</v>
      </c>
      <c r="AT68" s="87">
        <f t="shared" si="0"/>
        <v>0</v>
      </c>
      <c r="AU68" s="96"/>
      <c r="AV68" s="80">
        <v>2587.5600000000004</v>
      </c>
      <c r="AW68" s="81">
        <v>4255.8500000000004</v>
      </c>
      <c r="AX68" s="87">
        <f t="shared" si="23"/>
        <v>-1668.29</v>
      </c>
      <c r="AY68" s="83">
        <f t="shared" si="24"/>
        <v>1.6447348080817448</v>
      </c>
      <c r="AZ68" s="90">
        <v>0</v>
      </c>
      <c r="BA68" s="82">
        <v>0</v>
      </c>
      <c r="BB68" s="82">
        <f t="shared" si="25"/>
        <v>0</v>
      </c>
      <c r="BC68" s="91"/>
      <c r="BD68" s="84">
        <v>12287.460000000001</v>
      </c>
      <c r="BE68" s="84">
        <v>2682.14</v>
      </c>
      <c r="BF68" s="87">
        <f t="shared" si="26"/>
        <v>9605.3200000000015</v>
      </c>
      <c r="BG68" s="83">
        <f t="shared" si="27"/>
        <v>0.2182827044808284</v>
      </c>
      <c r="BH68" s="84">
        <v>3301.74</v>
      </c>
      <c r="BI68" s="84">
        <v>0</v>
      </c>
      <c r="BJ68" s="82">
        <f t="shared" si="28"/>
        <v>3301.74</v>
      </c>
      <c r="BK68" s="86">
        <f t="shared" si="29"/>
        <v>0</v>
      </c>
      <c r="BL68" s="80">
        <v>4322.05</v>
      </c>
      <c r="BM68" s="80">
        <v>0</v>
      </c>
      <c r="BN68" s="82">
        <f t="shared" si="30"/>
        <v>4322.05</v>
      </c>
      <c r="BO68" s="86">
        <f t="shared" si="31"/>
        <v>0</v>
      </c>
      <c r="BP68" s="80">
        <v>676.55000000000018</v>
      </c>
      <c r="BQ68" s="80">
        <v>0</v>
      </c>
      <c r="BR68" s="82">
        <f t="shared" si="32"/>
        <v>676.55000000000018</v>
      </c>
      <c r="BS68" s="86">
        <f t="shared" si="33"/>
        <v>0</v>
      </c>
      <c r="BT68" s="80">
        <v>1921.9800000000002</v>
      </c>
      <c r="BU68" s="80">
        <v>0</v>
      </c>
      <c r="BV68" s="82">
        <f t="shared" si="34"/>
        <v>1921.9800000000002</v>
      </c>
      <c r="BW68" s="86">
        <f t="shared" si="35"/>
        <v>0</v>
      </c>
      <c r="BX68" s="80">
        <v>0</v>
      </c>
      <c r="BY68" s="80">
        <v>0</v>
      </c>
      <c r="BZ68" s="82">
        <f t="shared" si="36"/>
        <v>0</v>
      </c>
      <c r="CA68" s="86"/>
      <c r="CB68" s="80">
        <v>833.8</v>
      </c>
      <c r="CC68" s="80">
        <v>752.29</v>
      </c>
      <c r="CD68" s="82">
        <f t="shared" si="38"/>
        <v>81.509999999999991</v>
      </c>
      <c r="CE68" s="83">
        <f t="shared" si="39"/>
        <v>0.9022427440633245</v>
      </c>
      <c r="CF68" s="84">
        <v>179.89</v>
      </c>
      <c r="CG68" s="84">
        <v>0</v>
      </c>
      <c r="CH68" s="82">
        <f t="shared" si="40"/>
        <v>179.89</v>
      </c>
      <c r="CI68" s="86">
        <f t="shared" si="41"/>
        <v>0</v>
      </c>
      <c r="CJ68" s="80">
        <v>0</v>
      </c>
      <c r="CK68" s="81">
        <v>0</v>
      </c>
      <c r="CL68" s="81">
        <v>0</v>
      </c>
      <c r="CM68" s="92"/>
      <c r="CN68" s="93">
        <v>23345.02</v>
      </c>
      <c r="CO68" s="93">
        <v>31980.76</v>
      </c>
      <c r="CP68" s="87">
        <f t="shared" si="42"/>
        <v>-8635.739999999998</v>
      </c>
      <c r="CQ68" s="94">
        <f t="shared" si="43"/>
        <v>1.3699178668512599</v>
      </c>
      <c r="CR68" s="80">
        <v>15594.810000000003</v>
      </c>
      <c r="CS68" s="81">
        <v>14067.630000000001</v>
      </c>
      <c r="CT68" s="87">
        <f t="shared" si="44"/>
        <v>1527.1800000000021</v>
      </c>
      <c r="CU68" s="94">
        <f t="shared" si="45"/>
        <v>0.90207126601734799</v>
      </c>
      <c r="CV68" s="80">
        <v>4785.1100000000006</v>
      </c>
      <c r="CW68" s="81">
        <v>0</v>
      </c>
      <c r="CX68" s="87">
        <f t="shared" si="46"/>
        <v>4785.1100000000006</v>
      </c>
      <c r="CY68" s="86">
        <f t="shared" si="47"/>
        <v>0</v>
      </c>
      <c r="CZ68" s="80">
        <v>1070.19</v>
      </c>
      <c r="DA68" s="81">
        <v>880.3599999999999</v>
      </c>
      <c r="DB68" s="87">
        <f t="shared" si="48"/>
        <v>189.83000000000015</v>
      </c>
      <c r="DC68" s="86">
        <f t="shared" si="49"/>
        <v>0.82262028237976426</v>
      </c>
      <c r="DD68" s="80">
        <v>137.9</v>
      </c>
      <c r="DE68" s="81">
        <v>0</v>
      </c>
      <c r="DF68" s="87">
        <f t="shared" si="50"/>
        <v>137.9</v>
      </c>
      <c r="DG68" s="86">
        <f t="shared" si="51"/>
        <v>0</v>
      </c>
      <c r="DH68" s="95">
        <v>12815.16</v>
      </c>
      <c r="DI68" s="403">
        <v>6504.22</v>
      </c>
      <c r="DJ68" s="87">
        <f t="shared" si="52"/>
        <v>6310.94</v>
      </c>
      <c r="DK68" s="94">
        <f t="shared" si="53"/>
        <v>0.5075410685469397</v>
      </c>
      <c r="DL68" s="80">
        <v>0</v>
      </c>
      <c r="DM68" s="81">
        <v>0</v>
      </c>
      <c r="DN68" s="87">
        <f t="shared" si="54"/>
        <v>0</v>
      </c>
      <c r="DO68" s="406"/>
      <c r="DP68" s="84">
        <v>0</v>
      </c>
      <c r="DQ68" s="80">
        <v>0</v>
      </c>
      <c r="DR68" s="82">
        <f t="shared" si="56"/>
        <v>0</v>
      </c>
      <c r="DS68" s="96"/>
      <c r="DT68" s="97">
        <v>3693.74</v>
      </c>
      <c r="DU68" s="97">
        <v>2462.71</v>
      </c>
      <c r="DV68" s="98">
        <f t="shared" si="57"/>
        <v>111928.10000000003</v>
      </c>
      <c r="DW68" s="87">
        <f t="shared" si="58"/>
        <v>77096.430000000008</v>
      </c>
      <c r="DX68" s="87">
        <f t="shared" si="59"/>
        <v>34831.670000000027</v>
      </c>
      <c r="DY68" s="83">
        <f t="shared" si="60"/>
        <v>0.68880316917735562</v>
      </c>
      <c r="DZ68" s="108"/>
      <c r="EA68" s="100">
        <f t="shared" si="2"/>
        <v>14594.300000000032</v>
      </c>
      <c r="EB68" s="91">
        <f t="shared" si="3"/>
        <v>-17256.970000000008</v>
      </c>
      <c r="EC68" s="101"/>
      <c r="ED68" s="101"/>
      <c r="EE68" s="102">
        <v>17618.27</v>
      </c>
      <c r="EF68" s="102">
        <v>64050.34</v>
      </c>
      <c r="EG68" s="103">
        <f t="shared" si="61"/>
        <v>46432.069999999992</v>
      </c>
      <c r="EH68" s="104">
        <f t="shared" si="62"/>
        <v>2.6354500186454168</v>
      </c>
      <c r="EI68" s="101"/>
      <c r="EJ68" s="101"/>
      <c r="EK68" s="396"/>
      <c r="EL68" s="2"/>
      <c r="EM68" s="101"/>
      <c r="EN68" s="101"/>
    </row>
    <row r="69" spans="1:144" s="1" customFormat="1" ht="15.75" customHeight="1" x14ac:dyDescent="0.25">
      <c r="A69" s="105" t="s">
        <v>69</v>
      </c>
      <c r="B69" s="106">
        <v>5</v>
      </c>
      <c r="C69" s="107">
        <v>1</v>
      </c>
      <c r="D69" s="76" t="s">
        <v>347</v>
      </c>
      <c r="E69" s="77">
        <v>4354.272857142857</v>
      </c>
      <c r="F69" s="78">
        <v>-33418.090000000004</v>
      </c>
      <c r="G69" s="79">
        <v>-58210.649999999987</v>
      </c>
      <c r="H69" s="80">
        <v>5163.0600000000004</v>
      </c>
      <c r="I69" s="81">
        <v>702.25000000000011</v>
      </c>
      <c r="J69" s="82">
        <f t="shared" si="4"/>
        <v>4460.8100000000004</v>
      </c>
      <c r="K69" s="83">
        <f t="shared" si="5"/>
        <v>0.13601430159634018</v>
      </c>
      <c r="L69" s="84">
        <v>2739.48</v>
      </c>
      <c r="M69" s="84">
        <v>611.25</v>
      </c>
      <c r="N69" s="82">
        <f t="shared" si="6"/>
        <v>2128.23</v>
      </c>
      <c r="O69" s="83">
        <f t="shared" si="7"/>
        <v>0.2231262867405493</v>
      </c>
      <c r="P69" s="84">
        <v>7743.2499999999991</v>
      </c>
      <c r="Q69" s="84">
        <v>5843.4699999999993</v>
      </c>
      <c r="R69" s="82">
        <f t="shared" si="8"/>
        <v>1899.7799999999997</v>
      </c>
      <c r="S69" s="83">
        <f t="shared" si="9"/>
        <v>0.75465340780679946</v>
      </c>
      <c r="T69" s="84">
        <v>1443.75</v>
      </c>
      <c r="U69" s="84">
        <v>1223.21</v>
      </c>
      <c r="V69" s="82">
        <f t="shared" si="10"/>
        <v>220.53999999999996</v>
      </c>
      <c r="W69" s="83">
        <f t="shared" si="11"/>
        <v>0.84724502164502169</v>
      </c>
      <c r="X69" s="84">
        <v>355.32</v>
      </c>
      <c r="Y69" s="84">
        <v>205.33000000000004</v>
      </c>
      <c r="Z69" s="82">
        <f t="shared" si="12"/>
        <v>149.98999999999995</v>
      </c>
      <c r="AA69" s="83">
        <f t="shared" si="13"/>
        <v>0.57787346617133861</v>
      </c>
      <c r="AB69" s="84">
        <v>3441.0800000000004</v>
      </c>
      <c r="AC69" s="84">
        <v>2113.4499999999998</v>
      </c>
      <c r="AD69" s="82">
        <f t="shared" si="14"/>
        <v>1327.6300000000006</v>
      </c>
      <c r="AE69" s="83">
        <f t="shared" si="15"/>
        <v>0.61418217536354858</v>
      </c>
      <c r="AF69" s="84">
        <v>1488.76</v>
      </c>
      <c r="AG69" s="84">
        <v>0</v>
      </c>
      <c r="AH69" s="82">
        <f t="shared" si="16"/>
        <v>1488.76</v>
      </c>
      <c r="AI69" s="85">
        <f t="shared" si="17"/>
        <v>0</v>
      </c>
      <c r="AJ69" s="84">
        <v>7858.73</v>
      </c>
      <c r="AK69" s="84">
        <v>6078.88</v>
      </c>
      <c r="AL69" s="82">
        <f t="shared" si="18"/>
        <v>1779.8499999999995</v>
      </c>
      <c r="AM69" s="86">
        <f t="shared" si="19"/>
        <v>0.77351938544777599</v>
      </c>
      <c r="AN69" s="80">
        <v>0</v>
      </c>
      <c r="AO69" s="81">
        <v>0</v>
      </c>
      <c r="AP69" s="87">
        <f t="shared" si="20"/>
        <v>0</v>
      </c>
      <c r="AQ69" s="83"/>
      <c r="AR69" s="84">
        <v>0</v>
      </c>
      <c r="AS69" s="84">
        <v>0</v>
      </c>
      <c r="AT69" s="87">
        <f t="shared" si="0"/>
        <v>0</v>
      </c>
      <c r="AU69" s="96"/>
      <c r="AV69" s="80">
        <v>788.2600000000001</v>
      </c>
      <c r="AW69" s="81">
        <v>0</v>
      </c>
      <c r="AX69" s="87">
        <f t="shared" si="23"/>
        <v>788.2600000000001</v>
      </c>
      <c r="AY69" s="83">
        <f t="shared" si="24"/>
        <v>0</v>
      </c>
      <c r="AZ69" s="90">
        <v>0</v>
      </c>
      <c r="BA69" s="82">
        <v>0</v>
      </c>
      <c r="BB69" s="82">
        <f t="shared" si="25"/>
        <v>0</v>
      </c>
      <c r="BC69" s="91"/>
      <c r="BD69" s="84">
        <v>15424.099999999999</v>
      </c>
      <c r="BE69" s="84">
        <v>18004.080000000002</v>
      </c>
      <c r="BF69" s="87">
        <f t="shared" si="26"/>
        <v>-2579.9800000000032</v>
      </c>
      <c r="BG69" s="83">
        <f t="shared" si="27"/>
        <v>1.167269403077003</v>
      </c>
      <c r="BH69" s="84">
        <v>3414.4700000000003</v>
      </c>
      <c r="BI69" s="84">
        <v>0</v>
      </c>
      <c r="BJ69" s="82">
        <f t="shared" si="28"/>
        <v>3414.4700000000003</v>
      </c>
      <c r="BK69" s="86">
        <f t="shared" si="29"/>
        <v>0</v>
      </c>
      <c r="BL69" s="80">
        <v>4664.25</v>
      </c>
      <c r="BM69" s="80">
        <v>4210.9399999999996</v>
      </c>
      <c r="BN69" s="82">
        <f t="shared" si="30"/>
        <v>453.3100000000004</v>
      </c>
      <c r="BO69" s="86">
        <f t="shared" si="31"/>
        <v>0.90281181326043836</v>
      </c>
      <c r="BP69" s="80">
        <v>1225.8</v>
      </c>
      <c r="BQ69" s="80">
        <v>0</v>
      </c>
      <c r="BR69" s="82">
        <f t="shared" si="32"/>
        <v>1225.8</v>
      </c>
      <c r="BS69" s="86">
        <f t="shared" si="33"/>
        <v>0</v>
      </c>
      <c r="BT69" s="80">
        <v>2511.44</v>
      </c>
      <c r="BU69" s="80">
        <v>0</v>
      </c>
      <c r="BV69" s="82">
        <f t="shared" si="34"/>
        <v>2511.44</v>
      </c>
      <c r="BW69" s="86">
        <f t="shared" si="35"/>
        <v>0</v>
      </c>
      <c r="BX69" s="80">
        <v>1305.4000000000003</v>
      </c>
      <c r="BY69" s="80">
        <v>8413.49</v>
      </c>
      <c r="BZ69" s="82">
        <f t="shared" si="36"/>
        <v>-7108.0899999999992</v>
      </c>
      <c r="CA69" s="86">
        <f t="shared" si="37"/>
        <v>6.4451432511107685</v>
      </c>
      <c r="CB69" s="80">
        <v>1853.4899999999998</v>
      </c>
      <c r="CC69" s="80">
        <v>1315.1999999999998</v>
      </c>
      <c r="CD69" s="82">
        <f t="shared" si="38"/>
        <v>538.29</v>
      </c>
      <c r="CE69" s="83">
        <f t="shared" si="39"/>
        <v>0.70958030526196525</v>
      </c>
      <c r="CF69" s="84">
        <v>224.72</v>
      </c>
      <c r="CG69" s="84">
        <v>0</v>
      </c>
      <c r="CH69" s="82">
        <f t="shared" si="40"/>
        <v>224.72</v>
      </c>
      <c r="CI69" s="86">
        <f t="shared" si="41"/>
        <v>0</v>
      </c>
      <c r="CJ69" s="80">
        <v>0</v>
      </c>
      <c r="CK69" s="81">
        <v>0</v>
      </c>
      <c r="CL69" s="81">
        <v>0</v>
      </c>
      <c r="CM69" s="92"/>
      <c r="CN69" s="93">
        <v>16095.780000000002</v>
      </c>
      <c r="CO69" s="93">
        <v>24197.48</v>
      </c>
      <c r="CP69" s="87">
        <f t="shared" si="42"/>
        <v>-8101.6999999999971</v>
      </c>
      <c r="CQ69" s="94">
        <f t="shared" si="43"/>
        <v>1.5033431122940295</v>
      </c>
      <c r="CR69" s="80">
        <v>16098.549999999997</v>
      </c>
      <c r="CS69" s="81">
        <v>14623.109999999999</v>
      </c>
      <c r="CT69" s="87">
        <f t="shared" si="44"/>
        <v>1475.4399999999987</v>
      </c>
      <c r="CU69" s="94">
        <f t="shared" si="45"/>
        <v>0.90834950973845474</v>
      </c>
      <c r="CV69" s="80">
        <v>4731.46</v>
      </c>
      <c r="CW69" s="81">
        <v>0</v>
      </c>
      <c r="CX69" s="87">
        <f t="shared" si="46"/>
        <v>4731.46</v>
      </c>
      <c r="CY69" s="86">
        <f t="shared" si="47"/>
        <v>0</v>
      </c>
      <c r="CZ69" s="80">
        <v>555.09</v>
      </c>
      <c r="DA69" s="81">
        <v>449.19</v>
      </c>
      <c r="DB69" s="87">
        <f t="shared" si="48"/>
        <v>105.90000000000003</v>
      </c>
      <c r="DC69" s="86">
        <f t="shared" si="49"/>
        <v>0.80922012646597841</v>
      </c>
      <c r="DD69" s="80">
        <v>72.34</v>
      </c>
      <c r="DE69" s="81">
        <v>1151.42</v>
      </c>
      <c r="DF69" s="87">
        <f t="shared" si="50"/>
        <v>-1079.0800000000002</v>
      </c>
      <c r="DG69" s="86">
        <f t="shared" si="51"/>
        <v>15.916781863422726</v>
      </c>
      <c r="DH69" s="95">
        <v>5121.26</v>
      </c>
      <c r="DI69" s="403">
        <v>6926.57</v>
      </c>
      <c r="DJ69" s="87">
        <f t="shared" si="52"/>
        <v>-1805.3099999999995</v>
      </c>
      <c r="DK69" s="94">
        <f t="shared" si="53"/>
        <v>1.3525128581638111</v>
      </c>
      <c r="DL69" s="80">
        <v>0</v>
      </c>
      <c r="DM69" s="81">
        <v>0</v>
      </c>
      <c r="DN69" s="87">
        <f t="shared" si="54"/>
        <v>0</v>
      </c>
      <c r="DO69" s="406"/>
      <c r="DP69" s="84">
        <v>0</v>
      </c>
      <c r="DQ69" s="80">
        <v>0</v>
      </c>
      <c r="DR69" s="82">
        <f t="shared" si="56"/>
        <v>0</v>
      </c>
      <c r="DS69" s="96"/>
      <c r="DT69" s="97">
        <v>3576.4799999999996</v>
      </c>
      <c r="DU69" s="97">
        <v>3440.7400000000002</v>
      </c>
      <c r="DV69" s="98">
        <f t="shared" si="57"/>
        <v>107896.32000000001</v>
      </c>
      <c r="DW69" s="87">
        <f t="shared" si="58"/>
        <v>99510.060000000012</v>
      </c>
      <c r="DX69" s="87">
        <f t="shared" si="59"/>
        <v>8386.2599999999948</v>
      </c>
      <c r="DY69" s="83">
        <f t="shared" si="60"/>
        <v>0.92227482827959295</v>
      </c>
      <c r="DZ69" s="108"/>
      <c r="EA69" s="100">
        <f t="shared" si="2"/>
        <v>-25031.83</v>
      </c>
      <c r="EB69" s="91">
        <f t="shared" si="3"/>
        <v>-59530.689999999981</v>
      </c>
      <c r="EC69" s="101"/>
      <c r="ED69" s="101"/>
      <c r="EE69" s="102">
        <v>17331.54</v>
      </c>
      <c r="EF69" s="102">
        <v>39284.439999999995</v>
      </c>
      <c r="EG69" s="103">
        <f t="shared" si="61"/>
        <v>21952.899999999994</v>
      </c>
      <c r="EH69" s="104">
        <f t="shared" si="62"/>
        <v>1.2666445105282043</v>
      </c>
      <c r="EI69" s="101"/>
      <c r="EJ69" s="101"/>
      <c r="EK69" s="396"/>
      <c r="EL69" s="2"/>
      <c r="EM69" s="101"/>
      <c r="EN69" s="101"/>
    </row>
    <row r="70" spans="1:144" s="1" customFormat="1" ht="15.75" customHeight="1" x14ac:dyDescent="0.25">
      <c r="A70" s="105" t="s">
        <v>70</v>
      </c>
      <c r="B70" s="106">
        <v>9</v>
      </c>
      <c r="C70" s="107">
        <v>3</v>
      </c>
      <c r="D70" s="76" t="s">
        <v>348</v>
      </c>
      <c r="E70" s="77">
        <v>5989.86</v>
      </c>
      <c r="F70" s="78">
        <v>-2636.0400000000122</v>
      </c>
      <c r="G70" s="79">
        <v>-35458.070000000022</v>
      </c>
      <c r="H70" s="80">
        <v>9308.8700000000008</v>
      </c>
      <c r="I70" s="81">
        <v>748.63000000000011</v>
      </c>
      <c r="J70" s="82">
        <f t="shared" si="4"/>
        <v>8560.2400000000016</v>
      </c>
      <c r="K70" s="83">
        <f t="shared" si="5"/>
        <v>8.0421146712758906E-2</v>
      </c>
      <c r="L70" s="84">
        <v>4611.58</v>
      </c>
      <c r="M70" s="84">
        <v>1022.77</v>
      </c>
      <c r="N70" s="82">
        <f t="shared" si="6"/>
        <v>3588.81</v>
      </c>
      <c r="O70" s="83">
        <f t="shared" si="7"/>
        <v>0.22178298977790692</v>
      </c>
      <c r="P70" s="84">
        <v>7382.5</v>
      </c>
      <c r="Q70" s="84">
        <v>5668.12</v>
      </c>
      <c r="R70" s="82">
        <f t="shared" si="8"/>
        <v>1714.38</v>
      </c>
      <c r="S70" s="83">
        <f t="shared" si="9"/>
        <v>0.76777785303081614</v>
      </c>
      <c r="T70" s="84">
        <v>1701.1100000000001</v>
      </c>
      <c r="U70" s="84">
        <v>1460.65</v>
      </c>
      <c r="V70" s="82">
        <f t="shared" si="10"/>
        <v>240.46000000000004</v>
      </c>
      <c r="W70" s="83">
        <f t="shared" si="11"/>
        <v>0.85864523752138311</v>
      </c>
      <c r="X70" s="84">
        <v>387.55000000000007</v>
      </c>
      <c r="Y70" s="84">
        <v>310.41000000000003</v>
      </c>
      <c r="Z70" s="82">
        <f t="shared" si="12"/>
        <v>77.140000000000043</v>
      </c>
      <c r="AA70" s="83">
        <f t="shared" si="13"/>
        <v>0.80095471552057795</v>
      </c>
      <c r="AB70" s="84">
        <v>4504.3900000000003</v>
      </c>
      <c r="AC70" s="84">
        <v>3389.56</v>
      </c>
      <c r="AD70" s="82">
        <f t="shared" si="14"/>
        <v>1114.8300000000004</v>
      </c>
      <c r="AE70" s="83">
        <f t="shared" si="15"/>
        <v>0.752501448586823</v>
      </c>
      <c r="AF70" s="84">
        <v>2050.9100000000003</v>
      </c>
      <c r="AG70" s="84">
        <v>2000.28</v>
      </c>
      <c r="AH70" s="82">
        <f t="shared" si="16"/>
        <v>50.630000000000337</v>
      </c>
      <c r="AI70" s="85">
        <f t="shared" si="17"/>
        <v>0.97531339746746548</v>
      </c>
      <c r="AJ70" s="84">
        <v>11291.46</v>
      </c>
      <c r="AK70" s="84">
        <v>12914.029999999999</v>
      </c>
      <c r="AL70" s="82">
        <f t="shared" si="18"/>
        <v>-1622.5699999999997</v>
      </c>
      <c r="AM70" s="86">
        <f t="shared" si="19"/>
        <v>1.1436988662227914</v>
      </c>
      <c r="AN70" s="80">
        <v>36752</v>
      </c>
      <c r="AO70" s="81">
        <v>37820.22</v>
      </c>
      <c r="AP70" s="87">
        <f t="shared" si="20"/>
        <v>-1068.2200000000012</v>
      </c>
      <c r="AQ70" s="83">
        <f t="shared" ref="AQ70:AQ126" si="63">AO70/AN70</f>
        <v>1.0290656290814106</v>
      </c>
      <c r="AR70" s="84">
        <v>3105.17</v>
      </c>
      <c r="AS70" s="84">
        <v>3046.89</v>
      </c>
      <c r="AT70" s="87">
        <f t="shared" ref="AT70:AT132" si="64">AR70-AS70</f>
        <v>58.2800000000002</v>
      </c>
      <c r="AU70" s="96">
        <f t="shared" ref="AU70:AU126" si="65">AS70/AR70</f>
        <v>0.98123130134581993</v>
      </c>
      <c r="AV70" s="80">
        <v>2985.35</v>
      </c>
      <c r="AW70" s="81">
        <v>0</v>
      </c>
      <c r="AX70" s="87">
        <f t="shared" si="23"/>
        <v>2985.35</v>
      </c>
      <c r="AY70" s="83">
        <f t="shared" si="24"/>
        <v>0</v>
      </c>
      <c r="AZ70" s="90">
        <v>0</v>
      </c>
      <c r="BA70" s="82">
        <v>0</v>
      </c>
      <c r="BB70" s="82">
        <f t="shared" si="25"/>
        <v>0</v>
      </c>
      <c r="BC70" s="91"/>
      <c r="BD70" s="84">
        <v>39215.03</v>
      </c>
      <c r="BE70" s="84">
        <v>254875.19999999998</v>
      </c>
      <c r="BF70" s="87">
        <f t="shared" si="26"/>
        <v>-215660.16999999998</v>
      </c>
      <c r="BG70" s="83">
        <f t="shared" si="27"/>
        <v>6.4994263679002664</v>
      </c>
      <c r="BH70" s="84">
        <v>5635.28</v>
      </c>
      <c r="BI70" s="84">
        <v>525.04</v>
      </c>
      <c r="BJ70" s="82">
        <f t="shared" si="28"/>
        <v>5110.24</v>
      </c>
      <c r="BK70" s="86">
        <f t="shared" si="29"/>
        <v>9.3170170781221168E-2</v>
      </c>
      <c r="BL70" s="80">
        <v>7989.8700000000008</v>
      </c>
      <c r="BM70" s="80">
        <v>15175.2</v>
      </c>
      <c r="BN70" s="82">
        <f t="shared" si="30"/>
        <v>-7185.33</v>
      </c>
      <c r="BO70" s="86">
        <f t="shared" si="31"/>
        <v>1.8993049949498551</v>
      </c>
      <c r="BP70" s="80">
        <v>1541.78</v>
      </c>
      <c r="BQ70" s="80">
        <v>741.8</v>
      </c>
      <c r="BR70" s="82">
        <f t="shared" si="32"/>
        <v>799.98</v>
      </c>
      <c r="BS70" s="86">
        <f t="shared" si="33"/>
        <v>0.48113219784923916</v>
      </c>
      <c r="BT70" s="80">
        <v>3510.6799999999994</v>
      </c>
      <c r="BU70" s="80">
        <v>0</v>
      </c>
      <c r="BV70" s="82">
        <f t="shared" si="34"/>
        <v>3510.6799999999994</v>
      </c>
      <c r="BW70" s="86">
        <f t="shared" si="35"/>
        <v>0</v>
      </c>
      <c r="BX70" s="80">
        <v>1425.6000000000001</v>
      </c>
      <c r="BY70" s="80">
        <v>0</v>
      </c>
      <c r="BZ70" s="82">
        <f t="shared" si="36"/>
        <v>1425.6000000000001</v>
      </c>
      <c r="CA70" s="86">
        <f t="shared" si="37"/>
        <v>0</v>
      </c>
      <c r="CB70" s="80">
        <v>1684.3399999999997</v>
      </c>
      <c r="CC70" s="80">
        <v>1245.92</v>
      </c>
      <c r="CD70" s="82">
        <f t="shared" si="38"/>
        <v>438.41999999999962</v>
      </c>
      <c r="CE70" s="83">
        <f t="shared" si="39"/>
        <v>0.73970813493712684</v>
      </c>
      <c r="CF70" s="84">
        <v>262.37</v>
      </c>
      <c r="CG70" s="84">
        <v>0</v>
      </c>
      <c r="CH70" s="82">
        <f t="shared" si="40"/>
        <v>262.37</v>
      </c>
      <c r="CI70" s="86">
        <f t="shared" si="41"/>
        <v>0</v>
      </c>
      <c r="CJ70" s="80">
        <v>0</v>
      </c>
      <c r="CK70" s="81">
        <v>0</v>
      </c>
      <c r="CL70" s="81">
        <v>0</v>
      </c>
      <c r="CM70" s="92"/>
      <c r="CN70" s="93">
        <v>56606.010000000009</v>
      </c>
      <c r="CO70" s="93">
        <v>68904.100000000006</v>
      </c>
      <c r="CP70" s="87">
        <f t="shared" si="42"/>
        <v>-12298.089999999997</v>
      </c>
      <c r="CQ70" s="94">
        <f t="shared" si="43"/>
        <v>1.2172576728160136</v>
      </c>
      <c r="CR70" s="80">
        <v>36964.629999999997</v>
      </c>
      <c r="CS70" s="81">
        <v>33871.75</v>
      </c>
      <c r="CT70" s="87">
        <f t="shared" si="44"/>
        <v>3092.8799999999974</v>
      </c>
      <c r="CU70" s="94">
        <f t="shared" si="45"/>
        <v>0.91632866337360885</v>
      </c>
      <c r="CV70" s="80">
        <v>3848.5100000000007</v>
      </c>
      <c r="CW70" s="81">
        <v>0</v>
      </c>
      <c r="CX70" s="87">
        <f t="shared" si="46"/>
        <v>3848.5100000000007</v>
      </c>
      <c r="CY70" s="86">
        <f t="shared" si="47"/>
        <v>0</v>
      </c>
      <c r="CZ70" s="80">
        <v>1067.3799999999999</v>
      </c>
      <c r="DA70" s="81">
        <v>858.54</v>
      </c>
      <c r="DB70" s="87">
        <f t="shared" si="48"/>
        <v>208.83999999999992</v>
      </c>
      <c r="DC70" s="86">
        <f t="shared" si="49"/>
        <v>0.80434334538777197</v>
      </c>
      <c r="DD70" s="80">
        <v>136.57999999999998</v>
      </c>
      <c r="DE70" s="81">
        <v>0</v>
      </c>
      <c r="DF70" s="87">
        <f t="shared" si="50"/>
        <v>136.57999999999998</v>
      </c>
      <c r="DG70" s="86">
        <f t="shared" si="51"/>
        <v>0</v>
      </c>
      <c r="DH70" s="95">
        <v>8805.08</v>
      </c>
      <c r="DI70" s="403">
        <v>6276.34</v>
      </c>
      <c r="DJ70" s="87">
        <f t="shared" si="52"/>
        <v>2528.7399999999998</v>
      </c>
      <c r="DK70" s="94">
        <f t="shared" si="53"/>
        <v>0.71280896936768323</v>
      </c>
      <c r="DL70" s="80">
        <v>13170.249999999998</v>
      </c>
      <c r="DM70" s="81">
        <v>11531.720000000001</v>
      </c>
      <c r="DN70" s="87">
        <f t="shared" si="54"/>
        <v>1638.529999999997</v>
      </c>
      <c r="DO70" s="406">
        <f t="shared" ref="DO70:DO126" si="66">DM70/DL70</f>
        <v>0.87558854235872541</v>
      </c>
      <c r="DP70" s="84">
        <v>0</v>
      </c>
      <c r="DQ70" s="80">
        <v>0</v>
      </c>
      <c r="DR70" s="82">
        <f t="shared" si="56"/>
        <v>0</v>
      </c>
      <c r="DS70" s="96"/>
      <c r="DT70" s="97">
        <v>9102.9000000000015</v>
      </c>
      <c r="DU70" s="97">
        <v>16606.239999999998</v>
      </c>
      <c r="DV70" s="98">
        <f t="shared" si="57"/>
        <v>275047.18</v>
      </c>
      <c r="DW70" s="87">
        <f t="shared" si="58"/>
        <v>478993.41000000003</v>
      </c>
      <c r="DX70" s="87">
        <f t="shared" si="59"/>
        <v>-203946.23000000004</v>
      </c>
      <c r="DY70" s="83">
        <f t="shared" si="60"/>
        <v>1.7414954408912684</v>
      </c>
      <c r="DZ70" s="108"/>
      <c r="EA70" s="100">
        <f t="shared" ref="EA70:EA132" si="67">F70+DV70-DW70</f>
        <v>-206582.27000000008</v>
      </c>
      <c r="EB70" s="91">
        <f t="shared" ref="EB70:EB132" si="68">G70+BD70-BE70+BH70-BI70+BL70-BM70+BP70-BQ70+BT70-BU70+BX70-BY70+CB70-CC70+CF70-CG70</f>
        <v>-246756.28000000003</v>
      </c>
      <c r="EC70" s="101"/>
      <c r="ED70" s="101"/>
      <c r="EE70" s="102">
        <v>42997.569999999992</v>
      </c>
      <c r="EF70" s="102">
        <v>42450.62</v>
      </c>
      <c r="EG70" s="103">
        <f t="shared" si="61"/>
        <v>-546.94999999998981</v>
      </c>
      <c r="EH70" s="104">
        <f t="shared" ref="EH70:EH132" si="69">EG70/EE70</f>
        <v>-1.2720486297248656E-2</v>
      </c>
      <c r="EI70" s="101"/>
      <c r="EJ70" s="101"/>
      <c r="EK70" s="396"/>
      <c r="EL70" s="2"/>
      <c r="EM70" s="101"/>
      <c r="EN70" s="101"/>
    </row>
    <row r="71" spans="1:144" s="1" customFormat="1" ht="15.75" customHeight="1" x14ac:dyDescent="0.25">
      <c r="A71" s="105" t="s">
        <v>71</v>
      </c>
      <c r="B71" s="106">
        <v>9</v>
      </c>
      <c r="C71" s="107">
        <v>3</v>
      </c>
      <c r="D71" s="76" t="s">
        <v>349</v>
      </c>
      <c r="E71" s="77">
        <v>5962.8085714285717</v>
      </c>
      <c r="F71" s="78">
        <v>107995.38</v>
      </c>
      <c r="G71" s="79">
        <v>18619.569999999989</v>
      </c>
      <c r="H71" s="80">
        <v>9308.41</v>
      </c>
      <c r="I71" s="81">
        <v>657.74</v>
      </c>
      <c r="J71" s="82">
        <f t="shared" ref="J71:J133" si="70">H71-I71</f>
        <v>8650.67</v>
      </c>
      <c r="K71" s="83">
        <f t="shared" ref="K71:K133" si="71">I71/H71</f>
        <v>7.0660832515972119E-2</v>
      </c>
      <c r="L71" s="84">
        <v>4599.47</v>
      </c>
      <c r="M71" s="84">
        <v>1022.77</v>
      </c>
      <c r="N71" s="82">
        <f t="shared" ref="N71:N133" si="72">L71-M71</f>
        <v>3576.7000000000003</v>
      </c>
      <c r="O71" s="83">
        <f t="shared" ref="O71:O133" si="73">M71/L71</f>
        <v>0.22236692488482368</v>
      </c>
      <c r="P71" s="84">
        <v>7332.4600000000009</v>
      </c>
      <c r="Q71" s="84">
        <v>5642.7000000000007</v>
      </c>
      <c r="R71" s="82">
        <f t="shared" ref="R71:R133" si="74">P71-Q71</f>
        <v>1689.7600000000002</v>
      </c>
      <c r="S71" s="83">
        <f t="shared" ref="S71:S133" si="75">Q71/P71</f>
        <v>0.76955073740600022</v>
      </c>
      <c r="T71" s="84">
        <v>1624.0300000000002</v>
      </c>
      <c r="U71" s="84">
        <v>1397.2</v>
      </c>
      <c r="V71" s="82">
        <f t="shared" ref="V71:V133" si="76">T71-U71</f>
        <v>226.83000000000015</v>
      </c>
      <c r="W71" s="83">
        <f t="shared" ref="W71:W133" si="77">U71/T71</f>
        <v>0.86032893481031747</v>
      </c>
      <c r="X71" s="84">
        <v>385.06</v>
      </c>
      <c r="Y71" s="84">
        <v>310.41000000000003</v>
      </c>
      <c r="Z71" s="82">
        <f t="shared" ref="Z71:Z133" si="78">X71-Y71</f>
        <v>74.649999999999977</v>
      </c>
      <c r="AA71" s="83">
        <f t="shared" ref="AA71:AA129" si="79">Y71/X71</f>
        <v>0.80613410897003068</v>
      </c>
      <c r="AB71" s="84">
        <v>3843.7199999999993</v>
      </c>
      <c r="AC71" s="84">
        <v>3427.4800000000005</v>
      </c>
      <c r="AD71" s="82">
        <f t="shared" ref="AD71:AD133" si="80">AB71-AC71</f>
        <v>416.23999999999887</v>
      </c>
      <c r="AE71" s="83">
        <f t="shared" ref="AE71:AE133" si="81">AC71/AB71</f>
        <v>0.89170907350171214</v>
      </c>
      <c r="AF71" s="84">
        <v>2037.45</v>
      </c>
      <c r="AG71" s="84">
        <v>3305.9</v>
      </c>
      <c r="AH71" s="82">
        <f t="shared" ref="AH71:AH133" si="82">AF71-AG71</f>
        <v>-1268.45</v>
      </c>
      <c r="AI71" s="85">
        <f t="shared" ref="AI71:AI133" si="83">AG71/AF71</f>
        <v>1.622567424967484</v>
      </c>
      <c r="AJ71" s="84">
        <v>11212.039999999999</v>
      </c>
      <c r="AK71" s="84">
        <v>35373.49</v>
      </c>
      <c r="AL71" s="82">
        <f t="shared" ref="AL71:AL133" si="84">AJ71-AK71</f>
        <v>-24161.449999999997</v>
      </c>
      <c r="AM71" s="86">
        <f t="shared" ref="AM71:AM133" si="85">AK71/AJ71</f>
        <v>3.1549557440037677</v>
      </c>
      <c r="AN71" s="80">
        <v>36734.25</v>
      </c>
      <c r="AO71" s="81">
        <v>36104.71</v>
      </c>
      <c r="AP71" s="87">
        <f t="shared" ref="AP71:AP133" si="86">AN71-AO71</f>
        <v>629.54000000000087</v>
      </c>
      <c r="AQ71" s="83">
        <f t="shared" si="63"/>
        <v>0.98286231514186351</v>
      </c>
      <c r="AR71" s="84">
        <v>3098.8900000000003</v>
      </c>
      <c r="AS71" s="84">
        <v>3046.89</v>
      </c>
      <c r="AT71" s="87">
        <f t="shared" si="64"/>
        <v>52.000000000000455</v>
      </c>
      <c r="AU71" s="96">
        <f t="shared" si="65"/>
        <v>0.98321979805672344</v>
      </c>
      <c r="AV71" s="80">
        <v>2977.36</v>
      </c>
      <c r="AW71" s="81">
        <v>4968.28</v>
      </c>
      <c r="AX71" s="87">
        <f t="shared" ref="AX71:AX133" si="87">AV71-AW71</f>
        <v>-1990.9199999999996</v>
      </c>
      <c r="AY71" s="83">
        <f t="shared" ref="AY71:AY133" si="88">AW71/AV71</f>
        <v>1.6686863530107208</v>
      </c>
      <c r="AZ71" s="90">
        <v>0</v>
      </c>
      <c r="BA71" s="82">
        <v>0</v>
      </c>
      <c r="BB71" s="82">
        <f t="shared" ref="BB71:BB133" si="89">AZ71-BA71</f>
        <v>0</v>
      </c>
      <c r="BC71" s="91"/>
      <c r="BD71" s="84">
        <v>39849.22</v>
      </c>
      <c r="BE71" s="84">
        <v>33537.620000000003</v>
      </c>
      <c r="BF71" s="87">
        <f t="shared" ref="BF71:BF133" si="90">BD71-BE71</f>
        <v>6311.5999999999985</v>
      </c>
      <c r="BG71" s="83">
        <f t="shared" ref="BG71:BG133" si="91">BE71/BD71</f>
        <v>0.84161296005291952</v>
      </c>
      <c r="BH71" s="84">
        <v>5625.89</v>
      </c>
      <c r="BI71" s="84">
        <v>0</v>
      </c>
      <c r="BJ71" s="82">
        <f t="shared" ref="BJ71:BJ133" si="92">BH71-BI71</f>
        <v>5625.89</v>
      </c>
      <c r="BK71" s="86">
        <f t="shared" ref="BK71:BK133" si="93">BI71/BH71</f>
        <v>0</v>
      </c>
      <c r="BL71" s="80">
        <v>7971.71</v>
      </c>
      <c r="BM71" s="80">
        <v>75166.8</v>
      </c>
      <c r="BN71" s="82">
        <f t="shared" ref="BN71:BN133" si="94">BL71-BM71</f>
        <v>-67195.09</v>
      </c>
      <c r="BO71" s="86">
        <f t="shared" ref="BO71:BO133" si="95">BM71/BL71</f>
        <v>9.4291939872373689</v>
      </c>
      <c r="BP71" s="80">
        <v>1536.35</v>
      </c>
      <c r="BQ71" s="80">
        <v>830.33</v>
      </c>
      <c r="BR71" s="82">
        <f t="shared" ref="BR71:BR133" si="96">BP71-BQ71</f>
        <v>706.01999999999987</v>
      </c>
      <c r="BS71" s="86">
        <f t="shared" ref="BS71:BS133" si="97">BQ71/BP71</f>
        <v>0.54045627623913828</v>
      </c>
      <c r="BT71" s="80">
        <v>3445.5099999999998</v>
      </c>
      <c r="BU71" s="80">
        <v>0</v>
      </c>
      <c r="BV71" s="82">
        <f t="shared" ref="BV71:BV133" si="98">BT71-BU71</f>
        <v>3445.5099999999998</v>
      </c>
      <c r="BW71" s="86">
        <f t="shared" ref="BW71:BW133" si="99">BU71/BT71</f>
        <v>0</v>
      </c>
      <c r="BX71" s="80">
        <v>1421.15</v>
      </c>
      <c r="BY71" s="80">
        <v>0</v>
      </c>
      <c r="BZ71" s="82">
        <f t="shared" ref="BZ71:BZ133" si="100">BX71-BY71</f>
        <v>1421.15</v>
      </c>
      <c r="CA71" s="86">
        <f t="shared" ref="CA71:CA129" si="101">BY71/BX71</f>
        <v>0</v>
      </c>
      <c r="CB71" s="80">
        <v>988.73000000000025</v>
      </c>
      <c r="CC71" s="80">
        <v>1303.8100000000002</v>
      </c>
      <c r="CD71" s="82">
        <f t="shared" ref="CD71:CD133" si="102">CB71-CC71</f>
        <v>-315.07999999999993</v>
      </c>
      <c r="CE71" s="83">
        <f t="shared" ref="CE71:CE133" si="103">CC71/CB71</f>
        <v>1.3186714269820881</v>
      </c>
      <c r="CF71" s="84">
        <v>262.32</v>
      </c>
      <c r="CG71" s="84">
        <v>0</v>
      </c>
      <c r="CH71" s="82">
        <f t="shared" ref="CH71:CH133" si="104">CF71-CG71</f>
        <v>262.32</v>
      </c>
      <c r="CI71" s="86">
        <f t="shared" ref="CI71:CI133" si="105">CG71/CF71</f>
        <v>0</v>
      </c>
      <c r="CJ71" s="80">
        <v>0</v>
      </c>
      <c r="CK71" s="81">
        <v>0</v>
      </c>
      <c r="CL71" s="81">
        <v>0</v>
      </c>
      <c r="CM71" s="92"/>
      <c r="CN71" s="93">
        <v>42297.13</v>
      </c>
      <c r="CO71" s="93">
        <v>51803.95</v>
      </c>
      <c r="CP71" s="87">
        <f t="shared" ref="CP71:CP133" si="106">CN71-CO71</f>
        <v>-9506.82</v>
      </c>
      <c r="CQ71" s="94">
        <f t="shared" ref="CQ71:CQ133" si="107">CO71/CN71</f>
        <v>1.224762767592033</v>
      </c>
      <c r="CR71" s="80">
        <v>33826.959999999999</v>
      </c>
      <c r="CS71" s="81">
        <v>32028.489999999998</v>
      </c>
      <c r="CT71" s="87">
        <f t="shared" ref="CT71:CT133" si="108">CR71-CS71</f>
        <v>1798.4700000000012</v>
      </c>
      <c r="CU71" s="94">
        <f t="shared" ref="CU71:CU133" si="109">CS71/CR71</f>
        <v>0.94683323597509206</v>
      </c>
      <c r="CV71" s="80">
        <v>5083.3899999999994</v>
      </c>
      <c r="CW71" s="81">
        <v>0</v>
      </c>
      <c r="CX71" s="87">
        <f t="shared" ref="CX71:CX133" si="110">CV71-CW71</f>
        <v>5083.3899999999994</v>
      </c>
      <c r="CY71" s="86">
        <f t="shared" ref="CY71:CY133" si="111">CW71/CV71</f>
        <v>0</v>
      </c>
      <c r="CZ71" s="80">
        <v>1001.2199999999999</v>
      </c>
      <c r="DA71" s="81">
        <v>817.33999999999992</v>
      </c>
      <c r="DB71" s="87">
        <f t="shared" ref="DB71:DB133" si="112">CZ71-DA71</f>
        <v>183.88</v>
      </c>
      <c r="DC71" s="86">
        <f t="shared" ref="DC71:DC133" si="113">DA71/CZ71</f>
        <v>0.8163440602464993</v>
      </c>
      <c r="DD71" s="80">
        <v>129.04999999999998</v>
      </c>
      <c r="DE71" s="81">
        <v>0</v>
      </c>
      <c r="DF71" s="87">
        <f t="shared" ref="DF71:DF133" si="114">DD71-DE71</f>
        <v>129.04999999999998</v>
      </c>
      <c r="DG71" s="86">
        <f t="shared" ref="DG71:DG133" si="115">DE71/DD71</f>
        <v>0</v>
      </c>
      <c r="DH71" s="95">
        <v>7929.9000000000005</v>
      </c>
      <c r="DI71" s="403">
        <v>9380.8700000000008</v>
      </c>
      <c r="DJ71" s="87">
        <f t="shared" ref="DJ71:DJ133" si="116">DH71-DI71</f>
        <v>-1450.9700000000003</v>
      </c>
      <c r="DK71" s="94">
        <f t="shared" ref="DK71:DK133" si="117">DI71/DH71</f>
        <v>1.1829745646225047</v>
      </c>
      <c r="DL71" s="80">
        <v>9680.4700000000012</v>
      </c>
      <c r="DM71" s="81">
        <v>8911.66</v>
      </c>
      <c r="DN71" s="87">
        <f t="shared" ref="DN71:DN133" si="118">DL71-DM71</f>
        <v>768.81000000000131</v>
      </c>
      <c r="DO71" s="406">
        <f t="shared" si="66"/>
        <v>0.92058133541036735</v>
      </c>
      <c r="DP71" s="84">
        <v>0</v>
      </c>
      <c r="DQ71" s="80">
        <v>0</v>
      </c>
      <c r="DR71" s="82">
        <f t="shared" ref="DR71:DR133" si="119">DP71-DQ71</f>
        <v>0</v>
      </c>
      <c r="DS71" s="96"/>
      <c r="DT71" s="97">
        <v>8441.2800000000007</v>
      </c>
      <c r="DU71" s="97">
        <v>10391.130000000001</v>
      </c>
      <c r="DV71" s="98">
        <f t="shared" ref="DV71:DV134" si="120">CR71+CN71+AN71+AR71+H71+L71+P71+T71+X71+AB71+AF71+AJ71+CZ71+DD71+AV71+BD71+BH71+BL71+BP71+BT71+BX71+CB71+CF71+CV71+DH71+DL71+DP71+DT71</f>
        <v>252643.42</v>
      </c>
      <c r="DW71" s="87">
        <f t="shared" ref="DW71:DW134" si="121">CS71+CO71+AO71+AS71+I71+M71+Q71+U71+Y71+AC71+AG71+AK71+DA71+DE71+AW71+BE71+BI71+BM71+BQ71+BU71+BY71+CC71+CG71+CW71+DI71+DM71+DQ71+DU71</f>
        <v>319429.57</v>
      </c>
      <c r="DX71" s="87">
        <f t="shared" ref="DX71:DX133" si="122">DV71-DW71</f>
        <v>-66786.149999999994</v>
      </c>
      <c r="DY71" s="83">
        <f t="shared" ref="DY71:DY133" si="123">DW71/DV71</f>
        <v>1.2643494534708246</v>
      </c>
      <c r="DZ71" s="108"/>
      <c r="EA71" s="100">
        <f t="shared" si="67"/>
        <v>41209.23000000004</v>
      </c>
      <c r="EB71" s="91">
        <f t="shared" si="68"/>
        <v>-31118.110000000019</v>
      </c>
      <c r="EC71" s="101"/>
      <c r="ED71" s="101"/>
      <c r="EE71" s="102">
        <v>39933.529999999992</v>
      </c>
      <c r="EF71" s="102">
        <v>21659.85</v>
      </c>
      <c r="EG71" s="103">
        <f t="shared" ref="EG71:EG134" si="124">EF71-EE71</f>
        <v>-18273.679999999993</v>
      </c>
      <c r="EH71" s="104">
        <f t="shared" si="69"/>
        <v>-0.45760242082280222</v>
      </c>
      <c r="EI71" s="101"/>
      <c r="EJ71" s="101"/>
      <c r="EK71" s="396"/>
      <c r="EL71" s="2"/>
      <c r="EM71" s="101"/>
      <c r="EN71" s="101"/>
    </row>
    <row r="72" spans="1:144" s="1" customFormat="1" ht="15.75" customHeight="1" x14ac:dyDescent="0.25">
      <c r="A72" s="105" t="s">
        <v>72</v>
      </c>
      <c r="B72" s="106">
        <v>5</v>
      </c>
      <c r="C72" s="107">
        <v>4</v>
      </c>
      <c r="D72" s="76" t="s">
        <v>350</v>
      </c>
      <c r="E72" s="77">
        <v>2734.4200000000005</v>
      </c>
      <c r="F72" s="78">
        <v>-24379.820000000011</v>
      </c>
      <c r="G72" s="79">
        <v>-39636.9</v>
      </c>
      <c r="H72" s="80">
        <v>4021.49</v>
      </c>
      <c r="I72" s="81">
        <v>783.83000000000015</v>
      </c>
      <c r="J72" s="82">
        <f t="shared" si="70"/>
        <v>3237.66</v>
      </c>
      <c r="K72" s="83">
        <f t="shared" si="71"/>
        <v>0.19491034417591493</v>
      </c>
      <c r="L72" s="84">
        <v>2005.9700000000003</v>
      </c>
      <c r="M72" s="84">
        <v>733.43</v>
      </c>
      <c r="N72" s="82">
        <f t="shared" si="72"/>
        <v>1272.5400000000004</v>
      </c>
      <c r="O72" s="83">
        <f t="shared" si="73"/>
        <v>0.36562361351366163</v>
      </c>
      <c r="P72" s="84">
        <v>3767.7600000000007</v>
      </c>
      <c r="Q72" s="84">
        <v>2902.52</v>
      </c>
      <c r="R72" s="82">
        <f t="shared" si="74"/>
        <v>865.24000000000069</v>
      </c>
      <c r="S72" s="83">
        <f t="shared" si="75"/>
        <v>0.77035692294625968</v>
      </c>
      <c r="T72" s="84">
        <v>753.06999999999994</v>
      </c>
      <c r="U72" s="84">
        <v>643.79999999999995</v>
      </c>
      <c r="V72" s="82">
        <f t="shared" si="76"/>
        <v>109.26999999999998</v>
      </c>
      <c r="W72" s="83">
        <f t="shared" si="77"/>
        <v>0.85490060684929692</v>
      </c>
      <c r="X72" s="84">
        <v>234.34999999999997</v>
      </c>
      <c r="Y72" s="84">
        <v>138.07000000000002</v>
      </c>
      <c r="Z72" s="82">
        <f t="shared" si="78"/>
        <v>96.279999999999944</v>
      </c>
      <c r="AA72" s="83">
        <f t="shared" si="79"/>
        <v>0.58916151056112664</v>
      </c>
      <c r="AB72" s="84">
        <v>4159.59</v>
      </c>
      <c r="AC72" s="84">
        <v>2586.3200000000002</v>
      </c>
      <c r="AD72" s="82">
        <f t="shared" si="80"/>
        <v>1573.27</v>
      </c>
      <c r="AE72" s="83">
        <f t="shared" si="81"/>
        <v>0.62177281895571446</v>
      </c>
      <c r="AF72" s="84">
        <v>936.27999999999986</v>
      </c>
      <c r="AG72" s="84">
        <v>0</v>
      </c>
      <c r="AH72" s="82">
        <f t="shared" si="82"/>
        <v>936.27999999999986</v>
      </c>
      <c r="AI72" s="85">
        <f t="shared" si="83"/>
        <v>0</v>
      </c>
      <c r="AJ72" s="84">
        <v>5154.6499999999996</v>
      </c>
      <c r="AK72" s="84">
        <v>6365.9100000000008</v>
      </c>
      <c r="AL72" s="82">
        <f t="shared" si="84"/>
        <v>-1211.2600000000011</v>
      </c>
      <c r="AM72" s="86">
        <f t="shared" si="85"/>
        <v>1.2349839465337125</v>
      </c>
      <c r="AN72" s="80">
        <v>0</v>
      </c>
      <c r="AO72" s="81">
        <v>0</v>
      </c>
      <c r="AP72" s="87">
        <f t="shared" si="86"/>
        <v>0</v>
      </c>
      <c r="AQ72" s="83"/>
      <c r="AR72" s="84">
        <v>0</v>
      </c>
      <c r="AS72" s="84">
        <v>0</v>
      </c>
      <c r="AT72" s="87">
        <f t="shared" si="64"/>
        <v>0</v>
      </c>
      <c r="AU72" s="96"/>
      <c r="AV72" s="80">
        <v>1646.3699999999997</v>
      </c>
      <c r="AW72" s="81">
        <v>2734.7</v>
      </c>
      <c r="AX72" s="87">
        <f t="shared" si="87"/>
        <v>-1088.3300000000002</v>
      </c>
      <c r="AY72" s="83">
        <f t="shared" si="88"/>
        <v>1.6610482455341147</v>
      </c>
      <c r="AZ72" s="90">
        <v>0</v>
      </c>
      <c r="BA72" s="82">
        <v>0</v>
      </c>
      <c r="BB72" s="82">
        <f t="shared" si="89"/>
        <v>0</v>
      </c>
      <c r="BC72" s="91"/>
      <c r="BD72" s="84">
        <v>17605.53</v>
      </c>
      <c r="BE72" s="84">
        <v>2155.4900000000002</v>
      </c>
      <c r="BF72" s="87">
        <f t="shared" si="90"/>
        <v>15450.039999999999</v>
      </c>
      <c r="BG72" s="83">
        <f t="shared" si="91"/>
        <v>0.12243255386233759</v>
      </c>
      <c r="BH72" s="84">
        <v>2344.7599999999998</v>
      </c>
      <c r="BI72" s="84">
        <v>0</v>
      </c>
      <c r="BJ72" s="82">
        <f t="shared" si="92"/>
        <v>2344.7599999999998</v>
      </c>
      <c r="BK72" s="86">
        <f t="shared" si="93"/>
        <v>0</v>
      </c>
      <c r="BL72" s="80">
        <v>3419.6600000000003</v>
      </c>
      <c r="BM72" s="80">
        <v>0</v>
      </c>
      <c r="BN72" s="82">
        <f t="shared" si="94"/>
        <v>3419.6600000000003</v>
      </c>
      <c r="BO72" s="86">
        <f t="shared" si="95"/>
        <v>0</v>
      </c>
      <c r="BP72" s="80">
        <v>570.4</v>
      </c>
      <c r="BQ72" s="80">
        <v>1767.02</v>
      </c>
      <c r="BR72" s="82">
        <f t="shared" si="96"/>
        <v>-1196.6199999999999</v>
      </c>
      <c r="BS72" s="86">
        <f t="shared" si="97"/>
        <v>3.0978611500701265</v>
      </c>
      <c r="BT72" s="80">
        <v>1441.8400000000001</v>
      </c>
      <c r="BU72" s="80">
        <v>0</v>
      </c>
      <c r="BV72" s="82">
        <f t="shared" si="98"/>
        <v>1441.8400000000001</v>
      </c>
      <c r="BW72" s="86">
        <f t="shared" si="99"/>
        <v>0</v>
      </c>
      <c r="BX72" s="80">
        <v>863</v>
      </c>
      <c r="BY72" s="80">
        <v>0</v>
      </c>
      <c r="BZ72" s="82">
        <f t="shared" si="100"/>
        <v>863</v>
      </c>
      <c r="CA72" s="86">
        <f t="shared" si="101"/>
        <v>0</v>
      </c>
      <c r="CB72" s="80">
        <v>1393.18</v>
      </c>
      <c r="CC72" s="80">
        <v>254.17000000000002</v>
      </c>
      <c r="CD72" s="82">
        <f t="shared" si="102"/>
        <v>1139.01</v>
      </c>
      <c r="CE72" s="83">
        <f t="shared" si="103"/>
        <v>0.18243873727730803</v>
      </c>
      <c r="CF72" s="84">
        <v>153.41000000000003</v>
      </c>
      <c r="CG72" s="84">
        <v>0</v>
      </c>
      <c r="CH72" s="82">
        <f t="shared" si="104"/>
        <v>153.41000000000003</v>
      </c>
      <c r="CI72" s="86">
        <f t="shared" si="105"/>
        <v>0</v>
      </c>
      <c r="CJ72" s="80">
        <v>0</v>
      </c>
      <c r="CK72" s="81">
        <v>0</v>
      </c>
      <c r="CL72" s="81">
        <v>0</v>
      </c>
      <c r="CM72" s="92"/>
      <c r="CN72" s="93">
        <v>22554.229999999996</v>
      </c>
      <c r="CO72" s="93">
        <v>31124.9</v>
      </c>
      <c r="CP72" s="87">
        <f t="shared" si="106"/>
        <v>-8570.6700000000055</v>
      </c>
      <c r="CQ72" s="94">
        <f t="shared" si="107"/>
        <v>1.3800027755325723</v>
      </c>
      <c r="CR72" s="80">
        <v>11705.720000000001</v>
      </c>
      <c r="CS72" s="81">
        <v>10978.51</v>
      </c>
      <c r="CT72" s="87">
        <f t="shared" si="108"/>
        <v>727.21000000000095</v>
      </c>
      <c r="CU72" s="94">
        <f t="shared" si="109"/>
        <v>0.93787567103945757</v>
      </c>
      <c r="CV72" s="80">
        <v>8099.6000000000013</v>
      </c>
      <c r="CW72" s="81">
        <v>0</v>
      </c>
      <c r="CX72" s="87">
        <f t="shared" si="110"/>
        <v>8099.6000000000013</v>
      </c>
      <c r="CY72" s="86">
        <f t="shared" si="111"/>
        <v>0</v>
      </c>
      <c r="CZ72" s="80">
        <v>775.71999999999991</v>
      </c>
      <c r="DA72" s="81">
        <v>638.69000000000005</v>
      </c>
      <c r="DB72" s="87">
        <f t="shared" si="112"/>
        <v>137.02999999999986</v>
      </c>
      <c r="DC72" s="86">
        <f t="shared" si="113"/>
        <v>0.8233512091991958</v>
      </c>
      <c r="DD72" s="80">
        <v>100.62</v>
      </c>
      <c r="DE72" s="81">
        <v>0</v>
      </c>
      <c r="DF72" s="87">
        <f t="shared" si="114"/>
        <v>100.62</v>
      </c>
      <c r="DG72" s="86">
        <f t="shared" si="115"/>
        <v>0</v>
      </c>
      <c r="DH72" s="95">
        <v>4421.54</v>
      </c>
      <c r="DI72" s="403">
        <v>3401.93</v>
      </c>
      <c r="DJ72" s="87">
        <f t="shared" si="116"/>
        <v>1019.6100000000001</v>
      </c>
      <c r="DK72" s="94">
        <f t="shared" si="117"/>
        <v>0.76939934954789502</v>
      </c>
      <c r="DL72" s="80">
        <v>0</v>
      </c>
      <c r="DM72" s="81">
        <v>0</v>
      </c>
      <c r="DN72" s="87">
        <f t="shared" si="118"/>
        <v>0</v>
      </c>
      <c r="DO72" s="406"/>
      <c r="DP72" s="84">
        <v>0</v>
      </c>
      <c r="DQ72" s="80">
        <v>0</v>
      </c>
      <c r="DR72" s="82">
        <f t="shared" si="119"/>
        <v>0</v>
      </c>
      <c r="DS72" s="96"/>
      <c r="DT72" s="97">
        <v>3359.7699999999995</v>
      </c>
      <c r="DU72" s="97">
        <v>2478.6800000000003</v>
      </c>
      <c r="DV72" s="98">
        <f t="shared" si="120"/>
        <v>101488.51</v>
      </c>
      <c r="DW72" s="87">
        <f t="shared" si="121"/>
        <v>69687.97</v>
      </c>
      <c r="DX72" s="87">
        <f t="shared" si="122"/>
        <v>31800.539999999994</v>
      </c>
      <c r="DY72" s="83">
        <f t="shared" si="123"/>
        <v>0.68665871634138687</v>
      </c>
      <c r="DZ72" s="108"/>
      <c r="EA72" s="100">
        <f t="shared" si="67"/>
        <v>7420.7199999999866</v>
      </c>
      <c r="EB72" s="91">
        <f t="shared" si="68"/>
        <v>-16021.800000000005</v>
      </c>
      <c r="EC72" s="101"/>
      <c r="ED72" s="101"/>
      <c r="EE72" s="102">
        <v>15859.029999999997</v>
      </c>
      <c r="EF72" s="102">
        <v>57262.41</v>
      </c>
      <c r="EG72" s="103">
        <f t="shared" si="124"/>
        <v>41403.380000000005</v>
      </c>
      <c r="EH72" s="104">
        <f t="shared" si="69"/>
        <v>2.610713265565423</v>
      </c>
      <c r="EI72" s="101"/>
      <c r="EJ72" s="101"/>
      <c r="EK72" s="396"/>
      <c r="EL72" s="2"/>
      <c r="EM72" s="101"/>
      <c r="EN72" s="101"/>
    </row>
    <row r="73" spans="1:144" s="1" customFormat="1" ht="15.75" customHeight="1" x14ac:dyDescent="0.25">
      <c r="A73" s="105" t="s">
        <v>73</v>
      </c>
      <c r="B73" s="106">
        <v>5</v>
      </c>
      <c r="C73" s="107">
        <v>4</v>
      </c>
      <c r="D73" s="76" t="s">
        <v>351</v>
      </c>
      <c r="E73" s="77">
        <v>2913</v>
      </c>
      <c r="F73" s="78">
        <v>27816.890000000007</v>
      </c>
      <c r="G73" s="79">
        <v>39458.670000000013</v>
      </c>
      <c r="H73" s="80">
        <v>4157.7199999999993</v>
      </c>
      <c r="I73" s="81">
        <v>785.17000000000007</v>
      </c>
      <c r="J73" s="82">
        <f t="shared" si="70"/>
        <v>3372.5499999999993</v>
      </c>
      <c r="K73" s="83">
        <f t="shared" si="71"/>
        <v>0.18884629075551027</v>
      </c>
      <c r="L73" s="84">
        <v>2006.19</v>
      </c>
      <c r="M73" s="84">
        <v>917.56999999999994</v>
      </c>
      <c r="N73" s="82">
        <f t="shared" si="72"/>
        <v>1088.6200000000001</v>
      </c>
      <c r="O73" s="83">
        <f t="shared" si="73"/>
        <v>0.45736944157831505</v>
      </c>
      <c r="P73" s="84">
        <v>3994.88</v>
      </c>
      <c r="Q73" s="84">
        <v>3075.73</v>
      </c>
      <c r="R73" s="82">
        <f t="shared" si="74"/>
        <v>919.15000000000009</v>
      </c>
      <c r="S73" s="83">
        <f t="shared" si="75"/>
        <v>0.769917995033643</v>
      </c>
      <c r="T73" s="84">
        <v>809.51</v>
      </c>
      <c r="U73" s="84">
        <v>692.73</v>
      </c>
      <c r="V73" s="82">
        <f t="shared" si="76"/>
        <v>116.77999999999997</v>
      </c>
      <c r="W73" s="83">
        <f t="shared" si="77"/>
        <v>0.85573989203345235</v>
      </c>
      <c r="X73" s="84">
        <v>263.62</v>
      </c>
      <c r="Y73" s="84">
        <v>138.13</v>
      </c>
      <c r="Z73" s="82">
        <f t="shared" si="78"/>
        <v>125.49000000000001</v>
      </c>
      <c r="AA73" s="83">
        <f t="shared" si="79"/>
        <v>0.52397390182838932</v>
      </c>
      <c r="AB73" s="84">
        <v>4336.28</v>
      </c>
      <c r="AC73" s="84">
        <v>2595.1999999999994</v>
      </c>
      <c r="AD73" s="82">
        <f t="shared" si="80"/>
        <v>1741.0800000000004</v>
      </c>
      <c r="AE73" s="83">
        <f t="shared" si="81"/>
        <v>0.59848533766269696</v>
      </c>
      <c r="AF73" s="84">
        <v>997.3900000000001</v>
      </c>
      <c r="AG73" s="84">
        <v>0</v>
      </c>
      <c r="AH73" s="82">
        <f t="shared" si="82"/>
        <v>997.3900000000001</v>
      </c>
      <c r="AI73" s="85">
        <f t="shared" si="83"/>
        <v>0</v>
      </c>
      <c r="AJ73" s="84">
        <v>5492.16</v>
      </c>
      <c r="AK73" s="84">
        <v>7241.4099999999989</v>
      </c>
      <c r="AL73" s="82">
        <f t="shared" si="84"/>
        <v>-1749.2499999999991</v>
      </c>
      <c r="AM73" s="86">
        <f t="shared" si="85"/>
        <v>1.3184994610499328</v>
      </c>
      <c r="AN73" s="80">
        <v>0</v>
      </c>
      <c r="AO73" s="81">
        <v>0</v>
      </c>
      <c r="AP73" s="87">
        <f t="shared" si="86"/>
        <v>0</v>
      </c>
      <c r="AQ73" s="83"/>
      <c r="AR73" s="84">
        <v>0</v>
      </c>
      <c r="AS73" s="84">
        <v>0</v>
      </c>
      <c r="AT73" s="87">
        <f t="shared" si="64"/>
        <v>0</v>
      </c>
      <c r="AU73" s="96"/>
      <c r="AV73" s="80">
        <v>1673.8100000000002</v>
      </c>
      <c r="AW73" s="81">
        <v>2749.66</v>
      </c>
      <c r="AX73" s="87">
        <f t="shared" si="87"/>
        <v>-1075.8499999999997</v>
      </c>
      <c r="AY73" s="83">
        <f t="shared" si="88"/>
        <v>1.6427551514210093</v>
      </c>
      <c r="AZ73" s="90">
        <v>0</v>
      </c>
      <c r="BA73" s="82">
        <v>0</v>
      </c>
      <c r="BB73" s="82">
        <f t="shared" si="89"/>
        <v>0</v>
      </c>
      <c r="BC73" s="91"/>
      <c r="BD73" s="84">
        <v>17916.699999999997</v>
      </c>
      <c r="BE73" s="84">
        <v>32961.89</v>
      </c>
      <c r="BF73" s="87">
        <f t="shared" si="90"/>
        <v>-15045.190000000002</v>
      </c>
      <c r="BG73" s="83">
        <f t="shared" si="91"/>
        <v>1.8397299725954002</v>
      </c>
      <c r="BH73" s="84">
        <v>2431.7799999999997</v>
      </c>
      <c r="BI73" s="84">
        <v>0</v>
      </c>
      <c r="BJ73" s="82">
        <f t="shared" si="92"/>
        <v>2431.7799999999997</v>
      </c>
      <c r="BK73" s="86">
        <f t="shared" si="93"/>
        <v>0</v>
      </c>
      <c r="BL73" s="80">
        <v>3419.8500000000004</v>
      </c>
      <c r="BM73" s="80">
        <v>0</v>
      </c>
      <c r="BN73" s="82">
        <f t="shared" si="94"/>
        <v>3419.8500000000004</v>
      </c>
      <c r="BO73" s="86">
        <f t="shared" si="95"/>
        <v>0</v>
      </c>
      <c r="BP73" s="80">
        <v>617.81999999999994</v>
      </c>
      <c r="BQ73" s="80">
        <v>0</v>
      </c>
      <c r="BR73" s="82">
        <f t="shared" si="96"/>
        <v>617.81999999999994</v>
      </c>
      <c r="BS73" s="86">
        <f t="shared" si="97"/>
        <v>0</v>
      </c>
      <c r="BT73" s="80">
        <v>1562.5299999999997</v>
      </c>
      <c r="BU73" s="80">
        <v>0</v>
      </c>
      <c r="BV73" s="82">
        <f t="shared" si="98"/>
        <v>1562.5299999999997</v>
      </c>
      <c r="BW73" s="86">
        <f t="shared" si="99"/>
        <v>0</v>
      </c>
      <c r="BX73" s="80">
        <v>970.34000000000015</v>
      </c>
      <c r="BY73" s="80">
        <v>0</v>
      </c>
      <c r="BZ73" s="82">
        <f t="shared" si="100"/>
        <v>970.34000000000015</v>
      </c>
      <c r="CA73" s="86">
        <f t="shared" si="101"/>
        <v>0</v>
      </c>
      <c r="CB73" s="80">
        <v>1582.0400000000002</v>
      </c>
      <c r="CC73" s="80">
        <v>804.61</v>
      </c>
      <c r="CD73" s="82">
        <f t="shared" si="102"/>
        <v>777.43000000000018</v>
      </c>
      <c r="CE73" s="83">
        <f t="shared" si="103"/>
        <v>0.50859017471113244</v>
      </c>
      <c r="CF73" s="84">
        <v>154.67000000000002</v>
      </c>
      <c r="CG73" s="84">
        <v>0</v>
      </c>
      <c r="CH73" s="82">
        <f t="shared" si="104"/>
        <v>154.67000000000002</v>
      </c>
      <c r="CI73" s="86">
        <f t="shared" si="105"/>
        <v>0</v>
      </c>
      <c r="CJ73" s="80">
        <v>0</v>
      </c>
      <c r="CK73" s="81">
        <v>0</v>
      </c>
      <c r="CL73" s="81">
        <v>0</v>
      </c>
      <c r="CM73" s="92"/>
      <c r="CN73" s="93">
        <v>29319.319999999996</v>
      </c>
      <c r="CO73" s="93">
        <v>38376.75</v>
      </c>
      <c r="CP73" s="87">
        <f t="shared" si="106"/>
        <v>-9057.4300000000039</v>
      </c>
      <c r="CQ73" s="94">
        <f t="shared" si="107"/>
        <v>1.3089236039580729</v>
      </c>
      <c r="CR73" s="80">
        <v>11339.72</v>
      </c>
      <c r="CS73" s="81">
        <v>10028.719999999999</v>
      </c>
      <c r="CT73" s="87">
        <f t="shared" si="108"/>
        <v>1311</v>
      </c>
      <c r="CU73" s="94">
        <f t="shared" si="109"/>
        <v>0.88438867979103541</v>
      </c>
      <c r="CV73" s="80">
        <v>8476.5299999999988</v>
      </c>
      <c r="CW73" s="81">
        <v>0</v>
      </c>
      <c r="CX73" s="87">
        <f t="shared" si="110"/>
        <v>8476.5299999999988</v>
      </c>
      <c r="CY73" s="86">
        <f t="shared" si="111"/>
        <v>0</v>
      </c>
      <c r="CZ73" s="80">
        <v>665.31999999999994</v>
      </c>
      <c r="DA73" s="81">
        <v>546.98</v>
      </c>
      <c r="DB73" s="87">
        <f t="shared" si="112"/>
        <v>118.33999999999992</v>
      </c>
      <c r="DC73" s="86">
        <f t="shared" si="113"/>
        <v>0.82213070402212485</v>
      </c>
      <c r="DD73" s="80">
        <v>85.33</v>
      </c>
      <c r="DE73" s="81">
        <v>0</v>
      </c>
      <c r="DF73" s="87">
        <f t="shared" si="114"/>
        <v>85.33</v>
      </c>
      <c r="DG73" s="86">
        <f t="shared" si="115"/>
        <v>0</v>
      </c>
      <c r="DH73" s="95">
        <v>3931.9600000000005</v>
      </c>
      <c r="DI73" s="403">
        <v>3002.2</v>
      </c>
      <c r="DJ73" s="87">
        <f t="shared" si="116"/>
        <v>929.76000000000067</v>
      </c>
      <c r="DK73" s="94">
        <f t="shared" si="117"/>
        <v>0.76353777759692354</v>
      </c>
      <c r="DL73" s="80">
        <v>0</v>
      </c>
      <c r="DM73" s="81">
        <v>0</v>
      </c>
      <c r="DN73" s="87">
        <f t="shared" si="118"/>
        <v>0</v>
      </c>
      <c r="DO73" s="406"/>
      <c r="DP73" s="84">
        <v>0</v>
      </c>
      <c r="DQ73" s="80">
        <v>0</v>
      </c>
      <c r="DR73" s="82">
        <f t="shared" si="119"/>
        <v>0</v>
      </c>
      <c r="DS73" s="96"/>
      <c r="DT73" s="97">
        <v>3635.4999999999995</v>
      </c>
      <c r="DU73" s="97">
        <v>3488.1</v>
      </c>
      <c r="DV73" s="98">
        <f t="shared" si="120"/>
        <v>109840.96999999999</v>
      </c>
      <c r="DW73" s="87">
        <f t="shared" si="121"/>
        <v>107404.85</v>
      </c>
      <c r="DX73" s="87">
        <f t="shared" si="122"/>
        <v>2436.1199999999808</v>
      </c>
      <c r="DY73" s="83">
        <f t="shared" si="123"/>
        <v>0.97782139032457582</v>
      </c>
      <c r="DZ73" s="108"/>
      <c r="EA73" s="100">
        <f t="shared" si="67"/>
        <v>30253.00999999998</v>
      </c>
      <c r="EB73" s="91">
        <f t="shared" si="68"/>
        <v>34347.9</v>
      </c>
      <c r="EC73" s="101"/>
      <c r="ED73" s="101"/>
      <c r="EE73" s="102">
        <v>17164.790000000005</v>
      </c>
      <c r="EF73" s="102">
        <v>35958.65</v>
      </c>
      <c r="EG73" s="103">
        <f t="shared" si="124"/>
        <v>18793.859999999997</v>
      </c>
      <c r="EH73" s="104">
        <f t="shared" si="69"/>
        <v>1.0949076568953067</v>
      </c>
      <c r="EI73" s="101"/>
      <c r="EJ73" s="101"/>
      <c r="EK73" s="396"/>
      <c r="EL73" s="2"/>
      <c r="EM73" s="101"/>
      <c r="EN73" s="101"/>
    </row>
    <row r="74" spans="1:144" s="1" customFormat="1" ht="15.75" customHeight="1" x14ac:dyDescent="0.25">
      <c r="A74" s="105" t="s">
        <v>74</v>
      </c>
      <c r="B74" s="106">
        <v>5</v>
      </c>
      <c r="C74" s="107">
        <v>4</v>
      </c>
      <c r="D74" s="76" t="s">
        <v>352</v>
      </c>
      <c r="E74" s="77">
        <v>2963.2999999999997</v>
      </c>
      <c r="F74" s="78">
        <v>-79026.74000000002</v>
      </c>
      <c r="G74" s="79">
        <v>-53282.290000000015</v>
      </c>
      <c r="H74" s="80">
        <v>4214.37</v>
      </c>
      <c r="I74" s="81">
        <v>785.74000000000012</v>
      </c>
      <c r="J74" s="82">
        <f t="shared" si="70"/>
        <v>3428.6299999999997</v>
      </c>
      <c r="K74" s="83">
        <f t="shared" si="71"/>
        <v>0.18644305080000098</v>
      </c>
      <c r="L74" s="84">
        <v>2022.74</v>
      </c>
      <c r="M74" s="84">
        <v>733.48</v>
      </c>
      <c r="N74" s="82">
        <f t="shared" si="72"/>
        <v>1289.26</v>
      </c>
      <c r="O74" s="83">
        <f t="shared" si="73"/>
        <v>0.36261704420736229</v>
      </c>
      <c r="P74" s="84">
        <v>4087.88</v>
      </c>
      <c r="Q74" s="84">
        <v>3146.53</v>
      </c>
      <c r="R74" s="82">
        <f t="shared" si="74"/>
        <v>941.34999999999991</v>
      </c>
      <c r="S74" s="83">
        <f t="shared" si="75"/>
        <v>0.7697217139446364</v>
      </c>
      <c r="T74" s="84">
        <v>823.5</v>
      </c>
      <c r="U74" s="84">
        <v>704.66</v>
      </c>
      <c r="V74" s="82">
        <f t="shared" si="76"/>
        <v>118.84000000000003</v>
      </c>
      <c r="W74" s="83">
        <f t="shared" si="77"/>
        <v>0.85568913175470551</v>
      </c>
      <c r="X74" s="84">
        <v>263.13</v>
      </c>
      <c r="Y74" s="84">
        <v>138.13</v>
      </c>
      <c r="Z74" s="82">
        <f t="shared" si="78"/>
        <v>125</v>
      </c>
      <c r="AA74" s="83">
        <f t="shared" si="79"/>
        <v>0.52494964466233418</v>
      </c>
      <c r="AB74" s="84">
        <v>4336.4699999999993</v>
      </c>
      <c r="AC74" s="84">
        <v>2595.1999999999994</v>
      </c>
      <c r="AD74" s="82">
        <f t="shared" si="80"/>
        <v>1741.27</v>
      </c>
      <c r="AE74" s="83">
        <f t="shared" si="81"/>
        <v>0.59845911536341767</v>
      </c>
      <c r="AF74" s="84">
        <v>1014.5999999999999</v>
      </c>
      <c r="AG74" s="84">
        <v>0</v>
      </c>
      <c r="AH74" s="82">
        <f t="shared" si="82"/>
        <v>1014.5999999999999</v>
      </c>
      <c r="AI74" s="85">
        <f t="shared" si="83"/>
        <v>0</v>
      </c>
      <c r="AJ74" s="84">
        <v>5586.9900000000007</v>
      </c>
      <c r="AK74" s="84">
        <v>27298.52</v>
      </c>
      <c r="AL74" s="82">
        <f t="shared" si="84"/>
        <v>-21711.53</v>
      </c>
      <c r="AM74" s="86">
        <f t="shared" si="85"/>
        <v>4.8860871417346363</v>
      </c>
      <c r="AN74" s="80">
        <v>0</v>
      </c>
      <c r="AO74" s="81">
        <v>0</v>
      </c>
      <c r="AP74" s="87">
        <f t="shared" si="86"/>
        <v>0</v>
      </c>
      <c r="AQ74" s="83"/>
      <c r="AR74" s="84">
        <v>0</v>
      </c>
      <c r="AS74" s="84">
        <v>0</v>
      </c>
      <c r="AT74" s="87">
        <f t="shared" si="64"/>
        <v>0</v>
      </c>
      <c r="AU74" s="96"/>
      <c r="AV74" s="80">
        <v>1700.9300000000003</v>
      </c>
      <c r="AW74" s="81">
        <v>2795.48</v>
      </c>
      <c r="AX74" s="87">
        <f t="shared" si="87"/>
        <v>-1094.5499999999997</v>
      </c>
      <c r="AY74" s="83">
        <f t="shared" si="88"/>
        <v>1.643500908326621</v>
      </c>
      <c r="AZ74" s="90">
        <v>0</v>
      </c>
      <c r="BA74" s="82">
        <v>0</v>
      </c>
      <c r="BB74" s="82">
        <f t="shared" si="89"/>
        <v>0</v>
      </c>
      <c r="BC74" s="91"/>
      <c r="BD74" s="84">
        <v>14387.380000000001</v>
      </c>
      <c r="BE74" s="84">
        <v>4256.9000000000005</v>
      </c>
      <c r="BF74" s="87">
        <f t="shared" si="90"/>
        <v>10130.48</v>
      </c>
      <c r="BG74" s="83">
        <f t="shared" si="91"/>
        <v>0.29587735918561964</v>
      </c>
      <c r="BH74" s="84">
        <v>2466.0499999999997</v>
      </c>
      <c r="BI74" s="84">
        <v>0</v>
      </c>
      <c r="BJ74" s="82">
        <f t="shared" si="92"/>
        <v>2466.0499999999997</v>
      </c>
      <c r="BK74" s="86">
        <f t="shared" si="93"/>
        <v>0</v>
      </c>
      <c r="BL74" s="80">
        <v>3449.2799999999997</v>
      </c>
      <c r="BM74" s="80">
        <v>14209.630000000001</v>
      </c>
      <c r="BN74" s="82">
        <f t="shared" si="94"/>
        <v>-10760.350000000002</v>
      </c>
      <c r="BO74" s="86">
        <f t="shared" si="95"/>
        <v>4.1195930744967075</v>
      </c>
      <c r="BP74" s="80">
        <v>632.38</v>
      </c>
      <c r="BQ74" s="80">
        <v>0</v>
      </c>
      <c r="BR74" s="82">
        <f t="shared" si="96"/>
        <v>632.38</v>
      </c>
      <c r="BS74" s="86">
        <f t="shared" si="97"/>
        <v>0</v>
      </c>
      <c r="BT74" s="80">
        <v>1587.1199999999997</v>
      </c>
      <c r="BU74" s="80">
        <v>0</v>
      </c>
      <c r="BV74" s="82">
        <f t="shared" si="98"/>
        <v>1587.1199999999997</v>
      </c>
      <c r="BW74" s="86">
        <f t="shared" si="99"/>
        <v>0</v>
      </c>
      <c r="BX74" s="80">
        <v>970.78999999999985</v>
      </c>
      <c r="BY74" s="80">
        <v>0</v>
      </c>
      <c r="BZ74" s="82">
        <f t="shared" si="100"/>
        <v>970.78999999999985</v>
      </c>
      <c r="CA74" s="86">
        <f t="shared" si="101"/>
        <v>0</v>
      </c>
      <c r="CB74" s="80">
        <v>1582.0900000000001</v>
      </c>
      <c r="CC74" s="80">
        <v>0</v>
      </c>
      <c r="CD74" s="82">
        <f t="shared" si="102"/>
        <v>1582.0900000000001</v>
      </c>
      <c r="CE74" s="83">
        <f t="shared" si="103"/>
        <v>0</v>
      </c>
      <c r="CF74" s="84">
        <v>153.19999999999999</v>
      </c>
      <c r="CG74" s="84">
        <v>0</v>
      </c>
      <c r="CH74" s="82">
        <f t="shared" si="104"/>
        <v>153.19999999999999</v>
      </c>
      <c r="CI74" s="86">
        <f t="shared" si="105"/>
        <v>0</v>
      </c>
      <c r="CJ74" s="80">
        <v>0</v>
      </c>
      <c r="CK74" s="81">
        <v>0</v>
      </c>
      <c r="CL74" s="81">
        <v>0</v>
      </c>
      <c r="CM74" s="92"/>
      <c r="CN74" s="93">
        <v>31893.639999999996</v>
      </c>
      <c r="CO74" s="93">
        <v>39287.049999999996</v>
      </c>
      <c r="CP74" s="87">
        <f t="shared" si="106"/>
        <v>-7393.41</v>
      </c>
      <c r="CQ74" s="94">
        <f t="shared" si="107"/>
        <v>1.2318145561309402</v>
      </c>
      <c r="CR74" s="80">
        <v>11425.550000000001</v>
      </c>
      <c r="CS74" s="81">
        <v>10138.419999999998</v>
      </c>
      <c r="CT74" s="87">
        <f t="shared" si="108"/>
        <v>1287.1300000000028</v>
      </c>
      <c r="CU74" s="94">
        <f t="shared" si="109"/>
        <v>0.88734634218921604</v>
      </c>
      <c r="CV74" s="80">
        <v>8532.52</v>
      </c>
      <c r="CW74" s="81">
        <v>0</v>
      </c>
      <c r="CX74" s="87">
        <f t="shared" si="110"/>
        <v>8532.52</v>
      </c>
      <c r="CY74" s="86">
        <f t="shared" si="111"/>
        <v>0</v>
      </c>
      <c r="CZ74" s="80">
        <v>779.33999999999992</v>
      </c>
      <c r="DA74" s="81">
        <v>641.32999999999993</v>
      </c>
      <c r="DB74" s="87">
        <f t="shared" si="112"/>
        <v>138.01</v>
      </c>
      <c r="DC74" s="86">
        <f t="shared" si="113"/>
        <v>0.82291426078476659</v>
      </c>
      <c r="DD74" s="80">
        <v>100.77</v>
      </c>
      <c r="DE74" s="81">
        <v>1667.96</v>
      </c>
      <c r="DF74" s="87">
        <f t="shared" si="114"/>
        <v>-1567.19</v>
      </c>
      <c r="DG74" s="86">
        <f t="shared" si="115"/>
        <v>16.552148456882009</v>
      </c>
      <c r="DH74" s="95">
        <v>4597.5499999999993</v>
      </c>
      <c r="DI74" s="403">
        <v>1747.3399999999997</v>
      </c>
      <c r="DJ74" s="87">
        <f t="shared" si="116"/>
        <v>2850.2099999999996</v>
      </c>
      <c r="DK74" s="94">
        <f t="shared" si="117"/>
        <v>0.38005894443779836</v>
      </c>
      <c r="DL74" s="80">
        <v>0</v>
      </c>
      <c r="DM74" s="81">
        <v>0</v>
      </c>
      <c r="DN74" s="87">
        <f t="shared" si="118"/>
        <v>0</v>
      </c>
      <c r="DO74" s="406"/>
      <c r="DP74" s="84">
        <v>0</v>
      </c>
      <c r="DQ74" s="80">
        <v>0</v>
      </c>
      <c r="DR74" s="82">
        <f t="shared" si="119"/>
        <v>0</v>
      </c>
      <c r="DS74" s="96"/>
      <c r="DT74" s="97">
        <v>3649.04</v>
      </c>
      <c r="DU74" s="97">
        <v>4011.92</v>
      </c>
      <c r="DV74" s="98">
        <f t="shared" si="120"/>
        <v>110257.31</v>
      </c>
      <c r="DW74" s="87">
        <f t="shared" si="121"/>
        <v>114158.29</v>
      </c>
      <c r="DX74" s="87">
        <f t="shared" si="122"/>
        <v>-3900.9799999999959</v>
      </c>
      <c r="DY74" s="83">
        <f t="shared" si="123"/>
        <v>1.0353806926724405</v>
      </c>
      <c r="DZ74" s="108"/>
      <c r="EA74" s="100">
        <f t="shared" si="67"/>
        <v>-82927.720000000016</v>
      </c>
      <c r="EB74" s="91">
        <f t="shared" si="68"/>
        <v>-46520.530000000013</v>
      </c>
      <c r="EC74" s="101"/>
      <c r="ED74" s="101"/>
      <c r="EE74" s="102">
        <v>17229.199999999997</v>
      </c>
      <c r="EF74" s="102">
        <v>19782.12</v>
      </c>
      <c r="EG74" s="103">
        <f t="shared" si="124"/>
        <v>2552.9200000000019</v>
      </c>
      <c r="EH74" s="104">
        <f t="shared" si="69"/>
        <v>0.14817403013488742</v>
      </c>
      <c r="EI74" s="101"/>
      <c r="EJ74" s="101"/>
      <c r="EK74" s="396"/>
      <c r="EL74" s="2"/>
      <c r="EM74" s="101"/>
      <c r="EN74" s="101"/>
    </row>
    <row r="75" spans="1:144" s="1" customFormat="1" ht="15.75" customHeight="1" x14ac:dyDescent="0.25">
      <c r="A75" s="105" t="s">
        <v>75</v>
      </c>
      <c r="B75" s="106">
        <v>5</v>
      </c>
      <c r="C75" s="107">
        <v>4</v>
      </c>
      <c r="D75" s="76" t="s">
        <v>353</v>
      </c>
      <c r="E75" s="77">
        <v>2719.9200000000005</v>
      </c>
      <c r="F75" s="78">
        <v>-30736.9</v>
      </c>
      <c r="G75" s="79">
        <v>5776.0600000000086</v>
      </c>
      <c r="H75" s="80">
        <v>3944.4200000000005</v>
      </c>
      <c r="I75" s="81">
        <v>783.42</v>
      </c>
      <c r="J75" s="82">
        <f t="shared" si="70"/>
        <v>3161.0000000000005</v>
      </c>
      <c r="K75" s="83">
        <f t="shared" si="71"/>
        <v>0.19861475197874462</v>
      </c>
      <c r="L75" s="84">
        <v>2005.68</v>
      </c>
      <c r="M75" s="84">
        <v>733.43</v>
      </c>
      <c r="N75" s="82">
        <f t="shared" si="72"/>
        <v>1272.25</v>
      </c>
      <c r="O75" s="83">
        <f t="shared" si="73"/>
        <v>0.36567647880020737</v>
      </c>
      <c r="P75" s="84">
        <v>3732.2799999999997</v>
      </c>
      <c r="Q75" s="84">
        <v>2877.19</v>
      </c>
      <c r="R75" s="82">
        <f t="shared" si="74"/>
        <v>855.08999999999969</v>
      </c>
      <c r="S75" s="83">
        <f t="shared" si="75"/>
        <v>0.77089339492213882</v>
      </c>
      <c r="T75" s="84">
        <v>751.77</v>
      </c>
      <c r="U75" s="84">
        <v>643.78</v>
      </c>
      <c r="V75" s="82">
        <f t="shared" si="76"/>
        <v>107.99000000000001</v>
      </c>
      <c r="W75" s="83">
        <f t="shared" si="77"/>
        <v>0.85635234180666953</v>
      </c>
      <c r="X75" s="84">
        <v>233.92000000000002</v>
      </c>
      <c r="Y75" s="84">
        <v>138.07000000000002</v>
      </c>
      <c r="Z75" s="82">
        <f t="shared" si="78"/>
        <v>95.85</v>
      </c>
      <c r="AA75" s="83">
        <f t="shared" si="79"/>
        <v>0.5902445280437757</v>
      </c>
      <c r="AB75" s="84">
        <v>4158.4800000000005</v>
      </c>
      <c r="AC75" s="84">
        <v>2740.7600000000007</v>
      </c>
      <c r="AD75" s="82">
        <f t="shared" si="80"/>
        <v>1417.7199999999998</v>
      </c>
      <c r="AE75" s="83">
        <f t="shared" si="81"/>
        <v>0.65907735518747246</v>
      </c>
      <c r="AF75" s="84">
        <v>931.32000000000016</v>
      </c>
      <c r="AG75" s="84">
        <v>0</v>
      </c>
      <c r="AH75" s="82">
        <f t="shared" si="82"/>
        <v>931.32000000000016</v>
      </c>
      <c r="AI75" s="85">
        <f t="shared" si="83"/>
        <v>0</v>
      </c>
      <c r="AJ75" s="84">
        <v>5127.3200000000006</v>
      </c>
      <c r="AK75" s="84">
        <v>2919.9500000000003</v>
      </c>
      <c r="AL75" s="82">
        <f t="shared" si="84"/>
        <v>2207.3700000000003</v>
      </c>
      <c r="AM75" s="86">
        <f t="shared" si="85"/>
        <v>0.56948854372264657</v>
      </c>
      <c r="AN75" s="80">
        <v>0</v>
      </c>
      <c r="AO75" s="81">
        <v>0</v>
      </c>
      <c r="AP75" s="87">
        <f t="shared" si="86"/>
        <v>0</v>
      </c>
      <c r="AQ75" s="83"/>
      <c r="AR75" s="84">
        <v>0</v>
      </c>
      <c r="AS75" s="84">
        <v>0</v>
      </c>
      <c r="AT75" s="87">
        <f t="shared" si="64"/>
        <v>0</v>
      </c>
      <c r="AU75" s="96"/>
      <c r="AV75" s="80">
        <v>1674.4100000000003</v>
      </c>
      <c r="AW75" s="81">
        <v>0</v>
      </c>
      <c r="AX75" s="87">
        <f t="shared" si="87"/>
        <v>1674.4100000000003</v>
      </c>
      <c r="AY75" s="83">
        <f t="shared" si="88"/>
        <v>0</v>
      </c>
      <c r="AZ75" s="90">
        <v>0</v>
      </c>
      <c r="BA75" s="82">
        <v>0</v>
      </c>
      <c r="BB75" s="82">
        <f t="shared" si="89"/>
        <v>0</v>
      </c>
      <c r="BC75" s="91"/>
      <c r="BD75" s="84">
        <v>20581.629999999997</v>
      </c>
      <c r="BE75" s="84">
        <v>6941.49</v>
      </c>
      <c r="BF75" s="87">
        <f t="shared" si="90"/>
        <v>13640.139999999998</v>
      </c>
      <c r="BG75" s="83">
        <f t="shared" si="91"/>
        <v>0.33726629037641825</v>
      </c>
      <c r="BH75" s="84">
        <v>2285.27</v>
      </c>
      <c r="BI75" s="84">
        <v>0</v>
      </c>
      <c r="BJ75" s="82">
        <f t="shared" si="92"/>
        <v>2285.27</v>
      </c>
      <c r="BK75" s="86">
        <f t="shared" si="93"/>
        <v>0</v>
      </c>
      <c r="BL75" s="80">
        <v>3418.9499999999994</v>
      </c>
      <c r="BM75" s="80">
        <v>0</v>
      </c>
      <c r="BN75" s="82">
        <f t="shared" si="94"/>
        <v>3418.9499999999994</v>
      </c>
      <c r="BO75" s="86">
        <f t="shared" si="95"/>
        <v>0</v>
      </c>
      <c r="BP75" s="80">
        <v>568.48</v>
      </c>
      <c r="BQ75" s="80">
        <v>0</v>
      </c>
      <c r="BR75" s="82">
        <f t="shared" si="96"/>
        <v>568.48</v>
      </c>
      <c r="BS75" s="86">
        <f t="shared" si="97"/>
        <v>0</v>
      </c>
      <c r="BT75" s="80">
        <v>1446.9800000000002</v>
      </c>
      <c r="BU75" s="80">
        <v>0</v>
      </c>
      <c r="BV75" s="82">
        <f t="shared" si="98"/>
        <v>1446.9800000000002</v>
      </c>
      <c r="BW75" s="86">
        <f t="shared" si="99"/>
        <v>0</v>
      </c>
      <c r="BX75" s="80">
        <v>862.76999999999975</v>
      </c>
      <c r="BY75" s="80">
        <v>0</v>
      </c>
      <c r="BZ75" s="82">
        <f t="shared" si="100"/>
        <v>862.76999999999975</v>
      </c>
      <c r="CA75" s="86">
        <f t="shared" si="101"/>
        <v>0</v>
      </c>
      <c r="CB75" s="80">
        <v>1392.3399999999997</v>
      </c>
      <c r="CC75" s="80">
        <v>1187.2500000000002</v>
      </c>
      <c r="CD75" s="82">
        <f t="shared" si="102"/>
        <v>205.08999999999946</v>
      </c>
      <c r="CE75" s="83">
        <f t="shared" si="103"/>
        <v>0.85270120803826688</v>
      </c>
      <c r="CF75" s="84">
        <v>139.82</v>
      </c>
      <c r="CG75" s="84">
        <v>0</v>
      </c>
      <c r="CH75" s="82">
        <f t="shared" si="104"/>
        <v>139.82</v>
      </c>
      <c r="CI75" s="86">
        <f t="shared" si="105"/>
        <v>0</v>
      </c>
      <c r="CJ75" s="80">
        <v>0</v>
      </c>
      <c r="CK75" s="81">
        <v>0</v>
      </c>
      <c r="CL75" s="81">
        <v>0</v>
      </c>
      <c r="CM75" s="92"/>
      <c r="CN75" s="93">
        <v>20015.349999999999</v>
      </c>
      <c r="CO75" s="93">
        <v>27394.080000000002</v>
      </c>
      <c r="CP75" s="87">
        <f t="shared" si="106"/>
        <v>-7378.7300000000032</v>
      </c>
      <c r="CQ75" s="94">
        <f t="shared" si="107"/>
        <v>1.3686535583939328</v>
      </c>
      <c r="CR75" s="80">
        <v>11252.84</v>
      </c>
      <c r="CS75" s="81">
        <v>10598.39</v>
      </c>
      <c r="CT75" s="87">
        <f t="shared" si="108"/>
        <v>654.45000000000073</v>
      </c>
      <c r="CU75" s="94">
        <f t="shared" si="109"/>
        <v>0.94184134849513534</v>
      </c>
      <c r="CV75" s="80">
        <v>8061.8499999999995</v>
      </c>
      <c r="CW75" s="81">
        <v>0</v>
      </c>
      <c r="CX75" s="87">
        <f t="shared" si="110"/>
        <v>8061.8499999999995</v>
      </c>
      <c r="CY75" s="86">
        <f t="shared" si="111"/>
        <v>0</v>
      </c>
      <c r="CZ75" s="80">
        <v>778.44</v>
      </c>
      <c r="DA75" s="81">
        <v>640.06000000000006</v>
      </c>
      <c r="DB75" s="87">
        <f t="shared" si="112"/>
        <v>138.38</v>
      </c>
      <c r="DC75" s="86">
        <f t="shared" si="113"/>
        <v>0.82223421201377112</v>
      </c>
      <c r="DD75" s="80">
        <v>101.2</v>
      </c>
      <c r="DE75" s="81">
        <v>1679.8999999999999</v>
      </c>
      <c r="DF75" s="87">
        <f t="shared" si="114"/>
        <v>-1578.6999999999998</v>
      </c>
      <c r="DG75" s="86">
        <f t="shared" si="115"/>
        <v>16.5998023715415</v>
      </c>
      <c r="DH75" s="95">
        <v>1973.8600000000001</v>
      </c>
      <c r="DI75" s="403">
        <v>486.94999999999993</v>
      </c>
      <c r="DJ75" s="87">
        <f t="shared" si="116"/>
        <v>1486.9100000000003</v>
      </c>
      <c r="DK75" s="94">
        <f t="shared" si="117"/>
        <v>0.24669936064361195</v>
      </c>
      <c r="DL75" s="80">
        <v>0</v>
      </c>
      <c r="DM75" s="81">
        <v>0</v>
      </c>
      <c r="DN75" s="87">
        <f t="shared" si="118"/>
        <v>0</v>
      </c>
      <c r="DO75" s="406"/>
      <c r="DP75" s="84">
        <v>0</v>
      </c>
      <c r="DQ75" s="80">
        <v>0</v>
      </c>
      <c r="DR75" s="82">
        <f t="shared" si="119"/>
        <v>0</v>
      </c>
      <c r="DS75" s="96"/>
      <c r="DT75" s="97">
        <v>3267.02</v>
      </c>
      <c r="DU75" s="97">
        <v>2139.04</v>
      </c>
      <c r="DV75" s="98">
        <f t="shared" si="120"/>
        <v>98706.400000000009</v>
      </c>
      <c r="DW75" s="87">
        <f t="shared" si="121"/>
        <v>61903.759999999995</v>
      </c>
      <c r="DX75" s="87">
        <f t="shared" si="122"/>
        <v>36802.640000000014</v>
      </c>
      <c r="DY75" s="83">
        <f t="shared" si="123"/>
        <v>0.6271504178047218</v>
      </c>
      <c r="DZ75" s="108"/>
      <c r="EA75" s="100">
        <f t="shared" si="67"/>
        <v>6065.7400000000052</v>
      </c>
      <c r="EB75" s="91">
        <f t="shared" si="68"/>
        <v>28343.560000000005</v>
      </c>
      <c r="EC75" s="101"/>
      <c r="ED75" s="101"/>
      <c r="EE75" s="102">
        <v>15423.039999999999</v>
      </c>
      <c r="EF75" s="102">
        <v>76564.02</v>
      </c>
      <c r="EG75" s="103">
        <f t="shared" si="124"/>
        <v>61140.98</v>
      </c>
      <c r="EH75" s="104">
        <f t="shared" si="69"/>
        <v>3.9642625578355504</v>
      </c>
      <c r="EI75" s="101"/>
      <c r="EJ75" s="101"/>
      <c r="EK75" s="396"/>
      <c r="EL75" s="2"/>
      <c r="EM75" s="101"/>
      <c r="EN75" s="101"/>
    </row>
    <row r="76" spans="1:144" s="1" customFormat="1" ht="15.75" customHeight="1" x14ac:dyDescent="0.25">
      <c r="A76" s="105" t="s">
        <v>76</v>
      </c>
      <c r="B76" s="106">
        <v>5</v>
      </c>
      <c r="C76" s="107">
        <v>4</v>
      </c>
      <c r="D76" s="76" t="s">
        <v>354</v>
      </c>
      <c r="E76" s="77">
        <v>2723.98</v>
      </c>
      <c r="F76" s="78">
        <v>92330.81</v>
      </c>
      <c r="G76" s="79">
        <v>45783.69000000001</v>
      </c>
      <c r="H76" s="80">
        <v>3926.9199999999996</v>
      </c>
      <c r="I76" s="81">
        <v>783.07999999999993</v>
      </c>
      <c r="J76" s="82">
        <f t="shared" si="70"/>
        <v>3143.8399999999997</v>
      </c>
      <c r="K76" s="83">
        <f t="shared" si="71"/>
        <v>0.19941328063724242</v>
      </c>
      <c r="L76" s="84">
        <v>2005.6399999999999</v>
      </c>
      <c r="M76" s="84">
        <v>900.55</v>
      </c>
      <c r="N76" s="82">
        <f t="shared" si="72"/>
        <v>1105.0899999999999</v>
      </c>
      <c r="O76" s="83">
        <f t="shared" si="73"/>
        <v>0.44900879519754294</v>
      </c>
      <c r="P76" s="84">
        <v>3732.13</v>
      </c>
      <c r="Q76" s="84">
        <v>2876.48</v>
      </c>
      <c r="R76" s="82">
        <f t="shared" si="74"/>
        <v>855.65000000000009</v>
      </c>
      <c r="S76" s="83">
        <f t="shared" si="75"/>
        <v>0.77073413841425675</v>
      </c>
      <c r="T76" s="84">
        <v>754.00000000000011</v>
      </c>
      <c r="U76" s="84">
        <v>646.97000000000014</v>
      </c>
      <c r="V76" s="82">
        <f t="shared" si="76"/>
        <v>107.02999999999997</v>
      </c>
      <c r="W76" s="83">
        <f t="shared" si="77"/>
        <v>0.85805039787798409</v>
      </c>
      <c r="X76" s="84">
        <v>234.26000000000002</v>
      </c>
      <c r="Y76" s="84">
        <v>138.07000000000002</v>
      </c>
      <c r="Z76" s="82">
        <f t="shared" si="78"/>
        <v>96.19</v>
      </c>
      <c r="AA76" s="83">
        <f t="shared" si="79"/>
        <v>0.58938785964313156</v>
      </c>
      <c r="AB76" s="84">
        <v>4158.1499999999996</v>
      </c>
      <c r="AC76" s="84">
        <v>2586.3200000000002</v>
      </c>
      <c r="AD76" s="82">
        <f t="shared" si="80"/>
        <v>1571.8299999999995</v>
      </c>
      <c r="AE76" s="83">
        <f t="shared" si="81"/>
        <v>0.62198814376585754</v>
      </c>
      <c r="AF76" s="84">
        <v>932.68999999999994</v>
      </c>
      <c r="AG76" s="84">
        <v>0</v>
      </c>
      <c r="AH76" s="82">
        <f t="shared" si="82"/>
        <v>932.68999999999994</v>
      </c>
      <c r="AI76" s="85">
        <f t="shared" si="83"/>
        <v>0</v>
      </c>
      <c r="AJ76" s="84">
        <v>5135.79</v>
      </c>
      <c r="AK76" s="84">
        <v>2924.3</v>
      </c>
      <c r="AL76" s="82">
        <f t="shared" si="84"/>
        <v>2211.4899999999998</v>
      </c>
      <c r="AM76" s="86">
        <f t="shared" si="85"/>
        <v>0.56939633435167725</v>
      </c>
      <c r="AN76" s="80">
        <v>0</v>
      </c>
      <c r="AO76" s="81">
        <v>0</v>
      </c>
      <c r="AP76" s="87">
        <f t="shared" si="86"/>
        <v>0</v>
      </c>
      <c r="AQ76" s="83"/>
      <c r="AR76" s="84">
        <v>0</v>
      </c>
      <c r="AS76" s="84">
        <v>0</v>
      </c>
      <c r="AT76" s="87">
        <f t="shared" si="64"/>
        <v>0</v>
      </c>
      <c r="AU76" s="96"/>
      <c r="AV76" s="80">
        <v>1646.09</v>
      </c>
      <c r="AW76" s="81">
        <v>0</v>
      </c>
      <c r="AX76" s="87">
        <f t="shared" si="87"/>
        <v>1646.09</v>
      </c>
      <c r="AY76" s="83">
        <f t="shared" si="88"/>
        <v>0</v>
      </c>
      <c r="AZ76" s="90">
        <v>0</v>
      </c>
      <c r="BA76" s="82">
        <v>0</v>
      </c>
      <c r="BB76" s="82">
        <f t="shared" si="89"/>
        <v>0</v>
      </c>
      <c r="BC76" s="91"/>
      <c r="BD76" s="84">
        <v>17596.080000000002</v>
      </c>
      <c r="BE76" s="84">
        <v>53145.02</v>
      </c>
      <c r="BF76" s="87">
        <f t="shared" si="90"/>
        <v>-35548.939999999995</v>
      </c>
      <c r="BG76" s="83">
        <f t="shared" si="91"/>
        <v>3.0202761069510933</v>
      </c>
      <c r="BH76" s="84">
        <v>2280.2600000000002</v>
      </c>
      <c r="BI76" s="84">
        <v>0</v>
      </c>
      <c r="BJ76" s="82">
        <f t="shared" si="92"/>
        <v>2280.2600000000002</v>
      </c>
      <c r="BK76" s="86">
        <f t="shared" si="93"/>
        <v>0</v>
      </c>
      <c r="BL76" s="80">
        <v>3418.32</v>
      </c>
      <c r="BM76" s="80">
        <v>3880.2</v>
      </c>
      <c r="BN76" s="82">
        <f t="shared" si="94"/>
        <v>-461.87999999999965</v>
      </c>
      <c r="BO76" s="86">
        <f t="shared" si="95"/>
        <v>1.1351190058274239</v>
      </c>
      <c r="BP76" s="80">
        <v>567.42999999999995</v>
      </c>
      <c r="BQ76" s="80">
        <v>0</v>
      </c>
      <c r="BR76" s="82">
        <f t="shared" si="96"/>
        <v>567.42999999999995</v>
      </c>
      <c r="BS76" s="86">
        <f t="shared" si="97"/>
        <v>0</v>
      </c>
      <c r="BT76" s="80">
        <v>1449.7099999999998</v>
      </c>
      <c r="BU76" s="80">
        <v>0</v>
      </c>
      <c r="BV76" s="82">
        <f t="shared" si="98"/>
        <v>1449.7099999999998</v>
      </c>
      <c r="BW76" s="86">
        <f t="shared" si="99"/>
        <v>0</v>
      </c>
      <c r="BX76" s="80">
        <v>863.25999999999988</v>
      </c>
      <c r="BY76" s="80">
        <v>0</v>
      </c>
      <c r="BZ76" s="82">
        <f t="shared" si="100"/>
        <v>863.25999999999988</v>
      </c>
      <c r="CA76" s="86">
        <f t="shared" si="101"/>
        <v>0</v>
      </c>
      <c r="CB76" s="80">
        <v>1392.5</v>
      </c>
      <c r="CC76" s="80">
        <v>0</v>
      </c>
      <c r="CD76" s="82">
        <f t="shared" si="102"/>
        <v>1392.5</v>
      </c>
      <c r="CE76" s="83">
        <f t="shared" si="103"/>
        <v>0</v>
      </c>
      <c r="CF76" s="84">
        <v>152.80000000000001</v>
      </c>
      <c r="CG76" s="84">
        <v>0</v>
      </c>
      <c r="CH76" s="82">
        <f t="shared" si="104"/>
        <v>152.80000000000001</v>
      </c>
      <c r="CI76" s="86">
        <f t="shared" si="105"/>
        <v>0</v>
      </c>
      <c r="CJ76" s="80">
        <v>0</v>
      </c>
      <c r="CK76" s="81">
        <v>0</v>
      </c>
      <c r="CL76" s="81">
        <v>0</v>
      </c>
      <c r="CM76" s="92"/>
      <c r="CN76" s="93">
        <v>20054.169999999998</v>
      </c>
      <c r="CO76" s="93">
        <v>27997.83</v>
      </c>
      <c r="CP76" s="87">
        <f t="shared" si="106"/>
        <v>-7943.6600000000035</v>
      </c>
      <c r="CQ76" s="94">
        <f t="shared" si="107"/>
        <v>1.3961101356974637</v>
      </c>
      <c r="CR76" s="80">
        <v>11717.19</v>
      </c>
      <c r="CS76" s="81">
        <v>11146.04</v>
      </c>
      <c r="CT76" s="87">
        <f t="shared" si="108"/>
        <v>571.14999999999964</v>
      </c>
      <c r="CU76" s="94">
        <f t="shared" si="109"/>
        <v>0.95125537778255709</v>
      </c>
      <c r="CV76" s="80">
        <v>8213.619999999999</v>
      </c>
      <c r="CW76" s="81">
        <v>0</v>
      </c>
      <c r="CX76" s="87">
        <f t="shared" si="110"/>
        <v>8213.619999999999</v>
      </c>
      <c r="CY76" s="86">
        <f t="shared" si="111"/>
        <v>0</v>
      </c>
      <c r="CZ76" s="80">
        <v>782.34999999999991</v>
      </c>
      <c r="DA76" s="81">
        <v>643.20000000000005</v>
      </c>
      <c r="DB76" s="87">
        <f t="shared" si="112"/>
        <v>139.14999999999986</v>
      </c>
      <c r="DC76" s="86">
        <f t="shared" si="113"/>
        <v>0.82213842909183887</v>
      </c>
      <c r="DD76" s="80">
        <v>101.33999999999999</v>
      </c>
      <c r="DE76" s="81">
        <v>0</v>
      </c>
      <c r="DF76" s="87">
        <f t="shared" si="114"/>
        <v>101.33999999999999</v>
      </c>
      <c r="DG76" s="86">
        <f t="shared" si="115"/>
        <v>0</v>
      </c>
      <c r="DH76" s="95">
        <v>3719.62</v>
      </c>
      <c r="DI76" s="403">
        <v>2278.23</v>
      </c>
      <c r="DJ76" s="87">
        <f t="shared" si="116"/>
        <v>1441.3899999999999</v>
      </c>
      <c r="DK76" s="94">
        <f t="shared" si="117"/>
        <v>0.61248998553615697</v>
      </c>
      <c r="DL76" s="80">
        <v>0</v>
      </c>
      <c r="DM76" s="81">
        <v>0</v>
      </c>
      <c r="DN76" s="87">
        <f t="shared" si="118"/>
        <v>0</v>
      </c>
      <c r="DO76" s="406"/>
      <c r="DP76" s="84">
        <v>0</v>
      </c>
      <c r="DQ76" s="80">
        <v>0</v>
      </c>
      <c r="DR76" s="82">
        <f t="shared" si="119"/>
        <v>0</v>
      </c>
      <c r="DS76" s="96"/>
      <c r="DT76" s="97">
        <v>3246.1399999999994</v>
      </c>
      <c r="DU76" s="97">
        <v>3579.58</v>
      </c>
      <c r="DV76" s="98">
        <f t="shared" si="120"/>
        <v>98080.459999999977</v>
      </c>
      <c r="DW76" s="87">
        <f t="shared" si="121"/>
        <v>113525.87000000001</v>
      </c>
      <c r="DX76" s="87">
        <f t="shared" si="122"/>
        <v>-15445.410000000033</v>
      </c>
      <c r="DY76" s="83">
        <f t="shared" si="123"/>
        <v>1.1574769327142229</v>
      </c>
      <c r="DZ76" s="108"/>
      <c r="EA76" s="100">
        <f t="shared" si="67"/>
        <v>76885.399999999951</v>
      </c>
      <c r="EB76" s="91">
        <f t="shared" si="68"/>
        <v>16478.830000000016</v>
      </c>
      <c r="EC76" s="101"/>
      <c r="ED76" s="101"/>
      <c r="EE76" s="102">
        <v>15324.429999999997</v>
      </c>
      <c r="EF76" s="102">
        <v>26361.759999999998</v>
      </c>
      <c r="EG76" s="103">
        <f t="shared" si="124"/>
        <v>11037.330000000002</v>
      </c>
      <c r="EH76" s="104">
        <v>0</v>
      </c>
      <c r="EI76" s="101"/>
      <c r="EJ76" s="101"/>
      <c r="EK76" s="396"/>
      <c r="EL76" s="2"/>
      <c r="EM76" s="101"/>
      <c r="EN76" s="101"/>
    </row>
    <row r="77" spans="1:144" s="1" customFormat="1" ht="15.75" customHeight="1" x14ac:dyDescent="0.25">
      <c r="A77" s="105" t="s">
        <v>77</v>
      </c>
      <c r="B77" s="106">
        <v>9</v>
      </c>
      <c r="C77" s="107">
        <v>2</v>
      </c>
      <c r="D77" s="76" t="s">
        <v>355</v>
      </c>
      <c r="E77" s="77">
        <v>3994.9428571428571</v>
      </c>
      <c r="F77" s="78">
        <v>-130791.70999999999</v>
      </c>
      <c r="G77" s="79">
        <v>-139173.58000000005</v>
      </c>
      <c r="H77" s="80">
        <v>4488.6400000000003</v>
      </c>
      <c r="I77" s="81">
        <v>2283.3400000000006</v>
      </c>
      <c r="J77" s="82">
        <f t="shared" si="70"/>
        <v>2205.2999999999997</v>
      </c>
      <c r="K77" s="83">
        <f t="shared" si="71"/>
        <v>0.50869305624866334</v>
      </c>
      <c r="L77" s="84">
        <v>2056.66</v>
      </c>
      <c r="M77" s="84">
        <v>678.08</v>
      </c>
      <c r="N77" s="82">
        <f t="shared" si="72"/>
        <v>1378.58</v>
      </c>
      <c r="O77" s="83">
        <f t="shared" si="73"/>
        <v>0.32969961004735837</v>
      </c>
      <c r="P77" s="84">
        <v>5188.25</v>
      </c>
      <c r="Q77" s="84">
        <v>3973.9800000000005</v>
      </c>
      <c r="R77" s="82">
        <f t="shared" si="74"/>
        <v>1214.2699999999995</v>
      </c>
      <c r="S77" s="83">
        <f t="shared" si="75"/>
        <v>0.76595769286368243</v>
      </c>
      <c r="T77" s="84">
        <v>1046.27</v>
      </c>
      <c r="U77" s="84">
        <v>899.44</v>
      </c>
      <c r="V77" s="82">
        <f t="shared" si="76"/>
        <v>146.82999999999993</v>
      </c>
      <c r="W77" s="83">
        <f t="shared" si="77"/>
        <v>0.8596633756105021</v>
      </c>
      <c r="X77" s="84">
        <v>796.20999999999992</v>
      </c>
      <c r="Y77" s="84">
        <v>620.82000000000005</v>
      </c>
      <c r="Z77" s="82">
        <f t="shared" si="78"/>
        <v>175.38999999999987</v>
      </c>
      <c r="AA77" s="83">
        <f t="shared" si="79"/>
        <v>0.77971891837580554</v>
      </c>
      <c r="AB77" s="84">
        <v>3174.7999999999993</v>
      </c>
      <c r="AC77" s="84">
        <v>2758.9399999999996</v>
      </c>
      <c r="AD77" s="82">
        <f t="shared" si="80"/>
        <v>415.85999999999967</v>
      </c>
      <c r="AE77" s="83">
        <f t="shared" si="81"/>
        <v>0.86901222124228306</v>
      </c>
      <c r="AF77" s="84">
        <v>1367.88</v>
      </c>
      <c r="AG77" s="84">
        <v>0</v>
      </c>
      <c r="AH77" s="82">
        <f t="shared" si="82"/>
        <v>1367.88</v>
      </c>
      <c r="AI77" s="85">
        <f t="shared" si="83"/>
        <v>0</v>
      </c>
      <c r="AJ77" s="84">
        <v>7532.2199999999993</v>
      </c>
      <c r="AK77" s="84">
        <v>4289.16</v>
      </c>
      <c r="AL77" s="82">
        <f t="shared" si="84"/>
        <v>3243.0599999999995</v>
      </c>
      <c r="AM77" s="86">
        <f t="shared" si="85"/>
        <v>0.56944167854895378</v>
      </c>
      <c r="AN77" s="80">
        <v>33832.89</v>
      </c>
      <c r="AO77" s="81">
        <v>33141.030000000006</v>
      </c>
      <c r="AP77" s="87">
        <f t="shared" si="86"/>
        <v>691.85999999999331</v>
      </c>
      <c r="AQ77" s="83">
        <f t="shared" si="63"/>
        <v>0.97955066800382729</v>
      </c>
      <c r="AR77" s="84">
        <v>0</v>
      </c>
      <c r="AS77" s="84">
        <v>0</v>
      </c>
      <c r="AT77" s="87">
        <f t="shared" si="64"/>
        <v>0</v>
      </c>
      <c r="AU77" s="96"/>
      <c r="AV77" s="80">
        <v>1994.3</v>
      </c>
      <c r="AW77" s="81">
        <v>3337.26</v>
      </c>
      <c r="AX77" s="87">
        <f t="shared" si="87"/>
        <v>-1342.9600000000003</v>
      </c>
      <c r="AY77" s="83">
        <f t="shared" si="88"/>
        <v>1.6733991876849021</v>
      </c>
      <c r="AZ77" s="90">
        <v>0</v>
      </c>
      <c r="BA77" s="82">
        <v>0</v>
      </c>
      <c r="BB77" s="82">
        <f t="shared" si="89"/>
        <v>0</v>
      </c>
      <c r="BC77" s="91"/>
      <c r="BD77" s="84">
        <v>30268.61</v>
      </c>
      <c r="BE77" s="84">
        <v>205868.91</v>
      </c>
      <c r="BF77" s="87">
        <f t="shared" si="90"/>
        <v>-175600.3</v>
      </c>
      <c r="BG77" s="83">
        <f t="shared" si="91"/>
        <v>6.8013995356906047</v>
      </c>
      <c r="BH77" s="84">
        <v>2583.9</v>
      </c>
      <c r="BI77" s="84">
        <v>10045.36</v>
      </c>
      <c r="BJ77" s="82">
        <f t="shared" si="92"/>
        <v>-7461.4600000000009</v>
      </c>
      <c r="BK77" s="86">
        <f t="shared" si="93"/>
        <v>3.8876736715817177</v>
      </c>
      <c r="BL77" s="80">
        <v>3591.0699999999997</v>
      </c>
      <c r="BM77" s="80">
        <v>0</v>
      </c>
      <c r="BN77" s="82">
        <f t="shared" si="94"/>
        <v>3591.0699999999997</v>
      </c>
      <c r="BO77" s="86">
        <f t="shared" si="95"/>
        <v>0</v>
      </c>
      <c r="BP77" s="80">
        <v>893.24</v>
      </c>
      <c r="BQ77" s="80">
        <v>0</v>
      </c>
      <c r="BR77" s="82">
        <f t="shared" si="96"/>
        <v>893.24</v>
      </c>
      <c r="BS77" s="86">
        <f t="shared" si="97"/>
        <v>0</v>
      </c>
      <c r="BT77" s="80">
        <v>2305.02</v>
      </c>
      <c r="BU77" s="80">
        <v>0</v>
      </c>
      <c r="BV77" s="82">
        <f t="shared" si="98"/>
        <v>2305.02</v>
      </c>
      <c r="BW77" s="86">
        <f t="shared" si="99"/>
        <v>0</v>
      </c>
      <c r="BX77" s="80">
        <v>2933.78</v>
      </c>
      <c r="BY77" s="80">
        <v>23578.16</v>
      </c>
      <c r="BZ77" s="82">
        <f t="shared" si="100"/>
        <v>-20644.38</v>
      </c>
      <c r="CA77" s="86">
        <f t="shared" si="101"/>
        <v>8.0367853076917832</v>
      </c>
      <c r="CB77" s="80">
        <v>1017.48</v>
      </c>
      <c r="CC77" s="80">
        <v>783.01</v>
      </c>
      <c r="CD77" s="82">
        <f t="shared" si="102"/>
        <v>234.47000000000003</v>
      </c>
      <c r="CE77" s="83">
        <f t="shared" si="103"/>
        <v>0.76955812399260914</v>
      </c>
      <c r="CF77" s="84">
        <v>158.98000000000002</v>
      </c>
      <c r="CG77" s="84">
        <v>0</v>
      </c>
      <c r="CH77" s="82">
        <f t="shared" si="104"/>
        <v>158.98000000000002</v>
      </c>
      <c r="CI77" s="86">
        <f t="shared" si="105"/>
        <v>0</v>
      </c>
      <c r="CJ77" s="80">
        <v>0</v>
      </c>
      <c r="CK77" s="81">
        <v>0</v>
      </c>
      <c r="CL77" s="81">
        <v>0</v>
      </c>
      <c r="CM77" s="92"/>
      <c r="CN77" s="93">
        <v>26612.26</v>
      </c>
      <c r="CO77" s="93">
        <v>37002.239999999991</v>
      </c>
      <c r="CP77" s="87">
        <f t="shared" si="106"/>
        <v>-10389.979999999992</v>
      </c>
      <c r="CQ77" s="94">
        <f t="shared" si="107"/>
        <v>1.3904208060495422</v>
      </c>
      <c r="CR77" s="80">
        <v>26338.080000000002</v>
      </c>
      <c r="CS77" s="81">
        <v>28739.7</v>
      </c>
      <c r="CT77" s="87">
        <f t="shared" si="108"/>
        <v>-2401.619999999999</v>
      </c>
      <c r="CU77" s="94">
        <f t="shared" si="109"/>
        <v>1.0911843232308505</v>
      </c>
      <c r="CV77" s="80">
        <v>5285.76</v>
      </c>
      <c r="CW77" s="81">
        <v>0</v>
      </c>
      <c r="CX77" s="87">
        <f t="shared" si="110"/>
        <v>5285.76</v>
      </c>
      <c r="CY77" s="86">
        <f t="shared" si="111"/>
        <v>0</v>
      </c>
      <c r="CZ77" s="80">
        <v>791</v>
      </c>
      <c r="DA77" s="81">
        <v>648.25000000000011</v>
      </c>
      <c r="DB77" s="87">
        <f t="shared" si="112"/>
        <v>142.74999999999989</v>
      </c>
      <c r="DC77" s="86">
        <f t="shared" si="113"/>
        <v>0.81953223767383077</v>
      </c>
      <c r="DD77" s="80">
        <v>102.27000000000001</v>
      </c>
      <c r="DE77" s="81">
        <v>0</v>
      </c>
      <c r="DF77" s="87">
        <f t="shared" si="114"/>
        <v>102.27000000000001</v>
      </c>
      <c r="DG77" s="86">
        <f t="shared" si="115"/>
        <v>0</v>
      </c>
      <c r="DH77" s="95">
        <v>12873.670000000002</v>
      </c>
      <c r="DI77" s="403">
        <v>8568.27</v>
      </c>
      <c r="DJ77" s="87">
        <f t="shared" si="116"/>
        <v>4305.4000000000015</v>
      </c>
      <c r="DK77" s="94">
        <f t="shared" si="117"/>
        <v>0.66556545258655841</v>
      </c>
      <c r="DL77" s="80">
        <v>11892.68</v>
      </c>
      <c r="DM77" s="81">
        <v>14347.739999999998</v>
      </c>
      <c r="DN77" s="87">
        <f t="shared" si="118"/>
        <v>-2455.0599999999977</v>
      </c>
      <c r="DO77" s="406">
        <f t="shared" si="66"/>
        <v>1.2064345462923409</v>
      </c>
      <c r="DP77" s="84">
        <v>0</v>
      </c>
      <c r="DQ77" s="80">
        <v>0</v>
      </c>
      <c r="DR77" s="82">
        <f t="shared" si="119"/>
        <v>0</v>
      </c>
      <c r="DS77" s="96"/>
      <c r="DT77" s="97">
        <v>6534.27</v>
      </c>
      <c r="DU77" s="97">
        <v>11601.080000000002</v>
      </c>
      <c r="DV77" s="98">
        <f t="shared" si="120"/>
        <v>195660.19000000003</v>
      </c>
      <c r="DW77" s="87">
        <f t="shared" si="121"/>
        <v>393164.77</v>
      </c>
      <c r="DX77" s="87">
        <f t="shared" si="122"/>
        <v>-197504.58</v>
      </c>
      <c r="DY77" s="83">
        <f t="shared" si="123"/>
        <v>2.0094264960082064</v>
      </c>
      <c r="DZ77" s="108"/>
      <c r="EA77" s="100">
        <f t="shared" si="67"/>
        <v>-328296.28999999998</v>
      </c>
      <c r="EB77" s="91">
        <f t="shared" si="68"/>
        <v>-335696.94</v>
      </c>
      <c r="EC77" s="101"/>
      <c r="ED77" s="101"/>
      <c r="EE77" s="102">
        <v>30737.339999999997</v>
      </c>
      <c r="EF77" s="102">
        <v>16678.37</v>
      </c>
      <c r="EG77" s="103">
        <f t="shared" si="124"/>
        <v>-14058.969999999998</v>
      </c>
      <c r="EH77" s="104">
        <f t="shared" si="69"/>
        <v>-0.45739058747438782</v>
      </c>
      <c r="EI77" s="101"/>
      <c r="EJ77" s="101"/>
      <c r="EK77" s="396"/>
      <c r="EL77" s="2"/>
      <c r="EM77" s="101"/>
      <c r="EN77" s="101"/>
    </row>
    <row r="78" spans="1:144" s="1" customFormat="1" ht="15.75" customHeight="1" x14ac:dyDescent="0.25">
      <c r="A78" s="105" t="s">
        <v>78</v>
      </c>
      <c r="B78" s="106">
        <v>5</v>
      </c>
      <c r="C78" s="107">
        <v>4</v>
      </c>
      <c r="D78" s="76" t="s">
        <v>356</v>
      </c>
      <c r="E78" s="77">
        <v>2715.98</v>
      </c>
      <c r="F78" s="78">
        <v>-23020.210000000003</v>
      </c>
      <c r="G78" s="79">
        <v>-8158.390000000004</v>
      </c>
      <c r="H78" s="80">
        <v>3990.5699999999997</v>
      </c>
      <c r="I78" s="81">
        <v>783.81000000000017</v>
      </c>
      <c r="J78" s="82">
        <f t="shared" si="70"/>
        <v>3206.7599999999993</v>
      </c>
      <c r="K78" s="83">
        <f t="shared" si="71"/>
        <v>0.19641554965831953</v>
      </c>
      <c r="L78" s="84">
        <v>2005.7399999999998</v>
      </c>
      <c r="M78" s="84">
        <v>733.43</v>
      </c>
      <c r="N78" s="82">
        <f t="shared" si="72"/>
        <v>1272.31</v>
      </c>
      <c r="O78" s="83">
        <f t="shared" si="73"/>
        <v>0.36566553990048561</v>
      </c>
      <c r="P78" s="84">
        <v>3720.06</v>
      </c>
      <c r="Q78" s="84">
        <v>2866.3599999999997</v>
      </c>
      <c r="R78" s="82">
        <f t="shared" si="74"/>
        <v>853.70000000000027</v>
      </c>
      <c r="S78" s="83">
        <f t="shared" si="75"/>
        <v>0.77051445406794505</v>
      </c>
      <c r="T78" s="84">
        <v>751.78</v>
      </c>
      <c r="U78" s="84">
        <v>642.82000000000005</v>
      </c>
      <c r="V78" s="82">
        <f t="shared" si="76"/>
        <v>108.95999999999992</v>
      </c>
      <c r="W78" s="83">
        <f t="shared" si="77"/>
        <v>0.85506398148394491</v>
      </c>
      <c r="X78" s="84">
        <v>234.66000000000003</v>
      </c>
      <c r="Y78" s="84">
        <v>138.07000000000002</v>
      </c>
      <c r="Z78" s="82">
        <f t="shared" si="78"/>
        <v>96.59</v>
      </c>
      <c r="AA78" s="83">
        <f t="shared" si="79"/>
        <v>0.58838319270433825</v>
      </c>
      <c r="AB78" s="84">
        <v>4158.97</v>
      </c>
      <c r="AC78" s="84">
        <v>2739.36</v>
      </c>
      <c r="AD78" s="82">
        <f t="shared" si="80"/>
        <v>1419.6100000000001</v>
      </c>
      <c r="AE78" s="83">
        <f t="shared" si="81"/>
        <v>0.658663082445894</v>
      </c>
      <c r="AF78" s="84">
        <v>929.95999999999992</v>
      </c>
      <c r="AG78" s="84">
        <v>0</v>
      </c>
      <c r="AH78" s="82">
        <f t="shared" si="82"/>
        <v>929.95999999999992</v>
      </c>
      <c r="AI78" s="85">
        <f t="shared" si="83"/>
        <v>0</v>
      </c>
      <c r="AJ78" s="84">
        <v>5119.09</v>
      </c>
      <c r="AK78" s="84">
        <v>2915.74</v>
      </c>
      <c r="AL78" s="82">
        <f t="shared" si="84"/>
        <v>2203.3500000000004</v>
      </c>
      <c r="AM78" s="86">
        <f t="shared" si="85"/>
        <v>0.56958170299799371</v>
      </c>
      <c r="AN78" s="80">
        <v>0</v>
      </c>
      <c r="AO78" s="81">
        <v>0</v>
      </c>
      <c r="AP78" s="87">
        <f t="shared" si="86"/>
        <v>0</v>
      </c>
      <c r="AQ78" s="83"/>
      <c r="AR78" s="84">
        <v>0</v>
      </c>
      <c r="AS78" s="84">
        <v>0</v>
      </c>
      <c r="AT78" s="87">
        <f t="shared" si="64"/>
        <v>0</v>
      </c>
      <c r="AU78" s="96"/>
      <c r="AV78" s="80">
        <v>1673.8700000000001</v>
      </c>
      <c r="AW78" s="81">
        <v>2749.66</v>
      </c>
      <c r="AX78" s="87">
        <f t="shared" si="87"/>
        <v>-1075.7899999999997</v>
      </c>
      <c r="AY78" s="83">
        <f t="shared" si="88"/>
        <v>1.6426962667351703</v>
      </c>
      <c r="AZ78" s="90">
        <v>0</v>
      </c>
      <c r="BA78" s="82">
        <v>0</v>
      </c>
      <c r="BB78" s="82">
        <f t="shared" si="89"/>
        <v>0</v>
      </c>
      <c r="BC78" s="91"/>
      <c r="BD78" s="84">
        <v>19799.21</v>
      </c>
      <c r="BE78" s="84">
        <v>4007.67</v>
      </c>
      <c r="BF78" s="87">
        <f t="shared" si="90"/>
        <v>15791.539999999999</v>
      </c>
      <c r="BG78" s="83">
        <f t="shared" si="91"/>
        <v>0.20241565193762784</v>
      </c>
      <c r="BH78" s="84">
        <v>2317.2799999999997</v>
      </c>
      <c r="BI78" s="84">
        <v>0</v>
      </c>
      <c r="BJ78" s="82">
        <f t="shared" si="92"/>
        <v>2317.2799999999997</v>
      </c>
      <c r="BK78" s="86">
        <f t="shared" si="93"/>
        <v>0</v>
      </c>
      <c r="BL78" s="80">
        <v>3418.8900000000003</v>
      </c>
      <c r="BM78" s="80">
        <v>0</v>
      </c>
      <c r="BN78" s="82">
        <f t="shared" si="94"/>
        <v>3418.8900000000003</v>
      </c>
      <c r="BO78" s="86">
        <f t="shared" si="95"/>
        <v>0</v>
      </c>
      <c r="BP78" s="80">
        <v>565.75</v>
      </c>
      <c r="BQ78" s="80">
        <v>0</v>
      </c>
      <c r="BR78" s="82">
        <f t="shared" si="96"/>
        <v>565.75</v>
      </c>
      <c r="BS78" s="86">
        <f t="shared" si="97"/>
        <v>0</v>
      </c>
      <c r="BT78" s="80">
        <v>1446.78</v>
      </c>
      <c r="BU78" s="80">
        <v>0</v>
      </c>
      <c r="BV78" s="82">
        <f t="shared" si="98"/>
        <v>1446.78</v>
      </c>
      <c r="BW78" s="86">
        <f t="shared" si="99"/>
        <v>0</v>
      </c>
      <c r="BX78" s="80">
        <v>862.35000000000014</v>
      </c>
      <c r="BY78" s="80">
        <v>0</v>
      </c>
      <c r="BZ78" s="82">
        <f t="shared" si="100"/>
        <v>862.35000000000014</v>
      </c>
      <c r="CA78" s="86">
        <f t="shared" si="101"/>
        <v>0</v>
      </c>
      <c r="CB78" s="80">
        <v>1393.0300000000002</v>
      </c>
      <c r="CC78" s="80">
        <v>161.9</v>
      </c>
      <c r="CD78" s="82">
        <f t="shared" si="102"/>
        <v>1231.1300000000001</v>
      </c>
      <c r="CE78" s="83">
        <f t="shared" si="103"/>
        <v>0.11622147405296367</v>
      </c>
      <c r="CF78" s="84">
        <v>153.98999999999998</v>
      </c>
      <c r="CG78" s="84">
        <v>0</v>
      </c>
      <c r="CH78" s="82">
        <f t="shared" si="104"/>
        <v>153.98999999999998</v>
      </c>
      <c r="CI78" s="86">
        <f t="shared" si="105"/>
        <v>0</v>
      </c>
      <c r="CJ78" s="80">
        <v>0</v>
      </c>
      <c r="CK78" s="81">
        <v>0</v>
      </c>
      <c r="CL78" s="81">
        <v>0</v>
      </c>
      <c r="CM78" s="92"/>
      <c r="CN78" s="93">
        <v>18012.66</v>
      </c>
      <c r="CO78" s="93">
        <v>28274.83</v>
      </c>
      <c r="CP78" s="87">
        <f t="shared" si="106"/>
        <v>-10262.170000000002</v>
      </c>
      <c r="CQ78" s="94">
        <f t="shared" si="107"/>
        <v>1.5697198525925655</v>
      </c>
      <c r="CR78" s="80">
        <v>12097.239999999998</v>
      </c>
      <c r="CS78" s="81">
        <v>11026.02</v>
      </c>
      <c r="CT78" s="87">
        <f t="shared" si="108"/>
        <v>1071.2199999999975</v>
      </c>
      <c r="CU78" s="94">
        <f t="shared" si="109"/>
        <v>0.91144922312858156</v>
      </c>
      <c r="CV78" s="80">
        <v>6600.6399999999985</v>
      </c>
      <c r="CW78" s="81">
        <v>0</v>
      </c>
      <c r="CX78" s="87">
        <f t="shared" si="110"/>
        <v>6600.6399999999985</v>
      </c>
      <c r="CY78" s="86">
        <f t="shared" si="111"/>
        <v>0</v>
      </c>
      <c r="CZ78" s="80">
        <v>777.3</v>
      </c>
      <c r="DA78" s="81">
        <v>639.64</v>
      </c>
      <c r="DB78" s="87">
        <f t="shared" si="112"/>
        <v>137.65999999999997</v>
      </c>
      <c r="DC78" s="86">
        <f t="shared" si="113"/>
        <v>0.82289978129422359</v>
      </c>
      <c r="DD78" s="80">
        <v>101.02</v>
      </c>
      <c r="DE78" s="81">
        <v>0</v>
      </c>
      <c r="DF78" s="87">
        <f t="shared" si="114"/>
        <v>101.02</v>
      </c>
      <c r="DG78" s="86">
        <f t="shared" si="115"/>
        <v>0</v>
      </c>
      <c r="DH78" s="95">
        <v>4360.5200000000004</v>
      </c>
      <c r="DI78" s="403">
        <v>2443.5799999999995</v>
      </c>
      <c r="DJ78" s="87">
        <f t="shared" si="116"/>
        <v>1916.940000000001</v>
      </c>
      <c r="DK78" s="94">
        <f t="shared" si="117"/>
        <v>0.56038729325860204</v>
      </c>
      <c r="DL78" s="80">
        <v>0</v>
      </c>
      <c r="DM78" s="81">
        <v>0</v>
      </c>
      <c r="DN78" s="87">
        <f t="shared" si="118"/>
        <v>0</v>
      </c>
      <c r="DO78" s="406"/>
      <c r="DP78" s="84">
        <v>0</v>
      </c>
      <c r="DQ78" s="80">
        <v>0</v>
      </c>
      <c r="DR78" s="82">
        <f t="shared" si="119"/>
        <v>0</v>
      </c>
      <c r="DS78" s="96"/>
      <c r="DT78" s="97">
        <v>3233.9100000000003</v>
      </c>
      <c r="DU78" s="97">
        <v>2239.5700000000002</v>
      </c>
      <c r="DV78" s="98">
        <f t="shared" si="120"/>
        <v>97725.270000000019</v>
      </c>
      <c r="DW78" s="87">
        <f t="shared" si="121"/>
        <v>62362.460000000006</v>
      </c>
      <c r="DX78" s="87">
        <f t="shared" si="122"/>
        <v>35362.810000000012</v>
      </c>
      <c r="DY78" s="83">
        <f t="shared" si="123"/>
        <v>0.63814057510406463</v>
      </c>
      <c r="DZ78" s="108"/>
      <c r="EA78" s="100">
        <f t="shared" si="67"/>
        <v>12342.600000000006</v>
      </c>
      <c r="EB78" s="91">
        <f t="shared" si="68"/>
        <v>17629.319999999996</v>
      </c>
      <c r="EC78" s="101"/>
      <c r="ED78" s="101"/>
      <c r="EE78" s="102">
        <v>15271.41</v>
      </c>
      <c r="EF78" s="102">
        <v>47242.63</v>
      </c>
      <c r="EG78" s="103">
        <f t="shared" si="124"/>
        <v>31971.219999999998</v>
      </c>
      <c r="EH78" s="104">
        <f t="shared" si="69"/>
        <v>2.0935342578059259</v>
      </c>
      <c r="EI78" s="101"/>
      <c r="EJ78" s="101"/>
      <c r="EK78" s="396"/>
      <c r="EL78" s="2"/>
      <c r="EM78" s="101"/>
      <c r="EN78" s="101"/>
    </row>
    <row r="79" spans="1:144" s="1" customFormat="1" ht="15.75" customHeight="1" x14ac:dyDescent="0.25">
      <c r="A79" s="105" t="s">
        <v>79</v>
      </c>
      <c r="B79" s="106">
        <v>5</v>
      </c>
      <c r="C79" s="107">
        <v>6</v>
      </c>
      <c r="D79" s="76" t="s">
        <v>357</v>
      </c>
      <c r="E79" s="77">
        <v>4621.1828571428578</v>
      </c>
      <c r="F79" s="78">
        <v>-58681.36</v>
      </c>
      <c r="G79" s="79">
        <v>-413.94000000000256</v>
      </c>
      <c r="H79" s="80">
        <v>6038.85</v>
      </c>
      <c r="I79" s="81">
        <v>1103.7700000000002</v>
      </c>
      <c r="J79" s="82">
        <f t="shared" si="70"/>
        <v>4935.08</v>
      </c>
      <c r="K79" s="83">
        <f t="shared" si="71"/>
        <v>0.18277817796434753</v>
      </c>
      <c r="L79" s="84">
        <v>2986.8700000000008</v>
      </c>
      <c r="M79" s="84">
        <v>1284.21</v>
      </c>
      <c r="N79" s="82">
        <f t="shared" si="72"/>
        <v>1702.6600000000008</v>
      </c>
      <c r="O79" s="83">
        <f t="shared" si="73"/>
        <v>0.42995175551664438</v>
      </c>
      <c r="P79" s="84">
        <v>6524.1</v>
      </c>
      <c r="Q79" s="84">
        <v>5013.68</v>
      </c>
      <c r="R79" s="82">
        <f t="shared" si="74"/>
        <v>1510.42</v>
      </c>
      <c r="S79" s="83">
        <f t="shared" si="75"/>
        <v>0.76848607470762254</v>
      </c>
      <c r="T79" s="84">
        <v>1260.3699999999999</v>
      </c>
      <c r="U79" s="84">
        <v>1080.22</v>
      </c>
      <c r="V79" s="82">
        <f t="shared" si="76"/>
        <v>180.14999999999986</v>
      </c>
      <c r="W79" s="83">
        <f t="shared" si="77"/>
        <v>0.85706578227028585</v>
      </c>
      <c r="X79" s="84">
        <v>528.12999999999988</v>
      </c>
      <c r="Y79" s="84">
        <v>207.38000000000002</v>
      </c>
      <c r="Z79" s="82">
        <f t="shared" si="78"/>
        <v>320.74999999999989</v>
      </c>
      <c r="AA79" s="83">
        <f t="shared" si="79"/>
        <v>0.39266847177778214</v>
      </c>
      <c r="AB79" s="84">
        <v>8232.18</v>
      </c>
      <c r="AC79" s="84">
        <v>5052.4399999999996</v>
      </c>
      <c r="AD79" s="82">
        <f t="shared" si="80"/>
        <v>3179.7400000000007</v>
      </c>
      <c r="AE79" s="83">
        <f t="shared" si="81"/>
        <v>0.61374265382924076</v>
      </c>
      <c r="AF79" s="84">
        <v>1577.97</v>
      </c>
      <c r="AG79" s="84">
        <v>0</v>
      </c>
      <c r="AH79" s="82">
        <f t="shared" si="82"/>
        <v>1577.97</v>
      </c>
      <c r="AI79" s="85">
        <f t="shared" si="83"/>
        <v>0</v>
      </c>
      <c r="AJ79" s="84">
        <v>8686.8100000000013</v>
      </c>
      <c r="AK79" s="84">
        <v>11626.810000000001</v>
      </c>
      <c r="AL79" s="82">
        <f t="shared" si="84"/>
        <v>-2940</v>
      </c>
      <c r="AM79" s="86">
        <f t="shared" si="85"/>
        <v>1.3384441469308066</v>
      </c>
      <c r="AN79" s="80">
        <v>0</v>
      </c>
      <c r="AO79" s="81">
        <v>0</v>
      </c>
      <c r="AP79" s="87">
        <f t="shared" si="86"/>
        <v>0</v>
      </c>
      <c r="AQ79" s="83"/>
      <c r="AR79" s="84">
        <v>0</v>
      </c>
      <c r="AS79" s="84">
        <v>0</v>
      </c>
      <c r="AT79" s="87">
        <f t="shared" si="64"/>
        <v>0</v>
      </c>
      <c r="AU79" s="96"/>
      <c r="AV79" s="80">
        <v>2511.0299999999997</v>
      </c>
      <c r="AW79" s="81">
        <v>4124.4800000000005</v>
      </c>
      <c r="AX79" s="87">
        <f t="shared" si="87"/>
        <v>-1613.4500000000007</v>
      </c>
      <c r="AY79" s="83">
        <f t="shared" si="88"/>
        <v>1.6425450910582513</v>
      </c>
      <c r="AZ79" s="90">
        <v>0</v>
      </c>
      <c r="BA79" s="82">
        <v>0</v>
      </c>
      <c r="BB79" s="82">
        <f t="shared" si="89"/>
        <v>0</v>
      </c>
      <c r="BC79" s="91"/>
      <c r="BD79" s="84">
        <v>40492.159999999996</v>
      </c>
      <c r="BE79" s="84">
        <v>84373.51999999999</v>
      </c>
      <c r="BF79" s="87">
        <f t="shared" si="90"/>
        <v>-43881.359999999993</v>
      </c>
      <c r="BG79" s="83">
        <f t="shared" si="91"/>
        <v>2.0837001533136292</v>
      </c>
      <c r="BH79" s="84">
        <v>3504.4300000000003</v>
      </c>
      <c r="BI79" s="84">
        <v>0</v>
      </c>
      <c r="BJ79" s="82">
        <f t="shared" si="92"/>
        <v>3504.4300000000003</v>
      </c>
      <c r="BK79" s="86">
        <f t="shared" si="93"/>
        <v>0</v>
      </c>
      <c r="BL79" s="80">
        <v>5093.17</v>
      </c>
      <c r="BM79" s="80">
        <v>4726.8500000000004</v>
      </c>
      <c r="BN79" s="82">
        <f t="shared" si="94"/>
        <v>366.31999999999971</v>
      </c>
      <c r="BO79" s="86">
        <f t="shared" si="95"/>
        <v>0.92807622757536079</v>
      </c>
      <c r="BP79" s="80">
        <v>1004.7199999999999</v>
      </c>
      <c r="BQ79" s="80">
        <v>0</v>
      </c>
      <c r="BR79" s="82">
        <f t="shared" si="96"/>
        <v>1004.7199999999999</v>
      </c>
      <c r="BS79" s="86">
        <f t="shared" si="97"/>
        <v>0</v>
      </c>
      <c r="BT79" s="80">
        <v>2299.8599999999997</v>
      </c>
      <c r="BU79" s="80">
        <v>0</v>
      </c>
      <c r="BV79" s="82">
        <f t="shared" si="98"/>
        <v>2299.8599999999997</v>
      </c>
      <c r="BW79" s="86">
        <f t="shared" si="99"/>
        <v>0</v>
      </c>
      <c r="BX79" s="80">
        <v>1940.88</v>
      </c>
      <c r="BY79" s="80">
        <v>0</v>
      </c>
      <c r="BZ79" s="82">
        <f t="shared" si="100"/>
        <v>1940.88</v>
      </c>
      <c r="CA79" s="86">
        <f t="shared" si="101"/>
        <v>0</v>
      </c>
      <c r="CB79" s="80">
        <v>2874.9</v>
      </c>
      <c r="CC79" s="80">
        <v>375.59</v>
      </c>
      <c r="CD79" s="82">
        <f t="shared" si="102"/>
        <v>2499.31</v>
      </c>
      <c r="CE79" s="83">
        <f t="shared" si="103"/>
        <v>0.13064454415805765</v>
      </c>
      <c r="CF79" s="84">
        <v>233.19</v>
      </c>
      <c r="CG79" s="84">
        <v>0</v>
      </c>
      <c r="CH79" s="82">
        <f t="shared" si="104"/>
        <v>233.19</v>
      </c>
      <c r="CI79" s="86">
        <f t="shared" si="105"/>
        <v>0</v>
      </c>
      <c r="CJ79" s="80">
        <v>0</v>
      </c>
      <c r="CK79" s="81">
        <v>0</v>
      </c>
      <c r="CL79" s="81">
        <v>0</v>
      </c>
      <c r="CM79" s="92"/>
      <c r="CN79" s="93">
        <v>22780.489999999998</v>
      </c>
      <c r="CO79" s="93">
        <v>36763.94</v>
      </c>
      <c r="CP79" s="87">
        <f t="shared" si="106"/>
        <v>-13983.450000000004</v>
      </c>
      <c r="CQ79" s="94">
        <f t="shared" si="107"/>
        <v>1.6138344697589915</v>
      </c>
      <c r="CR79" s="80">
        <v>17137.71</v>
      </c>
      <c r="CS79" s="81">
        <v>15479.950000000003</v>
      </c>
      <c r="CT79" s="87">
        <f t="shared" si="108"/>
        <v>1657.7599999999966</v>
      </c>
      <c r="CU79" s="94">
        <f t="shared" si="109"/>
        <v>0.90326828963729711</v>
      </c>
      <c r="CV79" s="80">
        <v>10525.839999999998</v>
      </c>
      <c r="CW79" s="81">
        <v>0</v>
      </c>
      <c r="CX79" s="87">
        <f t="shared" si="110"/>
        <v>10525.839999999998</v>
      </c>
      <c r="CY79" s="86">
        <f t="shared" si="111"/>
        <v>0</v>
      </c>
      <c r="CZ79" s="80">
        <v>1261.32</v>
      </c>
      <c r="DA79" s="81">
        <v>1037.9499999999998</v>
      </c>
      <c r="DB79" s="87">
        <f t="shared" si="112"/>
        <v>223.37000000000012</v>
      </c>
      <c r="DC79" s="86">
        <f t="shared" si="113"/>
        <v>0.8229077474391906</v>
      </c>
      <c r="DD79" s="80">
        <v>163.13999999999999</v>
      </c>
      <c r="DE79" s="81">
        <v>0</v>
      </c>
      <c r="DF79" s="87">
        <f t="shared" si="114"/>
        <v>163.13999999999999</v>
      </c>
      <c r="DG79" s="86">
        <f t="shared" si="115"/>
        <v>0</v>
      </c>
      <c r="DH79" s="95">
        <v>4711.59</v>
      </c>
      <c r="DI79" s="403">
        <v>4281.07</v>
      </c>
      <c r="DJ79" s="87">
        <f t="shared" si="116"/>
        <v>430.52000000000044</v>
      </c>
      <c r="DK79" s="94">
        <f t="shared" si="117"/>
        <v>0.90862532605765778</v>
      </c>
      <c r="DL79" s="80">
        <v>0</v>
      </c>
      <c r="DM79" s="81">
        <v>0</v>
      </c>
      <c r="DN79" s="87">
        <f t="shared" si="118"/>
        <v>0</v>
      </c>
      <c r="DO79" s="406"/>
      <c r="DP79" s="84">
        <v>0</v>
      </c>
      <c r="DQ79" s="80">
        <v>0</v>
      </c>
      <c r="DR79" s="82">
        <f t="shared" si="119"/>
        <v>0</v>
      </c>
      <c r="DS79" s="96"/>
      <c r="DT79" s="97">
        <v>5215.6699999999992</v>
      </c>
      <c r="DU79" s="97">
        <v>7110.06</v>
      </c>
      <c r="DV79" s="98">
        <f t="shared" si="120"/>
        <v>157585.38</v>
      </c>
      <c r="DW79" s="87">
        <f t="shared" si="121"/>
        <v>183641.91999999998</v>
      </c>
      <c r="DX79" s="87">
        <f t="shared" si="122"/>
        <v>-26056.539999999979</v>
      </c>
      <c r="DY79" s="83">
        <f t="shared" si="123"/>
        <v>1.1653487144556176</v>
      </c>
      <c r="DZ79" s="108"/>
      <c r="EA79" s="100">
        <f t="shared" si="67"/>
        <v>-84737.89999999998</v>
      </c>
      <c r="EB79" s="91">
        <f t="shared" si="68"/>
        <v>-32446.589999999997</v>
      </c>
      <c r="EC79" s="101"/>
      <c r="ED79" s="101"/>
      <c r="EE79" s="102">
        <v>24599.879999999994</v>
      </c>
      <c r="EF79" s="102">
        <v>24526.15</v>
      </c>
      <c r="EG79" s="103">
        <f t="shared" si="124"/>
        <v>-73.729999999992287</v>
      </c>
      <c r="EH79" s="104">
        <f t="shared" si="69"/>
        <v>-2.9971690918814361E-3</v>
      </c>
      <c r="EI79" s="101"/>
      <c r="EJ79" s="101"/>
      <c r="EK79" s="396"/>
      <c r="EL79" s="2"/>
      <c r="EM79" s="101"/>
      <c r="EN79" s="101"/>
    </row>
    <row r="80" spans="1:144" s="1" customFormat="1" ht="15.75" customHeight="1" x14ac:dyDescent="0.25">
      <c r="A80" s="105" t="s">
        <v>80</v>
      </c>
      <c r="B80" s="106">
        <v>5</v>
      </c>
      <c r="C80" s="107">
        <v>4</v>
      </c>
      <c r="D80" s="76" t="s">
        <v>358</v>
      </c>
      <c r="E80" s="77">
        <v>2885.2000000000003</v>
      </c>
      <c r="F80" s="78">
        <v>81427.930000000008</v>
      </c>
      <c r="G80" s="79">
        <v>31306.89000000001</v>
      </c>
      <c r="H80" s="80">
        <v>4037.85</v>
      </c>
      <c r="I80" s="81">
        <v>784.18999999999994</v>
      </c>
      <c r="J80" s="82">
        <f t="shared" si="70"/>
        <v>3253.66</v>
      </c>
      <c r="K80" s="83">
        <f t="shared" si="71"/>
        <v>0.19420978986341741</v>
      </c>
      <c r="L80" s="84">
        <v>2005.51</v>
      </c>
      <c r="M80" s="84">
        <v>733.43</v>
      </c>
      <c r="N80" s="82">
        <f t="shared" si="72"/>
        <v>1272.08</v>
      </c>
      <c r="O80" s="83">
        <f t="shared" si="73"/>
        <v>0.36570747590388475</v>
      </c>
      <c r="P80" s="84">
        <v>3978.7200000000003</v>
      </c>
      <c r="Q80" s="84">
        <v>3064.3900000000003</v>
      </c>
      <c r="R80" s="82">
        <f t="shared" si="74"/>
        <v>914.32999999999993</v>
      </c>
      <c r="S80" s="83">
        <f t="shared" si="75"/>
        <v>0.77019493706518682</v>
      </c>
      <c r="T80" s="84">
        <v>804.96</v>
      </c>
      <c r="U80" s="84">
        <v>687.82</v>
      </c>
      <c r="V80" s="82">
        <f t="shared" si="76"/>
        <v>117.13999999999999</v>
      </c>
      <c r="W80" s="83">
        <f t="shared" si="77"/>
        <v>0.85447724110514811</v>
      </c>
      <c r="X80" s="84">
        <v>234.27999999999997</v>
      </c>
      <c r="Y80" s="84">
        <v>138.07000000000002</v>
      </c>
      <c r="Z80" s="82">
        <f t="shared" si="78"/>
        <v>96.209999999999951</v>
      </c>
      <c r="AA80" s="83">
        <f t="shared" si="79"/>
        <v>0.58933754481816647</v>
      </c>
      <c r="AB80" s="84">
        <v>4156.72</v>
      </c>
      <c r="AC80" s="84">
        <v>2705.34</v>
      </c>
      <c r="AD80" s="82">
        <f t="shared" si="80"/>
        <v>1451.38</v>
      </c>
      <c r="AE80" s="83">
        <f t="shared" si="81"/>
        <v>0.65083527396601171</v>
      </c>
      <c r="AF80" s="84">
        <v>987.89999999999986</v>
      </c>
      <c r="AG80" s="84">
        <v>0</v>
      </c>
      <c r="AH80" s="82">
        <f t="shared" si="82"/>
        <v>987.89999999999986</v>
      </c>
      <c r="AI80" s="85">
        <f t="shared" si="83"/>
        <v>0</v>
      </c>
      <c r="AJ80" s="84">
        <v>5438.87</v>
      </c>
      <c r="AK80" s="84">
        <v>3097.4</v>
      </c>
      <c r="AL80" s="82">
        <f t="shared" si="84"/>
        <v>2341.4699999999998</v>
      </c>
      <c r="AM80" s="86">
        <f t="shared" si="85"/>
        <v>0.56949329548233363</v>
      </c>
      <c r="AN80" s="80">
        <v>0</v>
      </c>
      <c r="AO80" s="81">
        <v>0</v>
      </c>
      <c r="AP80" s="87">
        <f t="shared" si="86"/>
        <v>0</v>
      </c>
      <c r="AQ80" s="83"/>
      <c r="AR80" s="84">
        <v>0</v>
      </c>
      <c r="AS80" s="84">
        <v>0</v>
      </c>
      <c r="AT80" s="87">
        <f t="shared" si="64"/>
        <v>0</v>
      </c>
      <c r="AU80" s="96"/>
      <c r="AV80" s="80">
        <v>1673.6999999999998</v>
      </c>
      <c r="AW80" s="81">
        <v>2710.69</v>
      </c>
      <c r="AX80" s="87">
        <f t="shared" si="87"/>
        <v>-1036.9900000000002</v>
      </c>
      <c r="AY80" s="83">
        <f t="shared" si="88"/>
        <v>1.6195793750373426</v>
      </c>
      <c r="AZ80" s="90">
        <v>0</v>
      </c>
      <c r="BA80" s="82">
        <v>0</v>
      </c>
      <c r="BB80" s="82">
        <f t="shared" si="89"/>
        <v>0</v>
      </c>
      <c r="BC80" s="91"/>
      <c r="BD80" s="84">
        <v>16935.560000000001</v>
      </c>
      <c r="BE80" s="84">
        <v>1984.16</v>
      </c>
      <c r="BF80" s="87">
        <f t="shared" si="90"/>
        <v>14951.400000000001</v>
      </c>
      <c r="BG80" s="83">
        <f t="shared" si="91"/>
        <v>0.11715939715013853</v>
      </c>
      <c r="BH80" s="84">
        <v>2350.02</v>
      </c>
      <c r="BI80" s="84">
        <v>2361.4300000000003</v>
      </c>
      <c r="BJ80" s="82">
        <f t="shared" si="92"/>
        <v>-11.410000000000309</v>
      </c>
      <c r="BK80" s="86">
        <f t="shared" si="93"/>
        <v>1.0048552778274229</v>
      </c>
      <c r="BL80" s="80">
        <v>3418.3900000000003</v>
      </c>
      <c r="BM80" s="80">
        <v>0</v>
      </c>
      <c r="BN80" s="82">
        <f t="shared" si="94"/>
        <v>3418.3900000000003</v>
      </c>
      <c r="BO80" s="86">
        <f t="shared" si="95"/>
        <v>0</v>
      </c>
      <c r="BP80" s="80">
        <v>612.79</v>
      </c>
      <c r="BQ80" s="80">
        <v>0</v>
      </c>
      <c r="BR80" s="82">
        <f t="shared" si="96"/>
        <v>612.79</v>
      </c>
      <c r="BS80" s="86">
        <f t="shared" si="97"/>
        <v>0</v>
      </c>
      <c r="BT80" s="80">
        <v>1555.7099999999998</v>
      </c>
      <c r="BU80" s="80">
        <v>0</v>
      </c>
      <c r="BV80" s="82">
        <f t="shared" si="98"/>
        <v>1555.7099999999998</v>
      </c>
      <c r="BW80" s="86">
        <f t="shared" si="99"/>
        <v>0</v>
      </c>
      <c r="BX80" s="80">
        <v>861.78</v>
      </c>
      <c r="BY80" s="80">
        <v>0</v>
      </c>
      <c r="BZ80" s="82">
        <f t="shared" si="100"/>
        <v>861.78</v>
      </c>
      <c r="CA80" s="86">
        <f t="shared" si="101"/>
        <v>0</v>
      </c>
      <c r="CB80" s="80">
        <v>1391.52</v>
      </c>
      <c r="CC80" s="80">
        <v>384.92</v>
      </c>
      <c r="CD80" s="82">
        <f t="shared" si="102"/>
        <v>1006.5999999999999</v>
      </c>
      <c r="CE80" s="83">
        <f t="shared" si="103"/>
        <v>0.27661837415200646</v>
      </c>
      <c r="CF80" s="84">
        <v>154.36000000000001</v>
      </c>
      <c r="CG80" s="84">
        <v>0</v>
      </c>
      <c r="CH80" s="82">
        <f t="shared" si="104"/>
        <v>154.36000000000001</v>
      </c>
      <c r="CI80" s="86">
        <f t="shared" si="105"/>
        <v>0</v>
      </c>
      <c r="CJ80" s="80">
        <v>0</v>
      </c>
      <c r="CK80" s="81">
        <v>0</v>
      </c>
      <c r="CL80" s="81">
        <v>0</v>
      </c>
      <c r="CM80" s="92"/>
      <c r="CN80" s="93">
        <v>27124.370000000003</v>
      </c>
      <c r="CO80" s="93">
        <v>41849.96</v>
      </c>
      <c r="CP80" s="87">
        <f t="shared" si="106"/>
        <v>-14725.589999999997</v>
      </c>
      <c r="CQ80" s="94">
        <f t="shared" si="107"/>
        <v>1.5428915031021917</v>
      </c>
      <c r="CR80" s="80">
        <v>12071.99</v>
      </c>
      <c r="CS80" s="81">
        <v>11352.19</v>
      </c>
      <c r="CT80" s="87">
        <f t="shared" si="108"/>
        <v>719.79999999999927</v>
      </c>
      <c r="CU80" s="94">
        <f t="shared" si="109"/>
        <v>0.94037437075411767</v>
      </c>
      <c r="CV80" s="80">
        <v>6725.99</v>
      </c>
      <c r="CW80" s="81">
        <v>0</v>
      </c>
      <c r="CX80" s="87">
        <f t="shared" si="110"/>
        <v>6725.99</v>
      </c>
      <c r="CY80" s="86">
        <f t="shared" si="111"/>
        <v>0</v>
      </c>
      <c r="CZ80" s="80">
        <v>674.56</v>
      </c>
      <c r="DA80" s="81">
        <v>554.54</v>
      </c>
      <c r="DB80" s="87">
        <f t="shared" si="112"/>
        <v>120.01999999999998</v>
      </c>
      <c r="DC80" s="86">
        <f t="shared" si="113"/>
        <v>0.82207661290322587</v>
      </c>
      <c r="DD80" s="80">
        <v>86.53</v>
      </c>
      <c r="DE80" s="81">
        <v>0</v>
      </c>
      <c r="DF80" s="87">
        <f t="shared" si="114"/>
        <v>86.53</v>
      </c>
      <c r="DG80" s="86">
        <f t="shared" si="115"/>
        <v>0</v>
      </c>
      <c r="DH80" s="95">
        <v>2480.38</v>
      </c>
      <c r="DI80" s="403">
        <v>1755.5600000000002</v>
      </c>
      <c r="DJ80" s="87">
        <f t="shared" si="116"/>
        <v>724.81999999999994</v>
      </c>
      <c r="DK80" s="94">
        <f t="shared" si="117"/>
        <v>0.70777864682024527</v>
      </c>
      <c r="DL80" s="80">
        <v>0</v>
      </c>
      <c r="DM80" s="81">
        <v>0</v>
      </c>
      <c r="DN80" s="87">
        <f t="shared" si="118"/>
        <v>0</v>
      </c>
      <c r="DO80" s="406"/>
      <c r="DP80" s="84">
        <v>0</v>
      </c>
      <c r="DQ80" s="80">
        <v>0</v>
      </c>
      <c r="DR80" s="82">
        <f t="shared" si="119"/>
        <v>0</v>
      </c>
      <c r="DS80" s="96"/>
      <c r="DT80" s="97">
        <v>3414.94</v>
      </c>
      <c r="DU80" s="97">
        <v>2594.41</v>
      </c>
      <c r="DV80" s="98">
        <f t="shared" si="120"/>
        <v>103177.40000000002</v>
      </c>
      <c r="DW80" s="87">
        <f t="shared" si="121"/>
        <v>76758.500000000015</v>
      </c>
      <c r="DX80" s="87">
        <f t="shared" si="122"/>
        <v>26418.900000000009</v>
      </c>
      <c r="DY80" s="83">
        <f t="shared" si="123"/>
        <v>0.74394683331814915</v>
      </c>
      <c r="DZ80" s="108"/>
      <c r="EA80" s="100">
        <f t="shared" si="67"/>
        <v>107846.83</v>
      </c>
      <c r="EB80" s="91">
        <f t="shared" si="68"/>
        <v>53856.51</v>
      </c>
      <c r="EC80" s="101"/>
      <c r="ED80" s="101"/>
      <c r="EE80" s="102">
        <v>16122.800000000003</v>
      </c>
      <c r="EF80" s="102">
        <v>50822.98</v>
      </c>
      <c r="EG80" s="103">
        <f t="shared" si="124"/>
        <v>34700.18</v>
      </c>
      <c r="EH80" s="104">
        <f t="shared" si="69"/>
        <v>2.1522427866127467</v>
      </c>
      <c r="EI80" s="101"/>
      <c r="EJ80" s="101"/>
      <c r="EK80" s="396"/>
      <c r="EL80" s="2"/>
      <c r="EM80" s="101"/>
      <c r="EN80" s="101"/>
    </row>
    <row r="81" spans="1:144" s="1" customFormat="1" ht="15.75" customHeight="1" x14ac:dyDescent="0.25">
      <c r="A81" s="105" t="s">
        <v>81</v>
      </c>
      <c r="B81" s="106">
        <v>5</v>
      </c>
      <c r="C81" s="107">
        <v>4</v>
      </c>
      <c r="D81" s="76" t="s">
        <v>359</v>
      </c>
      <c r="E81" s="77">
        <v>2895.2999999999997</v>
      </c>
      <c r="F81" s="78">
        <v>-175366.37999999998</v>
      </c>
      <c r="G81" s="79">
        <v>-115349.46999999997</v>
      </c>
      <c r="H81" s="80">
        <v>4039.8200000000006</v>
      </c>
      <c r="I81" s="81">
        <v>711.69999999999993</v>
      </c>
      <c r="J81" s="82">
        <f t="shared" si="70"/>
        <v>3328.1200000000008</v>
      </c>
      <c r="K81" s="83">
        <f t="shared" si="71"/>
        <v>0.17617121554920759</v>
      </c>
      <c r="L81" s="84">
        <v>2005.87</v>
      </c>
      <c r="M81" s="84">
        <v>733.43</v>
      </c>
      <c r="N81" s="82">
        <f t="shared" si="72"/>
        <v>1272.44</v>
      </c>
      <c r="O81" s="83">
        <f t="shared" si="73"/>
        <v>0.36564184119608945</v>
      </c>
      <c r="P81" s="84">
        <v>4007.68</v>
      </c>
      <c r="Q81" s="84">
        <v>3082.5499999999997</v>
      </c>
      <c r="R81" s="82">
        <f t="shared" si="74"/>
        <v>925.13000000000011</v>
      </c>
      <c r="S81" s="83">
        <f t="shared" si="75"/>
        <v>0.76916071143404663</v>
      </c>
      <c r="T81" s="84">
        <v>795.31</v>
      </c>
      <c r="U81" s="84">
        <v>680.76</v>
      </c>
      <c r="V81" s="82">
        <f t="shared" si="76"/>
        <v>114.54999999999995</v>
      </c>
      <c r="W81" s="83">
        <f t="shared" si="77"/>
        <v>0.85596811306283094</v>
      </c>
      <c r="X81" s="84">
        <v>251.01999999999998</v>
      </c>
      <c r="Y81" s="84">
        <v>0.42</v>
      </c>
      <c r="Z81" s="82">
        <f t="shared" si="78"/>
        <v>250.6</v>
      </c>
      <c r="AA81" s="83">
        <f t="shared" si="79"/>
        <v>1.6731734523145567E-3</v>
      </c>
      <c r="AB81" s="84">
        <v>4158.83</v>
      </c>
      <c r="AC81" s="84">
        <v>2842.9300000000003</v>
      </c>
      <c r="AD81" s="82">
        <f t="shared" si="80"/>
        <v>1315.8999999999996</v>
      </c>
      <c r="AE81" s="83">
        <f t="shared" si="81"/>
        <v>0.68358889399181988</v>
      </c>
      <c r="AF81" s="84">
        <v>991.35</v>
      </c>
      <c r="AG81" s="84">
        <v>0</v>
      </c>
      <c r="AH81" s="82">
        <f t="shared" si="82"/>
        <v>991.35</v>
      </c>
      <c r="AI81" s="85">
        <f t="shared" si="83"/>
        <v>0</v>
      </c>
      <c r="AJ81" s="84">
        <v>5458.77</v>
      </c>
      <c r="AK81" s="84">
        <v>3108.2400000000002</v>
      </c>
      <c r="AL81" s="82">
        <f t="shared" si="84"/>
        <v>2350.5300000000002</v>
      </c>
      <c r="AM81" s="86">
        <f t="shared" si="85"/>
        <v>0.56940299737853028</v>
      </c>
      <c r="AN81" s="80">
        <v>0</v>
      </c>
      <c r="AO81" s="81">
        <v>0</v>
      </c>
      <c r="AP81" s="87">
        <f t="shared" si="86"/>
        <v>0</v>
      </c>
      <c r="AQ81" s="83"/>
      <c r="AR81" s="84">
        <v>0</v>
      </c>
      <c r="AS81" s="84">
        <v>0</v>
      </c>
      <c r="AT81" s="87">
        <f t="shared" si="64"/>
        <v>0</v>
      </c>
      <c r="AU81" s="96"/>
      <c r="AV81" s="80">
        <v>1674.0600000000002</v>
      </c>
      <c r="AW81" s="81">
        <v>0</v>
      </c>
      <c r="AX81" s="87">
        <f t="shared" si="87"/>
        <v>1674.0600000000002</v>
      </c>
      <c r="AY81" s="83">
        <f t="shared" si="88"/>
        <v>0</v>
      </c>
      <c r="AZ81" s="90">
        <v>0</v>
      </c>
      <c r="BA81" s="82">
        <v>0</v>
      </c>
      <c r="BB81" s="82">
        <f t="shared" si="89"/>
        <v>0</v>
      </c>
      <c r="BC81" s="91"/>
      <c r="BD81" s="84">
        <v>23635.760000000002</v>
      </c>
      <c r="BE81" s="84">
        <v>7943.65</v>
      </c>
      <c r="BF81" s="87">
        <f t="shared" si="90"/>
        <v>15692.110000000002</v>
      </c>
      <c r="BG81" s="83">
        <f t="shared" si="91"/>
        <v>0.33608608312150734</v>
      </c>
      <c r="BH81" s="84">
        <v>2350.96</v>
      </c>
      <c r="BI81" s="84">
        <v>0</v>
      </c>
      <c r="BJ81" s="82">
        <f t="shared" si="92"/>
        <v>2350.96</v>
      </c>
      <c r="BK81" s="86">
        <f t="shared" si="93"/>
        <v>0</v>
      </c>
      <c r="BL81" s="80">
        <v>3420.79</v>
      </c>
      <c r="BM81" s="80">
        <v>0</v>
      </c>
      <c r="BN81" s="82">
        <f t="shared" si="94"/>
        <v>3420.79</v>
      </c>
      <c r="BO81" s="86">
        <f t="shared" si="95"/>
        <v>0</v>
      </c>
      <c r="BP81" s="80">
        <v>611.76</v>
      </c>
      <c r="BQ81" s="80">
        <v>0</v>
      </c>
      <c r="BR81" s="82">
        <f t="shared" si="96"/>
        <v>611.76</v>
      </c>
      <c r="BS81" s="86">
        <f t="shared" si="97"/>
        <v>0</v>
      </c>
      <c r="BT81" s="80">
        <v>1500.0400000000002</v>
      </c>
      <c r="BU81" s="80">
        <v>0</v>
      </c>
      <c r="BV81" s="82">
        <f t="shared" si="98"/>
        <v>1500.0400000000002</v>
      </c>
      <c r="BW81" s="86">
        <f t="shared" si="99"/>
        <v>0</v>
      </c>
      <c r="BX81" s="80">
        <v>927.67000000000007</v>
      </c>
      <c r="BY81" s="80">
        <v>0</v>
      </c>
      <c r="BZ81" s="82">
        <f t="shared" si="100"/>
        <v>927.67000000000007</v>
      </c>
      <c r="CA81" s="86">
        <f t="shared" si="101"/>
        <v>0</v>
      </c>
      <c r="CB81" s="80">
        <v>1392.33</v>
      </c>
      <c r="CC81" s="80">
        <v>2659.01</v>
      </c>
      <c r="CD81" s="82">
        <f t="shared" si="102"/>
        <v>-1266.6800000000003</v>
      </c>
      <c r="CE81" s="83">
        <f t="shared" si="103"/>
        <v>1.9097555895513278</v>
      </c>
      <c r="CF81" s="84">
        <v>153.74</v>
      </c>
      <c r="CG81" s="84">
        <v>0</v>
      </c>
      <c r="CH81" s="82">
        <f t="shared" si="104"/>
        <v>153.74</v>
      </c>
      <c r="CI81" s="86">
        <f t="shared" si="105"/>
        <v>0</v>
      </c>
      <c r="CJ81" s="80">
        <v>0</v>
      </c>
      <c r="CK81" s="81">
        <v>0</v>
      </c>
      <c r="CL81" s="81">
        <v>0</v>
      </c>
      <c r="CM81" s="92"/>
      <c r="CN81" s="93">
        <v>19977.260000000002</v>
      </c>
      <c r="CO81" s="93">
        <v>30331.03</v>
      </c>
      <c r="CP81" s="87">
        <f t="shared" si="106"/>
        <v>-10353.769999999997</v>
      </c>
      <c r="CQ81" s="94">
        <f t="shared" si="107"/>
        <v>1.5182777818379496</v>
      </c>
      <c r="CR81" s="80">
        <v>10969.98</v>
      </c>
      <c r="CS81" s="81">
        <v>10166.369999999999</v>
      </c>
      <c r="CT81" s="87">
        <f t="shared" si="108"/>
        <v>803.61000000000058</v>
      </c>
      <c r="CU81" s="94">
        <f t="shared" si="109"/>
        <v>0.92674462487625309</v>
      </c>
      <c r="CV81" s="80">
        <v>5483.67</v>
      </c>
      <c r="CW81" s="81">
        <v>0</v>
      </c>
      <c r="CX81" s="87">
        <f t="shared" si="110"/>
        <v>5483.67</v>
      </c>
      <c r="CY81" s="86">
        <f t="shared" si="111"/>
        <v>0</v>
      </c>
      <c r="CZ81" s="80">
        <v>773.05000000000007</v>
      </c>
      <c r="DA81" s="81">
        <v>636.16999999999996</v>
      </c>
      <c r="DB81" s="87">
        <f t="shared" si="112"/>
        <v>136.88000000000011</v>
      </c>
      <c r="DC81" s="86">
        <f t="shared" si="113"/>
        <v>0.82293512709397831</v>
      </c>
      <c r="DD81" s="80">
        <v>100.44999999999999</v>
      </c>
      <c r="DE81" s="81">
        <v>0</v>
      </c>
      <c r="DF81" s="87">
        <f t="shared" si="114"/>
        <v>100.44999999999999</v>
      </c>
      <c r="DG81" s="86">
        <f t="shared" si="115"/>
        <v>0</v>
      </c>
      <c r="DH81" s="95">
        <v>2110.2199999999998</v>
      </c>
      <c r="DI81" s="403">
        <v>2573.58</v>
      </c>
      <c r="DJ81" s="87">
        <f t="shared" si="116"/>
        <v>-463.36000000000013</v>
      </c>
      <c r="DK81" s="94">
        <f t="shared" si="117"/>
        <v>1.2195790012415768</v>
      </c>
      <c r="DL81" s="80">
        <v>0</v>
      </c>
      <c r="DM81" s="81">
        <v>0</v>
      </c>
      <c r="DN81" s="87">
        <f t="shared" si="118"/>
        <v>0</v>
      </c>
      <c r="DO81" s="406"/>
      <c r="DP81" s="84">
        <v>0</v>
      </c>
      <c r="DQ81" s="80">
        <v>0</v>
      </c>
      <c r="DR81" s="82">
        <f t="shared" si="119"/>
        <v>0</v>
      </c>
      <c r="DS81" s="96"/>
      <c r="DT81" s="97">
        <v>3314.0699999999997</v>
      </c>
      <c r="DU81" s="97">
        <v>2413.16</v>
      </c>
      <c r="DV81" s="98">
        <f t="shared" si="120"/>
        <v>100104.45999999999</v>
      </c>
      <c r="DW81" s="87">
        <f t="shared" si="121"/>
        <v>67883</v>
      </c>
      <c r="DX81" s="87">
        <f t="shared" si="122"/>
        <v>32221.459999999992</v>
      </c>
      <c r="DY81" s="83">
        <f t="shared" si="123"/>
        <v>0.67812163414097637</v>
      </c>
      <c r="DZ81" s="108"/>
      <c r="EA81" s="100">
        <f t="shared" si="67"/>
        <v>-143144.91999999998</v>
      </c>
      <c r="EB81" s="91">
        <f t="shared" si="68"/>
        <v>-91959.079999999958</v>
      </c>
      <c r="EC81" s="101"/>
      <c r="ED81" s="101"/>
      <c r="EE81" s="102">
        <v>15645.860000000002</v>
      </c>
      <c r="EF81" s="102">
        <v>46093.5</v>
      </c>
      <c r="EG81" s="103">
        <f t="shared" si="124"/>
        <v>30447.64</v>
      </c>
      <c r="EH81" s="104">
        <f t="shared" si="69"/>
        <v>1.9460509042008554</v>
      </c>
      <c r="EI81" s="101"/>
      <c r="EJ81" s="101"/>
      <c r="EK81" s="396"/>
      <c r="EL81" s="2"/>
      <c r="EM81" s="101"/>
      <c r="EN81" s="101"/>
    </row>
    <row r="82" spans="1:144" s="1" customFormat="1" ht="15.75" customHeight="1" x14ac:dyDescent="0.25">
      <c r="A82" s="105" t="s">
        <v>82</v>
      </c>
      <c r="B82" s="106">
        <v>5</v>
      </c>
      <c r="C82" s="107">
        <v>4</v>
      </c>
      <c r="D82" s="76" t="s">
        <v>360</v>
      </c>
      <c r="E82" s="77">
        <v>3052.4000000000005</v>
      </c>
      <c r="F82" s="78">
        <v>6333.5499999999984</v>
      </c>
      <c r="G82" s="79">
        <v>-30765.320000000014</v>
      </c>
      <c r="H82" s="80">
        <v>4276.670000000001</v>
      </c>
      <c r="I82" s="81">
        <v>713.6400000000001</v>
      </c>
      <c r="J82" s="82">
        <f t="shared" si="70"/>
        <v>3563.0300000000007</v>
      </c>
      <c r="K82" s="83">
        <f t="shared" si="71"/>
        <v>0.16686814741375883</v>
      </c>
      <c r="L82" s="84">
        <v>2022.5</v>
      </c>
      <c r="M82" s="84">
        <v>900.62</v>
      </c>
      <c r="N82" s="82">
        <f t="shared" si="72"/>
        <v>1121.8800000000001</v>
      </c>
      <c r="O82" s="83">
        <f t="shared" si="73"/>
        <v>0.44530037082818297</v>
      </c>
      <c r="P82" s="84">
        <v>4224.79</v>
      </c>
      <c r="Q82" s="84">
        <v>3248.8999999999996</v>
      </c>
      <c r="R82" s="82">
        <f t="shared" si="74"/>
        <v>975.89000000000033</v>
      </c>
      <c r="S82" s="83">
        <f t="shared" si="75"/>
        <v>0.7690086371156909</v>
      </c>
      <c r="T82" s="84">
        <v>838.48</v>
      </c>
      <c r="U82" s="84">
        <v>718.72</v>
      </c>
      <c r="V82" s="82">
        <f t="shared" si="76"/>
        <v>119.75999999999999</v>
      </c>
      <c r="W82" s="83">
        <f t="shared" si="77"/>
        <v>0.8571701173552142</v>
      </c>
      <c r="X82" s="84">
        <v>252.14000000000004</v>
      </c>
      <c r="Y82" s="84">
        <v>4468.63</v>
      </c>
      <c r="Z82" s="82">
        <f t="shared" si="78"/>
        <v>-4216.49</v>
      </c>
      <c r="AA82" s="83">
        <f t="shared" si="79"/>
        <v>17.722812723090343</v>
      </c>
      <c r="AB82" s="84">
        <v>4158.8500000000004</v>
      </c>
      <c r="AC82" s="84">
        <v>2586.3200000000002</v>
      </c>
      <c r="AD82" s="82">
        <f t="shared" si="80"/>
        <v>1572.5300000000002</v>
      </c>
      <c r="AE82" s="83">
        <f t="shared" si="81"/>
        <v>0.62188345335850048</v>
      </c>
      <c r="AF82" s="84">
        <v>1045.1399999999999</v>
      </c>
      <c r="AG82" s="84">
        <v>0</v>
      </c>
      <c r="AH82" s="82">
        <f t="shared" si="82"/>
        <v>1045.1399999999999</v>
      </c>
      <c r="AI82" s="85">
        <f t="shared" si="83"/>
        <v>0</v>
      </c>
      <c r="AJ82" s="84">
        <v>5754.9500000000007</v>
      </c>
      <c r="AK82" s="84">
        <v>5240.4800000000005</v>
      </c>
      <c r="AL82" s="82">
        <f t="shared" si="84"/>
        <v>514.47000000000025</v>
      </c>
      <c r="AM82" s="86">
        <f t="shared" si="85"/>
        <v>0.91060391489065928</v>
      </c>
      <c r="AN82" s="80">
        <v>0</v>
      </c>
      <c r="AO82" s="81">
        <v>0</v>
      </c>
      <c r="AP82" s="87">
        <f t="shared" si="86"/>
        <v>0</v>
      </c>
      <c r="AQ82" s="83"/>
      <c r="AR82" s="84">
        <v>0</v>
      </c>
      <c r="AS82" s="84">
        <v>0</v>
      </c>
      <c r="AT82" s="87">
        <f t="shared" si="64"/>
        <v>0</v>
      </c>
      <c r="AU82" s="96"/>
      <c r="AV82" s="80">
        <v>1673.32</v>
      </c>
      <c r="AW82" s="81">
        <v>0</v>
      </c>
      <c r="AX82" s="87">
        <f t="shared" si="87"/>
        <v>1673.32</v>
      </c>
      <c r="AY82" s="83">
        <f t="shared" si="88"/>
        <v>0</v>
      </c>
      <c r="AZ82" s="90">
        <v>0</v>
      </c>
      <c r="BA82" s="82">
        <v>0</v>
      </c>
      <c r="BB82" s="82">
        <f t="shared" si="89"/>
        <v>0</v>
      </c>
      <c r="BC82" s="91"/>
      <c r="BD82" s="84">
        <v>25608.23</v>
      </c>
      <c r="BE82" s="84">
        <v>50947.96</v>
      </c>
      <c r="BF82" s="87">
        <f t="shared" si="90"/>
        <v>-25339.73</v>
      </c>
      <c r="BG82" s="83">
        <f t="shared" si="91"/>
        <v>1.9895150894849039</v>
      </c>
      <c r="BH82" s="84">
        <v>2516.3700000000003</v>
      </c>
      <c r="BI82" s="84">
        <v>0</v>
      </c>
      <c r="BJ82" s="82">
        <f t="shared" si="92"/>
        <v>2516.3700000000003</v>
      </c>
      <c r="BK82" s="86">
        <f t="shared" si="93"/>
        <v>0</v>
      </c>
      <c r="BL82" s="80">
        <v>3448.58</v>
      </c>
      <c r="BM82" s="80">
        <v>0</v>
      </c>
      <c r="BN82" s="82">
        <f t="shared" si="94"/>
        <v>3448.58</v>
      </c>
      <c r="BO82" s="86">
        <f t="shared" si="95"/>
        <v>0</v>
      </c>
      <c r="BP82" s="80">
        <v>652.29000000000008</v>
      </c>
      <c r="BQ82" s="80">
        <v>0</v>
      </c>
      <c r="BR82" s="82">
        <f t="shared" si="96"/>
        <v>652.29000000000008</v>
      </c>
      <c r="BS82" s="86">
        <f t="shared" si="97"/>
        <v>0</v>
      </c>
      <c r="BT82" s="80">
        <v>1598.53</v>
      </c>
      <c r="BU82" s="80">
        <v>0</v>
      </c>
      <c r="BV82" s="82">
        <f t="shared" si="98"/>
        <v>1598.53</v>
      </c>
      <c r="BW82" s="86">
        <f t="shared" si="99"/>
        <v>0</v>
      </c>
      <c r="BX82" s="80">
        <v>927.6099999999999</v>
      </c>
      <c r="BY82" s="80">
        <v>0</v>
      </c>
      <c r="BZ82" s="82">
        <f t="shared" si="100"/>
        <v>927.6099999999999</v>
      </c>
      <c r="CA82" s="86">
        <f t="shared" si="101"/>
        <v>0</v>
      </c>
      <c r="CB82" s="80">
        <v>1393.0900000000001</v>
      </c>
      <c r="CC82" s="80">
        <v>1057.27</v>
      </c>
      <c r="CD82" s="82">
        <f t="shared" si="102"/>
        <v>335.82000000000016</v>
      </c>
      <c r="CE82" s="83">
        <f t="shared" si="103"/>
        <v>0.75893876203260369</v>
      </c>
      <c r="CF82" s="84">
        <v>153.51999999999998</v>
      </c>
      <c r="CG82" s="84">
        <v>0</v>
      </c>
      <c r="CH82" s="82">
        <f t="shared" si="104"/>
        <v>153.51999999999998</v>
      </c>
      <c r="CI82" s="86">
        <f t="shared" si="105"/>
        <v>0</v>
      </c>
      <c r="CJ82" s="80">
        <v>0</v>
      </c>
      <c r="CK82" s="81">
        <v>0</v>
      </c>
      <c r="CL82" s="81">
        <v>0</v>
      </c>
      <c r="CM82" s="92"/>
      <c r="CN82" s="93">
        <v>15384.599999999999</v>
      </c>
      <c r="CO82" s="93">
        <v>25282.9</v>
      </c>
      <c r="CP82" s="87">
        <f t="shared" si="106"/>
        <v>-9898.3000000000029</v>
      </c>
      <c r="CQ82" s="94">
        <f t="shared" si="107"/>
        <v>1.6433901433901437</v>
      </c>
      <c r="CR82" s="80">
        <v>11089.279999999999</v>
      </c>
      <c r="CS82" s="81">
        <v>10267.43</v>
      </c>
      <c r="CT82" s="87">
        <f t="shared" si="108"/>
        <v>821.84999999999854</v>
      </c>
      <c r="CU82" s="94">
        <f t="shared" si="109"/>
        <v>0.9258878845154962</v>
      </c>
      <c r="CV82" s="80">
        <v>5501</v>
      </c>
      <c r="CW82" s="81">
        <v>0</v>
      </c>
      <c r="CX82" s="87">
        <f t="shared" si="110"/>
        <v>5501</v>
      </c>
      <c r="CY82" s="86">
        <f t="shared" si="111"/>
        <v>0</v>
      </c>
      <c r="CZ82" s="80">
        <v>775.63000000000011</v>
      </c>
      <c r="DA82" s="81">
        <v>637.55999999999995</v>
      </c>
      <c r="DB82" s="87">
        <f t="shared" si="112"/>
        <v>138.07000000000016</v>
      </c>
      <c r="DC82" s="86">
        <f t="shared" si="113"/>
        <v>0.82198986630223159</v>
      </c>
      <c r="DD82" s="80">
        <v>100.4</v>
      </c>
      <c r="DE82" s="81">
        <v>0</v>
      </c>
      <c r="DF82" s="87">
        <f t="shared" si="114"/>
        <v>100.4</v>
      </c>
      <c r="DG82" s="86">
        <f t="shared" si="115"/>
        <v>0</v>
      </c>
      <c r="DH82" s="95">
        <v>1009.73</v>
      </c>
      <c r="DI82" s="403">
        <v>1331.5499999999997</v>
      </c>
      <c r="DJ82" s="87">
        <f t="shared" si="116"/>
        <v>-321.81999999999971</v>
      </c>
      <c r="DK82" s="94">
        <f t="shared" si="117"/>
        <v>1.3187188654392756</v>
      </c>
      <c r="DL82" s="80">
        <v>0</v>
      </c>
      <c r="DM82" s="81">
        <v>0</v>
      </c>
      <c r="DN82" s="87">
        <f t="shared" si="118"/>
        <v>0</v>
      </c>
      <c r="DO82" s="406"/>
      <c r="DP82" s="84">
        <v>0</v>
      </c>
      <c r="DQ82" s="80">
        <v>0</v>
      </c>
      <c r="DR82" s="82">
        <f t="shared" si="119"/>
        <v>0</v>
      </c>
      <c r="DS82" s="96"/>
      <c r="DT82" s="97">
        <v>3231.9600000000005</v>
      </c>
      <c r="DU82" s="97">
        <v>3639.08</v>
      </c>
      <c r="DV82" s="98">
        <f t="shared" si="120"/>
        <v>97637.66</v>
      </c>
      <c r="DW82" s="87">
        <f t="shared" si="121"/>
        <v>111041.06000000001</v>
      </c>
      <c r="DX82" s="87">
        <f t="shared" si="122"/>
        <v>-13403.400000000009</v>
      </c>
      <c r="DY82" s="83">
        <f t="shared" si="123"/>
        <v>1.137276948259514</v>
      </c>
      <c r="DZ82" s="108"/>
      <c r="EA82" s="100">
        <f t="shared" si="67"/>
        <v>-7069.8500000000058</v>
      </c>
      <c r="EB82" s="91">
        <f t="shared" si="68"/>
        <v>-46472.330000000016</v>
      </c>
      <c r="EC82" s="101"/>
      <c r="ED82" s="101"/>
      <c r="EE82" s="102">
        <v>15257.329999999998</v>
      </c>
      <c r="EF82" s="102">
        <v>23817.43</v>
      </c>
      <c r="EG82" s="103">
        <f t="shared" si="124"/>
        <v>8560.1000000000022</v>
      </c>
      <c r="EH82" s="104">
        <f t="shared" si="69"/>
        <v>0.56104836167271754</v>
      </c>
      <c r="EI82" s="101"/>
      <c r="EJ82" s="101"/>
      <c r="EK82" s="396"/>
      <c r="EL82" s="2"/>
      <c r="EM82" s="101"/>
      <c r="EN82" s="101"/>
    </row>
    <row r="83" spans="1:144" s="1" customFormat="1" ht="15.75" customHeight="1" x14ac:dyDescent="0.25">
      <c r="A83" s="105" t="s">
        <v>83</v>
      </c>
      <c r="B83" s="106">
        <v>5</v>
      </c>
      <c r="C83" s="107">
        <v>4</v>
      </c>
      <c r="D83" s="76" t="s">
        <v>361</v>
      </c>
      <c r="E83" s="77">
        <v>2898.9857142857145</v>
      </c>
      <c r="F83" s="78">
        <v>14965.670000000006</v>
      </c>
      <c r="G83" s="79">
        <v>-22012.45</v>
      </c>
      <c r="H83" s="80">
        <v>4040.0699999999988</v>
      </c>
      <c r="I83" s="81">
        <v>711.69999999999993</v>
      </c>
      <c r="J83" s="82">
        <f t="shared" si="70"/>
        <v>3328.369999999999</v>
      </c>
      <c r="K83" s="83">
        <f t="shared" si="71"/>
        <v>0.17616031405396446</v>
      </c>
      <c r="L83" s="84">
        <v>2006.3300000000002</v>
      </c>
      <c r="M83" s="84">
        <v>984.09999999999991</v>
      </c>
      <c r="N83" s="82">
        <f t="shared" si="72"/>
        <v>1022.2300000000002</v>
      </c>
      <c r="O83" s="83">
        <f t="shared" si="73"/>
        <v>0.49049757517457238</v>
      </c>
      <c r="P83" s="84">
        <v>3984.9</v>
      </c>
      <c r="Q83" s="84">
        <v>3068.22</v>
      </c>
      <c r="R83" s="82">
        <f t="shared" si="74"/>
        <v>916.68000000000029</v>
      </c>
      <c r="S83" s="83">
        <f t="shared" si="75"/>
        <v>0.76996160505909805</v>
      </c>
      <c r="T83" s="84">
        <v>805.62</v>
      </c>
      <c r="U83" s="84">
        <v>688.49</v>
      </c>
      <c r="V83" s="82">
        <f t="shared" si="76"/>
        <v>117.13</v>
      </c>
      <c r="W83" s="83">
        <f t="shared" si="77"/>
        <v>0.85460887266949681</v>
      </c>
      <c r="X83" s="84">
        <v>234.54000000000002</v>
      </c>
      <c r="Y83" s="84">
        <v>2843.8</v>
      </c>
      <c r="Z83" s="82">
        <f t="shared" si="78"/>
        <v>-2609.2600000000002</v>
      </c>
      <c r="AA83" s="83">
        <f t="shared" si="79"/>
        <v>12.125010659162616</v>
      </c>
      <c r="AB83" s="84">
        <v>4158.01</v>
      </c>
      <c r="AC83" s="84">
        <v>2586.3200000000002</v>
      </c>
      <c r="AD83" s="82">
        <f t="shared" si="80"/>
        <v>1571.69</v>
      </c>
      <c r="AE83" s="83">
        <f t="shared" si="81"/>
        <v>0.62200908607723404</v>
      </c>
      <c r="AF83" s="84">
        <v>992.61000000000013</v>
      </c>
      <c r="AG83" s="84">
        <v>0</v>
      </c>
      <c r="AH83" s="82">
        <f t="shared" si="82"/>
        <v>992.61000000000013</v>
      </c>
      <c r="AI83" s="85">
        <f t="shared" si="83"/>
        <v>0</v>
      </c>
      <c r="AJ83" s="84">
        <v>5465.6900000000005</v>
      </c>
      <c r="AK83" s="84">
        <v>3112.19</v>
      </c>
      <c r="AL83" s="82">
        <f t="shared" si="84"/>
        <v>2353.5000000000005</v>
      </c>
      <c r="AM83" s="86">
        <f t="shared" si="85"/>
        <v>0.56940477780481513</v>
      </c>
      <c r="AN83" s="80">
        <v>0</v>
      </c>
      <c r="AO83" s="81">
        <v>0</v>
      </c>
      <c r="AP83" s="87">
        <f t="shared" si="86"/>
        <v>0</v>
      </c>
      <c r="AQ83" s="83"/>
      <c r="AR83" s="84">
        <v>0</v>
      </c>
      <c r="AS83" s="84">
        <v>0</v>
      </c>
      <c r="AT83" s="87">
        <f t="shared" si="64"/>
        <v>0</v>
      </c>
      <c r="AU83" s="96"/>
      <c r="AV83" s="80">
        <v>1673.29</v>
      </c>
      <c r="AW83" s="81">
        <v>0</v>
      </c>
      <c r="AX83" s="87">
        <f t="shared" si="87"/>
        <v>1673.29</v>
      </c>
      <c r="AY83" s="83">
        <f t="shared" si="88"/>
        <v>0</v>
      </c>
      <c r="AZ83" s="90">
        <v>0</v>
      </c>
      <c r="BA83" s="82">
        <v>0</v>
      </c>
      <c r="BB83" s="82">
        <f t="shared" si="89"/>
        <v>0</v>
      </c>
      <c r="BC83" s="91"/>
      <c r="BD83" s="84">
        <v>20988.25</v>
      </c>
      <c r="BE83" s="84">
        <v>5850.28</v>
      </c>
      <c r="BF83" s="87">
        <f t="shared" si="90"/>
        <v>15137.970000000001</v>
      </c>
      <c r="BG83" s="83">
        <f t="shared" si="91"/>
        <v>0.27874072397651067</v>
      </c>
      <c r="BH83" s="84">
        <v>2351.1</v>
      </c>
      <c r="BI83" s="84">
        <v>0</v>
      </c>
      <c r="BJ83" s="82">
        <f t="shared" si="92"/>
        <v>2351.1</v>
      </c>
      <c r="BK83" s="86">
        <f t="shared" si="93"/>
        <v>0</v>
      </c>
      <c r="BL83" s="80">
        <v>3419.8999999999996</v>
      </c>
      <c r="BM83" s="80">
        <v>3740.15</v>
      </c>
      <c r="BN83" s="82">
        <f t="shared" si="94"/>
        <v>-320.25000000000045</v>
      </c>
      <c r="BO83" s="86">
        <f t="shared" si="95"/>
        <v>1.0936430889792101</v>
      </c>
      <c r="BP83" s="80">
        <v>614.85</v>
      </c>
      <c r="BQ83" s="80">
        <v>0</v>
      </c>
      <c r="BR83" s="82">
        <f t="shared" si="96"/>
        <v>614.85</v>
      </c>
      <c r="BS83" s="86">
        <f t="shared" si="97"/>
        <v>0</v>
      </c>
      <c r="BT83" s="80">
        <v>1557.3400000000001</v>
      </c>
      <c r="BU83" s="80">
        <v>0</v>
      </c>
      <c r="BV83" s="82">
        <f t="shared" si="98"/>
        <v>1557.3400000000001</v>
      </c>
      <c r="BW83" s="86">
        <f t="shared" si="99"/>
        <v>0</v>
      </c>
      <c r="BX83" s="80">
        <v>863.06999999999994</v>
      </c>
      <c r="BY83" s="80">
        <v>0</v>
      </c>
      <c r="BZ83" s="82">
        <f t="shared" si="100"/>
        <v>863.06999999999994</v>
      </c>
      <c r="CA83" s="86">
        <f t="shared" si="101"/>
        <v>0</v>
      </c>
      <c r="CB83" s="80">
        <v>1393.26</v>
      </c>
      <c r="CC83" s="80">
        <v>588.23</v>
      </c>
      <c r="CD83" s="82">
        <f t="shared" si="102"/>
        <v>805.03</v>
      </c>
      <c r="CE83" s="83">
        <f t="shared" si="103"/>
        <v>0.42219686203580092</v>
      </c>
      <c r="CF83" s="84">
        <v>153.05000000000001</v>
      </c>
      <c r="CG83" s="84">
        <v>0</v>
      </c>
      <c r="CH83" s="82">
        <f t="shared" si="104"/>
        <v>153.05000000000001</v>
      </c>
      <c r="CI83" s="86">
        <f t="shared" si="105"/>
        <v>0</v>
      </c>
      <c r="CJ83" s="80">
        <v>0</v>
      </c>
      <c r="CK83" s="81">
        <v>0</v>
      </c>
      <c r="CL83" s="81">
        <v>0</v>
      </c>
      <c r="CM83" s="92"/>
      <c r="CN83" s="93">
        <v>18477.689999999999</v>
      </c>
      <c r="CO83" s="93">
        <v>28009.17</v>
      </c>
      <c r="CP83" s="87">
        <f t="shared" si="106"/>
        <v>-9531.48</v>
      </c>
      <c r="CQ83" s="94">
        <f t="shared" si="107"/>
        <v>1.5158372069235928</v>
      </c>
      <c r="CR83" s="80">
        <v>11037.509999999998</v>
      </c>
      <c r="CS83" s="81">
        <v>10233.59</v>
      </c>
      <c r="CT83" s="87">
        <f t="shared" si="108"/>
        <v>803.91999999999825</v>
      </c>
      <c r="CU83" s="94">
        <f t="shared" si="109"/>
        <v>0.92716473190058279</v>
      </c>
      <c r="CV83" s="80">
        <v>5492.96</v>
      </c>
      <c r="CW83" s="81">
        <v>0</v>
      </c>
      <c r="CX83" s="87">
        <f t="shared" si="110"/>
        <v>5492.96</v>
      </c>
      <c r="CY83" s="86">
        <f t="shared" si="111"/>
        <v>0</v>
      </c>
      <c r="CZ83" s="80">
        <v>776.90999999999985</v>
      </c>
      <c r="DA83" s="81">
        <v>638.50000000000011</v>
      </c>
      <c r="DB83" s="87">
        <f t="shared" si="112"/>
        <v>138.40999999999974</v>
      </c>
      <c r="DC83" s="86">
        <f t="shared" si="113"/>
        <v>0.82184551621165935</v>
      </c>
      <c r="DD83" s="80">
        <v>100.59</v>
      </c>
      <c r="DE83" s="81">
        <v>1338.56</v>
      </c>
      <c r="DF83" s="87">
        <f t="shared" si="114"/>
        <v>-1237.97</v>
      </c>
      <c r="DG83" s="86">
        <f t="shared" si="115"/>
        <v>13.307088179739536</v>
      </c>
      <c r="DH83" s="95">
        <v>1730.1200000000001</v>
      </c>
      <c r="DI83" s="403">
        <v>1260.28</v>
      </c>
      <c r="DJ83" s="87">
        <f t="shared" si="116"/>
        <v>469.84000000000015</v>
      </c>
      <c r="DK83" s="94">
        <f t="shared" si="117"/>
        <v>0.72843502184819542</v>
      </c>
      <c r="DL83" s="80">
        <v>0</v>
      </c>
      <c r="DM83" s="81">
        <v>0</v>
      </c>
      <c r="DN83" s="87">
        <f t="shared" si="118"/>
        <v>0</v>
      </c>
      <c r="DO83" s="406"/>
      <c r="DP83" s="84">
        <v>0</v>
      </c>
      <c r="DQ83" s="80">
        <v>0</v>
      </c>
      <c r="DR83" s="82">
        <f t="shared" si="119"/>
        <v>0</v>
      </c>
      <c r="DS83" s="96"/>
      <c r="DT83" s="97">
        <v>3159.9</v>
      </c>
      <c r="DU83" s="97">
        <v>2397.8200000000002</v>
      </c>
      <c r="DV83" s="98">
        <f t="shared" si="120"/>
        <v>95477.560000000012</v>
      </c>
      <c r="DW83" s="87">
        <f t="shared" si="121"/>
        <v>68051.400000000009</v>
      </c>
      <c r="DX83" s="87">
        <f t="shared" si="122"/>
        <v>27426.160000000003</v>
      </c>
      <c r="DY83" s="83">
        <f t="shared" si="123"/>
        <v>0.71274758173543606</v>
      </c>
      <c r="DZ83" s="108"/>
      <c r="EA83" s="100">
        <f t="shared" si="67"/>
        <v>42391.83</v>
      </c>
      <c r="EB83" s="91">
        <f t="shared" si="68"/>
        <v>-850.29000000000065</v>
      </c>
      <c r="EC83" s="101"/>
      <c r="ED83" s="101"/>
      <c r="EE83" s="102">
        <v>14919.460000000001</v>
      </c>
      <c r="EF83" s="102">
        <v>32810.370000000003</v>
      </c>
      <c r="EG83" s="103">
        <f t="shared" si="124"/>
        <v>17890.910000000003</v>
      </c>
      <c r="EH83" s="104">
        <f t="shared" si="69"/>
        <v>1.1991660556079109</v>
      </c>
      <c r="EI83" s="101"/>
      <c r="EJ83" s="101"/>
      <c r="EK83" s="396"/>
      <c r="EL83" s="2"/>
      <c r="EM83" s="101"/>
      <c r="EN83" s="101"/>
    </row>
    <row r="84" spans="1:144" s="1" customFormat="1" ht="15.75" customHeight="1" x14ac:dyDescent="0.25">
      <c r="A84" s="105" t="s">
        <v>84</v>
      </c>
      <c r="B84" s="106">
        <v>9</v>
      </c>
      <c r="C84" s="107">
        <v>4</v>
      </c>
      <c r="D84" s="76" t="s">
        <v>362</v>
      </c>
      <c r="E84" s="77">
        <v>10143.057142857142</v>
      </c>
      <c r="F84" s="78">
        <v>111547.98000000001</v>
      </c>
      <c r="G84" s="79">
        <v>-3038.7700000000027</v>
      </c>
      <c r="H84" s="80">
        <v>10401.759999999998</v>
      </c>
      <c r="I84" s="81">
        <v>898.0100000000001</v>
      </c>
      <c r="J84" s="82">
        <f t="shared" si="70"/>
        <v>9503.7499999999982</v>
      </c>
      <c r="K84" s="83">
        <f t="shared" si="71"/>
        <v>8.633250526833923E-2</v>
      </c>
      <c r="L84" s="84">
        <v>4446.6899999999996</v>
      </c>
      <c r="M84" s="84">
        <v>1237.57</v>
      </c>
      <c r="N84" s="82">
        <f t="shared" si="72"/>
        <v>3209.12</v>
      </c>
      <c r="O84" s="83">
        <f t="shared" si="73"/>
        <v>0.27831263254240796</v>
      </c>
      <c r="P84" s="84">
        <v>12912.080000000002</v>
      </c>
      <c r="Q84" s="84">
        <v>9863.6500000000015</v>
      </c>
      <c r="R84" s="82">
        <f t="shared" si="74"/>
        <v>3048.4300000000003</v>
      </c>
      <c r="S84" s="83">
        <f t="shared" si="75"/>
        <v>0.76390868086319164</v>
      </c>
      <c r="T84" s="84">
        <v>2515.4900000000002</v>
      </c>
      <c r="U84" s="84">
        <v>2154.21</v>
      </c>
      <c r="V84" s="82">
        <f t="shared" si="76"/>
        <v>361.2800000000002</v>
      </c>
      <c r="W84" s="83">
        <f t="shared" si="77"/>
        <v>0.8563778826391677</v>
      </c>
      <c r="X84" s="84">
        <v>1521.47</v>
      </c>
      <c r="Y84" s="84">
        <v>2.5900000000000003</v>
      </c>
      <c r="Z84" s="82">
        <f t="shared" si="78"/>
        <v>1518.88</v>
      </c>
      <c r="AA84" s="83">
        <f t="shared" si="79"/>
        <v>1.7023010641024801E-3</v>
      </c>
      <c r="AB84" s="84">
        <v>11176.630000000001</v>
      </c>
      <c r="AC84" s="84">
        <v>8918.8100000000013</v>
      </c>
      <c r="AD84" s="82">
        <f t="shared" si="80"/>
        <v>2257.8199999999997</v>
      </c>
      <c r="AE84" s="83">
        <f t="shared" si="81"/>
        <v>0.7979874076532909</v>
      </c>
      <c r="AF84" s="84">
        <v>3472.9799999999996</v>
      </c>
      <c r="AG84" s="84">
        <v>0</v>
      </c>
      <c r="AH84" s="82">
        <f t="shared" si="82"/>
        <v>3472.9799999999996</v>
      </c>
      <c r="AI84" s="85">
        <f t="shared" si="83"/>
        <v>0</v>
      </c>
      <c r="AJ84" s="84">
        <v>19084.030000000002</v>
      </c>
      <c r="AK84" s="84">
        <v>24918.26</v>
      </c>
      <c r="AL84" s="82">
        <f t="shared" si="84"/>
        <v>-5834.2299999999959</v>
      </c>
      <c r="AM84" s="86">
        <f t="shared" si="85"/>
        <v>1.3057126822793717</v>
      </c>
      <c r="AN84" s="80">
        <v>48458.86</v>
      </c>
      <c r="AO84" s="81">
        <v>47635.37</v>
      </c>
      <c r="AP84" s="87">
        <f t="shared" si="86"/>
        <v>823.48999999999796</v>
      </c>
      <c r="AQ84" s="83">
        <f t="shared" si="63"/>
        <v>0.98300640997332589</v>
      </c>
      <c r="AR84" s="84">
        <v>4139.34</v>
      </c>
      <c r="AS84" s="84">
        <v>4062.52</v>
      </c>
      <c r="AT84" s="87">
        <f t="shared" si="64"/>
        <v>76.820000000000164</v>
      </c>
      <c r="AU84" s="96">
        <f t="shared" si="65"/>
        <v>0.98144148584073787</v>
      </c>
      <c r="AV84" s="80">
        <v>4590.7</v>
      </c>
      <c r="AW84" s="81">
        <v>7436.54</v>
      </c>
      <c r="AX84" s="87">
        <f t="shared" si="87"/>
        <v>-2845.84</v>
      </c>
      <c r="AY84" s="83">
        <f t="shared" si="88"/>
        <v>1.6199141743089289</v>
      </c>
      <c r="AZ84" s="90">
        <v>0</v>
      </c>
      <c r="BA84" s="82">
        <v>0</v>
      </c>
      <c r="BB84" s="82">
        <f t="shared" si="89"/>
        <v>0</v>
      </c>
      <c r="BC84" s="91"/>
      <c r="BD84" s="84">
        <v>118466.11000000002</v>
      </c>
      <c r="BE84" s="84">
        <v>102466.23999999999</v>
      </c>
      <c r="BF84" s="87">
        <f t="shared" si="90"/>
        <v>15999.870000000024</v>
      </c>
      <c r="BG84" s="83">
        <f t="shared" si="91"/>
        <v>0.86494137437280572</v>
      </c>
      <c r="BH84" s="84">
        <v>6137.5700000000006</v>
      </c>
      <c r="BI84" s="84">
        <v>0</v>
      </c>
      <c r="BJ84" s="82">
        <f t="shared" si="92"/>
        <v>6137.5700000000006</v>
      </c>
      <c r="BK84" s="86">
        <f t="shared" si="93"/>
        <v>0</v>
      </c>
      <c r="BL84" s="80">
        <v>7749.2800000000007</v>
      </c>
      <c r="BM84" s="80">
        <v>13326.66</v>
      </c>
      <c r="BN84" s="82">
        <f t="shared" si="94"/>
        <v>-5577.3799999999992</v>
      </c>
      <c r="BO84" s="86">
        <f t="shared" si="95"/>
        <v>1.7197288006111533</v>
      </c>
      <c r="BP84" s="80">
        <v>2589.5300000000002</v>
      </c>
      <c r="BQ84" s="80">
        <v>0</v>
      </c>
      <c r="BR84" s="82">
        <f t="shared" si="96"/>
        <v>2589.5300000000002</v>
      </c>
      <c r="BS84" s="86">
        <f t="shared" si="97"/>
        <v>0</v>
      </c>
      <c r="BT84" s="80">
        <v>4654.7000000000007</v>
      </c>
      <c r="BU84" s="80">
        <v>0</v>
      </c>
      <c r="BV84" s="82">
        <f t="shared" si="98"/>
        <v>4654.7000000000007</v>
      </c>
      <c r="BW84" s="86">
        <f t="shared" si="99"/>
        <v>0</v>
      </c>
      <c r="BX84" s="80">
        <v>5608.130000000001</v>
      </c>
      <c r="BY84" s="80">
        <v>11996.76</v>
      </c>
      <c r="BZ84" s="82">
        <f t="shared" si="100"/>
        <v>-6388.6299999999992</v>
      </c>
      <c r="CA84" s="86">
        <f t="shared" si="101"/>
        <v>2.1391729506983608</v>
      </c>
      <c r="CB84" s="80">
        <v>4797.6899999999996</v>
      </c>
      <c r="CC84" s="80">
        <v>1072.19</v>
      </c>
      <c r="CD84" s="82">
        <f t="shared" si="102"/>
        <v>3725.4999999999995</v>
      </c>
      <c r="CE84" s="83">
        <f t="shared" si="103"/>
        <v>0.2234804666412378</v>
      </c>
      <c r="CF84" s="84">
        <v>422.96000000000004</v>
      </c>
      <c r="CG84" s="84">
        <v>13105.21</v>
      </c>
      <c r="CH84" s="82">
        <f t="shared" si="104"/>
        <v>-12682.25</v>
      </c>
      <c r="CI84" s="86">
        <f t="shared" si="105"/>
        <v>30.984513902023828</v>
      </c>
      <c r="CJ84" s="80">
        <v>0</v>
      </c>
      <c r="CK84" s="81">
        <v>0</v>
      </c>
      <c r="CL84" s="81">
        <v>0</v>
      </c>
      <c r="CM84" s="92"/>
      <c r="CN84" s="93">
        <v>37016.160000000003</v>
      </c>
      <c r="CO84" s="93">
        <v>49477.62</v>
      </c>
      <c r="CP84" s="87">
        <f t="shared" si="106"/>
        <v>-12461.46</v>
      </c>
      <c r="CQ84" s="94">
        <f t="shared" si="107"/>
        <v>1.3366491824111415</v>
      </c>
      <c r="CR84" s="80">
        <v>48772.11</v>
      </c>
      <c r="CS84" s="81">
        <v>47685.42</v>
      </c>
      <c r="CT84" s="87">
        <f t="shared" si="108"/>
        <v>1086.6900000000023</v>
      </c>
      <c r="CU84" s="94">
        <f t="shared" si="109"/>
        <v>0.97771902835452473</v>
      </c>
      <c r="CV84" s="80">
        <v>10641.119999999999</v>
      </c>
      <c r="CW84" s="81">
        <v>0</v>
      </c>
      <c r="CX84" s="87">
        <f t="shared" si="110"/>
        <v>10641.119999999999</v>
      </c>
      <c r="CY84" s="86">
        <f t="shared" si="111"/>
        <v>0</v>
      </c>
      <c r="CZ84" s="80">
        <v>1813.57</v>
      </c>
      <c r="DA84" s="81">
        <v>1486.76</v>
      </c>
      <c r="DB84" s="87">
        <f t="shared" si="112"/>
        <v>326.80999999999995</v>
      </c>
      <c r="DC84" s="86">
        <f t="shared" si="113"/>
        <v>0.8197974161460545</v>
      </c>
      <c r="DD84" s="80">
        <v>234.31</v>
      </c>
      <c r="DE84" s="81">
        <v>341.34</v>
      </c>
      <c r="DF84" s="87">
        <f t="shared" si="114"/>
        <v>-107.02999999999997</v>
      </c>
      <c r="DG84" s="86">
        <f t="shared" si="115"/>
        <v>1.4567880158764028</v>
      </c>
      <c r="DH84" s="95">
        <v>17566.739999999998</v>
      </c>
      <c r="DI84" s="403">
        <v>15369.800000000001</v>
      </c>
      <c r="DJ84" s="87">
        <f t="shared" si="116"/>
        <v>2196.9399999999969</v>
      </c>
      <c r="DK84" s="94">
        <f t="shared" si="117"/>
        <v>0.87493752397997593</v>
      </c>
      <c r="DL84" s="80">
        <v>21400.219999999998</v>
      </c>
      <c r="DM84" s="81">
        <v>18783.449999999997</v>
      </c>
      <c r="DN84" s="87">
        <f t="shared" si="118"/>
        <v>2616.7700000000004</v>
      </c>
      <c r="DO84" s="406">
        <f t="shared" si="66"/>
        <v>0.87772228509800365</v>
      </c>
      <c r="DP84" s="84">
        <v>0</v>
      </c>
      <c r="DQ84" s="80">
        <v>0</v>
      </c>
      <c r="DR84" s="82">
        <f t="shared" si="119"/>
        <v>0</v>
      </c>
      <c r="DS84" s="96"/>
      <c r="DT84" s="97">
        <v>14179.17</v>
      </c>
      <c r="DU84" s="97">
        <v>12950.880000000001</v>
      </c>
      <c r="DV84" s="98">
        <f t="shared" si="120"/>
        <v>424769.40000000008</v>
      </c>
      <c r="DW84" s="87">
        <f t="shared" si="121"/>
        <v>395189.86000000004</v>
      </c>
      <c r="DX84" s="87">
        <f t="shared" si="122"/>
        <v>29579.540000000037</v>
      </c>
      <c r="DY84" s="83">
        <f t="shared" si="123"/>
        <v>0.9303632982978528</v>
      </c>
      <c r="DZ84" s="108"/>
      <c r="EA84" s="100">
        <f t="shared" si="67"/>
        <v>141127.52000000008</v>
      </c>
      <c r="EB84" s="91">
        <f t="shared" si="68"/>
        <v>5420.1400000000212</v>
      </c>
      <c r="EC84" s="101"/>
      <c r="ED84" s="101"/>
      <c r="EE84" s="102">
        <v>66965.8</v>
      </c>
      <c r="EF84" s="102">
        <v>24558.68</v>
      </c>
      <c r="EG84" s="103">
        <f t="shared" si="124"/>
        <v>-42407.12</v>
      </c>
      <c r="EH84" s="104">
        <f t="shared" si="69"/>
        <v>-0.63326533842648036</v>
      </c>
      <c r="EI84" s="101"/>
      <c r="EJ84" s="101"/>
      <c r="EK84" s="396"/>
      <c r="EL84" s="2"/>
      <c r="EM84" s="101"/>
      <c r="EN84" s="101"/>
    </row>
    <row r="85" spans="1:144" s="1" customFormat="1" ht="15.75" customHeight="1" x14ac:dyDescent="0.25">
      <c r="A85" s="105" t="s">
        <v>85</v>
      </c>
      <c r="B85" s="106">
        <v>5</v>
      </c>
      <c r="C85" s="107">
        <v>4</v>
      </c>
      <c r="D85" s="76" t="s">
        <v>363</v>
      </c>
      <c r="E85" s="77">
        <v>2765.2857142857147</v>
      </c>
      <c r="F85" s="78">
        <v>102596.51000000001</v>
      </c>
      <c r="G85" s="79">
        <v>71389</v>
      </c>
      <c r="H85" s="80">
        <v>4040.4100000000003</v>
      </c>
      <c r="I85" s="81">
        <v>713.81</v>
      </c>
      <c r="J85" s="82">
        <f t="shared" si="70"/>
        <v>3326.6000000000004</v>
      </c>
      <c r="K85" s="83">
        <f t="shared" si="71"/>
        <v>0.17666771441512122</v>
      </c>
      <c r="L85" s="84">
        <v>2006.74</v>
      </c>
      <c r="M85" s="84">
        <v>504.95000000000005</v>
      </c>
      <c r="N85" s="82">
        <f t="shared" si="72"/>
        <v>1501.79</v>
      </c>
      <c r="O85" s="83">
        <f t="shared" si="73"/>
        <v>0.25162701695286888</v>
      </c>
      <c r="P85" s="84">
        <v>3827.9499999999994</v>
      </c>
      <c r="Q85" s="84">
        <v>2948.68</v>
      </c>
      <c r="R85" s="82">
        <f t="shared" si="74"/>
        <v>879.26999999999953</v>
      </c>
      <c r="S85" s="83">
        <f t="shared" si="75"/>
        <v>0.77030264240651014</v>
      </c>
      <c r="T85" s="84">
        <v>758.51</v>
      </c>
      <c r="U85" s="84">
        <v>648.95999999999992</v>
      </c>
      <c r="V85" s="82">
        <f t="shared" si="76"/>
        <v>109.55000000000007</v>
      </c>
      <c r="W85" s="83">
        <f t="shared" si="77"/>
        <v>0.85557210847582754</v>
      </c>
      <c r="X85" s="84">
        <v>252.18999999999997</v>
      </c>
      <c r="Y85" s="84">
        <v>0.42</v>
      </c>
      <c r="Z85" s="82">
        <f t="shared" si="78"/>
        <v>251.76999999999998</v>
      </c>
      <c r="AA85" s="83">
        <f t="shared" si="79"/>
        <v>1.6654109996431263E-3</v>
      </c>
      <c r="AB85" s="84">
        <v>4159</v>
      </c>
      <c r="AC85" s="84">
        <v>2502.96</v>
      </c>
      <c r="AD85" s="82">
        <f t="shared" si="80"/>
        <v>1656.04</v>
      </c>
      <c r="AE85" s="83">
        <f t="shared" si="81"/>
        <v>0.60181774465015625</v>
      </c>
      <c r="AF85" s="84">
        <v>946.85</v>
      </c>
      <c r="AG85" s="84">
        <v>0</v>
      </c>
      <c r="AH85" s="82">
        <f t="shared" si="82"/>
        <v>946.85</v>
      </c>
      <c r="AI85" s="85">
        <f t="shared" si="83"/>
        <v>0</v>
      </c>
      <c r="AJ85" s="84">
        <v>5212.79</v>
      </c>
      <c r="AK85" s="84">
        <v>6895.8399999999992</v>
      </c>
      <c r="AL85" s="82">
        <f t="shared" si="84"/>
        <v>-1683.0499999999993</v>
      </c>
      <c r="AM85" s="86">
        <f t="shared" si="85"/>
        <v>1.3228693271741234</v>
      </c>
      <c r="AN85" s="80">
        <v>0</v>
      </c>
      <c r="AO85" s="81">
        <v>0</v>
      </c>
      <c r="AP85" s="87">
        <f t="shared" si="86"/>
        <v>0</v>
      </c>
      <c r="AQ85" s="83"/>
      <c r="AR85" s="84">
        <v>0</v>
      </c>
      <c r="AS85" s="84">
        <v>0</v>
      </c>
      <c r="AT85" s="87">
        <f t="shared" si="64"/>
        <v>0</v>
      </c>
      <c r="AU85" s="96"/>
      <c r="AV85" s="80">
        <v>1654.48</v>
      </c>
      <c r="AW85" s="81">
        <v>2734.7</v>
      </c>
      <c r="AX85" s="87">
        <f t="shared" si="87"/>
        <v>-1080.2199999999998</v>
      </c>
      <c r="AY85" s="83">
        <f t="shared" si="88"/>
        <v>1.652906049030511</v>
      </c>
      <c r="AZ85" s="90">
        <v>0</v>
      </c>
      <c r="BA85" s="82">
        <v>0</v>
      </c>
      <c r="BB85" s="82">
        <f t="shared" si="89"/>
        <v>0</v>
      </c>
      <c r="BC85" s="91"/>
      <c r="BD85" s="84">
        <v>23951.649999999998</v>
      </c>
      <c r="BE85" s="84">
        <v>34264.249999999993</v>
      </c>
      <c r="BF85" s="87">
        <f t="shared" si="90"/>
        <v>-10312.599999999995</v>
      </c>
      <c r="BG85" s="83">
        <f t="shared" si="91"/>
        <v>1.4305590637805745</v>
      </c>
      <c r="BH85" s="84">
        <v>2351.6299999999997</v>
      </c>
      <c r="BI85" s="84">
        <v>0</v>
      </c>
      <c r="BJ85" s="82">
        <f t="shared" si="92"/>
        <v>2351.6299999999997</v>
      </c>
      <c r="BK85" s="86">
        <f t="shared" si="93"/>
        <v>0</v>
      </c>
      <c r="BL85" s="80">
        <v>3419.8100000000004</v>
      </c>
      <c r="BM85" s="80">
        <v>0</v>
      </c>
      <c r="BN85" s="82">
        <f t="shared" si="94"/>
        <v>3419.8100000000004</v>
      </c>
      <c r="BO85" s="86">
        <f t="shared" si="95"/>
        <v>0</v>
      </c>
      <c r="BP85" s="80">
        <v>579.60000000000014</v>
      </c>
      <c r="BQ85" s="80">
        <v>0</v>
      </c>
      <c r="BR85" s="82">
        <f t="shared" si="96"/>
        <v>579.60000000000014</v>
      </c>
      <c r="BS85" s="86">
        <f t="shared" si="97"/>
        <v>0</v>
      </c>
      <c r="BT85" s="80">
        <v>1446</v>
      </c>
      <c r="BU85" s="80">
        <v>0</v>
      </c>
      <c r="BV85" s="82">
        <f t="shared" si="98"/>
        <v>1446</v>
      </c>
      <c r="BW85" s="86">
        <f t="shared" si="99"/>
        <v>0</v>
      </c>
      <c r="BX85" s="80">
        <v>927.49</v>
      </c>
      <c r="BY85" s="80">
        <v>0</v>
      </c>
      <c r="BZ85" s="82">
        <f t="shared" si="100"/>
        <v>927.49</v>
      </c>
      <c r="CA85" s="86">
        <f t="shared" si="101"/>
        <v>0</v>
      </c>
      <c r="CB85" s="80">
        <v>1392.86</v>
      </c>
      <c r="CC85" s="80">
        <v>1803.5700000000002</v>
      </c>
      <c r="CD85" s="82">
        <f t="shared" si="102"/>
        <v>-410.71000000000026</v>
      </c>
      <c r="CE85" s="83">
        <f t="shared" si="103"/>
        <v>1.2948681130910502</v>
      </c>
      <c r="CF85" s="84">
        <v>154.85999999999999</v>
      </c>
      <c r="CG85" s="84">
        <v>0</v>
      </c>
      <c r="CH85" s="82">
        <f t="shared" si="104"/>
        <v>154.85999999999999</v>
      </c>
      <c r="CI85" s="86">
        <f t="shared" si="105"/>
        <v>0</v>
      </c>
      <c r="CJ85" s="80">
        <v>0</v>
      </c>
      <c r="CK85" s="81">
        <v>0</v>
      </c>
      <c r="CL85" s="81">
        <v>0</v>
      </c>
      <c r="CM85" s="92"/>
      <c r="CN85" s="93">
        <v>12215.53</v>
      </c>
      <c r="CO85" s="93">
        <v>20549.79</v>
      </c>
      <c r="CP85" s="87">
        <f t="shared" si="106"/>
        <v>-8334.26</v>
      </c>
      <c r="CQ85" s="94">
        <f t="shared" si="107"/>
        <v>1.6822675725081107</v>
      </c>
      <c r="CR85" s="80">
        <v>11808.759999999998</v>
      </c>
      <c r="CS85" s="81">
        <v>9998.08</v>
      </c>
      <c r="CT85" s="87">
        <f t="shared" si="108"/>
        <v>1810.6799999999985</v>
      </c>
      <c r="CU85" s="94">
        <f t="shared" si="109"/>
        <v>0.84666637309929249</v>
      </c>
      <c r="CV85" s="80">
        <v>4251.59</v>
      </c>
      <c r="CW85" s="81">
        <v>0</v>
      </c>
      <c r="CX85" s="87">
        <f t="shared" si="110"/>
        <v>4251.59</v>
      </c>
      <c r="CY85" s="86">
        <f t="shared" si="111"/>
        <v>0</v>
      </c>
      <c r="CZ85" s="80">
        <v>775.62999999999988</v>
      </c>
      <c r="DA85" s="81">
        <v>638.69000000000005</v>
      </c>
      <c r="DB85" s="87">
        <f t="shared" si="112"/>
        <v>136.93999999999983</v>
      </c>
      <c r="DC85" s="86">
        <f t="shared" si="113"/>
        <v>0.82344674651573579</v>
      </c>
      <c r="DD85" s="80">
        <v>101.74000000000001</v>
      </c>
      <c r="DE85" s="81">
        <v>1317.6</v>
      </c>
      <c r="DF85" s="87">
        <f t="shared" si="114"/>
        <v>-1215.8599999999999</v>
      </c>
      <c r="DG85" s="86">
        <f t="shared" si="115"/>
        <v>12.950658541379987</v>
      </c>
      <c r="DH85" s="95">
        <v>2554.3100000000004</v>
      </c>
      <c r="DI85" s="403">
        <v>2145.38</v>
      </c>
      <c r="DJ85" s="87">
        <f t="shared" si="116"/>
        <v>408.93000000000029</v>
      </c>
      <c r="DK85" s="94">
        <f t="shared" si="117"/>
        <v>0.83990588456373727</v>
      </c>
      <c r="DL85" s="80">
        <v>0</v>
      </c>
      <c r="DM85" s="81">
        <v>0</v>
      </c>
      <c r="DN85" s="87">
        <f t="shared" si="118"/>
        <v>0</v>
      </c>
      <c r="DO85" s="406"/>
      <c r="DP85" s="84">
        <v>0</v>
      </c>
      <c r="DQ85" s="80">
        <v>0</v>
      </c>
      <c r="DR85" s="82">
        <f t="shared" si="119"/>
        <v>0</v>
      </c>
      <c r="DS85" s="96"/>
      <c r="DT85" s="97">
        <v>3040.42</v>
      </c>
      <c r="DU85" s="97">
        <v>3676.04</v>
      </c>
      <c r="DV85" s="98">
        <f t="shared" si="120"/>
        <v>91830.8</v>
      </c>
      <c r="DW85" s="87">
        <f t="shared" si="121"/>
        <v>91343.719999999987</v>
      </c>
      <c r="DX85" s="87">
        <f t="shared" si="122"/>
        <v>487.0800000000163</v>
      </c>
      <c r="DY85" s="83">
        <f t="shared" si="123"/>
        <v>0.9946958972370924</v>
      </c>
      <c r="DZ85" s="108"/>
      <c r="EA85" s="100">
        <f t="shared" si="67"/>
        <v>103083.59000000001</v>
      </c>
      <c r="EB85" s="91">
        <f t="shared" si="68"/>
        <v>69545.08</v>
      </c>
      <c r="EC85" s="101"/>
      <c r="ED85" s="101"/>
      <c r="EE85" s="102">
        <v>14348.320000000002</v>
      </c>
      <c r="EF85" s="102">
        <v>124693.81</v>
      </c>
      <c r="EG85" s="103">
        <f t="shared" si="124"/>
        <v>110345.48999999999</v>
      </c>
      <c r="EH85" s="104">
        <f t="shared" si="69"/>
        <v>7.6904815337265955</v>
      </c>
      <c r="EI85" s="101"/>
      <c r="EJ85" s="101"/>
      <c r="EK85" s="396"/>
      <c r="EL85" s="2"/>
      <c r="EM85" s="101"/>
      <c r="EN85" s="101"/>
    </row>
    <row r="86" spans="1:144" s="1" customFormat="1" ht="15.75" customHeight="1" x14ac:dyDescent="0.25">
      <c r="A86" s="105" t="s">
        <v>86</v>
      </c>
      <c r="B86" s="106">
        <v>5</v>
      </c>
      <c r="C86" s="107">
        <v>4</v>
      </c>
      <c r="D86" s="76" t="s">
        <v>364</v>
      </c>
      <c r="E86" s="77">
        <v>2753.5999999999995</v>
      </c>
      <c r="F86" s="78">
        <v>78377.17</v>
      </c>
      <c r="G86" s="79">
        <v>41491.509999999987</v>
      </c>
      <c r="H86" s="80">
        <v>4428.0599999999995</v>
      </c>
      <c r="I86" s="81">
        <v>714.98</v>
      </c>
      <c r="J86" s="82">
        <f t="shared" si="70"/>
        <v>3713.0799999999995</v>
      </c>
      <c r="K86" s="83">
        <f t="shared" si="71"/>
        <v>0.16146574346327738</v>
      </c>
      <c r="L86" s="84">
        <v>2005.6799999999998</v>
      </c>
      <c r="M86" s="84">
        <v>504.95000000000005</v>
      </c>
      <c r="N86" s="82">
        <f t="shared" si="72"/>
        <v>1500.7299999999998</v>
      </c>
      <c r="O86" s="83">
        <f t="shared" si="73"/>
        <v>0.25176000159546891</v>
      </c>
      <c r="P86" s="84">
        <v>3796.37</v>
      </c>
      <c r="Q86" s="84">
        <v>2924.65</v>
      </c>
      <c r="R86" s="82">
        <f t="shared" si="74"/>
        <v>871.7199999999998</v>
      </c>
      <c r="S86" s="83">
        <f t="shared" si="75"/>
        <v>0.77038065309756432</v>
      </c>
      <c r="T86" s="84">
        <v>758.32</v>
      </c>
      <c r="U86" s="84">
        <v>648.73</v>
      </c>
      <c r="V86" s="82">
        <f t="shared" si="76"/>
        <v>109.59000000000003</v>
      </c>
      <c r="W86" s="83">
        <f t="shared" si="77"/>
        <v>0.85548317333052004</v>
      </c>
      <c r="X86" s="84">
        <v>251.13</v>
      </c>
      <c r="Y86" s="84">
        <v>0.42</v>
      </c>
      <c r="Z86" s="82">
        <f t="shared" si="78"/>
        <v>250.71</v>
      </c>
      <c r="AA86" s="83">
        <f t="shared" si="79"/>
        <v>1.6724405686297933E-3</v>
      </c>
      <c r="AB86" s="84">
        <v>4156.24</v>
      </c>
      <c r="AC86" s="84">
        <v>2624.7100000000005</v>
      </c>
      <c r="AD86" s="82">
        <f t="shared" si="80"/>
        <v>1531.5299999999993</v>
      </c>
      <c r="AE86" s="83">
        <f t="shared" si="81"/>
        <v>0.63151069235655322</v>
      </c>
      <c r="AF86" s="84">
        <v>942.83000000000015</v>
      </c>
      <c r="AG86" s="84">
        <v>0</v>
      </c>
      <c r="AH86" s="82">
        <f t="shared" si="82"/>
        <v>942.83000000000015</v>
      </c>
      <c r="AI86" s="85">
        <f t="shared" si="83"/>
        <v>0</v>
      </c>
      <c r="AJ86" s="84">
        <v>5191.5599999999995</v>
      </c>
      <c r="AK86" s="84">
        <v>2956.09</v>
      </c>
      <c r="AL86" s="82">
        <f t="shared" si="84"/>
        <v>2235.4699999999993</v>
      </c>
      <c r="AM86" s="86">
        <f t="shared" si="85"/>
        <v>0.56940303107351176</v>
      </c>
      <c r="AN86" s="80">
        <v>0</v>
      </c>
      <c r="AO86" s="81">
        <v>0</v>
      </c>
      <c r="AP86" s="87">
        <f t="shared" si="86"/>
        <v>0</v>
      </c>
      <c r="AQ86" s="83"/>
      <c r="AR86" s="84">
        <v>0</v>
      </c>
      <c r="AS86" s="84">
        <v>0</v>
      </c>
      <c r="AT86" s="87">
        <f t="shared" si="64"/>
        <v>0</v>
      </c>
      <c r="AU86" s="96"/>
      <c r="AV86" s="80">
        <v>1673.0799999999997</v>
      </c>
      <c r="AW86" s="81">
        <v>2749.66</v>
      </c>
      <c r="AX86" s="87">
        <f t="shared" si="87"/>
        <v>-1076.5800000000002</v>
      </c>
      <c r="AY86" s="83">
        <f t="shared" si="88"/>
        <v>1.6434719200516414</v>
      </c>
      <c r="AZ86" s="90">
        <v>0</v>
      </c>
      <c r="BA86" s="82">
        <v>0</v>
      </c>
      <c r="BB86" s="82">
        <f t="shared" si="89"/>
        <v>0</v>
      </c>
      <c r="BC86" s="91"/>
      <c r="BD86" s="84">
        <v>24513.66</v>
      </c>
      <c r="BE86" s="84">
        <v>36719.440000000002</v>
      </c>
      <c r="BF86" s="87">
        <f t="shared" si="90"/>
        <v>-12205.780000000002</v>
      </c>
      <c r="BG86" s="83">
        <f t="shared" si="91"/>
        <v>1.497917487637505</v>
      </c>
      <c r="BH86" s="84">
        <v>2671.5200000000004</v>
      </c>
      <c r="BI86" s="84">
        <v>0</v>
      </c>
      <c r="BJ86" s="82">
        <f t="shared" si="92"/>
        <v>2671.5200000000004</v>
      </c>
      <c r="BK86" s="86">
        <f t="shared" si="93"/>
        <v>0</v>
      </c>
      <c r="BL86" s="80">
        <v>3419.38</v>
      </c>
      <c r="BM86" s="80">
        <v>0</v>
      </c>
      <c r="BN86" s="82">
        <f t="shared" si="94"/>
        <v>3419.38</v>
      </c>
      <c r="BO86" s="86">
        <f t="shared" si="95"/>
        <v>0</v>
      </c>
      <c r="BP86" s="80">
        <v>574.38</v>
      </c>
      <c r="BQ86" s="80">
        <v>0</v>
      </c>
      <c r="BR86" s="82">
        <f t="shared" si="96"/>
        <v>574.38</v>
      </c>
      <c r="BS86" s="86">
        <f t="shared" si="97"/>
        <v>0</v>
      </c>
      <c r="BT86" s="80">
        <v>1445.37</v>
      </c>
      <c r="BU86" s="80">
        <v>0</v>
      </c>
      <c r="BV86" s="82">
        <f t="shared" si="98"/>
        <v>1445.37</v>
      </c>
      <c r="BW86" s="86">
        <f t="shared" si="99"/>
        <v>0</v>
      </c>
      <c r="BX86" s="80">
        <v>927.1400000000001</v>
      </c>
      <c r="BY86" s="80">
        <v>0</v>
      </c>
      <c r="BZ86" s="82">
        <f t="shared" si="100"/>
        <v>927.1400000000001</v>
      </c>
      <c r="CA86" s="86">
        <f t="shared" si="101"/>
        <v>0</v>
      </c>
      <c r="CB86" s="80">
        <v>1391.94</v>
      </c>
      <c r="CC86" s="80">
        <v>861.06999999999994</v>
      </c>
      <c r="CD86" s="82">
        <f t="shared" si="102"/>
        <v>530.87000000000012</v>
      </c>
      <c r="CE86" s="83">
        <f t="shared" si="103"/>
        <v>0.61861143440090804</v>
      </c>
      <c r="CF86" s="84">
        <v>153.37</v>
      </c>
      <c r="CG86" s="84">
        <v>0</v>
      </c>
      <c r="CH86" s="82">
        <f t="shared" si="104"/>
        <v>153.37</v>
      </c>
      <c r="CI86" s="86">
        <f t="shared" si="105"/>
        <v>0</v>
      </c>
      <c r="CJ86" s="80">
        <v>0</v>
      </c>
      <c r="CK86" s="81">
        <v>0</v>
      </c>
      <c r="CL86" s="81">
        <v>0</v>
      </c>
      <c r="CM86" s="92"/>
      <c r="CN86" s="93">
        <v>10208.57</v>
      </c>
      <c r="CO86" s="93">
        <v>17594.43</v>
      </c>
      <c r="CP86" s="87">
        <f t="shared" si="106"/>
        <v>-7385.8600000000006</v>
      </c>
      <c r="CQ86" s="94">
        <f t="shared" si="107"/>
        <v>1.7234960430305126</v>
      </c>
      <c r="CR86" s="80">
        <v>11878.34</v>
      </c>
      <c r="CS86" s="81">
        <v>10075.56</v>
      </c>
      <c r="CT86" s="87">
        <f t="shared" si="108"/>
        <v>1802.7800000000007</v>
      </c>
      <c r="CU86" s="94">
        <f t="shared" si="109"/>
        <v>0.84822963478061741</v>
      </c>
      <c r="CV86" s="80">
        <v>4292.26</v>
      </c>
      <c r="CW86" s="81">
        <v>0</v>
      </c>
      <c r="CX86" s="87">
        <f t="shared" si="110"/>
        <v>4292.26</v>
      </c>
      <c r="CY86" s="86">
        <f t="shared" si="111"/>
        <v>0</v>
      </c>
      <c r="CZ86" s="80">
        <v>775.41999999999985</v>
      </c>
      <c r="DA86" s="81">
        <v>638.69000000000005</v>
      </c>
      <c r="DB86" s="87">
        <f t="shared" si="112"/>
        <v>136.72999999999979</v>
      </c>
      <c r="DC86" s="86">
        <f t="shared" si="113"/>
        <v>0.82366975316602642</v>
      </c>
      <c r="DD86" s="80">
        <v>101.31</v>
      </c>
      <c r="DE86" s="81">
        <v>341.34</v>
      </c>
      <c r="DF86" s="87">
        <f t="shared" si="114"/>
        <v>-240.02999999999997</v>
      </c>
      <c r="DG86" s="86">
        <f t="shared" si="115"/>
        <v>3.3692626591649391</v>
      </c>
      <c r="DH86" s="95">
        <v>5749.78</v>
      </c>
      <c r="DI86" s="403">
        <v>3477.4300000000003</v>
      </c>
      <c r="DJ86" s="87">
        <f t="shared" si="116"/>
        <v>2272.3499999999995</v>
      </c>
      <c r="DK86" s="94">
        <f t="shared" si="117"/>
        <v>0.60479357471068462</v>
      </c>
      <c r="DL86" s="80">
        <v>0</v>
      </c>
      <c r="DM86" s="81">
        <v>0</v>
      </c>
      <c r="DN86" s="87">
        <f t="shared" si="118"/>
        <v>0</v>
      </c>
      <c r="DO86" s="406"/>
      <c r="DP86" s="84">
        <v>0</v>
      </c>
      <c r="DQ86" s="80">
        <v>0</v>
      </c>
      <c r="DR86" s="82">
        <f t="shared" si="119"/>
        <v>0</v>
      </c>
      <c r="DS86" s="96"/>
      <c r="DT86" s="97">
        <v>3125.67</v>
      </c>
      <c r="DU86" s="97">
        <v>3457.46</v>
      </c>
      <c r="DV86" s="98">
        <f t="shared" si="120"/>
        <v>94431.37999999999</v>
      </c>
      <c r="DW86" s="87">
        <f t="shared" si="121"/>
        <v>86289.61000000003</v>
      </c>
      <c r="DX86" s="87">
        <f t="shared" si="122"/>
        <v>8141.7699999999604</v>
      </c>
      <c r="DY86" s="83">
        <f t="shared" si="123"/>
        <v>0.91378109691926601</v>
      </c>
      <c r="DZ86" s="108"/>
      <c r="EA86" s="100">
        <f t="shared" si="67"/>
        <v>86518.939999999959</v>
      </c>
      <c r="EB86" s="91">
        <f t="shared" si="68"/>
        <v>39007.759999999987</v>
      </c>
      <c r="EC86" s="101"/>
      <c r="ED86" s="101"/>
      <c r="EE86" s="102">
        <v>14756.220000000001</v>
      </c>
      <c r="EF86" s="102">
        <v>17317.12</v>
      </c>
      <c r="EG86" s="103">
        <f t="shared" si="124"/>
        <v>2560.8999999999978</v>
      </c>
      <c r="EH86" s="104">
        <f t="shared" si="69"/>
        <v>0.17354715503021761</v>
      </c>
      <c r="EI86" s="101"/>
      <c r="EJ86" s="101"/>
      <c r="EK86" s="396"/>
      <c r="EL86" s="2"/>
      <c r="EM86" s="101"/>
      <c r="EN86" s="101"/>
    </row>
    <row r="87" spans="1:144" s="1" customFormat="1" ht="15.75" customHeight="1" x14ac:dyDescent="0.25">
      <c r="A87" s="105" t="s">
        <v>87</v>
      </c>
      <c r="B87" s="106">
        <v>5</v>
      </c>
      <c r="C87" s="107">
        <v>4</v>
      </c>
      <c r="D87" s="76" t="s">
        <v>365</v>
      </c>
      <c r="E87" s="77">
        <v>2748.5571428571429</v>
      </c>
      <c r="F87" s="78">
        <v>95863.79</v>
      </c>
      <c r="G87" s="79">
        <v>37769.61</v>
      </c>
      <c r="H87" s="80">
        <v>4039.2999999999993</v>
      </c>
      <c r="I87" s="81">
        <v>713.81</v>
      </c>
      <c r="J87" s="82">
        <f t="shared" si="70"/>
        <v>3325.4899999999993</v>
      </c>
      <c r="K87" s="83">
        <f t="shared" si="71"/>
        <v>0.17671626271878793</v>
      </c>
      <c r="L87" s="84">
        <v>2004.9900000000002</v>
      </c>
      <c r="M87" s="84">
        <v>504.95000000000005</v>
      </c>
      <c r="N87" s="82">
        <f t="shared" si="72"/>
        <v>1500.0400000000002</v>
      </c>
      <c r="O87" s="83">
        <f t="shared" si="73"/>
        <v>0.25184664262664652</v>
      </c>
      <c r="P87" s="84">
        <v>3789.08</v>
      </c>
      <c r="Q87" s="84">
        <v>2919.1200000000003</v>
      </c>
      <c r="R87" s="82">
        <f t="shared" si="74"/>
        <v>869.95999999999958</v>
      </c>
      <c r="S87" s="83">
        <f t="shared" si="75"/>
        <v>0.77040336968340606</v>
      </c>
      <c r="T87" s="84">
        <v>753.91000000000008</v>
      </c>
      <c r="U87" s="84">
        <v>645.08999999999992</v>
      </c>
      <c r="V87" s="82">
        <f t="shared" si="76"/>
        <v>108.82000000000016</v>
      </c>
      <c r="W87" s="83">
        <f t="shared" si="77"/>
        <v>0.85565916356063698</v>
      </c>
      <c r="X87" s="84">
        <v>251.49999999999997</v>
      </c>
      <c r="Y87" s="84">
        <v>0.42</v>
      </c>
      <c r="Z87" s="82">
        <f t="shared" si="78"/>
        <v>251.07999999999998</v>
      </c>
      <c r="AA87" s="83">
        <f t="shared" si="79"/>
        <v>1.6699801192842944E-3</v>
      </c>
      <c r="AB87" s="84">
        <v>4157.99</v>
      </c>
      <c r="AC87" s="84">
        <v>2553.31</v>
      </c>
      <c r="AD87" s="82">
        <f t="shared" si="80"/>
        <v>1604.6799999999998</v>
      </c>
      <c r="AE87" s="83">
        <f t="shared" si="81"/>
        <v>0.61407314591906192</v>
      </c>
      <c r="AF87" s="84">
        <v>941.10000000000014</v>
      </c>
      <c r="AG87" s="84">
        <v>1998.46</v>
      </c>
      <c r="AH87" s="82">
        <f t="shared" si="82"/>
        <v>-1057.3599999999999</v>
      </c>
      <c r="AI87" s="85">
        <f t="shared" si="83"/>
        <v>2.1235362873233448</v>
      </c>
      <c r="AJ87" s="84">
        <v>5181.1699999999992</v>
      </c>
      <c r="AK87" s="84">
        <v>2950.9300000000003</v>
      </c>
      <c r="AL87" s="82">
        <f t="shared" si="84"/>
        <v>2230.2399999999989</v>
      </c>
      <c r="AM87" s="86">
        <f t="shared" si="85"/>
        <v>0.569548962879041</v>
      </c>
      <c r="AN87" s="80">
        <v>0</v>
      </c>
      <c r="AO87" s="81">
        <v>0</v>
      </c>
      <c r="AP87" s="87">
        <f t="shared" si="86"/>
        <v>0</v>
      </c>
      <c r="AQ87" s="83"/>
      <c r="AR87" s="84">
        <v>0</v>
      </c>
      <c r="AS87" s="84">
        <v>0</v>
      </c>
      <c r="AT87" s="87">
        <f t="shared" si="64"/>
        <v>0</v>
      </c>
      <c r="AU87" s="96"/>
      <c r="AV87" s="80">
        <v>1672.9999999999998</v>
      </c>
      <c r="AW87" s="81">
        <v>0</v>
      </c>
      <c r="AX87" s="87">
        <f t="shared" si="87"/>
        <v>1672.9999999999998</v>
      </c>
      <c r="AY87" s="83">
        <f t="shared" si="88"/>
        <v>0</v>
      </c>
      <c r="AZ87" s="90">
        <v>0</v>
      </c>
      <c r="BA87" s="82">
        <v>0</v>
      </c>
      <c r="BB87" s="82">
        <f t="shared" si="89"/>
        <v>0</v>
      </c>
      <c r="BC87" s="91"/>
      <c r="BD87" s="84">
        <v>23488.97</v>
      </c>
      <c r="BE87" s="84">
        <v>25915</v>
      </c>
      <c r="BF87" s="87">
        <f t="shared" si="90"/>
        <v>-2426.0299999999988</v>
      </c>
      <c r="BG87" s="83">
        <f t="shared" si="91"/>
        <v>1.103283796607514</v>
      </c>
      <c r="BH87" s="84">
        <v>2350.54</v>
      </c>
      <c r="BI87" s="84">
        <v>0</v>
      </c>
      <c r="BJ87" s="82">
        <f t="shared" si="92"/>
        <v>2350.54</v>
      </c>
      <c r="BK87" s="86">
        <f t="shared" si="93"/>
        <v>0</v>
      </c>
      <c r="BL87" s="80">
        <v>3419.68</v>
      </c>
      <c r="BM87" s="80">
        <v>0</v>
      </c>
      <c r="BN87" s="82">
        <f t="shared" si="94"/>
        <v>3419.68</v>
      </c>
      <c r="BO87" s="86">
        <f t="shared" si="95"/>
        <v>0</v>
      </c>
      <c r="BP87" s="80">
        <v>573.36</v>
      </c>
      <c r="BQ87" s="80">
        <v>0</v>
      </c>
      <c r="BR87" s="82">
        <f t="shared" si="96"/>
        <v>573.36</v>
      </c>
      <c r="BS87" s="86">
        <f t="shared" si="97"/>
        <v>0</v>
      </c>
      <c r="BT87" s="80">
        <v>1440.5499999999997</v>
      </c>
      <c r="BU87" s="80">
        <v>0</v>
      </c>
      <c r="BV87" s="82">
        <f t="shared" si="98"/>
        <v>1440.5499999999997</v>
      </c>
      <c r="BW87" s="86">
        <f t="shared" si="99"/>
        <v>0</v>
      </c>
      <c r="BX87" s="80">
        <v>927.11000000000013</v>
      </c>
      <c r="BY87" s="80">
        <v>0</v>
      </c>
      <c r="BZ87" s="82">
        <f t="shared" si="100"/>
        <v>927.11000000000013</v>
      </c>
      <c r="CA87" s="86">
        <f t="shared" si="101"/>
        <v>0</v>
      </c>
      <c r="CB87" s="80">
        <v>1392.9800000000002</v>
      </c>
      <c r="CC87" s="80">
        <v>631.99</v>
      </c>
      <c r="CD87" s="82">
        <f t="shared" si="102"/>
        <v>760.99000000000024</v>
      </c>
      <c r="CE87" s="83">
        <f t="shared" si="103"/>
        <v>0.45369639190799571</v>
      </c>
      <c r="CF87" s="84">
        <v>153.10999999999999</v>
      </c>
      <c r="CG87" s="84">
        <v>0</v>
      </c>
      <c r="CH87" s="82">
        <f t="shared" si="104"/>
        <v>153.10999999999999</v>
      </c>
      <c r="CI87" s="86">
        <f t="shared" si="105"/>
        <v>0</v>
      </c>
      <c r="CJ87" s="80">
        <v>0</v>
      </c>
      <c r="CK87" s="81">
        <v>0</v>
      </c>
      <c r="CL87" s="81">
        <v>0</v>
      </c>
      <c r="CM87" s="92"/>
      <c r="CN87" s="93">
        <v>11749.530000000002</v>
      </c>
      <c r="CO87" s="93">
        <v>19636.97</v>
      </c>
      <c r="CP87" s="87">
        <f t="shared" si="106"/>
        <v>-7887.4399999999987</v>
      </c>
      <c r="CQ87" s="94">
        <f t="shared" si="107"/>
        <v>1.6712983412953537</v>
      </c>
      <c r="CR87" s="80">
        <v>11304.009999999998</v>
      </c>
      <c r="CS87" s="81">
        <v>10269.469999999999</v>
      </c>
      <c r="CT87" s="87">
        <f t="shared" si="108"/>
        <v>1034.5399999999991</v>
      </c>
      <c r="CU87" s="94">
        <f t="shared" si="109"/>
        <v>0.90848026496791856</v>
      </c>
      <c r="CV87" s="80">
        <v>4589.1900000000005</v>
      </c>
      <c r="CW87" s="81">
        <v>0</v>
      </c>
      <c r="CX87" s="87">
        <f t="shared" si="110"/>
        <v>4589.1900000000005</v>
      </c>
      <c r="CY87" s="86">
        <f t="shared" si="111"/>
        <v>0</v>
      </c>
      <c r="CZ87" s="80">
        <v>776.71</v>
      </c>
      <c r="DA87" s="81">
        <v>639.13</v>
      </c>
      <c r="DB87" s="87">
        <f t="shared" si="112"/>
        <v>137.58000000000004</v>
      </c>
      <c r="DC87" s="86">
        <f t="shared" si="113"/>
        <v>0.8228682519859406</v>
      </c>
      <c r="DD87" s="80">
        <v>101.13999999999999</v>
      </c>
      <c r="DE87" s="81">
        <v>0</v>
      </c>
      <c r="DF87" s="87">
        <f t="shared" si="114"/>
        <v>101.13999999999999</v>
      </c>
      <c r="DG87" s="86">
        <f t="shared" si="115"/>
        <v>0</v>
      </c>
      <c r="DH87" s="95">
        <v>3652.5199999999995</v>
      </c>
      <c r="DI87" s="403">
        <v>1753.2100000000003</v>
      </c>
      <c r="DJ87" s="87">
        <f t="shared" si="116"/>
        <v>1899.3099999999993</v>
      </c>
      <c r="DK87" s="94">
        <f t="shared" si="117"/>
        <v>0.48000010951343197</v>
      </c>
      <c r="DL87" s="80">
        <v>0</v>
      </c>
      <c r="DM87" s="81">
        <v>0</v>
      </c>
      <c r="DN87" s="87">
        <f t="shared" si="118"/>
        <v>0</v>
      </c>
      <c r="DO87" s="406"/>
      <c r="DP87" s="84">
        <v>0</v>
      </c>
      <c r="DQ87" s="80">
        <v>0</v>
      </c>
      <c r="DR87" s="82">
        <f t="shared" si="119"/>
        <v>0</v>
      </c>
      <c r="DS87" s="96"/>
      <c r="DT87" s="97">
        <v>3036.8099999999995</v>
      </c>
      <c r="DU87" s="97">
        <v>2355.71</v>
      </c>
      <c r="DV87" s="98">
        <f t="shared" si="120"/>
        <v>91748.249999999985</v>
      </c>
      <c r="DW87" s="87">
        <f t="shared" si="121"/>
        <v>73487.570000000022</v>
      </c>
      <c r="DX87" s="87">
        <f t="shared" si="122"/>
        <v>18260.679999999964</v>
      </c>
      <c r="DY87" s="83">
        <f t="shared" si="123"/>
        <v>0.80096971876847822</v>
      </c>
      <c r="DZ87" s="108"/>
      <c r="EA87" s="100">
        <f t="shared" si="67"/>
        <v>114124.46999999996</v>
      </c>
      <c r="EB87" s="91">
        <f t="shared" si="68"/>
        <v>44968.920000000013</v>
      </c>
      <c r="EC87" s="101"/>
      <c r="ED87" s="101"/>
      <c r="EE87" s="102">
        <v>14336.2</v>
      </c>
      <c r="EF87" s="102">
        <v>27561.72</v>
      </c>
      <c r="EG87" s="103">
        <f t="shared" si="124"/>
        <v>13225.52</v>
      </c>
      <c r="EH87" s="104">
        <f t="shared" si="69"/>
        <v>0.92252619243593137</v>
      </c>
      <c r="EI87" s="101"/>
      <c r="EJ87" s="101"/>
      <c r="EK87" s="396"/>
      <c r="EL87" s="2"/>
      <c r="EM87" s="101"/>
      <c r="EN87" s="101"/>
    </row>
    <row r="88" spans="1:144" s="1" customFormat="1" ht="15.75" customHeight="1" x14ac:dyDescent="0.25">
      <c r="A88" s="105" t="s">
        <v>88</v>
      </c>
      <c r="B88" s="106">
        <v>8</v>
      </c>
      <c r="C88" s="107">
        <v>2</v>
      </c>
      <c r="D88" s="76" t="s">
        <v>366</v>
      </c>
      <c r="E88" s="77">
        <v>5249.8</v>
      </c>
      <c r="F88" s="78">
        <v>-185038.27999999997</v>
      </c>
      <c r="G88" s="79">
        <v>-242487.77999999994</v>
      </c>
      <c r="H88" s="80">
        <v>5328.53</v>
      </c>
      <c r="I88" s="81">
        <v>530.7600000000001</v>
      </c>
      <c r="J88" s="82">
        <f t="shared" si="70"/>
        <v>4797.7699999999995</v>
      </c>
      <c r="K88" s="83">
        <f t="shared" si="71"/>
        <v>9.9607208742373624E-2</v>
      </c>
      <c r="L88" s="84">
        <v>2855.38</v>
      </c>
      <c r="M88" s="84">
        <v>1190.25</v>
      </c>
      <c r="N88" s="82">
        <f t="shared" si="72"/>
        <v>1665.13</v>
      </c>
      <c r="O88" s="83">
        <f t="shared" si="73"/>
        <v>0.4168446931756894</v>
      </c>
      <c r="P88" s="84">
        <v>7256.25</v>
      </c>
      <c r="Q88" s="84">
        <v>5655.67</v>
      </c>
      <c r="R88" s="82">
        <f t="shared" si="74"/>
        <v>1600.58</v>
      </c>
      <c r="S88" s="83">
        <f t="shared" si="75"/>
        <v>0.77942049956933679</v>
      </c>
      <c r="T88" s="84">
        <v>1247.8900000000001</v>
      </c>
      <c r="U88" s="84">
        <v>1072.99</v>
      </c>
      <c r="V88" s="82">
        <f t="shared" si="76"/>
        <v>174.90000000000009</v>
      </c>
      <c r="W88" s="83">
        <f t="shared" si="77"/>
        <v>0.85984341568567735</v>
      </c>
      <c r="X88" s="84">
        <v>760.70999999999992</v>
      </c>
      <c r="Y88" s="84">
        <v>7556.76</v>
      </c>
      <c r="Z88" s="82">
        <f t="shared" si="78"/>
        <v>-6796.05</v>
      </c>
      <c r="AA88" s="83">
        <f t="shared" si="79"/>
        <v>9.9338249792956592</v>
      </c>
      <c r="AB88" s="84">
        <v>4657.6200000000008</v>
      </c>
      <c r="AC88" s="84">
        <v>2308.8200000000002</v>
      </c>
      <c r="AD88" s="82">
        <f t="shared" si="80"/>
        <v>2348.8000000000006</v>
      </c>
      <c r="AE88" s="83">
        <f t="shared" si="81"/>
        <v>0.49570810843306234</v>
      </c>
      <c r="AF88" s="84">
        <v>1797.55</v>
      </c>
      <c r="AG88" s="84">
        <v>0</v>
      </c>
      <c r="AH88" s="82">
        <f t="shared" si="82"/>
        <v>1797.55</v>
      </c>
      <c r="AI88" s="85">
        <f t="shared" si="83"/>
        <v>0</v>
      </c>
      <c r="AJ88" s="84">
        <v>9897.98</v>
      </c>
      <c r="AK88" s="84">
        <v>14880.69</v>
      </c>
      <c r="AL88" s="82">
        <f t="shared" si="84"/>
        <v>-4982.7100000000009</v>
      </c>
      <c r="AM88" s="86">
        <f t="shared" si="85"/>
        <v>1.5034067557218747</v>
      </c>
      <c r="AN88" s="80">
        <v>24042.31</v>
      </c>
      <c r="AO88" s="81">
        <v>23565.55</v>
      </c>
      <c r="AP88" s="87">
        <f t="shared" si="86"/>
        <v>476.76000000000204</v>
      </c>
      <c r="AQ88" s="83">
        <f t="shared" si="63"/>
        <v>0.98016995871029022</v>
      </c>
      <c r="AR88" s="84">
        <v>2069.48</v>
      </c>
      <c r="AS88" s="84">
        <v>2031.2600000000002</v>
      </c>
      <c r="AT88" s="87">
        <f t="shared" si="64"/>
        <v>38.2199999999998</v>
      </c>
      <c r="AU88" s="96">
        <f t="shared" si="65"/>
        <v>0.98153159247733734</v>
      </c>
      <c r="AV88" s="80">
        <v>2439.6000000000004</v>
      </c>
      <c r="AW88" s="81">
        <v>3942.26</v>
      </c>
      <c r="AX88" s="87">
        <f t="shared" si="87"/>
        <v>-1502.6599999999999</v>
      </c>
      <c r="AY88" s="83">
        <f t="shared" si="88"/>
        <v>1.6159452369240859</v>
      </c>
      <c r="AZ88" s="90">
        <v>0</v>
      </c>
      <c r="BA88" s="82">
        <v>0</v>
      </c>
      <c r="BB88" s="82">
        <f t="shared" si="89"/>
        <v>0</v>
      </c>
      <c r="BC88" s="91"/>
      <c r="BD88" s="84">
        <v>47151.609999999993</v>
      </c>
      <c r="BE88" s="84">
        <v>7982.48</v>
      </c>
      <c r="BF88" s="87">
        <f t="shared" si="90"/>
        <v>39169.12999999999</v>
      </c>
      <c r="BG88" s="83">
        <f t="shared" si="91"/>
        <v>0.16929390109902928</v>
      </c>
      <c r="BH88" s="84">
        <v>3052.74</v>
      </c>
      <c r="BI88" s="84">
        <v>2490.56</v>
      </c>
      <c r="BJ88" s="82">
        <f t="shared" si="92"/>
        <v>562.17999999999984</v>
      </c>
      <c r="BK88" s="86">
        <f t="shared" si="93"/>
        <v>0.81584412691549235</v>
      </c>
      <c r="BL88" s="80">
        <v>4951.6400000000003</v>
      </c>
      <c r="BM88" s="80">
        <v>0</v>
      </c>
      <c r="BN88" s="82">
        <f t="shared" si="94"/>
        <v>4951.6400000000003</v>
      </c>
      <c r="BO88" s="86">
        <f t="shared" si="95"/>
        <v>0</v>
      </c>
      <c r="BP88" s="80">
        <v>1003.2400000000001</v>
      </c>
      <c r="BQ88" s="80">
        <v>0</v>
      </c>
      <c r="BR88" s="82">
        <f t="shared" si="96"/>
        <v>1003.2400000000001</v>
      </c>
      <c r="BS88" s="86">
        <f t="shared" si="97"/>
        <v>0</v>
      </c>
      <c r="BT88" s="80">
        <v>2294.6799999999998</v>
      </c>
      <c r="BU88" s="80">
        <v>15328.12</v>
      </c>
      <c r="BV88" s="82">
        <f t="shared" si="98"/>
        <v>-13033.44</v>
      </c>
      <c r="BW88" s="86">
        <f t="shared" si="99"/>
        <v>6.6798507852946827</v>
      </c>
      <c r="BX88" s="80">
        <v>2805.47</v>
      </c>
      <c r="BY88" s="80">
        <v>0</v>
      </c>
      <c r="BZ88" s="82">
        <f t="shared" si="100"/>
        <v>2805.47</v>
      </c>
      <c r="CA88" s="86">
        <f t="shared" si="101"/>
        <v>0</v>
      </c>
      <c r="CB88" s="80">
        <v>1640.0300000000002</v>
      </c>
      <c r="CC88" s="80">
        <v>345.01</v>
      </c>
      <c r="CD88" s="82">
        <f t="shared" si="102"/>
        <v>1295.0200000000002</v>
      </c>
      <c r="CE88" s="83">
        <f t="shared" si="103"/>
        <v>0.21036810302250566</v>
      </c>
      <c r="CF88" s="84">
        <v>276.66000000000003</v>
      </c>
      <c r="CG88" s="84">
        <v>3774.42</v>
      </c>
      <c r="CH88" s="82">
        <f t="shared" si="104"/>
        <v>-3497.76</v>
      </c>
      <c r="CI88" s="86">
        <f t="shared" si="105"/>
        <v>13.64281067013663</v>
      </c>
      <c r="CJ88" s="80">
        <v>0</v>
      </c>
      <c r="CK88" s="81">
        <v>0</v>
      </c>
      <c r="CL88" s="81">
        <v>0</v>
      </c>
      <c r="CM88" s="92"/>
      <c r="CN88" s="93">
        <v>44597.04</v>
      </c>
      <c r="CO88" s="93">
        <v>59448.649999999994</v>
      </c>
      <c r="CP88" s="87">
        <f t="shared" si="106"/>
        <v>-14851.609999999993</v>
      </c>
      <c r="CQ88" s="94">
        <f t="shared" si="107"/>
        <v>1.3330178415428466</v>
      </c>
      <c r="CR88" s="80">
        <v>27325.710000000006</v>
      </c>
      <c r="CS88" s="81">
        <v>27050.080000000002</v>
      </c>
      <c r="CT88" s="87">
        <f t="shared" si="108"/>
        <v>275.63000000000466</v>
      </c>
      <c r="CU88" s="94">
        <f t="shared" si="109"/>
        <v>0.9899131623661378</v>
      </c>
      <c r="CV88" s="80">
        <v>8385.01</v>
      </c>
      <c r="CW88" s="81">
        <v>0</v>
      </c>
      <c r="CX88" s="87">
        <f t="shared" si="110"/>
        <v>8385.01</v>
      </c>
      <c r="CY88" s="86">
        <f t="shared" si="111"/>
        <v>0</v>
      </c>
      <c r="CZ88" s="80">
        <v>951.77</v>
      </c>
      <c r="DA88" s="81">
        <v>779.57999999999993</v>
      </c>
      <c r="DB88" s="87">
        <f t="shared" si="112"/>
        <v>172.19000000000005</v>
      </c>
      <c r="DC88" s="86">
        <f t="shared" si="113"/>
        <v>0.81908444266997271</v>
      </c>
      <c r="DD88" s="80">
        <v>123.36</v>
      </c>
      <c r="DE88" s="81">
        <v>0</v>
      </c>
      <c r="DF88" s="87">
        <f t="shared" si="114"/>
        <v>123.36</v>
      </c>
      <c r="DG88" s="86">
        <f t="shared" si="115"/>
        <v>0</v>
      </c>
      <c r="DH88" s="95">
        <v>10971.559999999998</v>
      </c>
      <c r="DI88" s="403">
        <v>6568.64</v>
      </c>
      <c r="DJ88" s="87">
        <f t="shared" si="116"/>
        <v>4402.9199999999973</v>
      </c>
      <c r="DK88" s="94">
        <f t="shared" si="117"/>
        <v>0.59869699477558358</v>
      </c>
      <c r="DL88" s="80">
        <v>13340.859999999999</v>
      </c>
      <c r="DM88" s="81">
        <v>8028.1100000000006</v>
      </c>
      <c r="DN88" s="87">
        <f t="shared" si="118"/>
        <v>5312.7499999999982</v>
      </c>
      <c r="DO88" s="406">
        <f t="shared" si="66"/>
        <v>0.60176855165259224</v>
      </c>
      <c r="DP88" s="84">
        <v>0</v>
      </c>
      <c r="DQ88" s="80">
        <v>0</v>
      </c>
      <c r="DR88" s="82">
        <f t="shared" si="119"/>
        <v>0</v>
      </c>
      <c r="DS88" s="96"/>
      <c r="DT88" s="97">
        <v>7983.69</v>
      </c>
      <c r="DU88" s="97">
        <v>6466.5700000000006</v>
      </c>
      <c r="DV88" s="98">
        <f t="shared" si="120"/>
        <v>239208.36999999997</v>
      </c>
      <c r="DW88" s="87">
        <f t="shared" si="121"/>
        <v>200997.23000000004</v>
      </c>
      <c r="DX88" s="87">
        <f t="shared" si="122"/>
        <v>38211.139999999927</v>
      </c>
      <c r="DY88" s="83">
        <f t="shared" si="123"/>
        <v>0.84026002100177377</v>
      </c>
      <c r="DZ88" s="108"/>
      <c r="EA88" s="100">
        <f t="shared" si="67"/>
        <v>-146827.14000000004</v>
      </c>
      <c r="EB88" s="91">
        <f t="shared" si="68"/>
        <v>-209232.3</v>
      </c>
      <c r="EC88" s="101"/>
      <c r="ED88" s="101"/>
      <c r="EE88" s="102">
        <v>37673.74</v>
      </c>
      <c r="EF88" s="102">
        <v>16298.24</v>
      </c>
      <c r="EG88" s="103">
        <f t="shared" si="124"/>
        <v>-21375.5</v>
      </c>
      <c r="EH88" s="104">
        <f t="shared" si="69"/>
        <v>-0.56738460264364521</v>
      </c>
      <c r="EI88" s="101"/>
      <c r="EJ88" s="101"/>
      <c r="EK88" s="396"/>
      <c r="EL88" s="2"/>
      <c r="EM88" s="101"/>
      <c r="EN88" s="101"/>
    </row>
    <row r="89" spans="1:144" s="1" customFormat="1" ht="15.75" customHeight="1" x14ac:dyDescent="0.25">
      <c r="A89" s="105" t="s">
        <v>89</v>
      </c>
      <c r="B89" s="106">
        <v>5</v>
      </c>
      <c r="C89" s="107">
        <v>8</v>
      </c>
      <c r="D89" s="76" t="s">
        <v>367</v>
      </c>
      <c r="E89" s="77">
        <v>5829.9285714285716</v>
      </c>
      <c r="F89" s="78">
        <v>-17952.69000000001</v>
      </c>
      <c r="G89" s="79">
        <v>-109123.75000000001</v>
      </c>
      <c r="H89" s="80">
        <v>7943.86</v>
      </c>
      <c r="I89" s="81">
        <v>1272.6199999999999</v>
      </c>
      <c r="J89" s="82">
        <f t="shared" si="70"/>
        <v>6671.24</v>
      </c>
      <c r="K89" s="83">
        <f t="shared" si="71"/>
        <v>0.16020171553879348</v>
      </c>
      <c r="L89" s="84">
        <v>3953.24</v>
      </c>
      <c r="M89" s="84">
        <v>590.36</v>
      </c>
      <c r="N89" s="82">
        <f t="shared" si="72"/>
        <v>3362.8799999999997</v>
      </c>
      <c r="O89" s="83">
        <f t="shared" si="73"/>
        <v>0.14933573473910008</v>
      </c>
      <c r="P89" s="84">
        <v>8237.1</v>
      </c>
      <c r="Q89" s="84">
        <v>6329.22</v>
      </c>
      <c r="R89" s="82">
        <f t="shared" si="74"/>
        <v>1907.88</v>
      </c>
      <c r="S89" s="83">
        <f t="shared" si="75"/>
        <v>0.76837964817714977</v>
      </c>
      <c r="T89" s="84">
        <v>1624.2</v>
      </c>
      <c r="U89" s="84">
        <v>1389.08</v>
      </c>
      <c r="V89" s="82">
        <f t="shared" si="76"/>
        <v>235.12000000000012</v>
      </c>
      <c r="W89" s="83">
        <f t="shared" si="77"/>
        <v>0.85523950252431957</v>
      </c>
      <c r="X89" s="84">
        <v>503.69999999999993</v>
      </c>
      <c r="Y89" s="84">
        <v>2262.6699999999996</v>
      </c>
      <c r="Z89" s="82">
        <f t="shared" si="78"/>
        <v>-1758.9699999999998</v>
      </c>
      <c r="AA89" s="83">
        <f t="shared" si="79"/>
        <v>4.4920984713122891</v>
      </c>
      <c r="AB89" s="84">
        <v>12958.740000000002</v>
      </c>
      <c r="AC89" s="84">
        <v>7870.41</v>
      </c>
      <c r="AD89" s="82">
        <f t="shared" si="80"/>
        <v>5088.3300000000017</v>
      </c>
      <c r="AE89" s="83">
        <f t="shared" si="81"/>
        <v>0.60734376953314895</v>
      </c>
      <c r="AF89" s="84">
        <v>1996.1700000000003</v>
      </c>
      <c r="AG89" s="84">
        <v>5096.5</v>
      </c>
      <c r="AH89" s="82">
        <f t="shared" si="82"/>
        <v>-3100.33</v>
      </c>
      <c r="AI89" s="85">
        <f t="shared" si="83"/>
        <v>2.5531392616861286</v>
      </c>
      <c r="AJ89" s="84">
        <v>10989.97</v>
      </c>
      <c r="AK89" s="84">
        <v>15064.8</v>
      </c>
      <c r="AL89" s="82">
        <f t="shared" si="84"/>
        <v>-4074.83</v>
      </c>
      <c r="AM89" s="86">
        <f t="shared" si="85"/>
        <v>1.3707771722761755</v>
      </c>
      <c r="AN89" s="80">
        <v>0</v>
      </c>
      <c r="AO89" s="81">
        <v>0</v>
      </c>
      <c r="AP89" s="87">
        <f t="shared" si="86"/>
        <v>0</v>
      </c>
      <c r="AQ89" s="83"/>
      <c r="AR89" s="84">
        <v>0</v>
      </c>
      <c r="AS89" s="84">
        <v>0</v>
      </c>
      <c r="AT89" s="87">
        <f t="shared" si="64"/>
        <v>0</v>
      </c>
      <c r="AU89" s="96"/>
      <c r="AV89" s="80">
        <v>3318.39</v>
      </c>
      <c r="AW89" s="81">
        <v>0</v>
      </c>
      <c r="AX89" s="87">
        <f t="shared" si="87"/>
        <v>3318.39</v>
      </c>
      <c r="AY89" s="83">
        <f t="shared" si="88"/>
        <v>0</v>
      </c>
      <c r="AZ89" s="90">
        <v>0</v>
      </c>
      <c r="BA89" s="82">
        <v>0</v>
      </c>
      <c r="BB89" s="82">
        <f t="shared" si="89"/>
        <v>0</v>
      </c>
      <c r="BC89" s="91"/>
      <c r="BD89" s="84">
        <v>52468.07</v>
      </c>
      <c r="BE89" s="84">
        <v>24516.19</v>
      </c>
      <c r="BF89" s="87">
        <f t="shared" si="90"/>
        <v>27951.88</v>
      </c>
      <c r="BG89" s="83">
        <f t="shared" si="91"/>
        <v>0.46725923023278726</v>
      </c>
      <c r="BH89" s="84">
        <v>4593.3999999999996</v>
      </c>
      <c r="BI89" s="84">
        <v>0</v>
      </c>
      <c r="BJ89" s="82">
        <f t="shared" si="92"/>
        <v>4593.3999999999996</v>
      </c>
      <c r="BK89" s="86">
        <f t="shared" si="93"/>
        <v>0</v>
      </c>
      <c r="BL89" s="80">
        <v>6740.54</v>
      </c>
      <c r="BM89" s="80">
        <v>10864.77</v>
      </c>
      <c r="BN89" s="82">
        <f t="shared" si="94"/>
        <v>-4124.2300000000005</v>
      </c>
      <c r="BO89" s="86">
        <f t="shared" si="95"/>
        <v>1.6118545398439887</v>
      </c>
      <c r="BP89" s="80">
        <v>1267.4299999999998</v>
      </c>
      <c r="BQ89" s="80">
        <v>0</v>
      </c>
      <c r="BR89" s="82">
        <f t="shared" si="96"/>
        <v>1267.4299999999998</v>
      </c>
      <c r="BS89" s="86">
        <f t="shared" si="97"/>
        <v>0</v>
      </c>
      <c r="BT89" s="80">
        <v>3031</v>
      </c>
      <c r="BU89" s="80">
        <v>0</v>
      </c>
      <c r="BV89" s="82">
        <f t="shared" si="98"/>
        <v>3031</v>
      </c>
      <c r="BW89" s="86">
        <f t="shared" si="99"/>
        <v>0</v>
      </c>
      <c r="BX89" s="80">
        <v>1855.0799999999997</v>
      </c>
      <c r="BY89" s="80">
        <v>0</v>
      </c>
      <c r="BZ89" s="82">
        <f t="shared" si="100"/>
        <v>1855.0799999999997</v>
      </c>
      <c r="CA89" s="86">
        <f t="shared" si="101"/>
        <v>0</v>
      </c>
      <c r="CB89" s="80">
        <v>4578.25</v>
      </c>
      <c r="CC89" s="80">
        <v>733.3</v>
      </c>
      <c r="CD89" s="82">
        <f t="shared" si="102"/>
        <v>3844.95</v>
      </c>
      <c r="CE89" s="83">
        <f t="shared" si="103"/>
        <v>0.16017037077485938</v>
      </c>
      <c r="CF89" s="84">
        <v>311.88000000000005</v>
      </c>
      <c r="CG89" s="84">
        <v>0</v>
      </c>
      <c r="CH89" s="82">
        <f t="shared" si="104"/>
        <v>311.88000000000005</v>
      </c>
      <c r="CI89" s="86">
        <f t="shared" si="105"/>
        <v>0</v>
      </c>
      <c r="CJ89" s="80">
        <v>0</v>
      </c>
      <c r="CK89" s="81">
        <v>0</v>
      </c>
      <c r="CL89" s="81">
        <v>0</v>
      </c>
      <c r="CM89" s="92"/>
      <c r="CN89" s="93">
        <v>22727.34</v>
      </c>
      <c r="CO89" s="93">
        <v>38226.379999999997</v>
      </c>
      <c r="CP89" s="87">
        <f t="shared" si="106"/>
        <v>-15499.039999999997</v>
      </c>
      <c r="CQ89" s="94">
        <f t="shared" si="107"/>
        <v>1.6819557414110053</v>
      </c>
      <c r="CR89" s="80">
        <v>23078.29</v>
      </c>
      <c r="CS89" s="81">
        <v>19759.689999999999</v>
      </c>
      <c r="CT89" s="87">
        <f t="shared" si="108"/>
        <v>3318.6000000000022</v>
      </c>
      <c r="CU89" s="94">
        <f t="shared" si="109"/>
        <v>0.85620251760420718</v>
      </c>
      <c r="CV89" s="80">
        <v>9137.2099999999991</v>
      </c>
      <c r="CW89" s="81">
        <v>0</v>
      </c>
      <c r="CX89" s="87">
        <f t="shared" si="110"/>
        <v>9137.2099999999991</v>
      </c>
      <c r="CY89" s="86">
        <f t="shared" si="111"/>
        <v>0</v>
      </c>
      <c r="CZ89" s="80">
        <v>1631.2199999999998</v>
      </c>
      <c r="DA89" s="81">
        <v>1341.8</v>
      </c>
      <c r="DB89" s="87">
        <f t="shared" si="112"/>
        <v>289.41999999999985</v>
      </c>
      <c r="DC89" s="86">
        <f t="shared" si="113"/>
        <v>0.82257451478034849</v>
      </c>
      <c r="DD89" s="80">
        <v>211.04000000000002</v>
      </c>
      <c r="DE89" s="81">
        <v>341.34</v>
      </c>
      <c r="DF89" s="87">
        <f t="shared" si="114"/>
        <v>-130.29999999999995</v>
      </c>
      <c r="DG89" s="86">
        <f t="shared" si="115"/>
        <v>1.6174184988627744</v>
      </c>
      <c r="DH89" s="95">
        <v>8424.81</v>
      </c>
      <c r="DI89" s="403">
        <v>6854.2</v>
      </c>
      <c r="DJ89" s="87">
        <f t="shared" si="116"/>
        <v>1570.6099999999997</v>
      </c>
      <c r="DK89" s="94">
        <f t="shared" si="117"/>
        <v>0.81357324378828721</v>
      </c>
      <c r="DL89" s="80">
        <v>0</v>
      </c>
      <c r="DM89" s="81">
        <v>0</v>
      </c>
      <c r="DN89" s="87">
        <f t="shared" si="118"/>
        <v>0</v>
      </c>
      <c r="DO89" s="406"/>
      <c r="DP89" s="84">
        <v>0</v>
      </c>
      <c r="DQ89" s="80">
        <v>0</v>
      </c>
      <c r="DR89" s="82">
        <f t="shared" si="119"/>
        <v>0</v>
      </c>
      <c r="DS89" s="96"/>
      <c r="DT89" s="97">
        <v>6558.1800000000012</v>
      </c>
      <c r="DU89" s="97">
        <v>5226.53</v>
      </c>
      <c r="DV89" s="98">
        <f t="shared" si="120"/>
        <v>198139.10999999996</v>
      </c>
      <c r="DW89" s="87">
        <f t="shared" si="121"/>
        <v>147739.85999999999</v>
      </c>
      <c r="DX89" s="87">
        <f t="shared" si="122"/>
        <v>50399.249999999971</v>
      </c>
      <c r="DY89" s="83">
        <f t="shared" si="123"/>
        <v>0.7456370425808414</v>
      </c>
      <c r="DZ89" s="108"/>
      <c r="EA89" s="100">
        <f t="shared" si="67"/>
        <v>32446.559999999969</v>
      </c>
      <c r="EB89" s="91">
        <f t="shared" si="68"/>
        <v>-70392.36000000003</v>
      </c>
      <c r="EC89" s="101"/>
      <c r="ED89" s="101"/>
      <c r="EE89" s="102">
        <v>30962.170000000006</v>
      </c>
      <c r="EF89" s="102">
        <v>102543.28</v>
      </c>
      <c r="EG89" s="103">
        <f t="shared" si="124"/>
        <v>71581.109999999986</v>
      </c>
      <c r="EH89" s="104">
        <f t="shared" si="69"/>
        <v>2.3118893152514817</v>
      </c>
      <c r="EI89" s="101"/>
      <c r="EJ89" s="101"/>
      <c r="EK89" s="396"/>
      <c r="EL89" s="2"/>
      <c r="EM89" s="101"/>
      <c r="EN89" s="101"/>
    </row>
    <row r="90" spans="1:144" s="1" customFormat="1" ht="15.75" customHeight="1" x14ac:dyDescent="0.25">
      <c r="A90" s="105" t="s">
        <v>90</v>
      </c>
      <c r="B90" s="106">
        <v>8</v>
      </c>
      <c r="C90" s="107">
        <v>3</v>
      </c>
      <c r="D90" s="76" t="s">
        <v>368</v>
      </c>
      <c r="E90" s="77">
        <v>5492.0857142857139</v>
      </c>
      <c r="F90" s="78">
        <v>-422501.54000000004</v>
      </c>
      <c r="G90" s="79">
        <v>-217057.14</v>
      </c>
      <c r="H90" s="80">
        <v>6110.52</v>
      </c>
      <c r="I90" s="81">
        <v>691.71999999999991</v>
      </c>
      <c r="J90" s="82">
        <f t="shared" si="70"/>
        <v>5418.8</v>
      </c>
      <c r="K90" s="83">
        <f t="shared" si="71"/>
        <v>0.11320149512643767</v>
      </c>
      <c r="L90" s="84">
        <v>2897.07</v>
      </c>
      <c r="M90" s="84">
        <v>1057.99</v>
      </c>
      <c r="N90" s="82">
        <f t="shared" si="72"/>
        <v>1839.0800000000002</v>
      </c>
      <c r="O90" s="83">
        <f t="shared" si="73"/>
        <v>0.36519310889968137</v>
      </c>
      <c r="P90" s="84">
        <v>6887.66</v>
      </c>
      <c r="Q90" s="84">
        <v>5281.35</v>
      </c>
      <c r="R90" s="82">
        <f t="shared" si="74"/>
        <v>1606.3099999999995</v>
      </c>
      <c r="S90" s="83">
        <f t="shared" si="75"/>
        <v>0.76678436508190018</v>
      </c>
      <c r="T90" s="84">
        <v>1349.97</v>
      </c>
      <c r="U90" s="84">
        <v>1155.0999999999999</v>
      </c>
      <c r="V90" s="82">
        <f t="shared" si="76"/>
        <v>194.87000000000012</v>
      </c>
      <c r="W90" s="83">
        <f t="shared" si="77"/>
        <v>0.85564864404394159</v>
      </c>
      <c r="X90" s="84">
        <v>761.75</v>
      </c>
      <c r="Y90" s="84">
        <v>1.3</v>
      </c>
      <c r="Z90" s="82">
        <f t="shared" si="78"/>
        <v>760.45</v>
      </c>
      <c r="AA90" s="83">
        <f t="shared" si="79"/>
        <v>1.706596652445028E-3</v>
      </c>
      <c r="AB90" s="84">
        <v>5913.89</v>
      </c>
      <c r="AC90" s="84">
        <v>4057.69</v>
      </c>
      <c r="AD90" s="82">
        <f t="shared" si="80"/>
        <v>1856.2000000000003</v>
      </c>
      <c r="AE90" s="83">
        <f t="shared" si="81"/>
        <v>0.68612875789032257</v>
      </c>
      <c r="AF90" s="84">
        <v>1880.5100000000002</v>
      </c>
      <c r="AG90" s="84">
        <v>0</v>
      </c>
      <c r="AH90" s="82">
        <f t="shared" si="82"/>
        <v>1880.5100000000002</v>
      </c>
      <c r="AI90" s="85">
        <f t="shared" si="83"/>
        <v>0</v>
      </c>
      <c r="AJ90" s="84">
        <v>10353.16</v>
      </c>
      <c r="AK90" s="84">
        <v>46177.299999999996</v>
      </c>
      <c r="AL90" s="82">
        <f t="shared" si="84"/>
        <v>-35824.14</v>
      </c>
      <c r="AM90" s="86">
        <f t="shared" si="85"/>
        <v>4.4602131136773693</v>
      </c>
      <c r="AN90" s="80">
        <v>46037.350000000006</v>
      </c>
      <c r="AO90" s="81">
        <v>48798.150000000009</v>
      </c>
      <c r="AP90" s="87">
        <f t="shared" si="86"/>
        <v>-2760.8000000000029</v>
      </c>
      <c r="AQ90" s="83">
        <f t="shared" si="63"/>
        <v>1.0599686993278283</v>
      </c>
      <c r="AR90" s="84">
        <v>1035.83</v>
      </c>
      <c r="AS90" s="84">
        <v>1015.65</v>
      </c>
      <c r="AT90" s="87">
        <f t="shared" si="64"/>
        <v>20.17999999999995</v>
      </c>
      <c r="AU90" s="96">
        <f t="shared" si="65"/>
        <v>0.98051803867429987</v>
      </c>
      <c r="AV90" s="80">
        <v>2771.3300000000004</v>
      </c>
      <c r="AW90" s="81">
        <v>0</v>
      </c>
      <c r="AX90" s="87">
        <f t="shared" si="87"/>
        <v>2771.3300000000004</v>
      </c>
      <c r="AY90" s="83">
        <f t="shared" si="88"/>
        <v>0</v>
      </c>
      <c r="AZ90" s="90">
        <v>0</v>
      </c>
      <c r="BA90" s="82">
        <v>0</v>
      </c>
      <c r="BB90" s="82">
        <f t="shared" si="89"/>
        <v>0</v>
      </c>
      <c r="BC90" s="91"/>
      <c r="BD90" s="84">
        <v>50595.9</v>
      </c>
      <c r="BE90" s="84">
        <v>9659.67</v>
      </c>
      <c r="BF90" s="87">
        <f t="shared" si="90"/>
        <v>40936.230000000003</v>
      </c>
      <c r="BG90" s="83">
        <f t="shared" si="91"/>
        <v>0.19091803881342165</v>
      </c>
      <c r="BH90" s="84">
        <v>3600.08</v>
      </c>
      <c r="BI90" s="84">
        <v>0</v>
      </c>
      <c r="BJ90" s="82">
        <f t="shared" si="92"/>
        <v>3600.08</v>
      </c>
      <c r="BK90" s="86">
        <f t="shared" si="93"/>
        <v>0</v>
      </c>
      <c r="BL90" s="80">
        <v>4567.24</v>
      </c>
      <c r="BM90" s="80">
        <v>72959.72</v>
      </c>
      <c r="BN90" s="82">
        <f t="shared" si="94"/>
        <v>-68392.479999999996</v>
      </c>
      <c r="BO90" s="86">
        <f t="shared" si="95"/>
        <v>15.974575454760425</v>
      </c>
      <c r="BP90" s="80">
        <v>1423.5500000000002</v>
      </c>
      <c r="BQ90" s="80">
        <v>1295.47</v>
      </c>
      <c r="BR90" s="82">
        <f t="shared" si="96"/>
        <v>128.08000000000015</v>
      </c>
      <c r="BS90" s="86">
        <f t="shared" si="97"/>
        <v>0.91002774753257687</v>
      </c>
      <c r="BT90" s="80">
        <v>2626.35</v>
      </c>
      <c r="BU90" s="80">
        <v>0</v>
      </c>
      <c r="BV90" s="82">
        <f t="shared" si="98"/>
        <v>2626.35</v>
      </c>
      <c r="BW90" s="86">
        <f t="shared" si="99"/>
        <v>0</v>
      </c>
      <c r="BX90" s="80">
        <v>2806.4700000000007</v>
      </c>
      <c r="BY90" s="80">
        <v>0</v>
      </c>
      <c r="BZ90" s="82">
        <f t="shared" si="100"/>
        <v>2806.4700000000007</v>
      </c>
      <c r="CA90" s="86">
        <f t="shared" si="101"/>
        <v>0</v>
      </c>
      <c r="CB90" s="80">
        <v>2080.9700000000003</v>
      </c>
      <c r="CC90" s="80">
        <v>898.2</v>
      </c>
      <c r="CD90" s="82">
        <f t="shared" si="102"/>
        <v>1182.7700000000002</v>
      </c>
      <c r="CE90" s="83">
        <f t="shared" si="103"/>
        <v>0.43162563612161631</v>
      </c>
      <c r="CF90" s="84">
        <v>430.59000000000003</v>
      </c>
      <c r="CG90" s="84">
        <v>0</v>
      </c>
      <c r="CH90" s="82">
        <f t="shared" si="104"/>
        <v>430.59000000000003</v>
      </c>
      <c r="CI90" s="86">
        <f t="shared" si="105"/>
        <v>0</v>
      </c>
      <c r="CJ90" s="80">
        <v>0</v>
      </c>
      <c r="CK90" s="81">
        <v>0</v>
      </c>
      <c r="CL90" s="81">
        <v>0</v>
      </c>
      <c r="CM90" s="92"/>
      <c r="CN90" s="93">
        <v>29127.94</v>
      </c>
      <c r="CO90" s="93">
        <v>39367.46</v>
      </c>
      <c r="CP90" s="87">
        <f t="shared" si="106"/>
        <v>-10239.52</v>
      </c>
      <c r="CQ90" s="94">
        <f t="shared" si="107"/>
        <v>1.3515360166218415</v>
      </c>
      <c r="CR90" s="80">
        <v>39225.100000000006</v>
      </c>
      <c r="CS90" s="81">
        <v>39035.619999999995</v>
      </c>
      <c r="CT90" s="87">
        <f t="shared" si="108"/>
        <v>189.48000000001048</v>
      </c>
      <c r="CU90" s="94">
        <f t="shared" si="109"/>
        <v>0.99516941958082938</v>
      </c>
      <c r="CV90" s="80">
        <v>8412.7999999999993</v>
      </c>
      <c r="CW90" s="81">
        <v>0</v>
      </c>
      <c r="CX90" s="87">
        <f t="shared" si="110"/>
        <v>8412.7999999999993</v>
      </c>
      <c r="CY90" s="86">
        <f t="shared" si="111"/>
        <v>0</v>
      </c>
      <c r="CZ90" s="80">
        <v>1095.1300000000001</v>
      </c>
      <c r="DA90" s="81">
        <v>897.98</v>
      </c>
      <c r="DB90" s="87">
        <f t="shared" si="112"/>
        <v>197.15000000000009</v>
      </c>
      <c r="DC90" s="86">
        <f t="shared" si="113"/>
        <v>0.81997571064622454</v>
      </c>
      <c r="DD90" s="80">
        <v>142.81</v>
      </c>
      <c r="DE90" s="81">
        <v>0</v>
      </c>
      <c r="DF90" s="87">
        <f t="shared" si="114"/>
        <v>142.81</v>
      </c>
      <c r="DG90" s="86">
        <f t="shared" si="115"/>
        <v>0</v>
      </c>
      <c r="DH90" s="95">
        <v>8232.64</v>
      </c>
      <c r="DI90" s="403">
        <v>6535.2600000000011</v>
      </c>
      <c r="DJ90" s="87">
        <f t="shared" si="116"/>
        <v>1697.3799999999983</v>
      </c>
      <c r="DK90" s="94">
        <f t="shared" si="117"/>
        <v>0.79382312356668117</v>
      </c>
      <c r="DL90" s="80">
        <v>10055.959999999999</v>
      </c>
      <c r="DM90" s="81">
        <v>7985.630000000001</v>
      </c>
      <c r="DN90" s="87">
        <f t="shared" si="118"/>
        <v>2070.3299999999981</v>
      </c>
      <c r="DO90" s="406">
        <f t="shared" si="66"/>
        <v>0.79411910946344277</v>
      </c>
      <c r="DP90" s="84">
        <v>0</v>
      </c>
      <c r="DQ90" s="80">
        <v>0</v>
      </c>
      <c r="DR90" s="82">
        <f t="shared" si="119"/>
        <v>0</v>
      </c>
      <c r="DS90" s="96"/>
      <c r="DT90" s="97">
        <v>8642.57</v>
      </c>
      <c r="DU90" s="97">
        <v>10935.199999999999</v>
      </c>
      <c r="DV90" s="98">
        <f t="shared" si="120"/>
        <v>259065.13999999998</v>
      </c>
      <c r="DW90" s="87">
        <f t="shared" si="121"/>
        <v>297806.46000000002</v>
      </c>
      <c r="DX90" s="87">
        <f t="shared" si="122"/>
        <v>-38741.320000000036</v>
      </c>
      <c r="DY90" s="83">
        <f t="shared" si="123"/>
        <v>1.149542775226339</v>
      </c>
      <c r="DZ90" s="108"/>
      <c r="EA90" s="100">
        <f t="shared" si="67"/>
        <v>-461242.8600000001</v>
      </c>
      <c r="EB90" s="91">
        <f t="shared" si="68"/>
        <v>-233739.05000000008</v>
      </c>
      <c r="EC90" s="101"/>
      <c r="ED90" s="101"/>
      <c r="EE90" s="102">
        <v>40767.89</v>
      </c>
      <c r="EF90" s="102">
        <v>53341.64</v>
      </c>
      <c r="EG90" s="103">
        <f t="shared" si="124"/>
        <v>12573.75</v>
      </c>
      <c r="EH90" s="104">
        <f t="shared" si="69"/>
        <v>0.30842287888826231</v>
      </c>
      <c r="EI90" s="101"/>
      <c r="EJ90" s="101"/>
      <c r="EK90" s="396"/>
      <c r="EL90" s="2"/>
      <c r="EM90" s="101"/>
      <c r="EN90" s="101"/>
    </row>
    <row r="91" spans="1:144" s="1" customFormat="1" ht="15.75" customHeight="1" x14ac:dyDescent="0.25">
      <c r="A91" s="105" t="s">
        <v>91</v>
      </c>
      <c r="B91" s="106">
        <v>8</v>
      </c>
      <c r="C91" s="107">
        <v>4</v>
      </c>
      <c r="D91" s="76" t="s">
        <v>369</v>
      </c>
      <c r="E91" s="77">
        <v>8941.4857142857163</v>
      </c>
      <c r="F91" s="78">
        <v>83566.36000000003</v>
      </c>
      <c r="G91" s="79">
        <v>3763.3899999999908</v>
      </c>
      <c r="H91" s="80">
        <v>9046.1200000000008</v>
      </c>
      <c r="I91" s="81">
        <v>884.44</v>
      </c>
      <c r="J91" s="82">
        <f t="shared" si="70"/>
        <v>8161.68</v>
      </c>
      <c r="K91" s="83">
        <f t="shared" si="71"/>
        <v>9.7770093697629484E-2</v>
      </c>
      <c r="L91" s="84">
        <v>4822.1100000000006</v>
      </c>
      <c r="M91" s="84">
        <v>875.2399999999999</v>
      </c>
      <c r="N91" s="82">
        <f t="shared" si="72"/>
        <v>3946.8700000000008</v>
      </c>
      <c r="O91" s="83">
        <f t="shared" si="73"/>
        <v>0.18150560646687858</v>
      </c>
      <c r="P91" s="84">
        <v>12317.79</v>
      </c>
      <c r="Q91" s="84">
        <v>9395.77</v>
      </c>
      <c r="R91" s="82">
        <f t="shared" si="74"/>
        <v>2922.0200000000004</v>
      </c>
      <c r="S91" s="83">
        <f t="shared" si="75"/>
        <v>0.76278049877453669</v>
      </c>
      <c r="T91" s="84">
        <v>2172.77</v>
      </c>
      <c r="U91" s="84">
        <v>1866.7999999999997</v>
      </c>
      <c r="V91" s="82">
        <f t="shared" si="76"/>
        <v>305.97000000000025</v>
      </c>
      <c r="W91" s="83">
        <f t="shared" si="77"/>
        <v>0.85917975671608116</v>
      </c>
      <c r="X91" s="84">
        <v>1520.0500000000002</v>
      </c>
      <c r="Y91" s="84">
        <v>10428.48</v>
      </c>
      <c r="Z91" s="82">
        <f t="shared" si="78"/>
        <v>-8908.43</v>
      </c>
      <c r="AA91" s="83">
        <f t="shared" si="79"/>
        <v>6.8606164270912133</v>
      </c>
      <c r="AB91" s="84">
        <v>10101.189999999999</v>
      </c>
      <c r="AC91" s="84">
        <v>6625.420000000001</v>
      </c>
      <c r="AD91" s="82">
        <f t="shared" si="80"/>
        <v>3475.7699999999977</v>
      </c>
      <c r="AE91" s="83">
        <f t="shared" si="81"/>
        <v>0.65590489833376087</v>
      </c>
      <c r="AF91" s="84">
        <v>3061.57</v>
      </c>
      <c r="AG91" s="84">
        <v>0</v>
      </c>
      <c r="AH91" s="82">
        <f t="shared" si="82"/>
        <v>3061.57</v>
      </c>
      <c r="AI91" s="85">
        <f t="shared" si="83"/>
        <v>0</v>
      </c>
      <c r="AJ91" s="84">
        <v>16858.23</v>
      </c>
      <c r="AK91" s="84">
        <v>22015.959999999995</v>
      </c>
      <c r="AL91" s="82">
        <f t="shared" si="84"/>
        <v>-5157.7299999999959</v>
      </c>
      <c r="AM91" s="86">
        <f t="shared" si="85"/>
        <v>1.3059473028900421</v>
      </c>
      <c r="AN91" s="80">
        <v>47356.1</v>
      </c>
      <c r="AO91" s="81">
        <v>48526.96</v>
      </c>
      <c r="AP91" s="87">
        <f t="shared" si="86"/>
        <v>-1170.8600000000006</v>
      </c>
      <c r="AQ91" s="83">
        <f t="shared" si="63"/>
        <v>1.0247245866952726</v>
      </c>
      <c r="AR91" s="84">
        <v>4141.7</v>
      </c>
      <c r="AS91" s="84">
        <v>4062.52</v>
      </c>
      <c r="AT91" s="87">
        <f t="shared" si="64"/>
        <v>79.179999999999836</v>
      </c>
      <c r="AU91" s="96">
        <f t="shared" si="65"/>
        <v>0.980882246420552</v>
      </c>
      <c r="AV91" s="80">
        <v>4099.6500000000005</v>
      </c>
      <c r="AW91" s="81">
        <v>0</v>
      </c>
      <c r="AX91" s="87">
        <f t="shared" si="87"/>
        <v>4099.6500000000005</v>
      </c>
      <c r="AY91" s="83">
        <f t="shared" si="88"/>
        <v>0</v>
      </c>
      <c r="AZ91" s="90">
        <v>0</v>
      </c>
      <c r="BA91" s="82">
        <v>0</v>
      </c>
      <c r="BB91" s="82">
        <f t="shared" si="89"/>
        <v>0</v>
      </c>
      <c r="BC91" s="91"/>
      <c r="BD91" s="84">
        <v>92948.340000000011</v>
      </c>
      <c r="BE91" s="84">
        <v>76116.2</v>
      </c>
      <c r="BF91" s="87">
        <f t="shared" si="90"/>
        <v>16832.140000000014</v>
      </c>
      <c r="BG91" s="83">
        <f t="shared" si="91"/>
        <v>0.81890865398994739</v>
      </c>
      <c r="BH91" s="84">
        <v>5286.21</v>
      </c>
      <c r="BI91" s="84">
        <v>0</v>
      </c>
      <c r="BJ91" s="82">
        <f t="shared" si="92"/>
        <v>5286.21</v>
      </c>
      <c r="BK91" s="86">
        <f t="shared" si="93"/>
        <v>0</v>
      </c>
      <c r="BL91" s="80">
        <v>8079.51</v>
      </c>
      <c r="BM91" s="80">
        <v>9553.08</v>
      </c>
      <c r="BN91" s="82">
        <f t="shared" si="94"/>
        <v>-1473.5699999999997</v>
      </c>
      <c r="BO91" s="86">
        <f t="shared" si="95"/>
        <v>1.1823835851431583</v>
      </c>
      <c r="BP91" s="80">
        <v>2263.98</v>
      </c>
      <c r="BQ91" s="80">
        <v>1110.22</v>
      </c>
      <c r="BR91" s="82">
        <f t="shared" si="96"/>
        <v>1153.76</v>
      </c>
      <c r="BS91" s="86">
        <f t="shared" si="97"/>
        <v>0.49038419067306249</v>
      </c>
      <c r="BT91" s="80">
        <v>4694.3100000000004</v>
      </c>
      <c r="BU91" s="80">
        <v>0</v>
      </c>
      <c r="BV91" s="82">
        <f t="shared" si="98"/>
        <v>4694.3100000000004</v>
      </c>
      <c r="BW91" s="86">
        <f t="shared" si="99"/>
        <v>0</v>
      </c>
      <c r="BX91" s="80">
        <v>5611.7300000000005</v>
      </c>
      <c r="BY91" s="80">
        <v>0</v>
      </c>
      <c r="BZ91" s="82">
        <f t="shared" si="100"/>
        <v>5611.7300000000005</v>
      </c>
      <c r="CA91" s="86">
        <f t="shared" si="101"/>
        <v>0</v>
      </c>
      <c r="CB91" s="80">
        <v>3653.5</v>
      </c>
      <c r="CC91" s="80">
        <v>471.34</v>
      </c>
      <c r="CD91" s="82">
        <f t="shared" si="102"/>
        <v>3182.16</v>
      </c>
      <c r="CE91" s="83">
        <f t="shared" si="103"/>
        <v>0.12901053784042699</v>
      </c>
      <c r="CF91" s="84">
        <v>625.02</v>
      </c>
      <c r="CG91" s="84">
        <v>0</v>
      </c>
      <c r="CH91" s="82">
        <f t="shared" si="104"/>
        <v>625.02</v>
      </c>
      <c r="CI91" s="86">
        <f t="shared" si="105"/>
        <v>0</v>
      </c>
      <c r="CJ91" s="80">
        <v>0</v>
      </c>
      <c r="CK91" s="81">
        <v>0</v>
      </c>
      <c r="CL91" s="81">
        <v>0</v>
      </c>
      <c r="CM91" s="92"/>
      <c r="CN91" s="93">
        <v>51249.060000000005</v>
      </c>
      <c r="CO91" s="93">
        <v>64444.01</v>
      </c>
      <c r="CP91" s="87">
        <f t="shared" si="106"/>
        <v>-13194.949999999997</v>
      </c>
      <c r="CQ91" s="94">
        <f t="shared" si="107"/>
        <v>1.2574671613489106</v>
      </c>
      <c r="CR91" s="80">
        <v>54863.12</v>
      </c>
      <c r="CS91" s="81">
        <v>53677.310000000005</v>
      </c>
      <c r="CT91" s="87">
        <f t="shared" si="108"/>
        <v>1185.8099999999977</v>
      </c>
      <c r="CU91" s="94">
        <f t="shared" si="109"/>
        <v>0.97838602689748599</v>
      </c>
      <c r="CV91" s="80">
        <v>11393.199999999999</v>
      </c>
      <c r="CW91" s="81">
        <v>0</v>
      </c>
      <c r="CX91" s="87">
        <f t="shared" si="110"/>
        <v>11393.199999999999</v>
      </c>
      <c r="CY91" s="86">
        <f t="shared" si="111"/>
        <v>0</v>
      </c>
      <c r="CZ91" s="80">
        <v>1675.6500000000003</v>
      </c>
      <c r="DA91" s="81">
        <v>1374.06</v>
      </c>
      <c r="DB91" s="87">
        <f t="shared" si="112"/>
        <v>301.59000000000037</v>
      </c>
      <c r="DC91" s="86">
        <f t="shared" si="113"/>
        <v>0.82001611315012068</v>
      </c>
      <c r="DD91" s="80">
        <v>216.39</v>
      </c>
      <c r="DE91" s="81">
        <v>0</v>
      </c>
      <c r="DF91" s="87">
        <f t="shared" si="114"/>
        <v>216.39</v>
      </c>
      <c r="DG91" s="86">
        <f t="shared" si="115"/>
        <v>0</v>
      </c>
      <c r="DH91" s="95">
        <v>12399.17</v>
      </c>
      <c r="DI91" s="403">
        <v>9726.2699999999986</v>
      </c>
      <c r="DJ91" s="87">
        <f t="shared" si="116"/>
        <v>2672.9000000000015</v>
      </c>
      <c r="DK91" s="94">
        <f t="shared" si="117"/>
        <v>0.78442911904587154</v>
      </c>
      <c r="DL91" s="80">
        <v>15182.56</v>
      </c>
      <c r="DM91" s="81">
        <v>11888.71</v>
      </c>
      <c r="DN91" s="87">
        <f t="shared" si="118"/>
        <v>3293.8500000000004</v>
      </c>
      <c r="DO91" s="406">
        <f t="shared" si="66"/>
        <v>0.78305042100936861</v>
      </c>
      <c r="DP91" s="84">
        <v>0</v>
      </c>
      <c r="DQ91" s="80">
        <v>0</v>
      </c>
      <c r="DR91" s="82">
        <f t="shared" si="119"/>
        <v>0</v>
      </c>
      <c r="DS91" s="96"/>
      <c r="DT91" s="97">
        <v>13309.5</v>
      </c>
      <c r="DU91" s="97">
        <v>11279.45</v>
      </c>
      <c r="DV91" s="98">
        <f t="shared" si="120"/>
        <v>398948.53</v>
      </c>
      <c r="DW91" s="87">
        <f t="shared" si="121"/>
        <v>344322.24000000005</v>
      </c>
      <c r="DX91" s="87">
        <f t="shared" si="122"/>
        <v>54626.289999999979</v>
      </c>
      <c r="DY91" s="83">
        <f t="shared" si="123"/>
        <v>0.86307434194581445</v>
      </c>
      <c r="DZ91" s="108"/>
      <c r="EA91" s="100">
        <f t="shared" si="67"/>
        <v>138192.65000000002</v>
      </c>
      <c r="EB91" s="91">
        <f t="shared" si="68"/>
        <v>39675.15</v>
      </c>
      <c r="EC91" s="101"/>
      <c r="ED91" s="101"/>
      <c r="EE91" s="102">
        <v>62833.81</v>
      </c>
      <c r="EF91" s="102">
        <v>100573.31</v>
      </c>
      <c r="EG91" s="103">
        <f t="shared" si="124"/>
        <v>37739.5</v>
      </c>
      <c r="EH91" s="104">
        <f t="shared" si="69"/>
        <v>0.60062409075623457</v>
      </c>
      <c r="EI91" s="101"/>
      <c r="EJ91" s="101"/>
      <c r="EK91" s="396"/>
      <c r="EL91" s="2"/>
      <c r="EM91" s="101"/>
      <c r="EN91" s="101"/>
    </row>
    <row r="92" spans="1:144" s="1" customFormat="1" ht="15.75" customHeight="1" x14ac:dyDescent="0.25">
      <c r="A92" s="105" t="s">
        <v>92</v>
      </c>
      <c r="B92" s="106">
        <v>9</v>
      </c>
      <c r="C92" s="107">
        <v>4</v>
      </c>
      <c r="D92" s="76" t="s">
        <v>370</v>
      </c>
      <c r="E92" s="77">
        <v>10175.128571428573</v>
      </c>
      <c r="F92" s="78">
        <v>45609.329999999973</v>
      </c>
      <c r="G92" s="79">
        <v>39558.65</v>
      </c>
      <c r="H92" s="80">
        <v>10440.68</v>
      </c>
      <c r="I92" s="81">
        <v>898.56</v>
      </c>
      <c r="J92" s="82">
        <f t="shared" si="70"/>
        <v>9542.1200000000008</v>
      </c>
      <c r="K92" s="83">
        <f t="shared" si="71"/>
        <v>8.6063359857787028E-2</v>
      </c>
      <c r="L92" s="84">
        <v>4114.8100000000004</v>
      </c>
      <c r="M92" s="84">
        <v>1036.3600000000001</v>
      </c>
      <c r="N92" s="82">
        <f t="shared" si="72"/>
        <v>3078.4500000000003</v>
      </c>
      <c r="O92" s="83">
        <f t="shared" si="73"/>
        <v>0.25186096077340148</v>
      </c>
      <c r="P92" s="84">
        <v>13424.02</v>
      </c>
      <c r="Q92" s="84">
        <v>10240.970000000001</v>
      </c>
      <c r="R92" s="82">
        <f t="shared" si="74"/>
        <v>3183.0499999999993</v>
      </c>
      <c r="S92" s="83">
        <f t="shared" si="75"/>
        <v>0.76288399451133126</v>
      </c>
      <c r="T92" s="84">
        <v>2526.4700000000003</v>
      </c>
      <c r="U92" s="84">
        <v>2160.8900000000003</v>
      </c>
      <c r="V92" s="82">
        <f t="shared" si="76"/>
        <v>365.57999999999993</v>
      </c>
      <c r="W92" s="83">
        <f t="shared" si="77"/>
        <v>0.85530008272411706</v>
      </c>
      <c r="X92" s="84">
        <v>1523.21</v>
      </c>
      <c r="Y92" s="84">
        <v>2.5900000000000003</v>
      </c>
      <c r="Z92" s="82">
        <f t="shared" si="78"/>
        <v>1520.6200000000001</v>
      </c>
      <c r="AA92" s="83">
        <f t="shared" si="79"/>
        <v>1.7003564840041756E-3</v>
      </c>
      <c r="AB92" s="84">
        <v>11214.99</v>
      </c>
      <c r="AC92" s="84">
        <v>9078.5099999999984</v>
      </c>
      <c r="AD92" s="82">
        <f t="shared" si="80"/>
        <v>2136.4800000000014</v>
      </c>
      <c r="AE92" s="83">
        <f t="shared" si="81"/>
        <v>0.80949782389462666</v>
      </c>
      <c r="AF92" s="84">
        <v>3483.95</v>
      </c>
      <c r="AG92" s="84">
        <v>0</v>
      </c>
      <c r="AH92" s="82">
        <f t="shared" si="82"/>
        <v>3483.95</v>
      </c>
      <c r="AI92" s="85">
        <f t="shared" si="83"/>
        <v>0</v>
      </c>
      <c r="AJ92" s="84">
        <v>19144.489999999998</v>
      </c>
      <c r="AK92" s="84">
        <v>16814.210000000003</v>
      </c>
      <c r="AL92" s="82">
        <f t="shared" si="84"/>
        <v>2330.2799999999952</v>
      </c>
      <c r="AM92" s="86">
        <f t="shared" si="85"/>
        <v>0.87827933781469258</v>
      </c>
      <c r="AN92" s="80">
        <v>48593.029999999992</v>
      </c>
      <c r="AO92" s="81">
        <v>47635.37</v>
      </c>
      <c r="AP92" s="87">
        <f t="shared" si="86"/>
        <v>957.65999999998894</v>
      </c>
      <c r="AQ92" s="83">
        <f t="shared" si="63"/>
        <v>0.98029223532675391</v>
      </c>
      <c r="AR92" s="84">
        <v>4141.25</v>
      </c>
      <c r="AS92" s="84">
        <v>4062.52</v>
      </c>
      <c r="AT92" s="87">
        <f t="shared" si="64"/>
        <v>78.730000000000018</v>
      </c>
      <c r="AU92" s="96">
        <f t="shared" si="65"/>
        <v>0.98098883187443409</v>
      </c>
      <c r="AV92" s="80">
        <v>4590</v>
      </c>
      <c r="AW92" s="81">
        <v>7436.54</v>
      </c>
      <c r="AX92" s="87">
        <f t="shared" si="87"/>
        <v>-2846.54</v>
      </c>
      <c r="AY92" s="83">
        <f t="shared" si="88"/>
        <v>1.6201612200435729</v>
      </c>
      <c r="AZ92" s="90">
        <v>0</v>
      </c>
      <c r="BA92" s="82">
        <v>0</v>
      </c>
      <c r="BB92" s="82">
        <f t="shared" si="89"/>
        <v>0</v>
      </c>
      <c r="BC92" s="91"/>
      <c r="BD92" s="84">
        <v>118125.04000000001</v>
      </c>
      <c r="BE92" s="84">
        <v>16598.82</v>
      </c>
      <c r="BF92" s="87">
        <f t="shared" si="90"/>
        <v>101526.22</v>
      </c>
      <c r="BG92" s="83">
        <f t="shared" si="91"/>
        <v>0.14051906352793614</v>
      </c>
      <c r="BH92" s="84">
        <v>6124.4</v>
      </c>
      <c r="BI92" s="84">
        <v>0</v>
      </c>
      <c r="BJ92" s="82">
        <f t="shared" si="92"/>
        <v>6124.4</v>
      </c>
      <c r="BK92" s="86">
        <f t="shared" si="93"/>
        <v>0</v>
      </c>
      <c r="BL92" s="80">
        <v>7179.56</v>
      </c>
      <c r="BM92" s="80">
        <v>1850.24</v>
      </c>
      <c r="BN92" s="82">
        <f t="shared" si="94"/>
        <v>5329.3200000000006</v>
      </c>
      <c r="BO92" s="86">
        <f t="shared" si="95"/>
        <v>0.25770938609051247</v>
      </c>
      <c r="BP92" s="80">
        <v>2794.0899999999997</v>
      </c>
      <c r="BQ92" s="80">
        <v>1754.89</v>
      </c>
      <c r="BR92" s="82">
        <f t="shared" si="96"/>
        <v>1039.1999999999996</v>
      </c>
      <c r="BS92" s="86">
        <f t="shared" si="97"/>
        <v>0.62807210934508206</v>
      </c>
      <c r="BT92" s="80">
        <v>4725.2999999999993</v>
      </c>
      <c r="BU92" s="80">
        <v>0</v>
      </c>
      <c r="BV92" s="82">
        <f t="shared" si="98"/>
        <v>4725.2999999999993</v>
      </c>
      <c r="BW92" s="86">
        <f t="shared" si="99"/>
        <v>0</v>
      </c>
      <c r="BX92" s="80">
        <v>5609.5000000000009</v>
      </c>
      <c r="BY92" s="80">
        <v>0</v>
      </c>
      <c r="BZ92" s="82">
        <f t="shared" si="100"/>
        <v>5609.5000000000009</v>
      </c>
      <c r="CA92" s="86">
        <f t="shared" si="101"/>
        <v>0</v>
      </c>
      <c r="CB92" s="80">
        <v>4823.01</v>
      </c>
      <c r="CC92" s="80">
        <v>554.24</v>
      </c>
      <c r="CD92" s="82">
        <f t="shared" si="102"/>
        <v>4268.7700000000004</v>
      </c>
      <c r="CE92" s="83">
        <f t="shared" si="103"/>
        <v>0.1149157891026558</v>
      </c>
      <c r="CF92" s="84">
        <v>431.42000000000007</v>
      </c>
      <c r="CG92" s="84">
        <v>0</v>
      </c>
      <c r="CH92" s="82">
        <f t="shared" si="104"/>
        <v>431.42000000000007</v>
      </c>
      <c r="CI92" s="86">
        <f t="shared" si="105"/>
        <v>0</v>
      </c>
      <c r="CJ92" s="80">
        <v>0</v>
      </c>
      <c r="CK92" s="81">
        <v>0</v>
      </c>
      <c r="CL92" s="81">
        <v>0</v>
      </c>
      <c r="CM92" s="92"/>
      <c r="CN92" s="93">
        <v>48371.090000000004</v>
      </c>
      <c r="CO92" s="93">
        <v>61192.68</v>
      </c>
      <c r="CP92" s="87">
        <f t="shared" si="106"/>
        <v>-12821.589999999997</v>
      </c>
      <c r="CQ92" s="94">
        <f t="shared" si="107"/>
        <v>1.2650672126677318</v>
      </c>
      <c r="CR92" s="80">
        <v>56634.929999999993</v>
      </c>
      <c r="CS92" s="81">
        <v>57368.4</v>
      </c>
      <c r="CT92" s="87">
        <f t="shared" si="108"/>
        <v>-733.47000000000844</v>
      </c>
      <c r="CU92" s="94">
        <f t="shared" si="109"/>
        <v>1.0129508414683308</v>
      </c>
      <c r="CV92" s="80">
        <v>10700.52</v>
      </c>
      <c r="CW92" s="81">
        <v>0</v>
      </c>
      <c r="CX92" s="87">
        <f t="shared" si="110"/>
        <v>10700.52</v>
      </c>
      <c r="CY92" s="86">
        <f t="shared" si="111"/>
        <v>0</v>
      </c>
      <c r="CZ92" s="80">
        <v>2163.2199999999998</v>
      </c>
      <c r="DA92" s="81">
        <v>1772.71</v>
      </c>
      <c r="DB92" s="87">
        <f t="shared" si="112"/>
        <v>390.50999999999976</v>
      </c>
      <c r="DC92" s="86">
        <f t="shared" si="113"/>
        <v>0.81947744565971103</v>
      </c>
      <c r="DD92" s="80">
        <v>282.86</v>
      </c>
      <c r="DE92" s="81">
        <v>341.34</v>
      </c>
      <c r="DF92" s="87">
        <f t="shared" si="114"/>
        <v>-58.479999999999961</v>
      </c>
      <c r="DG92" s="86">
        <f t="shared" si="115"/>
        <v>1.2067453864102382</v>
      </c>
      <c r="DH92" s="95">
        <v>23338.7</v>
      </c>
      <c r="DI92" s="403">
        <v>23157.620000000003</v>
      </c>
      <c r="DJ92" s="87">
        <f t="shared" si="116"/>
        <v>181.07999999999811</v>
      </c>
      <c r="DK92" s="94">
        <f t="shared" si="117"/>
        <v>0.99224121309241742</v>
      </c>
      <c r="DL92" s="80">
        <v>28624.879999999997</v>
      </c>
      <c r="DM92" s="81">
        <v>28311.09</v>
      </c>
      <c r="DN92" s="87">
        <f t="shared" si="118"/>
        <v>313.78999999999724</v>
      </c>
      <c r="DO92" s="406">
        <f t="shared" si="66"/>
        <v>0.98903785797529986</v>
      </c>
      <c r="DP92" s="84">
        <v>0</v>
      </c>
      <c r="DQ92" s="80">
        <v>0</v>
      </c>
      <c r="DR92" s="82">
        <f t="shared" si="119"/>
        <v>0</v>
      </c>
      <c r="DS92" s="96"/>
      <c r="DT92" s="97">
        <v>15302.64</v>
      </c>
      <c r="DU92" s="97">
        <v>10237.220000000001</v>
      </c>
      <c r="DV92" s="98">
        <f t="shared" si="120"/>
        <v>458428.06</v>
      </c>
      <c r="DW92" s="87">
        <f t="shared" si="121"/>
        <v>302505.77</v>
      </c>
      <c r="DX92" s="87">
        <f t="shared" si="122"/>
        <v>155922.28999999998</v>
      </c>
      <c r="DY92" s="83">
        <f t="shared" si="123"/>
        <v>0.65987620827573257</v>
      </c>
      <c r="DZ92" s="108"/>
      <c r="EA92" s="100">
        <f t="shared" si="67"/>
        <v>201531.61999999994</v>
      </c>
      <c r="EB92" s="91">
        <f t="shared" si="68"/>
        <v>168612.78</v>
      </c>
      <c r="EC92" s="101"/>
      <c r="ED92" s="101"/>
      <c r="EE92" s="102">
        <v>72195.73000000001</v>
      </c>
      <c r="EF92" s="102">
        <v>134889.47</v>
      </c>
      <c r="EG92" s="103">
        <f t="shared" si="124"/>
        <v>62693.739999999991</v>
      </c>
      <c r="EH92" s="104">
        <f t="shared" si="69"/>
        <v>0.86838570646768143</v>
      </c>
      <c r="EI92" s="101"/>
      <c r="EJ92" s="101"/>
      <c r="EK92" s="396"/>
      <c r="EL92" s="2"/>
      <c r="EM92" s="101"/>
      <c r="EN92" s="101"/>
    </row>
    <row r="93" spans="1:144" s="1" customFormat="1" ht="15.75" customHeight="1" x14ac:dyDescent="0.25">
      <c r="A93" s="105" t="s">
        <v>93</v>
      </c>
      <c r="B93" s="106">
        <v>9</v>
      </c>
      <c r="C93" s="107">
        <v>4</v>
      </c>
      <c r="D93" s="76" t="s">
        <v>371</v>
      </c>
      <c r="E93" s="77">
        <v>10250.257142857143</v>
      </c>
      <c r="F93" s="78">
        <v>-141409.68000000002</v>
      </c>
      <c r="G93" s="79">
        <v>-141314.08999999997</v>
      </c>
      <c r="H93" s="80">
        <v>9704.82</v>
      </c>
      <c r="I93" s="81">
        <v>1024.2</v>
      </c>
      <c r="J93" s="82">
        <f t="shared" si="70"/>
        <v>8680.619999999999</v>
      </c>
      <c r="K93" s="83">
        <f t="shared" si="71"/>
        <v>0.10553518766963221</v>
      </c>
      <c r="L93" s="84">
        <v>4060.21</v>
      </c>
      <c r="M93" s="84">
        <v>1036.1600000000001</v>
      </c>
      <c r="N93" s="82">
        <f t="shared" si="72"/>
        <v>3024.05</v>
      </c>
      <c r="O93" s="83">
        <f t="shared" si="73"/>
        <v>0.25519862273133659</v>
      </c>
      <c r="P93" s="84">
        <v>13025.05</v>
      </c>
      <c r="Q93" s="84">
        <v>9935.8700000000008</v>
      </c>
      <c r="R93" s="82">
        <f t="shared" si="74"/>
        <v>3089.1799999999985</v>
      </c>
      <c r="S93" s="83">
        <f t="shared" si="75"/>
        <v>0.76282778185112543</v>
      </c>
      <c r="T93" s="84">
        <v>2556.4200000000005</v>
      </c>
      <c r="U93" s="84">
        <v>2189.33</v>
      </c>
      <c r="V93" s="82">
        <f t="shared" si="76"/>
        <v>367.0900000000006</v>
      </c>
      <c r="W93" s="83">
        <f t="shared" si="77"/>
        <v>0.85640465964121681</v>
      </c>
      <c r="X93" s="84">
        <v>1520.12</v>
      </c>
      <c r="Y93" s="84">
        <v>10803.89</v>
      </c>
      <c r="Z93" s="82">
        <f t="shared" si="78"/>
        <v>-9283.77</v>
      </c>
      <c r="AA93" s="83">
        <f t="shared" si="79"/>
        <v>7.1072612688471963</v>
      </c>
      <c r="AB93" s="84">
        <v>11850.320000000002</v>
      </c>
      <c r="AC93" s="84">
        <v>9555.43</v>
      </c>
      <c r="AD93" s="82">
        <f t="shared" si="80"/>
        <v>2294.8900000000012</v>
      </c>
      <c r="AE93" s="83">
        <f t="shared" si="81"/>
        <v>0.8063436261636816</v>
      </c>
      <c r="AF93" s="84">
        <v>3509.6900000000005</v>
      </c>
      <c r="AG93" s="84">
        <v>0</v>
      </c>
      <c r="AH93" s="82">
        <f t="shared" si="82"/>
        <v>3509.6900000000005</v>
      </c>
      <c r="AI93" s="85">
        <f t="shared" si="83"/>
        <v>0</v>
      </c>
      <c r="AJ93" s="84">
        <v>19323.03</v>
      </c>
      <c r="AK93" s="84">
        <v>17491.39</v>
      </c>
      <c r="AL93" s="82">
        <f t="shared" si="84"/>
        <v>1831.6399999999994</v>
      </c>
      <c r="AM93" s="86">
        <f t="shared" si="85"/>
        <v>0.90520948319181826</v>
      </c>
      <c r="AN93" s="80">
        <v>44299.77</v>
      </c>
      <c r="AO93" s="81">
        <v>47635.37</v>
      </c>
      <c r="AP93" s="87">
        <f t="shared" si="86"/>
        <v>-3335.6000000000058</v>
      </c>
      <c r="AQ93" s="83">
        <f t="shared" si="63"/>
        <v>1.0752961019887914</v>
      </c>
      <c r="AR93" s="84">
        <v>4143.18</v>
      </c>
      <c r="AS93" s="84">
        <v>4062.52</v>
      </c>
      <c r="AT93" s="87">
        <f t="shared" si="64"/>
        <v>80.660000000000309</v>
      </c>
      <c r="AU93" s="96">
        <f t="shared" si="65"/>
        <v>0.98053186199971998</v>
      </c>
      <c r="AV93" s="80">
        <v>4596.2700000000004</v>
      </c>
      <c r="AW93" s="81">
        <v>0</v>
      </c>
      <c r="AX93" s="87">
        <f t="shared" si="87"/>
        <v>4596.2700000000004</v>
      </c>
      <c r="AY93" s="83">
        <f t="shared" si="88"/>
        <v>0</v>
      </c>
      <c r="AZ93" s="90">
        <v>0</v>
      </c>
      <c r="BA93" s="82">
        <v>0</v>
      </c>
      <c r="BB93" s="82">
        <f t="shared" si="89"/>
        <v>0</v>
      </c>
      <c r="BC93" s="91"/>
      <c r="BD93" s="84">
        <v>113242.09</v>
      </c>
      <c r="BE93" s="84">
        <v>50050.22</v>
      </c>
      <c r="BF93" s="87">
        <f t="shared" si="90"/>
        <v>63191.869999999995</v>
      </c>
      <c r="BG93" s="83">
        <f t="shared" si="91"/>
        <v>0.44197541744416763</v>
      </c>
      <c r="BH93" s="84">
        <v>5515.6399999999994</v>
      </c>
      <c r="BI93" s="84">
        <v>0</v>
      </c>
      <c r="BJ93" s="82">
        <f t="shared" si="92"/>
        <v>5515.6399999999994</v>
      </c>
      <c r="BK93" s="86">
        <f t="shared" si="93"/>
        <v>0</v>
      </c>
      <c r="BL93" s="80">
        <v>7086.04</v>
      </c>
      <c r="BM93" s="80">
        <v>0</v>
      </c>
      <c r="BN93" s="82">
        <f t="shared" si="94"/>
        <v>7086.04</v>
      </c>
      <c r="BO93" s="86">
        <f t="shared" si="95"/>
        <v>0</v>
      </c>
      <c r="BP93" s="80">
        <v>2923.3500000000004</v>
      </c>
      <c r="BQ93" s="80">
        <v>0</v>
      </c>
      <c r="BR93" s="82">
        <f t="shared" si="96"/>
        <v>2923.3500000000004</v>
      </c>
      <c r="BS93" s="86">
        <f t="shared" si="97"/>
        <v>0</v>
      </c>
      <c r="BT93" s="80">
        <v>4762.1699999999992</v>
      </c>
      <c r="BU93" s="80">
        <v>0</v>
      </c>
      <c r="BV93" s="82">
        <f t="shared" si="98"/>
        <v>4762.1699999999992</v>
      </c>
      <c r="BW93" s="86">
        <f t="shared" si="99"/>
        <v>0</v>
      </c>
      <c r="BX93" s="80">
        <v>5610.8600000000006</v>
      </c>
      <c r="BY93" s="80">
        <v>0</v>
      </c>
      <c r="BZ93" s="82">
        <f t="shared" si="100"/>
        <v>5610.8600000000006</v>
      </c>
      <c r="CA93" s="86">
        <f t="shared" si="101"/>
        <v>0</v>
      </c>
      <c r="CB93" s="80">
        <v>5132.2699999999995</v>
      </c>
      <c r="CC93" s="80">
        <v>1178.3399999999999</v>
      </c>
      <c r="CD93" s="82">
        <f t="shared" si="102"/>
        <v>3953.9299999999994</v>
      </c>
      <c r="CE93" s="83">
        <f t="shared" si="103"/>
        <v>0.22959431206853889</v>
      </c>
      <c r="CF93" s="84">
        <v>474.57999999999993</v>
      </c>
      <c r="CG93" s="84">
        <v>0</v>
      </c>
      <c r="CH93" s="82">
        <f t="shared" si="104"/>
        <v>474.57999999999993</v>
      </c>
      <c r="CI93" s="86">
        <f t="shared" si="105"/>
        <v>0</v>
      </c>
      <c r="CJ93" s="80">
        <v>0</v>
      </c>
      <c r="CK93" s="81">
        <v>0</v>
      </c>
      <c r="CL93" s="81">
        <v>0</v>
      </c>
      <c r="CM93" s="92"/>
      <c r="CN93" s="93">
        <v>49906.459999999992</v>
      </c>
      <c r="CO93" s="93">
        <v>62723.579999999994</v>
      </c>
      <c r="CP93" s="87">
        <f t="shared" si="106"/>
        <v>-12817.120000000003</v>
      </c>
      <c r="CQ93" s="94">
        <f t="shared" si="107"/>
        <v>1.2568228642143724</v>
      </c>
      <c r="CR93" s="80">
        <v>55440.85</v>
      </c>
      <c r="CS93" s="81">
        <v>48171.579999999994</v>
      </c>
      <c r="CT93" s="87">
        <f t="shared" si="108"/>
        <v>7269.2700000000041</v>
      </c>
      <c r="CU93" s="94">
        <f t="shared" si="109"/>
        <v>0.8688824215357448</v>
      </c>
      <c r="CV93" s="80">
        <v>11069.41</v>
      </c>
      <c r="CW93" s="81">
        <v>0</v>
      </c>
      <c r="CX93" s="87">
        <f t="shared" si="110"/>
        <v>11069.41</v>
      </c>
      <c r="CY93" s="86">
        <f t="shared" si="111"/>
        <v>0</v>
      </c>
      <c r="CZ93" s="80">
        <v>1748.71</v>
      </c>
      <c r="DA93" s="81">
        <v>1434.29</v>
      </c>
      <c r="DB93" s="87">
        <f t="shared" si="112"/>
        <v>314.42000000000007</v>
      </c>
      <c r="DC93" s="86">
        <f t="shared" si="113"/>
        <v>0.82019888946709285</v>
      </c>
      <c r="DD93" s="80">
        <v>225.50000000000003</v>
      </c>
      <c r="DE93" s="81">
        <v>0</v>
      </c>
      <c r="DF93" s="87">
        <f t="shared" si="114"/>
        <v>225.50000000000003</v>
      </c>
      <c r="DG93" s="86">
        <f t="shared" si="115"/>
        <v>0</v>
      </c>
      <c r="DH93" s="95">
        <v>16927.260000000002</v>
      </c>
      <c r="DI93" s="403">
        <v>11179.18</v>
      </c>
      <c r="DJ93" s="87">
        <f t="shared" si="116"/>
        <v>5748.0800000000017</v>
      </c>
      <c r="DK93" s="94">
        <f t="shared" si="117"/>
        <v>0.66042466412165934</v>
      </c>
      <c r="DL93" s="80">
        <v>21173.05</v>
      </c>
      <c r="DM93" s="81">
        <v>13664.63</v>
      </c>
      <c r="DN93" s="87">
        <f t="shared" si="118"/>
        <v>7508.42</v>
      </c>
      <c r="DO93" s="406">
        <f t="shared" si="66"/>
        <v>0.64537844098984321</v>
      </c>
      <c r="DP93" s="84">
        <v>0</v>
      </c>
      <c r="DQ93" s="80">
        <v>0</v>
      </c>
      <c r="DR93" s="82">
        <f t="shared" si="119"/>
        <v>0</v>
      </c>
      <c r="DS93" s="96"/>
      <c r="DT93" s="97">
        <v>14510.289999999999</v>
      </c>
      <c r="DU93" s="97">
        <v>10753.009999999998</v>
      </c>
      <c r="DV93" s="98">
        <f t="shared" si="120"/>
        <v>434337.40999999992</v>
      </c>
      <c r="DW93" s="87">
        <f t="shared" si="121"/>
        <v>302888.99000000005</v>
      </c>
      <c r="DX93" s="87">
        <f t="shared" si="122"/>
        <v>131448.41999999987</v>
      </c>
      <c r="DY93" s="83">
        <f t="shared" si="123"/>
        <v>0.6973587423657569</v>
      </c>
      <c r="DZ93" s="108"/>
      <c r="EA93" s="100">
        <f t="shared" si="67"/>
        <v>-9961.2600000001839</v>
      </c>
      <c r="EB93" s="91">
        <f t="shared" si="68"/>
        <v>-47795.649999999972</v>
      </c>
      <c r="EC93" s="101"/>
      <c r="ED93" s="101"/>
      <c r="EE93" s="102">
        <v>68453.78</v>
      </c>
      <c r="EF93" s="102">
        <v>138250.84</v>
      </c>
      <c r="EG93" s="103">
        <f t="shared" si="124"/>
        <v>69797.06</v>
      </c>
      <c r="EH93" s="104">
        <f t="shared" si="69"/>
        <v>1.0196231676322329</v>
      </c>
      <c r="EI93" s="101"/>
      <c r="EJ93" s="101"/>
      <c r="EK93" s="396"/>
      <c r="EL93" s="2"/>
      <c r="EM93" s="101"/>
      <c r="EN93" s="101"/>
    </row>
    <row r="94" spans="1:144" s="1" customFormat="1" ht="15.75" customHeight="1" x14ac:dyDescent="0.25">
      <c r="A94" s="105" t="s">
        <v>94</v>
      </c>
      <c r="B94" s="106">
        <v>9</v>
      </c>
      <c r="C94" s="107">
        <v>3</v>
      </c>
      <c r="D94" s="76" t="s">
        <v>372</v>
      </c>
      <c r="E94" s="77">
        <v>7620.6999999999989</v>
      </c>
      <c r="F94" s="78">
        <v>-11689.050000000014</v>
      </c>
      <c r="G94" s="79">
        <v>9896.0500000000029</v>
      </c>
      <c r="H94" s="80">
        <v>7446.2</v>
      </c>
      <c r="I94" s="81">
        <v>710.99</v>
      </c>
      <c r="J94" s="82">
        <f t="shared" si="70"/>
        <v>6735.21</v>
      </c>
      <c r="K94" s="83">
        <f t="shared" si="71"/>
        <v>9.5483602374365456E-2</v>
      </c>
      <c r="L94" s="84">
        <v>3306.6000000000004</v>
      </c>
      <c r="M94" s="84">
        <v>870.33999999999992</v>
      </c>
      <c r="N94" s="82">
        <f t="shared" si="72"/>
        <v>2436.2600000000002</v>
      </c>
      <c r="O94" s="83">
        <f t="shared" si="73"/>
        <v>0.26321296800338712</v>
      </c>
      <c r="P94" s="84">
        <v>9051.8700000000008</v>
      </c>
      <c r="Q94" s="84">
        <v>6940.8499999999995</v>
      </c>
      <c r="R94" s="82">
        <f t="shared" si="74"/>
        <v>2111.0200000000013</v>
      </c>
      <c r="S94" s="83">
        <f t="shared" si="75"/>
        <v>0.76678631045297807</v>
      </c>
      <c r="T94" s="84">
        <v>2096.4700000000003</v>
      </c>
      <c r="U94" s="84">
        <v>1794.2900000000002</v>
      </c>
      <c r="V94" s="82">
        <f t="shared" si="76"/>
        <v>302.18000000000006</v>
      </c>
      <c r="W94" s="83">
        <f t="shared" si="77"/>
        <v>0.85586247358655265</v>
      </c>
      <c r="X94" s="84">
        <v>1193.4300000000003</v>
      </c>
      <c r="Y94" s="84">
        <v>3319.41</v>
      </c>
      <c r="Z94" s="82">
        <f t="shared" si="78"/>
        <v>-2125.9799999999996</v>
      </c>
      <c r="AA94" s="83">
        <f t="shared" si="79"/>
        <v>2.7814031824237695</v>
      </c>
      <c r="AB94" s="84">
        <v>7014.119999999999</v>
      </c>
      <c r="AC94" s="84">
        <v>5123.8199999999988</v>
      </c>
      <c r="AD94" s="82">
        <f t="shared" si="80"/>
        <v>1890.3000000000002</v>
      </c>
      <c r="AE94" s="83">
        <f t="shared" si="81"/>
        <v>0.7305007613214487</v>
      </c>
      <c r="AF94" s="84">
        <v>2609.36</v>
      </c>
      <c r="AG94" s="84">
        <v>0</v>
      </c>
      <c r="AH94" s="82">
        <f t="shared" si="82"/>
        <v>2609.36</v>
      </c>
      <c r="AI94" s="85">
        <f t="shared" si="83"/>
        <v>0</v>
      </c>
      <c r="AJ94" s="84">
        <v>14365.779999999999</v>
      </c>
      <c r="AK94" s="84">
        <v>17825</v>
      </c>
      <c r="AL94" s="82">
        <f t="shared" si="84"/>
        <v>-3459.2200000000012</v>
      </c>
      <c r="AM94" s="86">
        <f t="shared" si="85"/>
        <v>1.2407958356594631</v>
      </c>
      <c r="AN94" s="80">
        <v>50641.72</v>
      </c>
      <c r="AO94" s="81">
        <v>55595.62</v>
      </c>
      <c r="AP94" s="87">
        <f t="shared" si="86"/>
        <v>-4953.9000000000015</v>
      </c>
      <c r="AQ94" s="83">
        <f t="shared" si="63"/>
        <v>1.0978225068184888</v>
      </c>
      <c r="AR94" s="84">
        <v>0</v>
      </c>
      <c r="AS94" s="84">
        <v>0</v>
      </c>
      <c r="AT94" s="87">
        <f t="shared" si="64"/>
        <v>0</v>
      </c>
      <c r="AU94" s="96"/>
      <c r="AV94" s="80">
        <v>3215.17</v>
      </c>
      <c r="AW94" s="81">
        <v>5423.05</v>
      </c>
      <c r="AX94" s="87">
        <f t="shared" si="87"/>
        <v>-2207.88</v>
      </c>
      <c r="AY94" s="83">
        <f t="shared" si="88"/>
        <v>1.686707079252419</v>
      </c>
      <c r="AZ94" s="90">
        <v>0</v>
      </c>
      <c r="BA94" s="82">
        <v>0</v>
      </c>
      <c r="BB94" s="82">
        <f t="shared" si="89"/>
        <v>0</v>
      </c>
      <c r="BC94" s="91"/>
      <c r="BD94" s="84">
        <v>74073.98000000001</v>
      </c>
      <c r="BE94" s="84">
        <v>40933.64</v>
      </c>
      <c r="BF94" s="87">
        <f t="shared" si="90"/>
        <v>33140.340000000011</v>
      </c>
      <c r="BG94" s="83">
        <f t="shared" si="91"/>
        <v>0.55260484180814906</v>
      </c>
      <c r="BH94" s="84">
        <v>4295.8</v>
      </c>
      <c r="BI94" s="84">
        <v>0</v>
      </c>
      <c r="BJ94" s="82">
        <f t="shared" si="92"/>
        <v>4295.8</v>
      </c>
      <c r="BK94" s="86">
        <f t="shared" si="93"/>
        <v>0</v>
      </c>
      <c r="BL94" s="80">
        <v>5765.0599999999995</v>
      </c>
      <c r="BM94" s="80">
        <v>0</v>
      </c>
      <c r="BN94" s="82">
        <f t="shared" si="94"/>
        <v>5765.0599999999995</v>
      </c>
      <c r="BO94" s="86">
        <f t="shared" si="95"/>
        <v>0</v>
      </c>
      <c r="BP94" s="80">
        <v>2120.8599999999997</v>
      </c>
      <c r="BQ94" s="80">
        <v>0</v>
      </c>
      <c r="BR94" s="82">
        <f t="shared" si="96"/>
        <v>2120.8599999999997</v>
      </c>
      <c r="BS94" s="86">
        <f t="shared" si="97"/>
        <v>0</v>
      </c>
      <c r="BT94" s="80">
        <v>4189.87</v>
      </c>
      <c r="BU94" s="80">
        <v>0</v>
      </c>
      <c r="BV94" s="82">
        <f t="shared" si="98"/>
        <v>4189.87</v>
      </c>
      <c r="BW94" s="86">
        <f t="shared" si="99"/>
        <v>0</v>
      </c>
      <c r="BX94" s="80">
        <v>4401.71</v>
      </c>
      <c r="BY94" s="80">
        <v>0</v>
      </c>
      <c r="BZ94" s="82">
        <f t="shared" si="100"/>
        <v>4401.71</v>
      </c>
      <c r="CA94" s="86">
        <f t="shared" si="101"/>
        <v>0</v>
      </c>
      <c r="CB94" s="80">
        <v>3253.2899999999995</v>
      </c>
      <c r="CC94" s="80">
        <v>529</v>
      </c>
      <c r="CD94" s="82">
        <f t="shared" si="102"/>
        <v>2724.2899999999995</v>
      </c>
      <c r="CE94" s="83">
        <f t="shared" si="103"/>
        <v>0.16260462485668356</v>
      </c>
      <c r="CF94" s="84">
        <v>331.5</v>
      </c>
      <c r="CG94" s="84">
        <v>0</v>
      </c>
      <c r="CH94" s="82">
        <f t="shared" si="104"/>
        <v>331.5</v>
      </c>
      <c r="CI94" s="86">
        <f t="shared" si="105"/>
        <v>0</v>
      </c>
      <c r="CJ94" s="80">
        <v>0</v>
      </c>
      <c r="CK94" s="81">
        <v>0</v>
      </c>
      <c r="CL94" s="81">
        <v>0</v>
      </c>
      <c r="CM94" s="92"/>
      <c r="CN94" s="93">
        <v>54896.509999999995</v>
      </c>
      <c r="CO94" s="93">
        <v>70690.840000000011</v>
      </c>
      <c r="CP94" s="87">
        <f t="shared" si="106"/>
        <v>-15794.330000000016</v>
      </c>
      <c r="CQ94" s="94">
        <f t="shared" si="107"/>
        <v>1.2877110038507005</v>
      </c>
      <c r="CR94" s="80">
        <v>38579.049999999996</v>
      </c>
      <c r="CS94" s="81">
        <v>38232.200000000004</v>
      </c>
      <c r="CT94" s="87">
        <f t="shared" si="108"/>
        <v>346.84999999999127</v>
      </c>
      <c r="CU94" s="94">
        <f t="shared" si="109"/>
        <v>0.99100936907466641</v>
      </c>
      <c r="CV94" s="80">
        <v>11135.35</v>
      </c>
      <c r="CW94" s="81">
        <v>0</v>
      </c>
      <c r="CX94" s="87">
        <f t="shared" si="110"/>
        <v>11135.35</v>
      </c>
      <c r="CY94" s="86">
        <f t="shared" si="111"/>
        <v>0</v>
      </c>
      <c r="CZ94" s="80">
        <v>1419.7299999999998</v>
      </c>
      <c r="DA94" s="81">
        <v>1164.27</v>
      </c>
      <c r="DB94" s="87">
        <f t="shared" si="112"/>
        <v>255.45999999999981</v>
      </c>
      <c r="DC94" s="86">
        <f t="shared" si="113"/>
        <v>0.82006437843815383</v>
      </c>
      <c r="DD94" s="80">
        <v>184.39</v>
      </c>
      <c r="DE94" s="81">
        <v>0</v>
      </c>
      <c r="DF94" s="87">
        <f t="shared" si="114"/>
        <v>184.39</v>
      </c>
      <c r="DG94" s="86">
        <f t="shared" si="115"/>
        <v>0</v>
      </c>
      <c r="DH94" s="95">
        <v>12376.810000000001</v>
      </c>
      <c r="DI94" s="403">
        <v>11690.859999999999</v>
      </c>
      <c r="DJ94" s="87">
        <f t="shared" si="116"/>
        <v>685.95000000000255</v>
      </c>
      <c r="DK94" s="94">
        <f t="shared" si="117"/>
        <v>0.94457780316575901</v>
      </c>
      <c r="DL94" s="80">
        <v>15358.689999999999</v>
      </c>
      <c r="DM94" s="81">
        <v>14287.349999999999</v>
      </c>
      <c r="DN94" s="87">
        <f t="shared" si="118"/>
        <v>1071.3400000000001</v>
      </c>
      <c r="DO94" s="406">
        <f t="shared" si="66"/>
        <v>0.93024535295653465</v>
      </c>
      <c r="DP94" s="84">
        <v>0</v>
      </c>
      <c r="DQ94" s="80">
        <v>0</v>
      </c>
      <c r="DR94" s="82">
        <f t="shared" si="119"/>
        <v>0</v>
      </c>
      <c r="DS94" s="96"/>
      <c r="DT94" s="97">
        <v>11508.769999999999</v>
      </c>
      <c r="DU94" s="97">
        <v>9748.130000000001</v>
      </c>
      <c r="DV94" s="98">
        <f t="shared" si="120"/>
        <v>344832.08999999997</v>
      </c>
      <c r="DW94" s="87">
        <f t="shared" si="121"/>
        <v>284879.65999999997</v>
      </c>
      <c r="DX94" s="87">
        <f t="shared" si="122"/>
        <v>59952.429999999993</v>
      </c>
      <c r="DY94" s="83">
        <f t="shared" si="123"/>
        <v>0.82614022378253715</v>
      </c>
      <c r="DZ94" s="108"/>
      <c r="EA94" s="100">
        <f t="shared" si="67"/>
        <v>48263.380000000005</v>
      </c>
      <c r="EB94" s="91">
        <f t="shared" si="68"/>
        <v>66865.48000000001</v>
      </c>
      <c r="EC94" s="101"/>
      <c r="ED94" s="101"/>
      <c r="EE94" s="102">
        <v>54250.320000000014</v>
      </c>
      <c r="EF94" s="102">
        <v>135442.85</v>
      </c>
      <c r="EG94" s="103">
        <f t="shared" si="124"/>
        <v>81192.53</v>
      </c>
      <c r="EH94" s="104">
        <f t="shared" si="69"/>
        <v>1.4966276696616716</v>
      </c>
      <c r="EI94" s="101"/>
      <c r="EJ94" s="101"/>
      <c r="EK94" s="396"/>
      <c r="EL94" s="2"/>
      <c r="EM94" s="101"/>
      <c r="EN94" s="101"/>
    </row>
    <row r="95" spans="1:144" s="1" customFormat="1" ht="15.75" customHeight="1" x14ac:dyDescent="0.25">
      <c r="A95" s="105" t="s">
        <v>95</v>
      </c>
      <c r="B95" s="106">
        <v>9</v>
      </c>
      <c r="C95" s="107">
        <v>3</v>
      </c>
      <c r="D95" s="76" t="s">
        <v>373</v>
      </c>
      <c r="E95" s="77">
        <v>7628.5</v>
      </c>
      <c r="F95" s="78">
        <v>-297389.97000000003</v>
      </c>
      <c r="G95" s="79">
        <v>-300858.23999999987</v>
      </c>
      <c r="H95" s="80">
        <v>7446.1499999999987</v>
      </c>
      <c r="I95" s="81">
        <v>732.29</v>
      </c>
      <c r="J95" s="82">
        <f t="shared" si="70"/>
        <v>6713.8599999999988</v>
      </c>
      <c r="K95" s="83">
        <f t="shared" si="71"/>
        <v>9.8344782202883382E-2</v>
      </c>
      <c r="L95" s="84">
        <v>3306.96</v>
      </c>
      <c r="M95" s="84">
        <v>942.59</v>
      </c>
      <c r="N95" s="82">
        <f t="shared" si="72"/>
        <v>2364.37</v>
      </c>
      <c r="O95" s="83">
        <f t="shared" si="73"/>
        <v>0.28503217456515956</v>
      </c>
      <c r="P95" s="84">
        <v>9862.1200000000008</v>
      </c>
      <c r="Q95" s="84">
        <v>7553.9900000000007</v>
      </c>
      <c r="R95" s="82">
        <f t="shared" si="74"/>
        <v>2308.13</v>
      </c>
      <c r="S95" s="83">
        <f t="shared" si="75"/>
        <v>0.76596005726963368</v>
      </c>
      <c r="T95" s="84">
        <v>2068.83</v>
      </c>
      <c r="U95" s="84">
        <v>1774.79</v>
      </c>
      <c r="V95" s="82">
        <f t="shared" si="76"/>
        <v>294.03999999999996</v>
      </c>
      <c r="W95" s="83">
        <f t="shared" si="77"/>
        <v>0.85787135724056596</v>
      </c>
      <c r="X95" s="84">
        <v>1194.5999999999999</v>
      </c>
      <c r="Y95" s="84">
        <v>2.0499999999999998</v>
      </c>
      <c r="Z95" s="82">
        <f t="shared" si="78"/>
        <v>1192.55</v>
      </c>
      <c r="AA95" s="83">
        <f t="shared" si="79"/>
        <v>1.7160555834588984E-3</v>
      </c>
      <c r="AB95" s="84">
        <v>7015.94</v>
      </c>
      <c r="AC95" s="84">
        <v>5357.97</v>
      </c>
      <c r="AD95" s="82">
        <f t="shared" si="80"/>
        <v>1657.9699999999993</v>
      </c>
      <c r="AE95" s="83">
        <f t="shared" si="81"/>
        <v>0.7636852652673769</v>
      </c>
      <c r="AF95" s="84">
        <v>2611.98</v>
      </c>
      <c r="AG95" s="84">
        <v>0</v>
      </c>
      <c r="AH95" s="82">
        <f t="shared" si="82"/>
        <v>2611.98</v>
      </c>
      <c r="AI95" s="85">
        <f t="shared" si="83"/>
        <v>0</v>
      </c>
      <c r="AJ95" s="84">
        <v>14375.880000000001</v>
      </c>
      <c r="AK95" s="84">
        <v>10246.58</v>
      </c>
      <c r="AL95" s="82">
        <f t="shared" si="84"/>
        <v>4129.3000000000011</v>
      </c>
      <c r="AM95" s="86">
        <f t="shared" si="85"/>
        <v>0.71276193179130598</v>
      </c>
      <c r="AN95" s="80">
        <v>45207.99</v>
      </c>
      <c r="AO95" s="81">
        <v>49670.48</v>
      </c>
      <c r="AP95" s="87">
        <f t="shared" si="86"/>
        <v>-4462.4900000000052</v>
      </c>
      <c r="AQ95" s="83">
        <f t="shared" si="63"/>
        <v>1.0987102058728999</v>
      </c>
      <c r="AR95" s="84">
        <v>1036.72</v>
      </c>
      <c r="AS95" s="84">
        <v>1015.68</v>
      </c>
      <c r="AT95" s="87">
        <f t="shared" si="64"/>
        <v>21.040000000000077</v>
      </c>
      <c r="AU95" s="96">
        <f t="shared" si="65"/>
        <v>0.97970522416853145</v>
      </c>
      <c r="AV95" s="80">
        <v>3215.4</v>
      </c>
      <c r="AW95" s="81">
        <v>5423.05</v>
      </c>
      <c r="AX95" s="87">
        <f t="shared" si="87"/>
        <v>-2207.65</v>
      </c>
      <c r="AY95" s="83">
        <f t="shared" si="88"/>
        <v>1.6865864278161349</v>
      </c>
      <c r="AZ95" s="90">
        <v>0</v>
      </c>
      <c r="BA95" s="82">
        <v>0</v>
      </c>
      <c r="BB95" s="82">
        <f t="shared" si="89"/>
        <v>0</v>
      </c>
      <c r="BC95" s="91"/>
      <c r="BD95" s="84">
        <v>61361.329999999994</v>
      </c>
      <c r="BE95" s="84">
        <v>13948.980000000001</v>
      </c>
      <c r="BF95" s="87">
        <f t="shared" si="90"/>
        <v>47412.349999999991</v>
      </c>
      <c r="BG95" s="83">
        <f t="shared" si="91"/>
        <v>0.2273252551729241</v>
      </c>
      <c r="BH95" s="84">
        <v>4297.8999999999996</v>
      </c>
      <c r="BI95" s="84">
        <v>484.46</v>
      </c>
      <c r="BJ95" s="82">
        <f t="shared" si="92"/>
        <v>3813.4399999999996</v>
      </c>
      <c r="BK95" s="86">
        <f t="shared" si="93"/>
        <v>0.1127201656623002</v>
      </c>
      <c r="BL95" s="80">
        <v>5765.619999999999</v>
      </c>
      <c r="BM95" s="80">
        <v>0</v>
      </c>
      <c r="BN95" s="82">
        <f t="shared" si="94"/>
        <v>5765.619999999999</v>
      </c>
      <c r="BO95" s="86">
        <f t="shared" si="95"/>
        <v>0</v>
      </c>
      <c r="BP95" s="80">
        <v>1919.3299999999997</v>
      </c>
      <c r="BQ95" s="80">
        <v>0</v>
      </c>
      <c r="BR95" s="82">
        <f t="shared" si="96"/>
        <v>1919.3299999999997</v>
      </c>
      <c r="BS95" s="86">
        <f t="shared" si="97"/>
        <v>0</v>
      </c>
      <c r="BT95" s="80">
        <v>4424.5400000000009</v>
      </c>
      <c r="BU95" s="80">
        <v>0</v>
      </c>
      <c r="BV95" s="82">
        <f t="shared" si="98"/>
        <v>4424.5400000000009</v>
      </c>
      <c r="BW95" s="86">
        <f t="shared" si="99"/>
        <v>0</v>
      </c>
      <c r="BX95" s="80">
        <v>4400.8700000000008</v>
      </c>
      <c r="BY95" s="80">
        <v>0</v>
      </c>
      <c r="BZ95" s="82">
        <f t="shared" si="100"/>
        <v>4400.8700000000008</v>
      </c>
      <c r="CA95" s="86">
        <f t="shared" si="101"/>
        <v>0</v>
      </c>
      <c r="CB95" s="80">
        <v>3251.27</v>
      </c>
      <c r="CC95" s="80">
        <v>546.83000000000004</v>
      </c>
      <c r="CD95" s="82">
        <f t="shared" si="102"/>
        <v>2704.44</v>
      </c>
      <c r="CE95" s="83">
        <f t="shared" si="103"/>
        <v>0.16818966127082649</v>
      </c>
      <c r="CF95" s="84">
        <v>329.58</v>
      </c>
      <c r="CG95" s="84">
        <v>0</v>
      </c>
      <c r="CH95" s="82">
        <f t="shared" si="104"/>
        <v>329.58</v>
      </c>
      <c r="CI95" s="86">
        <f t="shared" si="105"/>
        <v>0</v>
      </c>
      <c r="CJ95" s="80">
        <v>0</v>
      </c>
      <c r="CK95" s="81">
        <v>0</v>
      </c>
      <c r="CL95" s="81">
        <v>0</v>
      </c>
      <c r="CM95" s="92"/>
      <c r="CN95" s="93">
        <v>61897.630000000005</v>
      </c>
      <c r="CO95" s="93">
        <v>80215.92</v>
      </c>
      <c r="CP95" s="87">
        <f t="shared" si="106"/>
        <v>-18318.289999999994</v>
      </c>
      <c r="CQ95" s="94">
        <f t="shared" si="107"/>
        <v>1.295944933594388</v>
      </c>
      <c r="CR95" s="80">
        <v>40970.369999999995</v>
      </c>
      <c r="CS95" s="81">
        <v>40750.239999999991</v>
      </c>
      <c r="CT95" s="87">
        <f t="shared" si="108"/>
        <v>220.13000000000466</v>
      </c>
      <c r="CU95" s="94">
        <f t="shared" si="109"/>
        <v>0.99462709270138383</v>
      </c>
      <c r="CV95" s="80">
        <v>11056.73</v>
      </c>
      <c r="CW95" s="81">
        <v>0</v>
      </c>
      <c r="CX95" s="87">
        <f t="shared" si="110"/>
        <v>11056.73</v>
      </c>
      <c r="CY95" s="86">
        <f t="shared" si="111"/>
        <v>0</v>
      </c>
      <c r="CZ95" s="80">
        <v>1418.11</v>
      </c>
      <c r="DA95" s="81">
        <v>1162.51</v>
      </c>
      <c r="DB95" s="87">
        <f t="shared" si="112"/>
        <v>255.59999999999991</v>
      </c>
      <c r="DC95" s="86">
        <f t="shared" si="113"/>
        <v>0.81976010323599724</v>
      </c>
      <c r="DD95" s="80">
        <v>182.33</v>
      </c>
      <c r="DE95" s="81">
        <v>0</v>
      </c>
      <c r="DF95" s="87">
        <f t="shared" si="114"/>
        <v>182.33</v>
      </c>
      <c r="DG95" s="86">
        <f t="shared" si="115"/>
        <v>0</v>
      </c>
      <c r="DH95" s="95">
        <v>13263.66</v>
      </c>
      <c r="DI95" s="403">
        <v>13759.449999999999</v>
      </c>
      <c r="DJ95" s="87">
        <f t="shared" si="116"/>
        <v>-495.78999999999905</v>
      </c>
      <c r="DK95" s="94">
        <f t="shared" si="117"/>
        <v>1.0373795769795064</v>
      </c>
      <c r="DL95" s="80">
        <v>16139.2</v>
      </c>
      <c r="DM95" s="81">
        <v>16817.3</v>
      </c>
      <c r="DN95" s="87">
        <f t="shared" si="118"/>
        <v>-678.09999999999854</v>
      </c>
      <c r="DO95" s="406">
        <f t="shared" si="66"/>
        <v>1.0420157132943391</v>
      </c>
      <c r="DP95" s="84">
        <v>0</v>
      </c>
      <c r="DQ95" s="80">
        <v>0</v>
      </c>
      <c r="DR95" s="82">
        <f t="shared" si="119"/>
        <v>0</v>
      </c>
      <c r="DS95" s="96"/>
      <c r="DT95" s="97">
        <v>11343.449999999999</v>
      </c>
      <c r="DU95" s="97">
        <v>8952.0700000000015</v>
      </c>
      <c r="DV95" s="98">
        <f t="shared" si="120"/>
        <v>339364.49</v>
      </c>
      <c r="DW95" s="87">
        <f t="shared" si="121"/>
        <v>259357.22999999995</v>
      </c>
      <c r="DX95" s="87">
        <f t="shared" si="122"/>
        <v>80007.260000000038</v>
      </c>
      <c r="DY95" s="83">
        <f t="shared" si="123"/>
        <v>0.76424386652828635</v>
      </c>
      <c r="DZ95" s="108"/>
      <c r="EA95" s="100">
        <f t="shared" si="67"/>
        <v>-217382.71</v>
      </c>
      <c r="EB95" s="91">
        <f t="shared" si="68"/>
        <v>-230088.06999999992</v>
      </c>
      <c r="EC95" s="101"/>
      <c r="ED95" s="101"/>
      <c r="EE95" s="102">
        <v>53480.390000000007</v>
      </c>
      <c r="EF95" s="102">
        <v>75840.17</v>
      </c>
      <c r="EG95" s="103">
        <f t="shared" si="124"/>
        <v>22359.779999999992</v>
      </c>
      <c r="EH95" s="104">
        <f t="shared" si="69"/>
        <v>0.41809306177460542</v>
      </c>
      <c r="EI95" s="101"/>
      <c r="EJ95" s="101"/>
      <c r="EK95" s="396"/>
      <c r="EL95" s="2"/>
      <c r="EM95" s="101"/>
      <c r="EN95" s="101"/>
    </row>
    <row r="96" spans="1:144" s="1" customFormat="1" ht="15.75" customHeight="1" x14ac:dyDescent="0.25">
      <c r="A96" s="105" t="s">
        <v>96</v>
      </c>
      <c r="B96" s="106">
        <v>9</v>
      </c>
      <c r="C96" s="107">
        <v>3</v>
      </c>
      <c r="D96" s="76" t="s">
        <v>374</v>
      </c>
      <c r="E96" s="77">
        <v>7605.4571428571417</v>
      </c>
      <c r="F96" s="78">
        <v>-44387.389999999992</v>
      </c>
      <c r="G96" s="79">
        <v>-105654.14999999994</v>
      </c>
      <c r="H96" s="80">
        <v>7442.8100000000013</v>
      </c>
      <c r="I96" s="81">
        <v>732.29</v>
      </c>
      <c r="J96" s="82">
        <f t="shared" si="70"/>
        <v>6710.5200000000013</v>
      </c>
      <c r="K96" s="83">
        <f t="shared" si="71"/>
        <v>9.8388914939384425E-2</v>
      </c>
      <c r="L96" s="84">
        <v>3305.34</v>
      </c>
      <c r="M96" s="84">
        <v>1122.79</v>
      </c>
      <c r="N96" s="82">
        <f t="shared" si="72"/>
        <v>2182.5500000000002</v>
      </c>
      <c r="O96" s="83">
        <f t="shared" si="73"/>
        <v>0.3396897142200197</v>
      </c>
      <c r="P96" s="84">
        <v>9028.07</v>
      </c>
      <c r="Q96" s="84">
        <v>6924.6299999999992</v>
      </c>
      <c r="R96" s="82">
        <f t="shared" si="74"/>
        <v>2103.4400000000005</v>
      </c>
      <c r="S96" s="83">
        <f t="shared" si="75"/>
        <v>0.76701111090188701</v>
      </c>
      <c r="T96" s="84">
        <v>2086.8100000000004</v>
      </c>
      <c r="U96" s="84">
        <v>1791.6599999999999</v>
      </c>
      <c r="V96" s="82">
        <f t="shared" si="76"/>
        <v>295.15000000000055</v>
      </c>
      <c r="W96" s="83">
        <f t="shared" si="77"/>
        <v>0.85856402834949008</v>
      </c>
      <c r="X96" s="84">
        <v>1193.3499999999999</v>
      </c>
      <c r="Y96" s="84">
        <v>4683.01</v>
      </c>
      <c r="Z96" s="82">
        <f t="shared" si="78"/>
        <v>-3489.6600000000003</v>
      </c>
      <c r="AA96" s="83">
        <f t="shared" si="79"/>
        <v>3.9242552478317347</v>
      </c>
      <c r="AB96" s="84">
        <v>7010.7300000000005</v>
      </c>
      <c r="AC96" s="84">
        <v>5305.6299999999992</v>
      </c>
      <c r="AD96" s="82">
        <f t="shared" si="80"/>
        <v>1705.1000000000013</v>
      </c>
      <c r="AE96" s="83">
        <f t="shared" si="81"/>
        <v>0.75678709635087915</v>
      </c>
      <c r="AF96" s="84">
        <v>2604.13</v>
      </c>
      <c r="AG96" s="84">
        <v>0</v>
      </c>
      <c r="AH96" s="82">
        <f t="shared" si="82"/>
        <v>2604.13</v>
      </c>
      <c r="AI96" s="85">
        <f t="shared" si="83"/>
        <v>0</v>
      </c>
      <c r="AJ96" s="84">
        <v>14334.929999999998</v>
      </c>
      <c r="AK96" s="84">
        <v>15133.769999999999</v>
      </c>
      <c r="AL96" s="82">
        <f t="shared" si="84"/>
        <v>-798.84000000000015</v>
      </c>
      <c r="AM96" s="86">
        <f t="shared" si="85"/>
        <v>1.0557268155477564</v>
      </c>
      <c r="AN96" s="80">
        <v>44874.39</v>
      </c>
      <c r="AO96" s="81">
        <v>49098.670000000006</v>
      </c>
      <c r="AP96" s="87">
        <f t="shared" si="86"/>
        <v>-4224.2800000000061</v>
      </c>
      <c r="AQ96" s="83">
        <f t="shared" si="63"/>
        <v>1.0941356528746131</v>
      </c>
      <c r="AR96" s="84">
        <v>1033.52</v>
      </c>
      <c r="AS96" s="84">
        <v>1015.65</v>
      </c>
      <c r="AT96" s="87">
        <f t="shared" si="64"/>
        <v>17.870000000000005</v>
      </c>
      <c r="AU96" s="96">
        <f t="shared" si="65"/>
        <v>0.98270957504450807</v>
      </c>
      <c r="AV96" s="80">
        <v>3213.7200000000003</v>
      </c>
      <c r="AW96" s="81">
        <v>5423.05</v>
      </c>
      <c r="AX96" s="87">
        <f t="shared" si="87"/>
        <v>-2209.33</v>
      </c>
      <c r="AY96" s="83">
        <f t="shared" si="88"/>
        <v>1.6874681054976786</v>
      </c>
      <c r="AZ96" s="90">
        <v>0</v>
      </c>
      <c r="BA96" s="82">
        <v>0</v>
      </c>
      <c r="BB96" s="82">
        <f t="shared" si="89"/>
        <v>0</v>
      </c>
      <c r="BC96" s="91"/>
      <c r="BD96" s="84">
        <v>67765.909999999989</v>
      </c>
      <c r="BE96" s="84">
        <v>2164.4899999999998</v>
      </c>
      <c r="BF96" s="87">
        <f t="shared" si="90"/>
        <v>65601.419999999984</v>
      </c>
      <c r="BG96" s="83">
        <f t="shared" si="91"/>
        <v>3.194069112330964E-2</v>
      </c>
      <c r="BH96" s="84">
        <v>4292.8</v>
      </c>
      <c r="BI96" s="84">
        <v>0</v>
      </c>
      <c r="BJ96" s="82">
        <f t="shared" si="92"/>
        <v>4292.8</v>
      </c>
      <c r="BK96" s="86">
        <f t="shared" si="93"/>
        <v>0</v>
      </c>
      <c r="BL96" s="80">
        <v>5761.58</v>
      </c>
      <c r="BM96" s="80">
        <v>6381.97</v>
      </c>
      <c r="BN96" s="82">
        <f t="shared" si="94"/>
        <v>-620.39000000000033</v>
      </c>
      <c r="BO96" s="86">
        <f t="shared" si="95"/>
        <v>1.1076770608062372</v>
      </c>
      <c r="BP96" s="80">
        <v>2116.7800000000002</v>
      </c>
      <c r="BQ96" s="80">
        <v>741.8</v>
      </c>
      <c r="BR96" s="82">
        <f t="shared" si="96"/>
        <v>1374.9800000000002</v>
      </c>
      <c r="BS96" s="86">
        <f t="shared" si="97"/>
        <v>0.35043792930772205</v>
      </c>
      <c r="BT96" s="80">
        <v>4128.17</v>
      </c>
      <c r="BU96" s="80">
        <v>0</v>
      </c>
      <c r="BV96" s="82">
        <f t="shared" si="98"/>
        <v>4128.17</v>
      </c>
      <c r="BW96" s="86">
        <f t="shared" si="99"/>
        <v>0</v>
      </c>
      <c r="BX96" s="80">
        <v>4398.54</v>
      </c>
      <c r="BY96" s="80">
        <v>0</v>
      </c>
      <c r="BZ96" s="82">
        <f t="shared" si="100"/>
        <v>4398.54</v>
      </c>
      <c r="CA96" s="86">
        <f t="shared" si="101"/>
        <v>0</v>
      </c>
      <c r="CB96" s="80">
        <v>3249.33</v>
      </c>
      <c r="CC96" s="80">
        <v>128.30000000000001</v>
      </c>
      <c r="CD96" s="82">
        <f t="shared" si="102"/>
        <v>3121.0299999999997</v>
      </c>
      <c r="CE96" s="83">
        <f t="shared" si="103"/>
        <v>3.9485063074541527E-2</v>
      </c>
      <c r="CF96" s="84">
        <v>333.1</v>
      </c>
      <c r="CG96" s="84">
        <v>0</v>
      </c>
      <c r="CH96" s="82">
        <f t="shared" si="104"/>
        <v>333.1</v>
      </c>
      <c r="CI96" s="86">
        <f t="shared" si="105"/>
        <v>0</v>
      </c>
      <c r="CJ96" s="80">
        <v>0</v>
      </c>
      <c r="CK96" s="81">
        <v>0</v>
      </c>
      <c r="CL96" s="81">
        <v>0</v>
      </c>
      <c r="CM96" s="92"/>
      <c r="CN96" s="93">
        <v>55405.37000000001</v>
      </c>
      <c r="CO96" s="93">
        <v>69401.930000000008</v>
      </c>
      <c r="CP96" s="87">
        <f t="shared" si="106"/>
        <v>-13996.559999999998</v>
      </c>
      <c r="CQ96" s="94">
        <f t="shared" si="107"/>
        <v>1.2526210004553708</v>
      </c>
      <c r="CR96" s="80">
        <v>41528.81</v>
      </c>
      <c r="CS96" s="81">
        <v>42187.37</v>
      </c>
      <c r="CT96" s="87">
        <f t="shared" si="108"/>
        <v>-658.56000000000495</v>
      </c>
      <c r="CU96" s="94">
        <f t="shared" si="109"/>
        <v>1.0158579068362423</v>
      </c>
      <c r="CV96" s="80">
        <v>10888.84</v>
      </c>
      <c r="CW96" s="81">
        <v>0</v>
      </c>
      <c r="CX96" s="87">
        <f t="shared" si="110"/>
        <v>10888.84</v>
      </c>
      <c r="CY96" s="86">
        <f t="shared" si="111"/>
        <v>0</v>
      </c>
      <c r="CZ96" s="80">
        <v>1416.8500000000001</v>
      </c>
      <c r="DA96" s="81">
        <v>1163.1500000000001</v>
      </c>
      <c r="DB96" s="87">
        <f t="shared" si="112"/>
        <v>253.70000000000005</v>
      </c>
      <c r="DC96" s="86">
        <f t="shared" si="113"/>
        <v>0.82094081942336872</v>
      </c>
      <c r="DD96" s="80">
        <v>184.02</v>
      </c>
      <c r="DE96" s="81">
        <v>0</v>
      </c>
      <c r="DF96" s="87">
        <f t="shared" si="114"/>
        <v>184.02</v>
      </c>
      <c r="DG96" s="86">
        <f t="shared" si="115"/>
        <v>0</v>
      </c>
      <c r="DH96" s="95">
        <v>11559.61</v>
      </c>
      <c r="DI96" s="403">
        <v>5942.3</v>
      </c>
      <c r="DJ96" s="87">
        <f t="shared" si="116"/>
        <v>5617.31</v>
      </c>
      <c r="DK96" s="94">
        <f t="shared" si="117"/>
        <v>0.51405713514556284</v>
      </c>
      <c r="DL96" s="80">
        <v>14005.67</v>
      </c>
      <c r="DM96" s="81">
        <v>7266.93</v>
      </c>
      <c r="DN96" s="87">
        <f t="shared" si="118"/>
        <v>6738.74</v>
      </c>
      <c r="DO96" s="406">
        <f t="shared" si="66"/>
        <v>0.51885629177326043</v>
      </c>
      <c r="DP96" s="84">
        <v>0</v>
      </c>
      <c r="DQ96" s="80">
        <v>0</v>
      </c>
      <c r="DR96" s="82">
        <f t="shared" si="119"/>
        <v>0</v>
      </c>
      <c r="DS96" s="96"/>
      <c r="DT96" s="97">
        <v>11181.000000000002</v>
      </c>
      <c r="DU96" s="97">
        <v>8015.91</v>
      </c>
      <c r="DV96" s="98">
        <f t="shared" si="120"/>
        <v>334344.18</v>
      </c>
      <c r="DW96" s="87">
        <f t="shared" si="121"/>
        <v>234625.3</v>
      </c>
      <c r="DX96" s="87">
        <f t="shared" si="122"/>
        <v>99718.88</v>
      </c>
      <c r="DY96" s="83">
        <f t="shared" si="123"/>
        <v>0.70174782166090044</v>
      </c>
      <c r="DZ96" s="108"/>
      <c r="EA96" s="100">
        <f t="shared" si="67"/>
        <v>55331.489999999991</v>
      </c>
      <c r="EB96" s="91">
        <f t="shared" si="68"/>
        <v>-23024.499999999945</v>
      </c>
      <c r="EC96" s="101"/>
      <c r="ED96" s="101"/>
      <c r="EE96" s="102">
        <v>52662.590000000004</v>
      </c>
      <c r="EF96" s="102">
        <v>87465.11</v>
      </c>
      <c r="EG96" s="103">
        <f t="shared" si="124"/>
        <v>34802.519999999997</v>
      </c>
      <c r="EH96" s="104">
        <f t="shared" si="69"/>
        <v>0.66085849556582754</v>
      </c>
      <c r="EI96" s="101"/>
      <c r="EJ96" s="101"/>
      <c r="EK96" s="396"/>
      <c r="EL96" s="2"/>
      <c r="EM96" s="101"/>
      <c r="EN96" s="101"/>
    </row>
    <row r="97" spans="1:144" s="1" customFormat="1" ht="15.75" customHeight="1" x14ac:dyDescent="0.25">
      <c r="A97" s="105" t="s">
        <v>97</v>
      </c>
      <c r="B97" s="106">
        <v>10</v>
      </c>
      <c r="C97" s="107">
        <v>1</v>
      </c>
      <c r="D97" s="76" t="s">
        <v>375</v>
      </c>
      <c r="E97" s="77">
        <v>2340.7000000000003</v>
      </c>
      <c r="F97" s="78">
        <v>17634.310000000001</v>
      </c>
      <c r="G97" s="79">
        <v>9169.0499999999975</v>
      </c>
      <c r="H97" s="80">
        <v>2885.6400000000003</v>
      </c>
      <c r="I97" s="81">
        <v>406.93</v>
      </c>
      <c r="J97" s="82">
        <f t="shared" si="70"/>
        <v>2478.7100000000005</v>
      </c>
      <c r="K97" s="83">
        <f t="shared" si="71"/>
        <v>0.14101897672613353</v>
      </c>
      <c r="L97" s="84">
        <v>1622.5600000000002</v>
      </c>
      <c r="M97" s="84">
        <v>308.91000000000003</v>
      </c>
      <c r="N97" s="82">
        <f t="shared" si="72"/>
        <v>1313.65</v>
      </c>
      <c r="O97" s="83">
        <f t="shared" si="73"/>
        <v>0.19038433093383295</v>
      </c>
      <c r="P97" s="84">
        <v>3080.3900000000003</v>
      </c>
      <c r="Q97" s="84">
        <v>2358.39</v>
      </c>
      <c r="R97" s="82">
        <f t="shared" si="74"/>
        <v>722.00000000000045</v>
      </c>
      <c r="S97" s="83">
        <f t="shared" si="75"/>
        <v>0.76561409431922567</v>
      </c>
      <c r="T97" s="84">
        <v>582.14</v>
      </c>
      <c r="U97" s="84">
        <v>497.85999999999996</v>
      </c>
      <c r="V97" s="82">
        <f t="shared" si="76"/>
        <v>84.28000000000003</v>
      </c>
      <c r="W97" s="83">
        <f t="shared" si="77"/>
        <v>0.85522382931940766</v>
      </c>
      <c r="X97" s="84">
        <v>120.09</v>
      </c>
      <c r="Y97" s="84">
        <v>0.19999999999999998</v>
      </c>
      <c r="Z97" s="82">
        <f t="shared" si="78"/>
        <v>119.89</v>
      </c>
      <c r="AA97" s="83">
        <f t="shared" si="79"/>
        <v>1.6654176034640684E-3</v>
      </c>
      <c r="AB97" s="84">
        <v>1775.8799999999999</v>
      </c>
      <c r="AC97" s="84">
        <v>886.86000000000013</v>
      </c>
      <c r="AD97" s="82">
        <f t="shared" si="80"/>
        <v>889.01999999999975</v>
      </c>
      <c r="AE97" s="83">
        <f t="shared" si="81"/>
        <v>0.4993918508007299</v>
      </c>
      <c r="AF97" s="84">
        <v>801.48000000000013</v>
      </c>
      <c r="AG97" s="84">
        <v>0</v>
      </c>
      <c r="AH97" s="82">
        <f t="shared" si="82"/>
        <v>801.48000000000013</v>
      </c>
      <c r="AI97" s="85">
        <f t="shared" si="83"/>
        <v>0</v>
      </c>
      <c r="AJ97" s="84">
        <v>4413.13</v>
      </c>
      <c r="AK97" s="84">
        <v>9621.3799999999992</v>
      </c>
      <c r="AL97" s="82">
        <f t="shared" si="84"/>
        <v>-5208.2499999999991</v>
      </c>
      <c r="AM97" s="86">
        <f t="shared" si="85"/>
        <v>2.1801714429441232</v>
      </c>
      <c r="AN97" s="80">
        <v>13982.810000000001</v>
      </c>
      <c r="AO97" s="81">
        <v>13716.130000000001</v>
      </c>
      <c r="AP97" s="87">
        <f t="shared" si="86"/>
        <v>266.68000000000029</v>
      </c>
      <c r="AQ97" s="83">
        <f t="shared" si="63"/>
        <v>0.98092801089337545</v>
      </c>
      <c r="AR97" s="84">
        <v>0</v>
      </c>
      <c r="AS97" s="84">
        <v>0</v>
      </c>
      <c r="AT97" s="87">
        <f t="shared" si="64"/>
        <v>0</v>
      </c>
      <c r="AU97" s="96"/>
      <c r="AV97" s="80">
        <v>1115.1199999999999</v>
      </c>
      <c r="AW97" s="81">
        <v>0</v>
      </c>
      <c r="AX97" s="87">
        <f t="shared" si="87"/>
        <v>1115.1199999999999</v>
      </c>
      <c r="AY97" s="83">
        <f t="shared" si="88"/>
        <v>0</v>
      </c>
      <c r="AZ97" s="90">
        <v>0</v>
      </c>
      <c r="BA97" s="82">
        <v>0</v>
      </c>
      <c r="BB97" s="82">
        <f t="shared" si="89"/>
        <v>0</v>
      </c>
      <c r="BC97" s="91"/>
      <c r="BD97" s="84">
        <v>14834.199999999999</v>
      </c>
      <c r="BE97" s="84">
        <v>7232.15</v>
      </c>
      <c r="BF97" s="87">
        <f t="shared" si="90"/>
        <v>7602.0499999999993</v>
      </c>
      <c r="BG97" s="83">
        <f t="shared" si="91"/>
        <v>0.48753218913052271</v>
      </c>
      <c r="BH97" s="84">
        <v>1706.63</v>
      </c>
      <c r="BI97" s="84">
        <v>0</v>
      </c>
      <c r="BJ97" s="82">
        <f t="shared" si="92"/>
        <v>1706.63</v>
      </c>
      <c r="BK97" s="86">
        <f t="shared" si="93"/>
        <v>0</v>
      </c>
      <c r="BL97" s="80">
        <v>2809.78</v>
      </c>
      <c r="BM97" s="80">
        <v>0</v>
      </c>
      <c r="BN97" s="82">
        <f t="shared" si="94"/>
        <v>2809.78</v>
      </c>
      <c r="BO97" s="86">
        <f t="shared" si="95"/>
        <v>0</v>
      </c>
      <c r="BP97" s="80">
        <v>572.06999999999994</v>
      </c>
      <c r="BQ97" s="80">
        <v>0</v>
      </c>
      <c r="BR97" s="82">
        <f t="shared" si="96"/>
        <v>572.06999999999994</v>
      </c>
      <c r="BS97" s="86">
        <f t="shared" si="97"/>
        <v>0</v>
      </c>
      <c r="BT97" s="80">
        <v>1126.3699999999999</v>
      </c>
      <c r="BU97" s="80">
        <v>0</v>
      </c>
      <c r="BV97" s="82">
        <f t="shared" si="98"/>
        <v>1126.3699999999999</v>
      </c>
      <c r="BW97" s="86">
        <f t="shared" si="99"/>
        <v>0</v>
      </c>
      <c r="BX97" s="80">
        <v>443.11999999999995</v>
      </c>
      <c r="BY97" s="80">
        <v>0</v>
      </c>
      <c r="BZ97" s="82">
        <f t="shared" si="100"/>
        <v>443.11999999999995</v>
      </c>
      <c r="CA97" s="86">
        <f t="shared" si="101"/>
        <v>0</v>
      </c>
      <c r="CB97" s="80">
        <v>503.73999999999995</v>
      </c>
      <c r="CC97" s="80">
        <v>0</v>
      </c>
      <c r="CD97" s="82">
        <f t="shared" si="102"/>
        <v>503.73999999999995</v>
      </c>
      <c r="CE97" s="83">
        <f t="shared" si="103"/>
        <v>0</v>
      </c>
      <c r="CF97" s="84">
        <v>101.81</v>
      </c>
      <c r="CG97" s="84">
        <v>0</v>
      </c>
      <c r="CH97" s="82">
        <f t="shared" si="104"/>
        <v>101.81</v>
      </c>
      <c r="CI97" s="86">
        <f t="shared" si="105"/>
        <v>0</v>
      </c>
      <c r="CJ97" s="80">
        <v>0</v>
      </c>
      <c r="CK97" s="81">
        <v>0</v>
      </c>
      <c r="CL97" s="81">
        <v>0</v>
      </c>
      <c r="CM97" s="92"/>
      <c r="CN97" s="93">
        <v>21597.42</v>
      </c>
      <c r="CO97" s="93">
        <v>35138.460000000006</v>
      </c>
      <c r="CP97" s="87">
        <f t="shared" si="106"/>
        <v>-13541.040000000008</v>
      </c>
      <c r="CQ97" s="94">
        <f t="shared" si="107"/>
        <v>1.6269748886672579</v>
      </c>
      <c r="CR97" s="80">
        <v>12429.61</v>
      </c>
      <c r="CS97" s="81">
        <v>13929.61</v>
      </c>
      <c r="CT97" s="87">
        <f t="shared" si="108"/>
        <v>-1500</v>
      </c>
      <c r="CU97" s="94">
        <f t="shared" si="109"/>
        <v>1.1206795707990838</v>
      </c>
      <c r="CV97" s="80">
        <v>3891.6400000000003</v>
      </c>
      <c r="CW97" s="81">
        <v>0</v>
      </c>
      <c r="CX97" s="87">
        <f t="shared" si="110"/>
        <v>3891.6400000000003</v>
      </c>
      <c r="CY97" s="86">
        <f t="shared" si="111"/>
        <v>0</v>
      </c>
      <c r="CZ97" s="80">
        <v>429.74999999999989</v>
      </c>
      <c r="DA97" s="81">
        <v>350.26</v>
      </c>
      <c r="DB97" s="87">
        <f t="shared" si="112"/>
        <v>79.489999999999895</v>
      </c>
      <c r="DC97" s="86">
        <f t="shared" si="113"/>
        <v>0.81503199534613169</v>
      </c>
      <c r="DD97" s="80">
        <v>54.989999999999995</v>
      </c>
      <c r="DE97" s="81">
        <v>341.34</v>
      </c>
      <c r="DF97" s="87">
        <f t="shared" si="114"/>
        <v>-286.34999999999997</v>
      </c>
      <c r="DG97" s="86">
        <f t="shared" si="115"/>
        <v>6.2073104200763778</v>
      </c>
      <c r="DH97" s="95">
        <v>3582.45</v>
      </c>
      <c r="DI97" s="403">
        <v>2594.79</v>
      </c>
      <c r="DJ97" s="87">
        <f t="shared" si="116"/>
        <v>987.65999999999985</v>
      </c>
      <c r="DK97" s="94">
        <f t="shared" si="117"/>
        <v>0.72430599170958421</v>
      </c>
      <c r="DL97" s="80">
        <v>7613.8199999999988</v>
      </c>
      <c r="DM97" s="81">
        <v>3562.04</v>
      </c>
      <c r="DN97" s="87">
        <f t="shared" si="118"/>
        <v>4051.7799999999988</v>
      </c>
      <c r="DO97" s="406">
        <f t="shared" si="66"/>
        <v>0.46783874585950291</v>
      </c>
      <c r="DP97" s="84">
        <v>0</v>
      </c>
      <c r="DQ97" s="80">
        <v>0</v>
      </c>
      <c r="DR97" s="82">
        <f t="shared" si="119"/>
        <v>0</v>
      </c>
      <c r="DS97" s="96"/>
      <c r="DT97" s="97">
        <v>3547.3599999999997</v>
      </c>
      <c r="DU97" s="97">
        <v>3219.38</v>
      </c>
      <c r="DV97" s="98">
        <f t="shared" si="120"/>
        <v>105623.99999999999</v>
      </c>
      <c r="DW97" s="87">
        <f t="shared" si="121"/>
        <v>94164.69</v>
      </c>
      <c r="DX97" s="87">
        <f t="shared" si="122"/>
        <v>11459.309999999983</v>
      </c>
      <c r="DY97" s="83">
        <f t="shared" si="123"/>
        <v>0.89150846398545802</v>
      </c>
      <c r="DZ97" s="108"/>
      <c r="EA97" s="100">
        <f t="shared" si="67"/>
        <v>29093.619999999981</v>
      </c>
      <c r="EB97" s="91">
        <f t="shared" si="68"/>
        <v>24034.62</v>
      </c>
      <c r="EC97" s="101"/>
      <c r="ED97" s="101"/>
      <c r="EE97" s="102">
        <v>16478.78</v>
      </c>
      <c r="EF97" s="102">
        <v>116155.18</v>
      </c>
      <c r="EG97" s="103">
        <f t="shared" si="124"/>
        <v>99676.4</v>
      </c>
      <c r="EH97" s="104">
        <f t="shared" si="69"/>
        <v>6.0487730281003813</v>
      </c>
      <c r="EI97" s="101"/>
      <c r="EJ97" s="101"/>
      <c r="EK97" s="396"/>
      <c r="EL97" s="2"/>
      <c r="EM97" s="101"/>
      <c r="EN97" s="101"/>
    </row>
    <row r="98" spans="1:144" s="1" customFormat="1" ht="15.75" customHeight="1" x14ac:dyDescent="0.25">
      <c r="A98" s="105" t="s">
        <v>98</v>
      </c>
      <c r="B98" s="106">
        <v>5</v>
      </c>
      <c r="C98" s="107">
        <v>2</v>
      </c>
      <c r="D98" s="76" t="s">
        <v>376</v>
      </c>
      <c r="E98" s="77">
        <v>1721.1000000000001</v>
      </c>
      <c r="F98" s="78">
        <v>30106.559999999998</v>
      </c>
      <c r="G98" s="79">
        <v>33163.609999999993</v>
      </c>
      <c r="H98" s="80">
        <v>2221.5699999999997</v>
      </c>
      <c r="I98" s="81">
        <v>717.90000000000009</v>
      </c>
      <c r="J98" s="82">
        <f t="shared" si="70"/>
        <v>1503.6699999999996</v>
      </c>
      <c r="K98" s="83">
        <f t="shared" si="71"/>
        <v>0.3231498444793548</v>
      </c>
      <c r="L98" s="84">
        <v>1032.32</v>
      </c>
      <c r="M98" s="84">
        <v>1449.08</v>
      </c>
      <c r="N98" s="82">
        <f t="shared" si="72"/>
        <v>-416.76</v>
      </c>
      <c r="O98" s="83">
        <f t="shared" si="73"/>
        <v>1.4037120272783634</v>
      </c>
      <c r="P98" s="84">
        <v>2050.5</v>
      </c>
      <c r="Q98" s="84">
        <v>1597.32</v>
      </c>
      <c r="R98" s="82">
        <f t="shared" si="74"/>
        <v>453.18000000000006</v>
      </c>
      <c r="S98" s="83">
        <f t="shared" si="75"/>
        <v>0.77899049012435984</v>
      </c>
      <c r="T98" s="84">
        <v>451.26999999999992</v>
      </c>
      <c r="U98" s="84">
        <v>385.40999999999997</v>
      </c>
      <c r="V98" s="82">
        <f t="shared" si="76"/>
        <v>65.859999999999957</v>
      </c>
      <c r="W98" s="83">
        <f t="shared" si="77"/>
        <v>0.85405632991335567</v>
      </c>
      <c r="X98" s="84">
        <v>126.16000000000003</v>
      </c>
      <c r="Y98" s="84">
        <v>206.70000000000002</v>
      </c>
      <c r="Z98" s="82">
        <f t="shared" si="78"/>
        <v>-80.539999999999992</v>
      </c>
      <c r="AA98" s="83">
        <f t="shared" si="79"/>
        <v>1.6383956880152186</v>
      </c>
      <c r="AB98" s="84">
        <v>1674.6200000000001</v>
      </c>
      <c r="AC98" s="84">
        <v>1032.54</v>
      </c>
      <c r="AD98" s="82">
        <f t="shared" si="80"/>
        <v>642.08000000000015</v>
      </c>
      <c r="AE98" s="83">
        <f t="shared" si="81"/>
        <v>0.61658167225997529</v>
      </c>
      <c r="AF98" s="84">
        <v>589.26999999999987</v>
      </c>
      <c r="AG98" s="84">
        <v>0</v>
      </c>
      <c r="AH98" s="82">
        <f t="shared" si="82"/>
        <v>589.26999999999987</v>
      </c>
      <c r="AI98" s="85">
        <f t="shared" si="83"/>
        <v>0</v>
      </c>
      <c r="AJ98" s="84">
        <v>3243.9499999999994</v>
      </c>
      <c r="AK98" s="84">
        <v>1847.66</v>
      </c>
      <c r="AL98" s="82">
        <f t="shared" si="84"/>
        <v>1396.2899999999993</v>
      </c>
      <c r="AM98" s="86">
        <f t="shared" si="85"/>
        <v>0.56957104764253474</v>
      </c>
      <c r="AN98" s="80">
        <v>0</v>
      </c>
      <c r="AO98" s="81">
        <v>0</v>
      </c>
      <c r="AP98" s="87">
        <f t="shared" si="86"/>
        <v>0</v>
      </c>
      <c r="AQ98" s="83"/>
      <c r="AR98" s="84">
        <v>0</v>
      </c>
      <c r="AS98" s="84">
        <v>0</v>
      </c>
      <c r="AT98" s="87">
        <f t="shared" si="64"/>
        <v>0</v>
      </c>
      <c r="AU98" s="96"/>
      <c r="AV98" s="80">
        <v>831.64</v>
      </c>
      <c r="AW98" s="81">
        <v>1343.95</v>
      </c>
      <c r="AX98" s="87">
        <f t="shared" si="87"/>
        <v>-512.31000000000006</v>
      </c>
      <c r="AY98" s="83">
        <f t="shared" si="88"/>
        <v>1.6160237602808909</v>
      </c>
      <c r="AZ98" s="90">
        <v>0</v>
      </c>
      <c r="BA98" s="82">
        <v>0</v>
      </c>
      <c r="BB98" s="82">
        <f t="shared" si="89"/>
        <v>0</v>
      </c>
      <c r="BC98" s="91"/>
      <c r="BD98" s="84">
        <v>8226.16</v>
      </c>
      <c r="BE98" s="84">
        <v>46895.079999999994</v>
      </c>
      <c r="BF98" s="87">
        <f t="shared" si="90"/>
        <v>-38668.92</v>
      </c>
      <c r="BG98" s="83">
        <f t="shared" si="91"/>
        <v>5.7007254903867652</v>
      </c>
      <c r="BH98" s="84">
        <v>1323.1599999999999</v>
      </c>
      <c r="BI98" s="84">
        <v>1768.55</v>
      </c>
      <c r="BJ98" s="82">
        <f t="shared" si="92"/>
        <v>-445.3900000000001</v>
      </c>
      <c r="BK98" s="86">
        <f t="shared" si="93"/>
        <v>1.3366108407146529</v>
      </c>
      <c r="BL98" s="80">
        <v>1760.0100000000002</v>
      </c>
      <c r="BM98" s="80">
        <v>0</v>
      </c>
      <c r="BN98" s="82">
        <f t="shared" si="94"/>
        <v>1760.0100000000002</v>
      </c>
      <c r="BO98" s="86">
        <f t="shared" si="95"/>
        <v>0</v>
      </c>
      <c r="BP98" s="80">
        <v>322.7</v>
      </c>
      <c r="BQ98" s="80">
        <v>0</v>
      </c>
      <c r="BR98" s="82">
        <f t="shared" si="96"/>
        <v>322.7</v>
      </c>
      <c r="BS98" s="86">
        <f t="shared" si="97"/>
        <v>0</v>
      </c>
      <c r="BT98" s="80">
        <v>803.74000000000024</v>
      </c>
      <c r="BU98" s="80">
        <v>0</v>
      </c>
      <c r="BV98" s="82">
        <f t="shared" si="98"/>
        <v>803.74000000000024</v>
      </c>
      <c r="BW98" s="86">
        <f t="shared" si="99"/>
        <v>0</v>
      </c>
      <c r="BX98" s="80">
        <v>463.82999999999993</v>
      </c>
      <c r="BY98" s="80">
        <v>0</v>
      </c>
      <c r="BZ98" s="82">
        <f t="shared" si="100"/>
        <v>463.82999999999993</v>
      </c>
      <c r="CA98" s="86">
        <f t="shared" si="101"/>
        <v>0</v>
      </c>
      <c r="CB98" s="80">
        <v>516.50000000000011</v>
      </c>
      <c r="CC98" s="80">
        <v>0</v>
      </c>
      <c r="CD98" s="82">
        <f t="shared" si="102"/>
        <v>516.50000000000011</v>
      </c>
      <c r="CE98" s="83">
        <f t="shared" si="103"/>
        <v>0</v>
      </c>
      <c r="CF98" s="84">
        <v>104.99000000000001</v>
      </c>
      <c r="CG98" s="84">
        <v>0</v>
      </c>
      <c r="CH98" s="82">
        <f t="shared" si="104"/>
        <v>104.99000000000001</v>
      </c>
      <c r="CI98" s="86">
        <f t="shared" si="105"/>
        <v>0</v>
      </c>
      <c r="CJ98" s="80">
        <v>0</v>
      </c>
      <c r="CK98" s="81">
        <v>0</v>
      </c>
      <c r="CL98" s="81">
        <v>0</v>
      </c>
      <c r="CM98" s="92"/>
      <c r="CN98" s="93">
        <v>15734.440000000002</v>
      </c>
      <c r="CO98" s="93">
        <v>30351.809999999998</v>
      </c>
      <c r="CP98" s="87">
        <f t="shared" si="106"/>
        <v>-14617.369999999995</v>
      </c>
      <c r="CQ98" s="94">
        <f t="shared" si="107"/>
        <v>1.9290047818670377</v>
      </c>
      <c r="CR98" s="80">
        <v>6940.3200000000006</v>
      </c>
      <c r="CS98" s="81">
        <v>6751.19</v>
      </c>
      <c r="CT98" s="87">
        <f t="shared" si="108"/>
        <v>189.13000000000102</v>
      </c>
      <c r="CU98" s="94">
        <f t="shared" si="109"/>
        <v>0.97274909514258689</v>
      </c>
      <c r="CV98" s="80">
        <v>6920.36</v>
      </c>
      <c r="CW98" s="81">
        <v>0</v>
      </c>
      <c r="CX98" s="87">
        <f t="shared" si="110"/>
        <v>6920.36</v>
      </c>
      <c r="CY98" s="86">
        <f t="shared" si="111"/>
        <v>0</v>
      </c>
      <c r="CZ98" s="80">
        <v>539.24</v>
      </c>
      <c r="DA98" s="81">
        <v>443.46999999999997</v>
      </c>
      <c r="DB98" s="87">
        <f t="shared" si="112"/>
        <v>95.770000000000039</v>
      </c>
      <c r="DC98" s="86">
        <f t="shared" si="113"/>
        <v>0.82239819004524883</v>
      </c>
      <c r="DD98" s="80">
        <v>69.720000000000013</v>
      </c>
      <c r="DE98" s="81">
        <v>0</v>
      </c>
      <c r="DF98" s="87">
        <f t="shared" si="114"/>
        <v>69.720000000000013</v>
      </c>
      <c r="DG98" s="86">
        <f t="shared" si="115"/>
        <v>0</v>
      </c>
      <c r="DH98" s="95">
        <v>1436.77</v>
      </c>
      <c r="DI98" s="403">
        <v>902.02</v>
      </c>
      <c r="DJ98" s="87">
        <f t="shared" si="116"/>
        <v>534.75</v>
      </c>
      <c r="DK98" s="94">
        <f t="shared" si="117"/>
        <v>0.62781099271282115</v>
      </c>
      <c r="DL98" s="80">
        <v>0</v>
      </c>
      <c r="DM98" s="81">
        <v>0</v>
      </c>
      <c r="DN98" s="87">
        <f t="shared" si="118"/>
        <v>0</v>
      </c>
      <c r="DO98" s="406"/>
      <c r="DP98" s="84">
        <v>0</v>
      </c>
      <c r="DQ98" s="80">
        <v>0</v>
      </c>
      <c r="DR98" s="82">
        <f t="shared" si="119"/>
        <v>0</v>
      </c>
      <c r="DS98" s="96"/>
      <c r="DT98" s="97">
        <v>1964.1700000000003</v>
      </c>
      <c r="DU98" s="97">
        <v>3018.28</v>
      </c>
      <c r="DV98" s="98">
        <f t="shared" si="120"/>
        <v>59347.409999999989</v>
      </c>
      <c r="DW98" s="87">
        <f t="shared" si="121"/>
        <v>98710.96</v>
      </c>
      <c r="DX98" s="87">
        <f t="shared" si="122"/>
        <v>-39363.550000000017</v>
      </c>
      <c r="DY98" s="83">
        <f t="shared" si="123"/>
        <v>1.6632732582601335</v>
      </c>
      <c r="DZ98" s="108"/>
      <c r="EA98" s="100">
        <f t="shared" si="67"/>
        <v>-9256.9900000000198</v>
      </c>
      <c r="EB98" s="91">
        <f t="shared" si="68"/>
        <v>-1978.9300000000051</v>
      </c>
      <c r="EC98" s="101"/>
      <c r="ED98" s="101"/>
      <c r="EE98" s="102">
        <v>9274.2900000000009</v>
      </c>
      <c r="EF98" s="102">
        <v>29461.31</v>
      </c>
      <c r="EG98" s="103">
        <f t="shared" si="124"/>
        <v>20187.02</v>
      </c>
      <c r="EH98" s="104">
        <v>0</v>
      </c>
      <c r="EI98" s="101"/>
      <c r="EJ98" s="101"/>
      <c r="EK98" s="396"/>
      <c r="EL98" s="2"/>
      <c r="EM98" s="101"/>
      <c r="EN98" s="101"/>
    </row>
    <row r="99" spans="1:144" s="1" customFormat="1" ht="15.75" customHeight="1" x14ac:dyDescent="0.25">
      <c r="A99" s="105" t="s">
        <v>99</v>
      </c>
      <c r="B99" s="106">
        <v>5</v>
      </c>
      <c r="C99" s="107">
        <v>6</v>
      </c>
      <c r="D99" s="76" t="s">
        <v>377</v>
      </c>
      <c r="E99" s="77">
        <v>3452.2000000000003</v>
      </c>
      <c r="F99" s="78">
        <v>-238982.33000000002</v>
      </c>
      <c r="G99" s="79">
        <v>-90325.140000000029</v>
      </c>
      <c r="H99" s="80">
        <v>4370.13</v>
      </c>
      <c r="I99" s="81">
        <v>1296.83</v>
      </c>
      <c r="J99" s="82">
        <f t="shared" si="70"/>
        <v>3073.3</v>
      </c>
      <c r="K99" s="83">
        <f t="shared" si="71"/>
        <v>0.29674860930910518</v>
      </c>
      <c r="L99" s="84">
        <v>2341.9699999999998</v>
      </c>
      <c r="M99" s="84">
        <v>1230.96</v>
      </c>
      <c r="N99" s="82">
        <f t="shared" si="72"/>
        <v>1111.0099999999998</v>
      </c>
      <c r="O99" s="83">
        <f t="shared" si="73"/>
        <v>0.52560878234990205</v>
      </c>
      <c r="P99" s="84">
        <v>4816.8599999999997</v>
      </c>
      <c r="Q99" s="84">
        <v>3697.96</v>
      </c>
      <c r="R99" s="82">
        <f t="shared" si="74"/>
        <v>1118.8999999999996</v>
      </c>
      <c r="S99" s="83">
        <f t="shared" si="75"/>
        <v>0.76771174582611912</v>
      </c>
      <c r="T99" s="84">
        <v>931.07</v>
      </c>
      <c r="U99" s="84">
        <v>797.65000000000009</v>
      </c>
      <c r="V99" s="82">
        <f t="shared" si="76"/>
        <v>133.41999999999996</v>
      </c>
      <c r="W99" s="83">
        <f t="shared" si="77"/>
        <v>0.85670250357116007</v>
      </c>
      <c r="X99" s="84">
        <v>377.66999999999996</v>
      </c>
      <c r="Y99" s="84">
        <v>241.57</v>
      </c>
      <c r="Z99" s="82">
        <f t="shared" si="78"/>
        <v>136.09999999999997</v>
      </c>
      <c r="AA99" s="83">
        <f t="shared" si="79"/>
        <v>0.63963248338496581</v>
      </c>
      <c r="AB99" s="84">
        <v>7953.8899999999994</v>
      </c>
      <c r="AC99" s="84">
        <v>9899.119999999999</v>
      </c>
      <c r="AD99" s="82">
        <f t="shared" si="80"/>
        <v>-1945.2299999999996</v>
      </c>
      <c r="AE99" s="83">
        <f t="shared" si="81"/>
        <v>1.2445633520202064</v>
      </c>
      <c r="AF99" s="84">
        <v>1182.03</v>
      </c>
      <c r="AG99" s="84">
        <v>0</v>
      </c>
      <c r="AH99" s="82">
        <f t="shared" si="82"/>
        <v>1182.03</v>
      </c>
      <c r="AI99" s="85">
        <f t="shared" si="83"/>
        <v>0</v>
      </c>
      <c r="AJ99" s="84">
        <v>6506.7100000000009</v>
      </c>
      <c r="AK99" s="84">
        <v>32822.879999999997</v>
      </c>
      <c r="AL99" s="82">
        <f t="shared" si="84"/>
        <v>-26316.17</v>
      </c>
      <c r="AM99" s="86">
        <f t="shared" si="85"/>
        <v>5.0444664046807057</v>
      </c>
      <c r="AN99" s="80">
        <v>0</v>
      </c>
      <c r="AO99" s="81">
        <v>0</v>
      </c>
      <c r="AP99" s="87">
        <f t="shared" si="86"/>
        <v>0</v>
      </c>
      <c r="AQ99" s="83"/>
      <c r="AR99" s="84">
        <v>0</v>
      </c>
      <c r="AS99" s="84">
        <v>0</v>
      </c>
      <c r="AT99" s="87">
        <f t="shared" si="64"/>
        <v>0</v>
      </c>
      <c r="AU99" s="96"/>
      <c r="AV99" s="80">
        <v>1661.88</v>
      </c>
      <c r="AW99" s="81">
        <v>2785.32</v>
      </c>
      <c r="AX99" s="87">
        <f t="shared" si="87"/>
        <v>-1123.44</v>
      </c>
      <c r="AY99" s="83">
        <f t="shared" si="88"/>
        <v>1.6760054877608492</v>
      </c>
      <c r="AZ99" s="90">
        <v>0</v>
      </c>
      <c r="BA99" s="82">
        <v>0</v>
      </c>
      <c r="BB99" s="82">
        <f t="shared" si="89"/>
        <v>0</v>
      </c>
      <c r="BC99" s="91"/>
      <c r="BD99" s="84">
        <v>19548.45</v>
      </c>
      <c r="BE99" s="84">
        <v>133176.25</v>
      </c>
      <c r="BF99" s="87">
        <f t="shared" si="90"/>
        <v>-113627.8</v>
      </c>
      <c r="BG99" s="83">
        <f t="shared" si="91"/>
        <v>6.8126245303336068</v>
      </c>
      <c r="BH99" s="84">
        <v>2577.0500000000006</v>
      </c>
      <c r="BI99" s="84">
        <v>0</v>
      </c>
      <c r="BJ99" s="82">
        <f t="shared" si="92"/>
        <v>2577.0500000000006</v>
      </c>
      <c r="BK99" s="86">
        <f t="shared" si="93"/>
        <v>0</v>
      </c>
      <c r="BL99" s="80">
        <v>3993.85</v>
      </c>
      <c r="BM99" s="80">
        <v>0</v>
      </c>
      <c r="BN99" s="82">
        <f t="shared" si="94"/>
        <v>3993.85</v>
      </c>
      <c r="BO99" s="86">
        <f t="shared" si="95"/>
        <v>0</v>
      </c>
      <c r="BP99" s="80">
        <v>751.54</v>
      </c>
      <c r="BQ99" s="80">
        <v>0</v>
      </c>
      <c r="BR99" s="82">
        <f t="shared" si="96"/>
        <v>751.54</v>
      </c>
      <c r="BS99" s="86">
        <f t="shared" si="97"/>
        <v>0</v>
      </c>
      <c r="BT99" s="80">
        <v>1658.7900000000002</v>
      </c>
      <c r="BU99" s="80">
        <v>0</v>
      </c>
      <c r="BV99" s="82">
        <f t="shared" si="98"/>
        <v>1658.7900000000002</v>
      </c>
      <c r="BW99" s="86">
        <f t="shared" si="99"/>
        <v>0</v>
      </c>
      <c r="BX99" s="80">
        <v>1391.9500000000003</v>
      </c>
      <c r="BY99" s="80">
        <v>0</v>
      </c>
      <c r="BZ99" s="82">
        <f t="shared" si="100"/>
        <v>1391.9500000000003</v>
      </c>
      <c r="CA99" s="86">
        <f t="shared" si="101"/>
        <v>0</v>
      </c>
      <c r="CB99" s="80">
        <v>2644.75</v>
      </c>
      <c r="CC99" s="80">
        <v>699.04</v>
      </c>
      <c r="CD99" s="82">
        <f t="shared" si="102"/>
        <v>1945.71</v>
      </c>
      <c r="CE99" s="83">
        <f t="shared" si="103"/>
        <v>0.26431231685414497</v>
      </c>
      <c r="CF99" s="84">
        <v>226.79000000000002</v>
      </c>
      <c r="CG99" s="84">
        <v>0</v>
      </c>
      <c r="CH99" s="82">
        <f t="shared" si="104"/>
        <v>226.79000000000002</v>
      </c>
      <c r="CI99" s="86">
        <f t="shared" si="105"/>
        <v>0</v>
      </c>
      <c r="CJ99" s="80">
        <v>0</v>
      </c>
      <c r="CK99" s="81">
        <v>0</v>
      </c>
      <c r="CL99" s="81">
        <v>0</v>
      </c>
      <c r="CM99" s="92"/>
      <c r="CN99" s="93">
        <v>25200.03</v>
      </c>
      <c r="CO99" s="93">
        <v>38904.629999999997</v>
      </c>
      <c r="CP99" s="87">
        <f t="shared" si="106"/>
        <v>-13704.599999999999</v>
      </c>
      <c r="CQ99" s="94">
        <f t="shared" si="107"/>
        <v>1.5438326859134692</v>
      </c>
      <c r="CR99" s="80">
        <v>17246.18</v>
      </c>
      <c r="CS99" s="81">
        <v>15532.91</v>
      </c>
      <c r="CT99" s="87">
        <f t="shared" si="108"/>
        <v>1713.2700000000004</v>
      </c>
      <c r="CU99" s="94">
        <f t="shared" si="109"/>
        <v>0.90065800078626101</v>
      </c>
      <c r="CV99" s="80">
        <v>7681.5</v>
      </c>
      <c r="CW99" s="81">
        <v>0</v>
      </c>
      <c r="CX99" s="87">
        <f t="shared" si="110"/>
        <v>7681.5</v>
      </c>
      <c r="CY99" s="86">
        <f t="shared" si="111"/>
        <v>0</v>
      </c>
      <c r="CZ99" s="80">
        <v>1088.83</v>
      </c>
      <c r="DA99" s="81">
        <v>896.43000000000006</v>
      </c>
      <c r="DB99" s="87">
        <f t="shared" si="112"/>
        <v>192.39999999999986</v>
      </c>
      <c r="DC99" s="86">
        <f t="shared" si="113"/>
        <v>0.82329656603877566</v>
      </c>
      <c r="DD99" s="80">
        <v>140.85</v>
      </c>
      <c r="DE99" s="81">
        <v>0</v>
      </c>
      <c r="DF99" s="87">
        <f t="shared" si="114"/>
        <v>140.85</v>
      </c>
      <c r="DG99" s="86">
        <f t="shared" si="115"/>
        <v>0</v>
      </c>
      <c r="DH99" s="95">
        <v>7553.42</v>
      </c>
      <c r="DI99" s="403">
        <v>5726.23</v>
      </c>
      <c r="DJ99" s="87">
        <f t="shared" si="116"/>
        <v>1827.1900000000005</v>
      </c>
      <c r="DK99" s="94">
        <f t="shared" si="117"/>
        <v>0.75809765642583093</v>
      </c>
      <c r="DL99" s="80">
        <v>0</v>
      </c>
      <c r="DM99" s="81">
        <v>0</v>
      </c>
      <c r="DN99" s="87">
        <f t="shared" si="118"/>
        <v>0</v>
      </c>
      <c r="DO99" s="406"/>
      <c r="DP99" s="84">
        <v>0</v>
      </c>
      <c r="DQ99" s="80">
        <v>0</v>
      </c>
      <c r="DR99" s="82">
        <f t="shared" si="119"/>
        <v>0</v>
      </c>
      <c r="DS99" s="96"/>
      <c r="DT99" s="97">
        <v>4170.1999999999989</v>
      </c>
      <c r="DU99" s="97">
        <v>10459.82</v>
      </c>
      <c r="DV99" s="98">
        <f t="shared" si="120"/>
        <v>126016.38999999998</v>
      </c>
      <c r="DW99" s="87">
        <f t="shared" si="121"/>
        <v>258167.6</v>
      </c>
      <c r="DX99" s="87">
        <f t="shared" si="122"/>
        <v>-132151.21000000002</v>
      </c>
      <c r="DY99" s="83">
        <f t="shared" si="123"/>
        <v>2.0486827150023901</v>
      </c>
      <c r="DZ99" s="108"/>
      <c r="EA99" s="100">
        <f t="shared" si="67"/>
        <v>-371133.54000000004</v>
      </c>
      <c r="EB99" s="91">
        <f t="shared" si="68"/>
        <v>-191407.26</v>
      </c>
      <c r="EC99" s="101"/>
      <c r="ED99" s="101"/>
      <c r="EE99" s="102">
        <v>19692.43</v>
      </c>
      <c r="EF99" s="102">
        <v>9682.19</v>
      </c>
      <c r="EG99" s="103">
        <f t="shared" si="124"/>
        <v>-10010.24</v>
      </c>
      <c r="EH99" s="104">
        <f t="shared" si="69"/>
        <v>-0.50832934279822239</v>
      </c>
      <c r="EI99" s="101"/>
      <c r="EJ99" s="101"/>
      <c r="EK99" s="396"/>
      <c r="EL99" s="2"/>
      <c r="EM99" s="101"/>
      <c r="EN99" s="101"/>
    </row>
    <row r="100" spans="1:144" s="1" customFormat="1" ht="15.75" customHeight="1" x14ac:dyDescent="0.25">
      <c r="A100" s="105" t="s">
        <v>100</v>
      </c>
      <c r="B100" s="106">
        <v>5</v>
      </c>
      <c r="C100" s="107">
        <v>4</v>
      </c>
      <c r="D100" s="76" t="s">
        <v>378</v>
      </c>
      <c r="E100" s="77">
        <v>2759.0671428571432</v>
      </c>
      <c r="F100" s="78">
        <v>-82777.649999999994</v>
      </c>
      <c r="G100" s="79">
        <v>-80541.659999999989</v>
      </c>
      <c r="H100" s="80">
        <v>4010.5899999999997</v>
      </c>
      <c r="I100" s="81">
        <v>712.4</v>
      </c>
      <c r="J100" s="82">
        <f t="shared" si="70"/>
        <v>3298.1899999999996</v>
      </c>
      <c r="K100" s="83">
        <f t="shared" si="71"/>
        <v>0.17762972530226226</v>
      </c>
      <c r="L100" s="84">
        <v>2006.38</v>
      </c>
      <c r="M100" s="84">
        <v>504.95000000000005</v>
      </c>
      <c r="N100" s="82">
        <f t="shared" si="72"/>
        <v>1501.43</v>
      </c>
      <c r="O100" s="83">
        <f t="shared" si="73"/>
        <v>0.25167216579112633</v>
      </c>
      <c r="P100" s="84">
        <v>3798.6899999999996</v>
      </c>
      <c r="Q100" s="84">
        <v>2926.33</v>
      </c>
      <c r="R100" s="82">
        <f t="shared" si="74"/>
        <v>872.35999999999967</v>
      </c>
      <c r="S100" s="83">
        <f t="shared" si="75"/>
        <v>0.77035241096272666</v>
      </c>
      <c r="T100" s="84">
        <v>758.73</v>
      </c>
      <c r="U100" s="84">
        <v>649.6400000000001</v>
      </c>
      <c r="V100" s="82">
        <f t="shared" si="76"/>
        <v>109.08999999999992</v>
      </c>
      <c r="W100" s="83">
        <f t="shared" si="77"/>
        <v>0.85622026280758645</v>
      </c>
      <c r="X100" s="84">
        <v>251.60999999999999</v>
      </c>
      <c r="Y100" s="84">
        <v>4255.87</v>
      </c>
      <c r="Z100" s="82">
        <f t="shared" si="78"/>
        <v>-4004.2599999999998</v>
      </c>
      <c r="AA100" s="83">
        <f t="shared" si="79"/>
        <v>16.914550296093161</v>
      </c>
      <c r="AB100" s="84">
        <v>4062.74</v>
      </c>
      <c r="AC100" s="84">
        <v>2811.6500000000005</v>
      </c>
      <c r="AD100" s="82">
        <f t="shared" si="80"/>
        <v>1251.0899999999992</v>
      </c>
      <c r="AE100" s="83">
        <f t="shared" si="81"/>
        <v>0.69205757690622605</v>
      </c>
      <c r="AF100" s="84">
        <v>944.69</v>
      </c>
      <c r="AG100" s="84">
        <v>0</v>
      </c>
      <c r="AH100" s="82">
        <f t="shared" si="82"/>
        <v>944.69</v>
      </c>
      <c r="AI100" s="85">
        <f t="shared" si="83"/>
        <v>0</v>
      </c>
      <c r="AJ100" s="84">
        <v>5081.93</v>
      </c>
      <c r="AK100" s="84">
        <v>13829.890000000001</v>
      </c>
      <c r="AL100" s="82">
        <f t="shared" si="84"/>
        <v>-8747.9600000000009</v>
      </c>
      <c r="AM100" s="86">
        <f t="shared" si="85"/>
        <v>2.7213853791768088</v>
      </c>
      <c r="AN100" s="80">
        <v>0</v>
      </c>
      <c r="AO100" s="81">
        <v>0</v>
      </c>
      <c r="AP100" s="87">
        <f t="shared" si="86"/>
        <v>0</v>
      </c>
      <c r="AQ100" s="83"/>
      <c r="AR100" s="84">
        <v>0</v>
      </c>
      <c r="AS100" s="84">
        <v>0</v>
      </c>
      <c r="AT100" s="87">
        <f t="shared" si="64"/>
        <v>0</v>
      </c>
      <c r="AU100" s="96"/>
      <c r="AV100" s="80">
        <v>1621.5200000000002</v>
      </c>
      <c r="AW100" s="81">
        <v>2643.11</v>
      </c>
      <c r="AX100" s="87">
        <f t="shared" si="87"/>
        <v>-1021.5899999999999</v>
      </c>
      <c r="AY100" s="83">
        <f t="shared" si="88"/>
        <v>1.6300199812521583</v>
      </c>
      <c r="AZ100" s="90">
        <v>0</v>
      </c>
      <c r="BA100" s="82">
        <v>0</v>
      </c>
      <c r="BB100" s="82">
        <f t="shared" si="89"/>
        <v>0</v>
      </c>
      <c r="BC100" s="91"/>
      <c r="BD100" s="84">
        <v>22737.799999999996</v>
      </c>
      <c r="BE100" s="84">
        <v>15765.730000000001</v>
      </c>
      <c r="BF100" s="87">
        <f t="shared" si="90"/>
        <v>6972.0699999999943</v>
      </c>
      <c r="BG100" s="83">
        <f t="shared" si="91"/>
        <v>0.69337095057569353</v>
      </c>
      <c r="BH100" s="84">
        <v>2359.8200000000002</v>
      </c>
      <c r="BI100" s="84">
        <v>0</v>
      </c>
      <c r="BJ100" s="82">
        <f t="shared" si="92"/>
        <v>2359.8200000000002</v>
      </c>
      <c r="BK100" s="86">
        <f t="shared" si="93"/>
        <v>0</v>
      </c>
      <c r="BL100" s="80">
        <v>3420.98</v>
      </c>
      <c r="BM100" s="80">
        <v>0</v>
      </c>
      <c r="BN100" s="82">
        <f t="shared" si="94"/>
        <v>3420.98</v>
      </c>
      <c r="BO100" s="86">
        <f t="shared" si="95"/>
        <v>0</v>
      </c>
      <c r="BP100" s="80">
        <v>576.3599999999999</v>
      </c>
      <c r="BQ100" s="80">
        <v>0</v>
      </c>
      <c r="BR100" s="82">
        <f t="shared" si="96"/>
        <v>576.3599999999999</v>
      </c>
      <c r="BS100" s="86">
        <f t="shared" si="97"/>
        <v>0</v>
      </c>
      <c r="BT100" s="80">
        <v>1437.4899999999998</v>
      </c>
      <c r="BU100" s="80">
        <v>0</v>
      </c>
      <c r="BV100" s="82">
        <f t="shared" si="98"/>
        <v>1437.4899999999998</v>
      </c>
      <c r="BW100" s="86">
        <f t="shared" si="99"/>
        <v>0</v>
      </c>
      <c r="BX100" s="80">
        <v>927.07</v>
      </c>
      <c r="BY100" s="80">
        <v>0</v>
      </c>
      <c r="BZ100" s="82">
        <f t="shared" si="100"/>
        <v>927.07</v>
      </c>
      <c r="CA100" s="86">
        <f t="shared" si="101"/>
        <v>0</v>
      </c>
      <c r="CB100" s="80">
        <v>1351.12</v>
      </c>
      <c r="CC100" s="80">
        <v>0</v>
      </c>
      <c r="CD100" s="82">
        <f t="shared" si="102"/>
        <v>1351.12</v>
      </c>
      <c r="CE100" s="83">
        <f t="shared" si="103"/>
        <v>0</v>
      </c>
      <c r="CF100" s="84">
        <v>146.49</v>
      </c>
      <c r="CG100" s="84">
        <v>0</v>
      </c>
      <c r="CH100" s="82">
        <f t="shared" si="104"/>
        <v>146.49</v>
      </c>
      <c r="CI100" s="86">
        <f t="shared" si="105"/>
        <v>0</v>
      </c>
      <c r="CJ100" s="80">
        <v>0</v>
      </c>
      <c r="CK100" s="81">
        <v>0</v>
      </c>
      <c r="CL100" s="81">
        <v>0</v>
      </c>
      <c r="CM100" s="92"/>
      <c r="CN100" s="93">
        <v>11125.11</v>
      </c>
      <c r="CO100" s="93">
        <v>15806.990000000002</v>
      </c>
      <c r="CP100" s="87">
        <f t="shared" si="106"/>
        <v>-4681.880000000001</v>
      </c>
      <c r="CQ100" s="94">
        <f t="shared" si="107"/>
        <v>1.4208389849628453</v>
      </c>
      <c r="CR100" s="80">
        <v>11132.08</v>
      </c>
      <c r="CS100" s="81">
        <v>8338.67</v>
      </c>
      <c r="CT100" s="87">
        <f t="shared" si="108"/>
        <v>2793.41</v>
      </c>
      <c r="CU100" s="94">
        <f t="shared" si="109"/>
        <v>0.74906666139661238</v>
      </c>
      <c r="CV100" s="80">
        <v>6194.5999999999995</v>
      </c>
      <c r="CW100" s="81">
        <v>0</v>
      </c>
      <c r="CX100" s="87">
        <f t="shared" si="110"/>
        <v>6194.5999999999995</v>
      </c>
      <c r="CY100" s="86">
        <f t="shared" si="111"/>
        <v>0</v>
      </c>
      <c r="CZ100" s="80">
        <v>707.16</v>
      </c>
      <c r="DA100" s="81">
        <v>581.91999999999996</v>
      </c>
      <c r="DB100" s="87">
        <f t="shared" si="112"/>
        <v>125.24000000000001</v>
      </c>
      <c r="DC100" s="86">
        <f t="shared" si="113"/>
        <v>0.82289722269359122</v>
      </c>
      <c r="DD100" s="80">
        <v>91.59</v>
      </c>
      <c r="DE100" s="81">
        <v>0</v>
      </c>
      <c r="DF100" s="87">
        <f t="shared" si="114"/>
        <v>91.59</v>
      </c>
      <c r="DG100" s="86">
        <f t="shared" si="115"/>
        <v>0</v>
      </c>
      <c r="DH100" s="95">
        <v>3772.32</v>
      </c>
      <c r="DI100" s="403">
        <v>2802.6</v>
      </c>
      <c r="DJ100" s="87">
        <f t="shared" si="116"/>
        <v>969.72000000000025</v>
      </c>
      <c r="DK100" s="94">
        <f t="shared" si="117"/>
        <v>0.74293803282860404</v>
      </c>
      <c r="DL100" s="80">
        <v>0</v>
      </c>
      <c r="DM100" s="81">
        <v>0</v>
      </c>
      <c r="DN100" s="87">
        <f t="shared" si="118"/>
        <v>0</v>
      </c>
      <c r="DO100" s="406"/>
      <c r="DP100" s="84">
        <v>0</v>
      </c>
      <c r="DQ100" s="80">
        <v>0</v>
      </c>
      <c r="DR100" s="82">
        <f t="shared" si="119"/>
        <v>0</v>
      </c>
      <c r="DS100" s="96"/>
      <c r="DT100" s="97">
        <v>3034.6600000000003</v>
      </c>
      <c r="DU100" s="97">
        <v>2642.1600000000003</v>
      </c>
      <c r="DV100" s="98">
        <f t="shared" si="120"/>
        <v>91551.530000000028</v>
      </c>
      <c r="DW100" s="87">
        <f t="shared" si="121"/>
        <v>74271.910000000018</v>
      </c>
      <c r="DX100" s="87">
        <f t="shared" si="122"/>
        <v>17279.62000000001</v>
      </c>
      <c r="DY100" s="83">
        <f t="shared" si="123"/>
        <v>0.81125798771467827</v>
      </c>
      <c r="DZ100" s="108"/>
      <c r="EA100" s="100">
        <f t="shared" si="67"/>
        <v>-65498.029999999984</v>
      </c>
      <c r="EB100" s="91">
        <f t="shared" si="68"/>
        <v>-63350.259999999987</v>
      </c>
      <c r="EC100" s="101"/>
      <c r="ED100" s="101"/>
      <c r="EE100" s="102">
        <v>14266.040000000003</v>
      </c>
      <c r="EF100" s="102">
        <v>22808.42</v>
      </c>
      <c r="EG100" s="103">
        <f t="shared" si="124"/>
        <v>8542.3799999999956</v>
      </c>
      <c r="EH100" s="104">
        <f t="shared" si="69"/>
        <v>0.59879125531682187</v>
      </c>
      <c r="EI100" s="101"/>
      <c r="EJ100" s="101"/>
      <c r="EK100" s="396"/>
      <c r="EL100" s="2"/>
      <c r="EM100" s="101"/>
      <c r="EN100" s="101"/>
    </row>
    <row r="101" spans="1:144" s="1" customFormat="1" ht="15.75" customHeight="1" x14ac:dyDescent="0.25">
      <c r="A101" s="105" t="s">
        <v>101</v>
      </c>
      <c r="B101" s="106">
        <v>9</v>
      </c>
      <c r="C101" s="107">
        <v>1</v>
      </c>
      <c r="D101" s="76" t="s">
        <v>379</v>
      </c>
      <c r="E101" s="77">
        <v>2111.7999999999997</v>
      </c>
      <c r="F101" s="78">
        <v>-73191.900000000023</v>
      </c>
      <c r="G101" s="79">
        <v>-64454.190999999984</v>
      </c>
      <c r="H101" s="80">
        <v>3001.9300000000003</v>
      </c>
      <c r="I101" s="81">
        <v>334.11</v>
      </c>
      <c r="J101" s="82">
        <f t="shared" si="70"/>
        <v>2667.82</v>
      </c>
      <c r="K101" s="83">
        <f t="shared" si="71"/>
        <v>0.11129839803060031</v>
      </c>
      <c r="L101" s="84">
        <v>1632.1999999999998</v>
      </c>
      <c r="M101" s="84">
        <v>320.93</v>
      </c>
      <c r="N101" s="82">
        <f t="shared" si="72"/>
        <v>1311.2699999999998</v>
      </c>
      <c r="O101" s="83">
        <f t="shared" si="73"/>
        <v>0.19662418821222891</v>
      </c>
      <c r="P101" s="84">
        <v>2610.6099999999997</v>
      </c>
      <c r="Q101" s="84">
        <v>2007.4200000000003</v>
      </c>
      <c r="R101" s="82">
        <f t="shared" si="74"/>
        <v>603.18999999999937</v>
      </c>
      <c r="S101" s="83">
        <f t="shared" si="75"/>
        <v>0.76894672126437902</v>
      </c>
      <c r="T101" s="84">
        <v>531.11</v>
      </c>
      <c r="U101" s="84">
        <v>456.09000000000003</v>
      </c>
      <c r="V101" s="82">
        <f t="shared" si="76"/>
        <v>75.019999999999982</v>
      </c>
      <c r="W101" s="83">
        <f t="shared" si="77"/>
        <v>0.85874865846999682</v>
      </c>
      <c r="X101" s="84">
        <v>116.98999999999998</v>
      </c>
      <c r="Y101" s="84">
        <v>140.76000000000002</v>
      </c>
      <c r="Z101" s="82">
        <f t="shared" si="78"/>
        <v>-23.770000000000039</v>
      </c>
      <c r="AA101" s="83">
        <f t="shared" si="79"/>
        <v>1.2031797589537572</v>
      </c>
      <c r="AB101" s="84">
        <v>1382.39</v>
      </c>
      <c r="AC101" s="84">
        <v>1029.3</v>
      </c>
      <c r="AD101" s="82">
        <f t="shared" si="80"/>
        <v>353.09000000000015</v>
      </c>
      <c r="AE101" s="83">
        <f t="shared" si="81"/>
        <v>0.74458003891810554</v>
      </c>
      <c r="AF101" s="84">
        <v>723.09</v>
      </c>
      <c r="AG101" s="84">
        <v>1007.23</v>
      </c>
      <c r="AH101" s="82">
        <f t="shared" si="82"/>
        <v>-284.14</v>
      </c>
      <c r="AI101" s="85">
        <f t="shared" si="83"/>
        <v>1.3929524678809</v>
      </c>
      <c r="AJ101" s="84">
        <v>3899.8500000000004</v>
      </c>
      <c r="AK101" s="84">
        <v>7046.9000000000005</v>
      </c>
      <c r="AL101" s="82">
        <f t="shared" si="84"/>
        <v>-3147.05</v>
      </c>
      <c r="AM101" s="86">
        <f t="shared" si="85"/>
        <v>1.8069669346256907</v>
      </c>
      <c r="AN101" s="80">
        <v>18891.46</v>
      </c>
      <c r="AO101" s="81">
        <v>18531.879999999997</v>
      </c>
      <c r="AP101" s="87">
        <f t="shared" si="86"/>
        <v>359.58000000000175</v>
      </c>
      <c r="AQ101" s="83">
        <f t="shared" si="63"/>
        <v>0.98096600262764222</v>
      </c>
      <c r="AR101" s="84">
        <v>0</v>
      </c>
      <c r="AS101" s="84">
        <v>0</v>
      </c>
      <c r="AT101" s="87">
        <f t="shared" si="64"/>
        <v>0</v>
      </c>
      <c r="AU101" s="96"/>
      <c r="AV101" s="80">
        <v>986.64999999999986</v>
      </c>
      <c r="AW101" s="81">
        <v>0</v>
      </c>
      <c r="AX101" s="87">
        <f t="shared" si="87"/>
        <v>986.64999999999986</v>
      </c>
      <c r="AY101" s="83">
        <f t="shared" si="88"/>
        <v>0</v>
      </c>
      <c r="AZ101" s="90">
        <v>0</v>
      </c>
      <c r="BA101" s="82">
        <v>0</v>
      </c>
      <c r="BB101" s="82">
        <f t="shared" si="89"/>
        <v>0</v>
      </c>
      <c r="BC101" s="91"/>
      <c r="BD101" s="84">
        <v>18081.66</v>
      </c>
      <c r="BE101" s="84">
        <v>34839.370000000003</v>
      </c>
      <c r="BF101" s="87">
        <f t="shared" si="90"/>
        <v>-16757.710000000003</v>
      </c>
      <c r="BG101" s="83">
        <f t="shared" si="91"/>
        <v>1.9267793996790119</v>
      </c>
      <c r="BH101" s="84">
        <v>1838.3100000000002</v>
      </c>
      <c r="BI101" s="84">
        <v>0</v>
      </c>
      <c r="BJ101" s="82">
        <f t="shared" si="92"/>
        <v>1838.3100000000002</v>
      </c>
      <c r="BK101" s="86">
        <f t="shared" si="93"/>
        <v>0</v>
      </c>
      <c r="BL101" s="80">
        <v>2766.2400000000002</v>
      </c>
      <c r="BM101" s="80">
        <v>0</v>
      </c>
      <c r="BN101" s="82">
        <f t="shared" si="94"/>
        <v>2766.2400000000002</v>
      </c>
      <c r="BO101" s="86">
        <f t="shared" si="95"/>
        <v>0</v>
      </c>
      <c r="BP101" s="80">
        <v>529.65000000000009</v>
      </c>
      <c r="BQ101" s="80">
        <v>0</v>
      </c>
      <c r="BR101" s="82">
        <f t="shared" si="96"/>
        <v>529.65000000000009</v>
      </c>
      <c r="BS101" s="86">
        <f t="shared" si="97"/>
        <v>0</v>
      </c>
      <c r="BT101" s="80">
        <v>1051.24</v>
      </c>
      <c r="BU101" s="80">
        <v>0</v>
      </c>
      <c r="BV101" s="82">
        <f t="shared" si="98"/>
        <v>1051.24</v>
      </c>
      <c r="BW101" s="86">
        <f t="shared" si="99"/>
        <v>0</v>
      </c>
      <c r="BX101" s="80">
        <v>431.22</v>
      </c>
      <c r="BY101" s="80">
        <v>0</v>
      </c>
      <c r="BZ101" s="82">
        <f t="shared" si="100"/>
        <v>431.22</v>
      </c>
      <c r="CA101" s="86">
        <f t="shared" si="101"/>
        <v>0</v>
      </c>
      <c r="CB101" s="80">
        <v>365.34000000000003</v>
      </c>
      <c r="CC101" s="80">
        <v>1521.1</v>
      </c>
      <c r="CD101" s="82">
        <f t="shared" si="102"/>
        <v>-1155.7599999999998</v>
      </c>
      <c r="CE101" s="83">
        <f t="shared" si="103"/>
        <v>4.1635189138884323</v>
      </c>
      <c r="CF101" s="84">
        <v>104.76999999999998</v>
      </c>
      <c r="CG101" s="84">
        <v>0</v>
      </c>
      <c r="CH101" s="82">
        <f t="shared" si="104"/>
        <v>104.76999999999998</v>
      </c>
      <c r="CI101" s="86">
        <f t="shared" si="105"/>
        <v>0</v>
      </c>
      <c r="CJ101" s="80">
        <v>0</v>
      </c>
      <c r="CK101" s="81">
        <v>0</v>
      </c>
      <c r="CL101" s="81">
        <v>0</v>
      </c>
      <c r="CM101" s="92"/>
      <c r="CN101" s="93">
        <v>7348.3499999999985</v>
      </c>
      <c r="CO101" s="93">
        <v>7416.3799999999992</v>
      </c>
      <c r="CP101" s="87">
        <f t="shared" si="106"/>
        <v>-68.030000000000655</v>
      </c>
      <c r="CQ101" s="94">
        <f t="shared" si="107"/>
        <v>1.0092578606081639</v>
      </c>
      <c r="CR101" s="80">
        <v>10727.03</v>
      </c>
      <c r="CS101" s="81">
        <v>11210.609999999999</v>
      </c>
      <c r="CT101" s="87">
        <f t="shared" si="108"/>
        <v>-483.57999999999811</v>
      </c>
      <c r="CU101" s="94">
        <f t="shared" si="109"/>
        <v>1.0450805115675073</v>
      </c>
      <c r="CV101" s="80">
        <v>1021.8199999999999</v>
      </c>
      <c r="CW101" s="81">
        <v>0</v>
      </c>
      <c r="CX101" s="87">
        <f t="shared" si="110"/>
        <v>1021.8199999999999</v>
      </c>
      <c r="CY101" s="86">
        <f t="shared" si="111"/>
        <v>0</v>
      </c>
      <c r="CZ101" s="80">
        <v>397.01</v>
      </c>
      <c r="DA101" s="81">
        <v>325.23999999999995</v>
      </c>
      <c r="DB101" s="87">
        <f t="shared" si="112"/>
        <v>71.770000000000039</v>
      </c>
      <c r="DC101" s="86">
        <f t="shared" si="113"/>
        <v>0.81922369713609222</v>
      </c>
      <c r="DD101" s="80">
        <v>51.11</v>
      </c>
      <c r="DE101" s="81">
        <v>0</v>
      </c>
      <c r="DF101" s="87">
        <f t="shared" si="114"/>
        <v>51.11</v>
      </c>
      <c r="DG101" s="86">
        <f t="shared" si="115"/>
        <v>0</v>
      </c>
      <c r="DH101" s="95">
        <v>5364.32</v>
      </c>
      <c r="DI101" s="403">
        <v>4058.1499999999996</v>
      </c>
      <c r="DJ101" s="87">
        <f t="shared" si="116"/>
        <v>1306.17</v>
      </c>
      <c r="DK101" s="94">
        <f t="shared" si="117"/>
        <v>0.7565078145971903</v>
      </c>
      <c r="DL101" s="80">
        <v>5524.97</v>
      </c>
      <c r="DM101" s="81">
        <v>4961.46</v>
      </c>
      <c r="DN101" s="87">
        <f t="shared" si="118"/>
        <v>563.51000000000022</v>
      </c>
      <c r="DO101" s="406">
        <f t="shared" si="66"/>
        <v>0.89800668600915479</v>
      </c>
      <c r="DP101" s="84">
        <v>0</v>
      </c>
      <c r="DQ101" s="80">
        <v>0</v>
      </c>
      <c r="DR101" s="82">
        <f t="shared" si="119"/>
        <v>0</v>
      </c>
      <c r="DS101" s="96"/>
      <c r="DT101" s="97">
        <v>3095.95</v>
      </c>
      <c r="DU101" s="97">
        <v>3803.24</v>
      </c>
      <c r="DV101" s="98">
        <f t="shared" si="120"/>
        <v>92475.27</v>
      </c>
      <c r="DW101" s="87">
        <f t="shared" si="121"/>
        <v>99010.170000000013</v>
      </c>
      <c r="DX101" s="87">
        <f t="shared" si="122"/>
        <v>-6534.9000000000087</v>
      </c>
      <c r="DY101" s="83">
        <f t="shared" si="123"/>
        <v>1.070666460341235</v>
      </c>
      <c r="DZ101" s="108"/>
      <c r="EA101" s="100">
        <f t="shared" si="67"/>
        <v>-79726.800000000032</v>
      </c>
      <c r="EB101" s="91">
        <f t="shared" si="68"/>
        <v>-75646.230999999985</v>
      </c>
      <c r="EC101" s="101"/>
      <c r="ED101" s="101"/>
      <c r="EE101" s="102">
        <v>14406.03</v>
      </c>
      <c r="EF101" s="102">
        <v>39467.040000000001</v>
      </c>
      <c r="EG101" s="103">
        <f t="shared" si="124"/>
        <v>25061.010000000002</v>
      </c>
      <c r="EH101" s="104">
        <f t="shared" si="69"/>
        <v>1.7396194510215515</v>
      </c>
      <c r="EI101" s="101"/>
      <c r="EJ101" s="101"/>
      <c r="EK101" s="396"/>
      <c r="EL101" s="2"/>
      <c r="EM101" s="101"/>
      <c r="EN101" s="101"/>
    </row>
    <row r="102" spans="1:144" s="1" customFormat="1" ht="15.75" customHeight="1" x14ac:dyDescent="0.25">
      <c r="A102" s="105" t="s">
        <v>102</v>
      </c>
      <c r="B102" s="106">
        <v>9</v>
      </c>
      <c r="C102" s="107">
        <v>5</v>
      </c>
      <c r="D102" s="76" t="s">
        <v>380</v>
      </c>
      <c r="E102" s="77">
        <v>9664.8428571428558</v>
      </c>
      <c r="F102" s="78">
        <v>-157799.76</v>
      </c>
      <c r="G102" s="79">
        <v>-151395.54000000004</v>
      </c>
      <c r="H102" s="80">
        <v>15938.31</v>
      </c>
      <c r="I102" s="81">
        <v>1104.0700000000002</v>
      </c>
      <c r="J102" s="82">
        <f t="shared" si="70"/>
        <v>14834.24</v>
      </c>
      <c r="K102" s="83">
        <f t="shared" si="71"/>
        <v>6.9271459772083752E-2</v>
      </c>
      <c r="L102" s="84">
        <v>7766.6700000000019</v>
      </c>
      <c r="M102" s="84">
        <v>984.56999999999994</v>
      </c>
      <c r="N102" s="82">
        <f t="shared" si="72"/>
        <v>6782.1000000000022</v>
      </c>
      <c r="O102" s="83">
        <f t="shared" si="73"/>
        <v>0.12676861512076601</v>
      </c>
      <c r="P102" s="84">
        <v>12083.029999999999</v>
      </c>
      <c r="Q102" s="84">
        <v>9229.9699999999993</v>
      </c>
      <c r="R102" s="82">
        <f t="shared" si="74"/>
        <v>2853.0599999999995</v>
      </c>
      <c r="S102" s="83">
        <f t="shared" si="75"/>
        <v>0.76387876219789241</v>
      </c>
      <c r="T102" s="84">
        <v>2278.9500000000003</v>
      </c>
      <c r="U102" s="84">
        <v>1953.2999999999997</v>
      </c>
      <c r="V102" s="82">
        <f t="shared" si="76"/>
        <v>325.65000000000055</v>
      </c>
      <c r="W102" s="83">
        <f t="shared" si="77"/>
        <v>0.8571052458368984</v>
      </c>
      <c r="X102" s="84">
        <v>731.64</v>
      </c>
      <c r="Y102" s="84">
        <v>352.59999999999997</v>
      </c>
      <c r="Z102" s="82">
        <f t="shared" si="78"/>
        <v>379.04</v>
      </c>
      <c r="AA102" s="83">
        <f t="shared" si="79"/>
        <v>0.48193100431906399</v>
      </c>
      <c r="AB102" s="84">
        <v>8571.76</v>
      </c>
      <c r="AC102" s="84">
        <v>4896.3600000000006</v>
      </c>
      <c r="AD102" s="82">
        <f t="shared" si="80"/>
        <v>3675.3999999999996</v>
      </c>
      <c r="AE102" s="83">
        <f t="shared" si="81"/>
        <v>0.57121991283003726</v>
      </c>
      <c r="AF102" s="84">
        <v>3309.2400000000002</v>
      </c>
      <c r="AG102" s="84">
        <v>0</v>
      </c>
      <c r="AH102" s="82">
        <f t="shared" si="82"/>
        <v>3309.2400000000002</v>
      </c>
      <c r="AI102" s="85">
        <f t="shared" si="83"/>
        <v>0</v>
      </c>
      <c r="AJ102" s="84">
        <v>18132.239999999998</v>
      </c>
      <c r="AK102" s="84">
        <v>26049.05</v>
      </c>
      <c r="AL102" s="82">
        <f t="shared" si="84"/>
        <v>-7916.8100000000013</v>
      </c>
      <c r="AM102" s="86">
        <f t="shared" si="85"/>
        <v>1.4366151120876407</v>
      </c>
      <c r="AN102" s="80">
        <v>92737.94</v>
      </c>
      <c r="AO102" s="81">
        <v>92659.39</v>
      </c>
      <c r="AP102" s="87">
        <f t="shared" si="86"/>
        <v>78.55000000000291</v>
      </c>
      <c r="AQ102" s="83">
        <f t="shared" si="63"/>
        <v>0.99915298959627519</v>
      </c>
      <c r="AR102" s="84">
        <v>0</v>
      </c>
      <c r="AS102" s="84">
        <v>0</v>
      </c>
      <c r="AT102" s="87">
        <f t="shared" si="64"/>
        <v>0</v>
      </c>
      <c r="AU102" s="96"/>
      <c r="AV102" s="80">
        <v>4917.46</v>
      </c>
      <c r="AW102" s="81">
        <v>0</v>
      </c>
      <c r="AX102" s="87">
        <f t="shared" si="87"/>
        <v>4917.46</v>
      </c>
      <c r="AY102" s="83">
        <f t="shared" si="88"/>
        <v>0</v>
      </c>
      <c r="AZ102" s="90">
        <v>0</v>
      </c>
      <c r="BA102" s="82">
        <v>0</v>
      </c>
      <c r="BB102" s="82">
        <f t="shared" si="89"/>
        <v>0</v>
      </c>
      <c r="BC102" s="91"/>
      <c r="BD102" s="84">
        <v>74457.180000000008</v>
      </c>
      <c r="BE102" s="84">
        <v>63100.80000000001</v>
      </c>
      <c r="BF102" s="87">
        <f t="shared" si="90"/>
        <v>11356.379999999997</v>
      </c>
      <c r="BG102" s="83">
        <f t="shared" si="91"/>
        <v>0.84747770463506678</v>
      </c>
      <c r="BH102" s="84">
        <v>9759.5799999999981</v>
      </c>
      <c r="BI102" s="84">
        <v>0</v>
      </c>
      <c r="BJ102" s="82">
        <f t="shared" si="92"/>
        <v>9759.5799999999981</v>
      </c>
      <c r="BK102" s="86">
        <f t="shared" si="93"/>
        <v>0</v>
      </c>
      <c r="BL102" s="80">
        <v>13453.460000000001</v>
      </c>
      <c r="BM102" s="80">
        <v>0</v>
      </c>
      <c r="BN102" s="82">
        <f t="shared" si="94"/>
        <v>13453.460000000001</v>
      </c>
      <c r="BO102" s="86">
        <f t="shared" si="95"/>
        <v>0</v>
      </c>
      <c r="BP102" s="80">
        <v>2749.66</v>
      </c>
      <c r="BQ102" s="80">
        <v>8434.77</v>
      </c>
      <c r="BR102" s="82">
        <f t="shared" si="96"/>
        <v>-5685.1100000000006</v>
      </c>
      <c r="BS102" s="86">
        <f t="shared" si="97"/>
        <v>3.0675683539055743</v>
      </c>
      <c r="BT102" s="80">
        <v>4202.2800000000007</v>
      </c>
      <c r="BU102" s="80">
        <v>439.21</v>
      </c>
      <c r="BV102" s="82">
        <f t="shared" si="98"/>
        <v>3763.0700000000006</v>
      </c>
      <c r="BW102" s="86">
        <f t="shared" si="99"/>
        <v>0.10451707168489485</v>
      </c>
      <c r="BX102" s="80">
        <v>2695.52</v>
      </c>
      <c r="BY102" s="80">
        <v>0</v>
      </c>
      <c r="BZ102" s="82">
        <f t="shared" si="100"/>
        <v>2695.52</v>
      </c>
      <c r="CA102" s="86">
        <f t="shared" si="101"/>
        <v>0</v>
      </c>
      <c r="CB102" s="80">
        <v>2378.5300000000002</v>
      </c>
      <c r="CC102" s="80">
        <v>3416.1</v>
      </c>
      <c r="CD102" s="82">
        <f t="shared" si="102"/>
        <v>-1037.5699999999997</v>
      </c>
      <c r="CE102" s="83">
        <f t="shared" si="103"/>
        <v>1.436223213497412</v>
      </c>
      <c r="CF102" s="84">
        <v>430.07000000000005</v>
      </c>
      <c r="CG102" s="84">
        <v>0</v>
      </c>
      <c r="CH102" s="82">
        <f t="shared" si="104"/>
        <v>430.07000000000005</v>
      </c>
      <c r="CI102" s="86">
        <f t="shared" si="105"/>
        <v>0</v>
      </c>
      <c r="CJ102" s="80">
        <v>0</v>
      </c>
      <c r="CK102" s="81">
        <v>0</v>
      </c>
      <c r="CL102" s="81">
        <v>0</v>
      </c>
      <c r="CM102" s="92"/>
      <c r="CN102" s="93">
        <v>53930.75</v>
      </c>
      <c r="CO102" s="93">
        <v>69812.070000000007</v>
      </c>
      <c r="CP102" s="87">
        <f t="shared" si="106"/>
        <v>-15881.320000000007</v>
      </c>
      <c r="CQ102" s="94">
        <f t="shared" si="107"/>
        <v>1.2944761569234622</v>
      </c>
      <c r="CR102" s="80">
        <v>50851.549999999988</v>
      </c>
      <c r="CS102" s="81">
        <v>51141.390000000007</v>
      </c>
      <c r="CT102" s="87">
        <f t="shared" si="108"/>
        <v>-289.84000000001834</v>
      </c>
      <c r="CU102" s="94">
        <f t="shared" si="109"/>
        <v>1.0056997279335638</v>
      </c>
      <c r="CV102" s="80">
        <v>9194.7999999999993</v>
      </c>
      <c r="CW102" s="81">
        <v>0</v>
      </c>
      <c r="CX102" s="87">
        <f t="shared" si="110"/>
        <v>9194.7999999999993</v>
      </c>
      <c r="CY102" s="86">
        <f t="shared" si="111"/>
        <v>0</v>
      </c>
      <c r="CZ102" s="80">
        <v>1348.24</v>
      </c>
      <c r="DA102" s="81">
        <v>1100.75</v>
      </c>
      <c r="DB102" s="87">
        <f t="shared" si="112"/>
        <v>247.49</v>
      </c>
      <c r="DC102" s="86">
        <f t="shared" si="113"/>
        <v>0.81643475939001953</v>
      </c>
      <c r="DD102" s="80">
        <v>171.04</v>
      </c>
      <c r="DE102" s="81">
        <v>682.68</v>
      </c>
      <c r="DF102" s="87">
        <f t="shared" si="114"/>
        <v>-511.64</v>
      </c>
      <c r="DG102" s="86">
        <f t="shared" si="115"/>
        <v>3.9913470533208604</v>
      </c>
      <c r="DH102" s="95">
        <v>11051.53</v>
      </c>
      <c r="DI102" s="403">
        <v>8847.6699999999983</v>
      </c>
      <c r="DJ102" s="87">
        <f t="shared" si="116"/>
        <v>2203.8600000000024</v>
      </c>
      <c r="DK102" s="94">
        <f t="shared" si="117"/>
        <v>0.8005832676561524</v>
      </c>
      <c r="DL102" s="80">
        <v>13447.630000000001</v>
      </c>
      <c r="DM102" s="81">
        <v>10810.970000000001</v>
      </c>
      <c r="DN102" s="87">
        <f t="shared" si="118"/>
        <v>2636.66</v>
      </c>
      <c r="DO102" s="406">
        <f t="shared" si="66"/>
        <v>0.80393125033927915</v>
      </c>
      <c r="DP102" s="84">
        <v>0</v>
      </c>
      <c r="DQ102" s="80">
        <v>0</v>
      </c>
      <c r="DR102" s="82">
        <f t="shared" si="119"/>
        <v>0</v>
      </c>
      <c r="DS102" s="96"/>
      <c r="DT102" s="97">
        <v>14374.989999999998</v>
      </c>
      <c r="DU102" s="97">
        <v>12235.17</v>
      </c>
      <c r="DV102" s="98">
        <f t="shared" si="120"/>
        <v>430964.0500000001</v>
      </c>
      <c r="DW102" s="87">
        <f t="shared" si="121"/>
        <v>367250.88999999996</v>
      </c>
      <c r="DX102" s="87">
        <f t="shared" si="122"/>
        <v>63713.160000000149</v>
      </c>
      <c r="DY102" s="83">
        <f t="shared" si="123"/>
        <v>0.8521613113669223</v>
      </c>
      <c r="DZ102" s="108"/>
      <c r="EA102" s="100">
        <f t="shared" si="67"/>
        <v>-94086.59999999986</v>
      </c>
      <c r="EB102" s="91">
        <f t="shared" si="68"/>
        <v>-116660.14000000003</v>
      </c>
      <c r="EC102" s="101"/>
      <c r="ED102" s="101"/>
      <c r="EE102" s="102">
        <v>67908.31</v>
      </c>
      <c r="EF102" s="102">
        <v>34149.07</v>
      </c>
      <c r="EG102" s="103">
        <f t="shared" si="124"/>
        <v>-33759.24</v>
      </c>
      <c r="EH102" s="104">
        <f t="shared" si="69"/>
        <v>-0.49712973272343253</v>
      </c>
      <c r="EI102" s="101"/>
      <c r="EJ102" s="101"/>
      <c r="EK102" s="396"/>
      <c r="EL102" s="2"/>
      <c r="EM102" s="101"/>
      <c r="EN102" s="101"/>
    </row>
    <row r="103" spans="1:144" s="1" customFormat="1" ht="15.75" customHeight="1" x14ac:dyDescent="0.25">
      <c r="A103" s="105" t="s">
        <v>103</v>
      </c>
      <c r="B103" s="106">
        <v>5</v>
      </c>
      <c r="C103" s="107">
        <v>8</v>
      </c>
      <c r="D103" s="76" t="s">
        <v>381</v>
      </c>
      <c r="E103" s="77">
        <v>6736.4199999999992</v>
      </c>
      <c r="F103" s="78">
        <v>274552.73</v>
      </c>
      <c r="G103" s="79">
        <v>144958.31999999995</v>
      </c>
      <c r="H103" s="80">
        <v>11270.719999999998</v>
      </c>
      <c r="I103" s="81">
        <v>1296.47</v>
      </c>
      <c r="J103" s="82">
        <f t="shared" si="70"/>
        <v>9974.2499999999982</v>
      </c>
      <c r="K103" s="83">
        <f t="shared" si="71"/>
        <v>0.11502991823060109</v>
      </c>
      <c r="L103" s="84">
        <v>5800.0700000000006</v>
      </c>
      <c r="M103" s="84">
        <v>651.21999999999991</v>
      </c>
      <c r="N103" s="82">
        <f t="shared" si="72"/>
        <v>5148.8500000000004</v>
      </c>
      <c r="O103" s="83">
        <f t="shared" si="73"/>
        <v>0.11227795526605711</v>
      </c>
      <c r="P103" s="84">
        <v>9686.9599999999991</v>
      </c>
      <c r="Q103" s="84">
        <v>7431.65</v>
      </c>
      <c r="R103" s="82">
        <f t="shared" si="74"/>
        <v>2255.3099999999995</v>
      </c>
      <c r="S103" s="83">
        <f t="shared" si="75"/>
        <v>0.76718082866038473</v>
      </c>
      <c r="T103" s="84">
        <v>0</v>
      </c>
      <c r="U103" s="84">
        <v>0</v>
      </c>
      <c r="V103" s="82">
        <f t="shared" si="76"/>
        <v>0</v>
      </c>
      <c r="W103" s="83"/>
      <c r="X103" s="84">
        <v>702.62999999999988</v>
      </c>
      <c r="Y103" s="84">
        <v>422.82</v>
      </c>
      <c r="Z103" s="82">
        <f t="shared" si="78"/>
        <v>279.80999999999989</v>
      </c>
      <c r="AA103" s="83">
        <f t="shared" si="79"/>
        <v>0.60176764442167296</v>
      </c>
      <c r="AB103" s="84">
        <v>15099.660000000002</v>
      </c>
      <c r="AC103" s="84">
        <v>7338.170000000001</v>
      </c>
      <c r="AD103" s="82">
        <f t="shared" si="80"/>
        <v>7761.4900000000007</v>
      </c>
      <c r="AE103" s="83">
        <f t="shared" si="81"/>
        <v>0.48598246583035648</v>
      </c>
      <c r="AF103" s="84">
        <v>2306.54</v>
      </c>
      <c r="AG103" s="84">
        <v>4164.7299999999996</v>
      </c>
      <c r="AH103" s="82">
        <f t="shared" si="82"/>
        <v>-1858.1899999999996</v>
      </c>
      <c r="AI103" s="85">
        <f t="shared" si="83"/>
        <v>1.8056179385573194</v>
      </c>
      <c r="AJ103" s="84">
        <v>12279.140000000001</v>
      </c>
      <c r="AK103" s="84">
        <v>7900.0400000000009</v>
      </c>
      <c r="AL103" s="82">
        <f t="shared" si="84"/>
        <v>4379.1000000000004</v>
      </c>
      <c r="AM103" s="86">
        <f t="shared" si="85"/>
        <v>0.64337078981101281</v>
      </c>
      <c r="AN103" s="80">
        <v>0</v>
      </c>
      <c r="AO103" s="81">
        <v>0</v>
      </c>
      <c r="AP103" s="87">
        <f t="shared" si="86"/>
        <v>0</v>
      </c>
      <c r="AQ103" s="83"/>
      <c r="AR103" s="84">
        <v>0</v>
      </c>
      <c r="AS103" s="84">
        <v>0</v>
      </c>
      <c r="AT103" s="87">
        <f t="shared" si="64"/>
        <v>0</v>
      </c>
      <c r="AU103" s="96"/>
      <c r="AV103" s="80">
        <v>9553.59</v>
      </c>
      <c r="AW103" s="81">
        <v>9348.83</v>
      </c>
      <c r="AX103" s="87">
        <f t="shared" si="87"/>
        <v>204.76000000000022</v>
      </c>
      <c r="AY103" s="83">
        <f t="shared" si="88"/>
        <v>0.97856721923381684</v>
      </c>
      <c r="AZ103" s="90">
        <v>0</v>
      </c>
      <c r="BA103" s="82">
        <v>0</v>
      </c>
      <c r="BB103" s="82">
        <f t="shared" si="89"/>
        <v>0</v>
      </c>
      <c r="BC103" s="91"/>
      <c r="BD103" s="84">
        <v>50395.149999999994</v>
      </c>
      <c r="BE103" s="84">
        <v>192910.85</v>
      </c>
      <c r="BF103" s="87">
        <f t="shared" si="90"/>
        <v>-142515.70000000001</v>
      </c>
      <c r="BG103" s="83">
        <f t="shared" si="91"/>
        <v>3.827964595799398</v>
      </c>
      <c r="BH103" s="84">
        <v>7005.8600000000006</v>
      </c>
      <c r="BI103" s="84">
        <v>0</v>
      </c>
      <c r="BJ103" s="82">
        <f t="shared" si="92"/>
        <v>7005.8600000000006</v>
      </c>
      <c r="BK103" s="86">
        <f t="shared" si="93"/>
        <v>0</v>
      </c>
      <c r="BL103" s="80">
        <v>9886.4</v>
      </c>
      <c r="BM103" s="80">
        <v>0</v>
      </c>
      <c r="BN103" s="82">
        <f t="shared" si="94"/>
        <v>9886.4</v>
      </c>
      <c r="BO103" s="86">
        <f t="shared" si="95"/>
        <v>0</v>
      </c>
      <c r="BP103" s="80">
        <v>1500.21</v>
      </c>
      <c r="BQ103" s="80">
        <v>0</v>
      </c>
      <c r="BR103" s="82">
        <f t="shared" si="96"/>
        <v>1500.21</v>
      </c>
      <c r="BS103" s="86">
        <f t="shared" si="97"/>
        <v>0</v>
      </c>
      <c r="BT103" s="80">
        <v>0</v>
      </c>
      <c r="BU103" s="80">
        <v>0</v>
      </c>
      <c r="BV103" s="82">
        <f t="shared" si="98"/>
        <v>0</v>
      </c>
      <c r="BW103" s="86"/>
      <c r="BX103" s="80">
        <v>2589.4699999999998</v>
      </c>
      <c r="BY103" s="80">
        <v>0</v>
      </c>
      <c r="BZ103" s="82">
        <f t="shared" si="100"/>
        <v>2589.4699999999998</v>
      </c>
      <c r="CA103" s="86">
        <f t="shared" si="101"/>
        <v>0</v>
      </c>
      <c r="CB103" s="80">
        <v>5438.97</v>
      </c>
      <c r="CC103" s="80">
        <v>713.4</v>
      </c>
      <c r="CD103" s="82">
        <f t="shared" si="102"/>
        <v>4725.5700000000006</v>
      </c>
      <c r="CE103" s="83">
        <f t="shared" si="103"/>
        <v>0.13116454034495501</v>
      </c>
      <c r="CF103" s="84">
        <v>379.92999999999995</v>
      </c>
      <c r="CG103" s="84">
        <v>0</v>
      </c>
      <c r="CH103" s="82">
        <f t="shared" si="104"/>
        <v>379.92999999999995</v>
      </c>
      <c r="CI103" s="86">
        <f t="shared" si="105"/>
        <v>0</v>
      </c>
      <c r="CJ103" s="80">
        <v>0</v>
      </c>
      <c r="CK103" s="81">
        <v>0</v>
      </c>
      <c r="CL103" s="81">
        <v>0</v>
      </c>
      <c r="CM103" s="92"/>
      <c r="CN103" s="93">
        <v>36485.69</v>
      </c>
      <c r="CO103" s="93">
        <v>48423.630000000005</v>
      </c>
      <c r="CP103" s="87">
        <f t="shared" si="106"/>
        <v>-11937.940000000002</v>
      </c>
      <c r="CQ103" s="94">
        <f t="shared" si="107"/>
        <v>1.3271951277336402</v>
      </c>
      <c r="CR103" s="80">
        <v>22545.54</v>
      </c>
      <c r="CS103" s="81">
        <v>21728.28</v>
      </c>
      <c r="CT103" s="87">
        <f t="shared" si="108"/>
        <v>817.26000000000204</v>
      </c>
      <c r="CU103" s="94">
        <f t="shared" si="109"/>
        <v>0.96375070191266199</v>
      </c>
      <c r="CV103" s="80">
        <v>14698.910000000002</v>
      </c>
      <c r="CW103" s="81">
        <v>0</v>
      </c>
      <c r="CX103" s="87">
        <f t="shared" si="110"/>
        <v>14698.910000000002</v>
      </c>
      <c r="CY103" s="86">
        <f t="shared" si="111"/>
        <v>0</v>
      </c>
      <c r="CZ103" s="80">
        <v>1632.9200000000003</v>
      </c>
      <c r="DA103" s="81">
        <v>1345.4300000000003</v>
      </c>
      <c r="DB103" s="87">
        <f t="shared" si="112"/>
        <v>287.49</v>
      </c>
      <c r="DC103" s="86">
        <f t="shared" si="113"/>
        <v>0.82394116062023859</v>
      </c>
      <c r="DD103" s="80">
        <v>211.5</v>
      </c>
      <c r="DE103" s="81">
        <v>0</v>
      </c>
      <c r="DF103" s="87">
        <f t="shared" si="114"/>
        <v>211.5</v>
      </c>
      <c r="DG103" s="86">
        <f t="shared" si="115"/>
        <v>0</v>
      </c>
      <c r="DH103" s="95">
        <v>11158.69</v>
      </c>
      <c r="DI103" s="403">
        <v>5809.5099999999993</v>
      </c>
      <c r="DJ103" s="87">
        <f t="shared" si="116"/>
        <v>5349.1800000000012</v>
      </c>
      <c r="DK103" s="94">
        <f t="shared" si="117"/>
        <v>0.52062652515662677</v>
      </c>
      <c r="DL103" s="80">
        <v>0</v>
      </c>
      <c r="DM103" s="81">
        <v>0</v>
      </c>
      <c r="DN103" s="87">
        <f t="shared" si="118"/>
        <v>0</v>
      </c>
      <c r="DO103" s="406"/>
      <c r="DP103" s="84">
        <v>0</v>
      </c>
      <c r="DQ103" s="80">
        <v>0</v>
      </c>
      <c r="DR103" s="82">
        <f t="shared" si="119"/>
        <v>0</v>
      </c>
      <c r="DS103" s="96"/>
      <c r="DT103" s="97">
        <v>7896.2400000000007</v>
      </c>
      <c r="DU103" s="97">
        <v>10441.11</v>
      </c>
      <c r="DV103" s="98">
        <f t="shared" si="120"/>
        <v>238524.78999999995</v>
      </c>
      <c r="DW103" s="87">
        <f t="shared" si="121"/>
        <v>319926.14</v>
      </c>
      <c r="DX103" s="87">
        <f t="shared" si="122"/>
        <v>-81401.350000000064</v>
      </c>
      <c r="DY103" s="83">
        <f t="shared" si="123"/>
        <v>1.3412699786885887</v>
      </c>
      <c r="DZ103" s="108"/>
      <c r="EA103" s="100">
        <f t="shared" si="67"/>
        <v>193151.37999999989</v>
      </c>
      <c r="EB103" s="91">
        <f t="shared" si="68"/>
        <v>28530.059999999939</v>
      </c>
      <c r="EC103" s="101"/>
      <c r="ED103" s="101"/>
      <c r="EE103" s="102">
        <v>37272.849999999991</v>
      </c>
      <c r="EF103" s="102">
        <v>119574.40999999999</v>
      </c>
      <c r="EG103" s="103">
        <f t="shared" si="124"/>
        <v>82301.56</v>
      </c>
      <c r="EH103" s="104">
        <f t="shared" si="69"/>
        <v>2.2080833636279493</v>
      </c>
      <c r="EI103" s="101"/>
      <c r="EJ103" s="101"/>
      <c r="EK103" s="396"/>
      <c r="EL103" s="2"/>
      <c r="EM103" s="101"/>
      <c r="EN103" s="101"/>
    </row>
    <row r="104" spans="1:144" s="1" customFormat="1" ht="15.75" customHeight="1" x14ac:dyDescent="0.25">
      <c r="A104" s="105" t="s">
        <v>104</v>
      </c>
      <c r="B104" s="106">
        <v>5</v>
      </c>
      <c r="C104" s="107">
        <v>5</v>
      </c>
      <c r="D104" s="76" t="s">
        <v>382</v>
      </c>
      <c r="E104" s="77">
        <v>4746.5928571428567</v>
      </c>
      <c r="F104" s="78">
        <v>-79667.209999999992</v>
      </c>
      <c r="G104" s="79">
        <v>-34341.799999999952</v>
      </c>
      <c r="H104" s="80">
        <v>7451.6799999999994</v>
      </c>
      <c r="I104" s="81">
        <v>1002.5900000000001</v>
      </c>
      <c r="J104" s="82">
        <f t="shared" si="70"/>
        <v>6449.0899999999992</v>
      </c>
      <c r="K104" s="83">
        <f t="shared" si="71"/>
        <v>0.13454549846477576</v>
      </c>
      <c r="L104" s="84">
        <v>3706.6299999999997</v>
      </c>
      <c r="M104" s="84">
        <v>871.8</v>
      </c>
      <c r="N104" s="82">
        <f t="shared" si="72"/>
        <v>2834.83</v>
      </c>
      <c r="O104" s="83">
        <f t="shared" si="73"/>
        <v>0.23520016834698906</v>
      </c>
      <c r="P104" s="84">
        <v>6735.42</v>
      </c>
      <c r="Q104" s="84">
        <v>5166.1499999999996</v>
      </c>
      <c r="R104" s="82">
        <f t="shared" si="74"/>
        <v>1569.2700000000004</v>
      </c>
      <c r="S104" s="83">
        <f t="shared" si="75"/>
        <v>0.7670123021281523</v>
      </c>
      <c r="T104" s="84">
        <v>0</v>
      </c>
      <c r="U104" s="84">
        <v>0</v>
      </c>
      <c r="V104" s="82">
        <f t="shared" si="76"/>
        <v>0</v>
      </c>
      <c r="W104" s="83"/>
      <c r="X104" s="84">
        <v>233.51000000000002</v>
      </c>
      <c r="Y104" s="84">
        <v>281.47000000000003</v>
      </c>
      <c r="Z104" s="82">
        <f t="shared" si="78"/>
        <v>-47.960000000000008</v>
      </c>
      <c r="AA104" s="83">
        <f t="shared" si="79"/>
        <v>1.2053873495781766</v>
      </c>
      <c r="AB104" s="84">
        <v>8418.11</v>
      </c>
      <c r="AC104" s="84">
        <v>4717.08</v>
      </c>
      <c r="AD104" s="82">
        <f t="shared" si="80"/>
        <v>3701.0300000000007</v>
      </c>
      <c r="AE104" s="83">
        <f t="shared" si="81"/>
        <v>0.56034905697359616</v>
      </c>
      <c r="AF104" s="84">
        <v>1625.2399999999998</v>
      </c>
      <c r="AG104" s="84">
        <v>0</v>
      </c>
      <c r="AH104" s="82">
        <f t="shared" si="82"/>
        <v>1625.2399999999998</v>
      </c>
      <c r="AI104" s="85">
        <f t="shared" si="83"/>
        <v>0</v>
      </c>
      <c r="AJ104" s="84">
        <v>8652.130000000001</v>
      </c>
      <c r="AK104" s="84">
        <v>12019.609999999999</v>
      </c>
      <c r="AL104" s="82">
        <f t="shared" si="84"/>
        <v>-3367.4799999999977</v>
      </c>
      <c r="AM104" s="86">
        <f t="shared" si="85"/>
        <v>1.3892082065341134</v>
      </c>
      <c r="AN104" s="80">
        <v>0</v>
      </c>
      <c r="AO104" s="81">
        <v>0</v>
      </c>
      <c r="AP104" s="87">
        <f t="shared" si="86"/>
        <v>0</v>
      </c>
      <c r="AQ104" s="83"/>
      <c r="AR104" s="84">
        <v>0</v>
      </c>
      <c r="AS104" s="84">
        <v>0</v>
      </c>
      <c r="AT104" s="87">
        <f t="shared" si="64"/>
        <v>0</v>
      </c>
      <c r="AU104" s="96"/>
      <c r="AV104" s="80">
        <v>10539.83</v>
      </c>
      <c r="AW104" s="81">
        <v>10311.200000000001</v>
      </c>
      <c r="AX104" s="87">
        <f t="shared" si="87"/>
        <v>228.6299999999992</v>
      </c>
      <c r="AY104" s="83">
        <f t="shared" si="88"/>
        <v>0.97830799927513068</v>
      </c>
      <c r="AZ104" s="90">
        <v>0</v>
      </c>
      <c r="BA104" s="82">
        <v>0</v>
      </c>
      <c r="BB104" s="82">
        <f t="shared" si="89"/>
        <v>0</v>
      </c>
      <c r="BC104" s="91"/>
      <c r="BD104" s="84">
        <v>40974.089999999997</v>
      </c>
      <c r="BE104" s="84">
        <v>12127.01</v>
      </c>
      <c r="BF104" s="87">
        <f t="shared" si="90"/>
        <v>28847.079999999994</v>
      </c>
      <c r="BG104" s="83">
        <f t="shared" si="91"/>
        <v>0.29596776889980964</v>
      </c>
      <c r="BH104" s="84">
        <v>4074.9600000000005</v>
      </c>
      <c r="BI104" s="84">
        <v>546.16999999999996</v>
      </c>
      <c r="BJ104" s="82">
        <f t="shared" si="92"/>
        <v>3528.7900000000004</v>
      </c>
      <c r="BK104" s="86">
        <f t="shared" si="93"/>
        <v>0.13403076349215695</v>
      </c>
      <c r="BL104" s="80">
        <v>6318.6699999999992</v>
      </c>
      <c r="BM104" s="80">
        <v>0</v>
      </c>
      <c r="BN104" s="82">
        <f t="shared" si="94"/>
        <v>6318.6699999999992</v>
      </c>
      <c r="BO104" s="86">
        <f t="shared" si="95"/>
        <v>0</v>
      </c>
      <c r="BP104" s="80">
        <v>1077</v>
      </c>
      <c r="BQ104" s="80">
        <v>40894.43</v>
      </c>
      <c r="BR104" s="82">
        <f t="shared" si="96"/>
        <v>-39817.43</v>
      </c>
      <c r="BS104" s="86">
        <f t="shared" si="97"/>
        <v>37.970687093779013</v>
      </c>
      <c r="BT104" s="80">
        <v>0</v>
      </c>
      <c r="BU104" s="80">
        <v>0</v>
      </c>
      <c r="BV104" s="82">
        <f t="shared" si="98"/>
        <v>0</v>
      </c>
      <c r="BW104" s="86"/>
      <c r="BX104" s="80">
        <v>862.93000000000006</v>
      </c>
      <c r="BY104" s="80">
        <v>0</v>
      </c>
      <c r="BZ104" s="82">
        <f t="shared" si="100"/>
        <v>862.93000000000006</v>
      </c>
      <c r="CA104" s="86">
        <f t="shared" si="101"/>
        <v>0</v>
      </c>
      <c r="CB104" s="80">
        <v>1121.1399999999999</v>
      </c>
      <c r="CC104" s="80">
        <v>297.32</v>
      </c>
      <c r="CD104" s="82">
        <f t="shared" si="102"/>
        <v>823.81999999999994</v>
      </c>
      <c r="CE104" s="83">
        <f t="shared" si="103"/>
        <v>0.26519435574504524</v>
      </c>
      <c r="CF104" s="84">
        <v>487.94</v>
      </c>
      <c r="CG104" s="84">
        <v>2156.8000000000002</v>
      </c>
      <c r="CH104" s="82">
        <f t="shared" si="104"/>
        <v>-1668.8600000000001</v>
      </c>
      <c r="CI104" s="86">
        <f t="shared" si="105"/>
        <v>4.4202156002787234</v>
      </c>
      <c r="CJ104" s="80">
        <v>0</v>
      </c>
      <c r="CK104" s="81">
        <v>0</v>
      </c>
      <c r="CL104" s="81">
        <v>0</v>
      </c>
      <c r="CM104" s="92"/>
      <c r="CN104" s="93">
        <v>39377.360000000001</v>
      </c>
      <c r="CO104" s="93">
        <v>46513.619999999995</v>
      </c>
      <c r="CP104" s="87">
        <f t="shared" si="106"/>
        <v>-7136.2599999999948</v>
      </c>
      <c r="CQ104" s="94">
        <f t="shared" si="107"/>
        <v>1.1812274870636323</v>
      </c>
      <c r="CR104" s="80">
        <v>25627.37</v>
      </c>
      <c r="CS104" s="81">
        <v>24676.95</v>
      </c>
      <c r="CT104" s="87">
        <f t="shared" si="108"/>
        <v>950.41999999999825</v>
      </c>
      <c r="CU104" s="94">
        <f t="shared" si="109"/>
        <v>0.96291386903923426</v>
      </c>
      <c r="CV104" s="80">
        <v>8667.2999999999993</v>
      </c>
      <c r="CW104" s="81">
        <v>0</v>
      </c>
      <c r="CX104" s="87">
        <f t="shared" si="110"/>
        <v>8667.2999999999993</v>
      </c>
      <c r="CY104" s="86">
        <f t="shared" si="111"/>
        <v>0</v>
      </c>
      <c r="CZ104" s="80">
        <v>1196.1199999999999</v>
      </c>
      <c r="DA104" s="81">
        <v>983.87</v>
      </c>
      <c r="DB104" s="87">
        <f t="shared" si="112"/>
        <v>212.24999999999989</v>
      </c>
      <c r="DC104" s="86">
        <f t="shared" si="113"/>
        <v>0.82255124903855803</v>
      </c>
      <c r="DD104" s="80">
        <v>154.26999999999998</v>
      </c>
      <c r="DE104" s="81">
        <v>0</v>
      </c>
      <c r="DF104" s="87">
        <f t="shared" si="114"/>
        <v>154.26999999999998</v>
      </c>
      <c r="DG104" s="86">
        <f t="shared" si="115"/>
        <v>0</v>
      </c>
      <c r="DH104" s="95">
        <v>23264.510000000002</v>
      </c>
      <c r="DI104" s="403">
        <v>17391.34</v>
      </c>
      <c r="DJ104" s="87">
        <f t="shared" si="116"/>
        <v>5873.1700000000019</v>
      </c>
      <c r="DK104" s="94">
        <f t="shared" si="117"/>
        <v>0.74754808934295192</v>
      </c>
      <c r="DL104" s="80">
        <v>0</v>
      </c>
      <c r="DM104" s="81">
        <v>0</v>
      </c>
      <c r="DN104" s="87">
        <f t="shared" si="118"/>
        <v>0</v>
      </c>
      <c r="DO104" s="406"/>
      <c r="DP104" s="84">
        <v>0</v>
      </c>
      <c r="DQ104" s="80">
        <v>0</v>
      </c>
      <c r="DR104" s="82">
        <f t="shared" si="119"/>
        <v>0</v>
      </c>
      <c r="DS104" s="96"/>
      <c r="DT104" s="97">
        <v>6866.9400000000005</v>
      </c>
      <c r="DU104" s="97">
        <v>7069.9699999999993</v>
      </c>
      <c r="DV104" s="98">
        <f t="shared" si="120"/>
        <v>207433.15000000002</v>
      </c>
      <c r="DW104" s="87">
        <f t="shared" si="121"/>
        <v>187027.37999999998</v>
      </c>
      <c r="DX104" s="87">
        <f t="shared" si="122"/>
        <v>20405.770000000048</v>
      </c>
      <c r="DY104" s="83">
        <f t="shared" si="123"/>
        <v>0.90162724713962039</v>
      </c>
      <c r="DZ104" s="108"/>
      <c r="EA104" s="100">
        <f t="shared" si="67"/>
        <v>-59261.439999999944</v>
      </c>
      <c r="EB104" s="91">
        <f t="shared" si="68"/>
        <v>-35446.799999999959</v>
      </c>
      <c r="EC104" s="101"/>
      <c r="ED104" s="101"/>
      <c r="EE104" s="102">
        <v>32412.100000000002</v>
      </c>
      <c r="EF104" s="102">
        <v>86643.459999999992</v>
      </c>
      <c r="EG104" s="103">
        <f t="shared" si="124"/>
        <v>54231.359999999986</v>
      </c>
      <c r="EH104" s="104">
        <f t="shared" si="69"/>
        <v>1.673182546024478</v>
      </c>
      <c r="EI104" s="101"/>
      <c r="EJ104" s="101"/>
      <c r="EK104" s="396"/>
      <c r="EL104" s="2"/>
      <c r="EM104" s="101"/>
      <c r="EN104" s="101"/>
    </row>
    <row r="105" spans="1:144" s="1" customFormat="1" ht="15.75" customHeight="1" x14ac:dyDescent="0.25">
      <c r="A105" s="105" t="s">
        <v>105</v>
      </c>
      <c r="B105" s="106">
        <v>5</v>
      </c>
      <c r="C105" s="107">
        <v>4</v>
      </c>
      <c r="D105" s="76" t="s">
        <v>383</v>
      </c>
      <c r="E105" s="77">
        <v>2882.7000000000003</v>
      </c>
      <c r="F105" s="78">
        <v>11405.770000000002</v>
      </c>
      <c r="G105" s="79">
        <v>11717.030000000004</v>
      </c>
      <c r="H105" s="80">
        <v>4040.6900000000005</v>
      </c>
      <c r="I105" s="81">
        <v>750.35</v>
      </c>
      <c r="J105" s="82">
        <f t="shared" si="70"/>
        <v>3290.3400000000006</v>
      </c>
      <c r="K105" s="83">
        <f t="shared" si="71"/>
        <v>0.18569848218992299</v>
      </c>
      <c r="L105" s="84">
        <v>2006.96</v>
      </c>
      <c r="M105" s="84">
        <v>504.95000000000005</v>
      </c>
      <c r="N105" s="82">
        <f t="shared" si="72"/>
        <v>1502.01</v>
      </c>
      <c r="O105" s="83">
        <f t="shared" si="73"/>
        <v>0.25159943396978518</v>
      </c>
      <c r="P105" s="84">
        <v>3999.4599999999991</v>
      </c>
      <c r="Q105" s="84">
        <v>3077.2499999999995</v>
      </c>
      <c r="R105" s="82">
        <f t="shared" si="74"/>
        <v>922.20999999999958</v>
      </c>
      <c r="S105" s="83">
        <f t="shared" si="75"/>
        <v>0.76941637121011341</v>
      </c>
      <c r="T105" s="84">
        <v>799.97</v>
      </c>
      <c r="U105" s="84">
        <v>684.57999999999993</v>
      </c>
      <c r="V105" s="82">
        <f t="shared" si="76"/>
        <v>115.3900000000001</v>
      </c>
      <c r="W105" s="83">
        <f t="shared" si="77"/>
        <v>0.85575709089090823</v>
      </c>
      <c r="X105" s="84">
        <v>234.06999999999996</v>
      </c>
      <c r="Y105" s="84">
        <v>281.47000000000003</v>
      </c>
      <c r="Z105" s="82">
        <f t="shared" si="78"/>
        <v>-47.400000000000063</v>
      </c>
      <c r="AA105" s="83">
        <f t="shared" si="79"/>
        <v>1.2025035245866624</v>
      </c>
      <c r="AB105" s="84">
        <v>4158.8799999999992</v>
      </c>
      <c r="AC105" s="84">
        <v>3040.7799999999997</v>
      </c>
      <c r="AD105" s="82">
        <f t="shared" si="80"/>
        <v>1118.0999999999995</v>
      </c>
      <c r="AE105" s="83">
        <f t="shared" si="81"/>
        <v>0.73115357980994888</v>
      </c>
      <c r="AF105" s="84">
        <v>987.02999999999986</v>
      </c>
      <c r="AG105" s="84">
        <v>0</v>
      </c>
      <c r="AH105" s="82">
        <f t="shared" si="82"/>
        <v>987.02999999999986</v>
      </c>
      <c r="AI105" s="85">
        <f t="shared" si="83"/>
        <v>0</v>
      </c>
      <c r="AJ105" s="84">
        <v>5433.33</v>
      </c>
      <c r="AK105" s="84">
        <v>3094.7</v>
      </c>
      <c r="AL105" s="82">
        <f t="shared" si="84"/>
        <v>2338.63</v>
      </c>
      <c r="AM105" s="86">
        <f t="shared" si="85"/>
        <v>0.5695770365503291</v>
      </c>
      <c r="AN105" s="80">
        <v>0</v>
      </c>
      <c r="AO105" s="81">
        <v>0</v>
      </c>
      <c r="AP105" s="87">
        <f t="shared" si="86"/>
        <v>0</v>
      </c>
      <c r="AQ105" s="83"/>
      <c r="AR105" s="84">
        <v>0</v>
      </c>
      <c r="AS105" s="84">
        <v>0</v>
      </c>
      <c r="AT105" s="87">
        <f t="shared" si="64"/>
        <v>0</v>
      </c>
      <c r="AU105" s="96"/>
      <c r="AV105" s="80">
        <v>1674.2799999999997</v>
      </c>
      <c r="AW105" s="81">
        <v>0</v>
      </c>
      <c r="AX105" s="87">
        <f t="shared" si="87"/>
        <v>1674.2799999999997</v>
      </c>
      <c r="AY105" s="83">
        <f t="shared" si="88"/>
        <v>0</v>
      </c>
      <c r="AZ105" s="90">
        <v>0</v>
      </c>
      <c r="BA105" s="82">
        <v>0</v>
      </c>
      <c r="BB105" s="82">
        <f t="shared" si="89"/>
        <v>0</v>
      </c>
      <c r="BC105" s="91"/>
      <c r="BD105" s="84">
        <v>19841.649999999998</v>
      </c>
      <c r="BE105" s="84">
        <v>5399.93</v>
      </c>
      <c r="BF105" s="87">
        <f t="shared" si="90"/>
        <v>14441.719999999998</v>
      </c>
      <c r="BG105" s="83">
        <f t="shared" si="91"/>
        <v>0.27215125758190478</v>
      </c>
      <c r="BH105" s="84">
        <v>2350.5400000000004</v>
      </c>
      <c r="BI105" s="84">
        <v>0</v>
      </c>
      <c r="BJ105" s="82">
        <f t="shared" si="92"/>
        <v>2350.5400000000004</v>
      </c>
      <c r="BK105" s="86">
        <f t="shared" si="93"/>
        <v>0</v>
      </c>
      <c r="BL105" s="80">
        <v>3421.2000000000007</v>
      </c>
      <c r="BM105" s="80">
        <v>0</v>
      </c>
      <c r="BN105" s="82">
        <f t="shared" si="94"/>
        <v>3421.2000000000007</v>
      </c>
      <c r="BO105" s="86">
        <f t="shared" si="95"/>
        <v>0</v>
      </c>
      <c r="BP105" s="80">
        <v>607.97000000000014</v>
      </c>
      <c r="BQ105" s="80">
        <v>0</v>
      </c>
      <c r="BR105" s="82">
        <f t="shared" si="96"/>
        <v>607.97000000000014</v>
      </c>
      <c r="BS105" s="86">
        <f t="shared" si="97"/>
        <v>0</v>
      </c>
      <c r="BT105" s="80">
        <v>1537.6399999999999</v>
      </c>
      <c r="BU105" s="80">
        <v>0</v>
      </c>
      <c r="BV105" s="82">
        <f t="shared" si="98"/>
        <v>1537.6399999999999</v>
      </c>
      <c r="BW105" s="86">
        <f t="shared" si="99"/>
        <v>0</v>
      </c>
      <c r="BX105" s="80">
        <v>862.81000000000017</v>
      </c>
      <c r="BY105" s="80">
        <v>0</v>
      </c>
      <c r="BZ105" s="82">
        <f t="shared" si="100"/>
        <v>862.81000000000017</v>
      </c>
      <c r="CA105" s="86">
        <f t="shared" si="101"/>
        <v>0</v>
      </c>
      <c r="CB105" s="80">
        <v>1393.2000000000003</v>
      </c>
      <c r="CC105" s="80">
        <v>0</v>
      </c>
      <c r="CD105" s="82">
        <f t="shared" si="102"/>
        <v>1393.2000000000003</v>
      </c>
      <c r="CE105" s="83">
        <f t="shared" si="103"/>
        <v>0</v>
      </c>
      <c r="CF105" s="84">
        <v>153.38000000000002</v>
      </c>
      <c r="CG105" s="84">
        <v>0</v>
      </c>
      <c r="CH105" s="82">
        <f t="shared" si="104"/>
        <v>153.38000000000002</v>
      </c>
      <c r="CI105" s="86">
        <f t="shared" si="105"/>
        <v>0</v>
      </c>
      <c r="CJ105" s="80">
        <v>0</v>
      </c>
      <c r="CK105" s="81">
        <v>0</v>
      </c>
      <c r="CL105" s="81">
        <v>0</v>
      </c>
      <c r="CM105" s="92"/>
      <c r="CN105" s="93">
        <v>22829.85</v>
      </c>
      <c r="CO105" s="93">
        <v>36689.14</v>
      </c>
      <c r="CP105" s="87">
        <f t="shared" si="106"/>
        <v>-13859.29</v>
      </c>
      <c r="CQ105" s="94">
        <f t="shared" si="107"/>
        <v>1.6070688156076365</v>
      </c>
      <c r="CR105" s="80">
        <v>12959.499999999998</v>
      </c>
      <c r="CS105" s="81">
        <v>12654.76</v>
      </c>
      <c r="CT105" s="87">
        <f t="shared" si="108"/>
        <v>304.73999999999796</v>
      </c>
      <c r="CU105" s="94">
        <f t="shared" si="109"/>
        <v>0.9764852039044718</v>
      </c>
      <c r="CV105" s="80">
        <v>5282.26</v>
      </c>
      <c r="CW105" s="81">
        <v>0</v>
      </c>
      <c r="CX105" s="87">
        <f t="shared" si="110"/>
        <v>5282.26</v>
      </c>
      <c r="CY105" s="86">
        <f t="shared" si="111"/>
        <v>0</v>
      </c>
      <c r="CZ105" s="80">
        <v>774.59999999999991</v>
      </c>
      <c r="DA105" s="81">
        <v>637.24999999999989</v>
      </c>
      <c r="DB105" s="87">
        <f t="shared" si="112"/>
        <v>137.35000000000002</v>
      </c>
      <c r="DC105" s="86">
        <f t="shared" si="113"/>
        <v>0.82268267492899561</v>
      </c>
      <c r="DD105" s="80">
        <v>100.05000000000001</v>
      </c>
      <c r="DE105" s="81">
        <v>2009.3</v>
      </c>
      <c r="DF105" s="87">
        <f t="shared" si="114"/>
        <v>-1909.25</v>
      </c>
      <c r="DG105" s="86">
        <f t="shared" si="115"/>
        <v>20.082958520739627</v>
      </c>
      <c r="DH105" s="95">
        <v>2852.14</v>
      </c>
      <c r="DI105" s="403">
        <v>1713.5300000000002</v>
      </c>
      <c r="DJ105" s="87">
        <f t="shared" si="116"/>
        <v>1138.6099999999997</v>
      </c>
      <c r="DK105" s="94">
        <f t="shared" si="117"/>
        <v>0.60078747887551109</v>
      </c>
      <c r="DL105" s="80">
        <v>0</v>
      </c>
      <c r="DM105" s="81">
        <v>0</v>
      </c>
      <c r="DN105" s="87">
        <f t="shared" si="118"/>
        <v>0</v>
      </c>
      <c r="DO105" s="406"/>
      <c r="DP105" s="84">
        <v>0</v>
      </c>
      <c r="DQ105" s="80">
        <v>0</v>
      </c>
      <c r="DR105" s="82">
        <f t="shared" si="119"/>
        <v>0</v>
      </c>
      <c r="DS105" s="96"/>
      <c r="DT105" s="97">
        <v>3364.88</v>
      </c>
      <c r="DU105" s="97">
        <v>2359.13</v>
      </c>
      <c r="DV105" s="98">
        <f t="shared" si="120"/>
        <v>101666.33999999998</v>
      </c>
      <c r="DW105" s="87">
        <f t="shared" si="121"/>
        <v>72897.119999999995</v>
      </c>
      <c r="DX105" s="87">
        <f t="shared" si="122"/>
        <v>28769.219999999987</v>
      </c>
      <c r="DY105" s="83">
        <f t="shared" si="123"/>
        <v>0.71702315633669911</v>
      </c>
      <c r="DZ105" s="108"/>
      <c r="EA105" s="100">
        <f t="shared" si="67"/>
        <v>40174.989999999991</v>
      </c>
      <c r="EB105" s="91">
        <f t="shared" si="68"/>
        <v>36485.49</v>
      </c>
      <c r="EC105" s="101"/>
      <c r="ED105" s="101"/>
      <c r="EE105" s="102">
        <v>15886.620000000003</v>
      </c>
      <c r="EF105" s="102">
        <v>84953.36</v>
      </c>
      <c r="EG105" s="103">
        <f t="shared" si="124"/>
        <v>69066.739999999991</v>
      </c>
      <c r="EH105" s="104">
        <f t="shared" si="69"/>
        <v>4.3474785700167802</v>
      </c>
      <c r="EI105" s="101"/>
      <c r="EJ105" s="101"/>
      <c r="EK105" s="396"/>
      <c r="EL105" s="2"/>
      <c r="EM105" s="101"/>
      <c r="EN105" s="101"/>
    </row>
    <row r="106" spans="1:144" s="1" customFormat="1" ht="15.75" customHeight="1" x14ac:dyDescent="0.25">
      <c r="A106" s="105" t="s">
        <v>106</v>
      </c>
      <c r="B106" s="106">
        <v>5</v>
      </c>
      <c r="C106" s="107">
        <v>6</v>
      </c>
      <c r="D106" s="76" t="s">
        <v>384</v>
      </c>
      <c r="E106" s="77">
        <v>4475.7914285714287</v>
      </c>
      <c r="F106" s="78">
        <v>155519.97999999998</v>
      </c>
      <c r="G106" s="79">
        <v>88493.15</v>
      </c>
      <c r="H106" s="80">
        <v>5999.7999999999993</v>
      </c>
      <c r="I106" s="81">
        <v>1048.2</v>
      </c>
      <c r="J106" s="82">
        <f t="shared" si="70"/>
        <v>4951.5999999999995</v>
      </c>
      <c r="K106" s="83">
        <f t="shared" si="71"/>
        <v>0.17470582352745095</v>
      </c>
      <c r="L106" s="84">
        <v>2980.86</v>
      </c>
      <c r="M106" s="84">
        <v>836.4799999999999</v>
      </c>
      <c r="N106" s="82">
        <f t="shared" si="72"/>
        <v>2144.38</v>
      </c>
      <c r="O106" s="83">
        <f t="shared" si="73"/>
        <v>0.28061700314674282</v>
      </c>
      <c r="P106" s="84">
        <v>6280.880000000001</v>
      </c>
      <c r="Q106" s="84">
        <v>4830.3799999999992</v>
      </c>
      <c r="R106" s="82">
        <f t="shared" si="74"/>
        <v>1450.5000000000018</v>
      </c>
      <c r="S106" s="83">
        <f t="shared" si="75"/>
        <v>0.76906102329609838</v>
      </c>
      <c r="T106" s="84">
        <v>0</v>
      </c>
      <c r="U106" s="84">
        <v>0</v>
      </c>
      <c r="V106" s="82">
        <f t="shared" si="76"/>
        <v>0</v>
      </c>
      <c r="W106" s="83"/>
      <c r="X106" s="84">
        <v>409.54</v>
      </c>
      <c r="Y106" s="84">
        <v>281.77000000000004</v>
      </c>
      <c r="Z106" s="82">
        <f t="shared" si="78"/>
        <v>127.76999999999998</v>
      </c>
      <c r="AA106" s="83">
        <f t="shared" si="79"/>
        <v>0.68801582263026817</v>
      </c>
      <c r="AB106" s="84">
        <v>7960.6499999999987</v>
      </c>
      <c r="AC106" s="84">
        <v>3982.43</v>
      </c>
      <c r="AD106" s="82">
        <f t="shared" si="80"/>
        <v>3978.2199999999989</v>
      </c>
      <c r="AE106" s="83">
        <f t="shared" si="81"/>
        <v>0.50026442564363471</v>
      </c>
      <c r="AF106" s="84">
        <v>1532.51</v>
      </c>
      <c r="AG106" s="84">
        <v>4253.6899999999996</v>
      </c>
      <c r="AH106" s="82">
        <f t="shared" si="82"/>
        <v>-2721.1799999999994</v>
      </c>
      <c r="AI106" s="85">
        <f t="shared" si="83"/>
        <v>2.7756360480518887</v>
      </c>
      <c r="AJ106" s="84">
        <v>8159.81</v>
      </c>
      <c r="AK106" s="84">
        <v>4804.9699999999993</v>
      </c>
      <c r="AL106" s="82">
        <f t="shared" si="84"/>
        <v>3354.8400000000011</v>
      </c>
      <c r="AM106" s="86">
        <f t="shared" si="85"/>
        <v>0.58885807390123046</v>
      </c>
      <c r="AN106" s="80">
        <v>0</v>
      </c>
      <c r="AO106" s="81">
        <v>0</v>
      </c>
      <c r="AP106" s="87">
        <f t="shared" si="86"/>
        <v>0</v>
      </c>
      <c r="AQ106" s="83"/>
      <c r="AR106" s="84">
        <v>0</v>
      </c>
      <c r="AS106" s="84">
        <v>0</v>
      </c>
      <c r="AT106" s="87">
        <f t="shared" si="64"/>
        <v>0</v>
      </c>
      <c r="AU106" s="96"/>
      <c r="AV106" s="80">
        <v>3892.5800000000004</v>
      </c>
      <c r="AW106" s="81">
        <v>6143.99</v>
      </c>
      <c r="AX106" s="87">
        <f t="shared" si="87"/>
        <v>-2251.4099999999994</v>
      </c>
      <c r="AY106" s="83">
        <f t="shared" si="88"/>
        <v>1.5783850299801159</v>
      </c>
      <c r="AZ106" s="90">
        <v>0</v>
      </c>
      <c r="BA106" s="82">
        <v>0</v>
      </c>
      <c r="BB106" s="82">
        <f t="shared" si="89"/>
        <v>0</v>
      </c>
      <c r="BC106" s="91"/>
      <c r="BD106" s="84">
        <v>43216.07</v>
      </c>
      <c r="BE106" s="84">
        <v>147034.68000000002</v>
      </c>
      <c r="BF106" s="87">
        <f t="shared" si="90"/>
        <v>-103818.61000000002</v>
      </c>
      <c r="BG106" s="83">
        <f t="shared" si="91"/>
        <v>3.402314925906035</v>
      </c>
      <c r="BH106" s="84">
        <v>3477.25</v>
      </c>
      <c r="BI106" s="84">
        <v>0</v>
      </c>
      <c r="BJ106" s="82">
        <f t="shared" si="92"/>
        <v>3477.25</v>
      </c>
      <c r="BK106" s="86">
        <f t="shared" si="93"/>
        <v>0</v>
      </c>
      <c r="BL106" s="80">
        <v>5082.29</v>
      </c>
      <c r="BM106" s="80">
        <v>0</v>
      </c>
      <c r="BN106" s="82">
        <f t="shared" si="94"/>
        <v>5082.29</v>
      </c>
      <c r="BO106" s="86">
        <f t="shared" si="95"/>
        <v>0</v>
      </c>
      <c r="BP106" s="80">
        <v>969.92</v>
      </c>
      <c r="BQ106" s="80">
        <v>0</v>
      </c>
      <c r="BR106" s="82">
        <f t="shared" si="96"/>
        <v>969.92</v>
      </c>
      <c r="BS106" s="86">
        <f t="shared" si="97"/>
        <v>0</v>
      </c>
      <c r="BT106" s="80">
        <v>0</v>
      </c>
      <c r="BU106" s="80">
        <v>0</v>
      </c>
      <c r="BV106" s="82">
        <f t="shared" si="98"/>
        <v>0</v>
      </c>
      <c r="BW106" s="86"/>
      <c r="BX106" s="80">
        <v>1509.6899999999996</v>
      </c>
      <c r="BY106" s="80">
        <v>0</v>
      </c>
      <c r="BZ106" s="82">
        <f t="shared" si="100"/>
        <v>1509.6899999999996</v>
      </c>
      <c r="CA106" s="86">
        <f t="shared" si="101"/>
        <v>0</v>
      </c>
      <c r="CB106" s="80">
        <v>2686.3599999999997</v>
      </c>
      <c r="CC106" s="80">
        <v>697.51</v>
      </c>
      <c r="CD106" s="82">
        <f t="shared" si="102"/>
        <v>1988.8499999999997</v>
      </c>
      <c r="CE106" s="83">
        <f t="shared" si="103"/>
        <v>0.25964874402537264</v>
      </c>
      <c r="CF106" s="84">
        <v>230.03999999999996</v>
      </c>
      <c r="CG106" s="84">
        <v>1845.32</v>
      </c>
      <c r="CH106" s="82">
        <f t="shared" si="104"/>
        <v>-1615.28</v>
      </c>
      <c r="CI106" s="86">
        <f t="shared" si="105"/>
        <v>8.0217353503738487</v>
      </c>
      <c r="CJ106" s="80">
        <v>0</v>
      </c>
      <c r="CK106" s="81">
        <v>0</v>
      </c>
      <c r="CL106" s="81">
        <v>0</v>
      </c>
      <c r="CM106" s="92"/>
      <c r="CN106" s="93">
        <v>38597.03</v>
      </c>
      <c r="CO106" s="93">
        <v>44939.429999999993</v>
      </c>
      <c r="CP106" s="87">
        <f t="shared" si="106"/>
        <v>-6342.3999999999942</v>
      </c>
      <c r="CQ106" s="94">
        <f t="shared" si="107"/>
        <v>1.1643235243748027</v>
      </c>
      <c r="CR106" s="80">
        <v>16762.77</v>
      </c>
      <c r="CS106" s="81">
        <v>14885.509999999998</v>
      </c>
      <c r="CT106" s="87">
        <f t="shared" si="108"/>
        <v>1877.260000000002</v>
      </c>
      <c r="CU106" s="94">
        <f t="shared" si="109"/>
        <v>0.88801015583939868</v>
      </c>
      <c r="CV106" s="80">
        <v>9852.1</v>
      </c>
      <c r="CW106" s="81">
        <v>0</v>
      </c>
      <c r="CX106" s="87">
        <f t="shared" si="110"/>
        <v>9852.1</v>
      </c>
      <c r="CY106" s="86">
        <f t="shared" si="111"/>
        <v>0</v>
      </c>
      <c r="CZ106" s="80">
        <v>1075.0800000000002</v>
      </c>
      <c r="DA106" s="81">
        <v>884.65</v>
      </c>
      <c r="DB106" s="87">
        <f t="shared" si="112"/>
        <v>190.43000000000018</v>
      </c>
      <c r="DC106" s="86">
        <f t="shared" si="113"/>
        <v>0.82286899579566153</v>
      </c>
      <c r="DD106" s="80">
        <v>140.54</v>
      </c>
      <c r="DE106" s="81">
        <v>0</v>
      </c>
      <c r="DF106" s="87">
        <f t="shared" si="114"/>
        <v>140.54</v>
      </c>
      <c r="DG106" s="86">
        <f t="shared" si="115"/>
        <v>0</v>
      </c>
      <c r="DH106" s="95">
        <v>5549.1299999999992</v>
      </c>
      <c r="DI106" s="403">
        <v>2240.7299999999996</v>
      </c>
      <c r="DJ106" s="87">
        <f t="shared" si="116"/>
        <v>3308.3999999999996</v>
      </c>
      <c r="DK106" s="94">
        <f t="shared" si="117"/>
        <v>0.40379843326791764</v>
      </c>
      <c r="DL106" s="80">
        <v>0</v>
      </c>
      <c r="DM106" s="81">
        <v>0</v>
      </c>
      <c r="DN106" s="87">
        <f t="shared" si="118"/>
        <v>0</v>
      </c>
      <c r="DO106" s="406"/>
      <c r="DP106" s="84">
        <v>0</v>
      </c>
      <c r="DQ106" s="80">
        <v>0</v>
      </c>
      <c r="DR106" s="82">
        <f t="shared" si="119"/>
        <v>0</v>
      </c>
      <c r="DS106" s="96"/>
      <c r="DT106" s="97">
        <v>5695.12</v>
      </c>
      <c r="DU106" s="97">
        <v>7013.5300000000007</v>
      </c>
      <c r="DV106" s="98">
        <f t="shared" si="120"/>
        <v>172060.02000000002</v>
      </c>
      <c r="DW106" s="87">
        <f t="shared" si="121"/>
        <v>245723.27000000002</v>
      </c>
      <c r="DX106" s="87">
        <f t="shared" si="122"/>
        <v>-73663.25</v>
      </c>
      <c r="DY106" s="83">
        <f t="shared" si="123"/>
        <v>1.4281253134807261</v>
      </c>
      <c r="DZ106" s="108"/>
      <c r="EA106" s="100">
        <f t="shared" si="67"/>
        <v>81856.729999999981</v>
      </c>
      <c r="EB106" s="91">
        <f t="shared" si="68"/>
        <v>-3912.7400000000216</v>
      </c>
      <c r="EC106" s="101"/>
      <c r="ED106" s="101"/>
      <c r="EE106" s="102">
        <v>26882.61</v>
      </c>
      <c r="EF106" s="102">
        <v>16985.77</v>
      </c>
      <c r="EG106" s="103">
        <f t="shared" si="124"/>
        <v>-9896.84</v>
      </c>
      <c r="EH106" s="104">
        <f t="shared" si="69"/>
        <v>-0.36815026517142496</v>
      </c>
      <c r="EI106" s="101"/>
      <c r="EJ106" s="101"/>
      <c r="EK106" s="396"/>
      <c r="EL106" s="2"/>
      <c r="EM106" s="101"/>
      <c r="EN106" s="101"/>
    </row>
    <row r="107" spans="1:144" s="1" customFormat="1" ht="15.75" customHeight="1" x14ac:dyDescent="0.25">
      <c r="A107" s="105" t="s">
        <v>107</v>
      </c>
      <c r="B107" s="106">
        <v>5</v>
      </c>
      <c r="C107" s="107">
        <v>4</v>
      </c>
      <c r="D107" s="76" t="s">
        <v>385</v>
      </c>
      <c r="E107" s="77">
        <v>2734.2142857142858</v>
      </c>
      <c r="F107" s="78">
        <v>82087.429999999993</v>
      </c>
      <c r="G107" s="79">
        <v>29341.249999999996</v>
      </c>
      <c r="H107" s="80">
        <v>4021.2300000000005</v>
      </c>
      <c r="I107" s="81">
        <v>749.98000000000013</v>
      </c>
      <c r="J107" s="82">
        <f t="shared" si="70"/>
        <v>3271.2500000000005</v>
      </c>
      <c r="K107" s="83">
        <f t="shared" si="71"/>
        <v>0.18650512405408295</v>
      </c>
      <c r="L107" s="84">
        <v>2254.88</v>
      </c>
      <c r="M107" s="84">
        <v>505.86</v>
      </c>
      <c r="N107" s="82">
        <f t="shared" si="72"/>
        <v>1749.02</v>
      </c>
      <c r="O107" s="83">
        <f t="shared" si="73"/>
        <v>0.22434009792095366</v>
      </c>
      <c r="P107" s="84">
        <v>3767.4700000000003</v>
      </c>
      <c r="Q107" s="84">
        <v>2902.35</v>
      </c>
      <c r="R107" s="82">
        <f t="shared" si="74"/>
        <v>865.12000000000035</v>
      </c>
      <c r="S107" s="83">
        <f t="shared" si="75"/>
        <v>0.77037109784550362</v>
      </c>
      <c r="T107" s="84">
        <v>750</v>
      </c>
      <c r="U107" s="84">
        <v>641.66</v>
      </c>
      <c r="V107" s="82">
        <f t="shared" si="76"/>
        <v>108.34000000000003</v>
      </c>
      <c r="W107" s="83">
        <f t="shared" si="77"/>
        <v>0.85554666666666668</v>
      </c>
      <c r="X107" s="84">
        <v>245.52</v>
      </c>
      <c r="Y107" s="84">
        <v>281.48</v>
      </c>
      <c r="Z107" s="82">
        <f t="shared" si="78"/>
        <v>-35.960000000000008</v>
      </c>
      <c r="AA107" s="83">
        <f t="shared" si="79"/>
        <v>1.1464646464646464</v>
      </c>
      <c r="AB107" s="84">
        <v>4011.39</v>
      </c>
      <c r="AC107" s="84">
        <v>2829.92</v>
      </c>
      <c r="AD107" s="82">
        <f t="shared" si="80"/>
        <v>1181.4699999999998</v>
      </c>
      <c r="AE107" s="83">
        <f t="shared" si="81"/>
        <v>0.70547117084103017</v>
      </c>
      <c r="AF107" s="84">
        <v>936.20999999999992</v>
      </c>
      <c r="AG107" s="84">
        <v>2870.44</v>
      </c>
      <c r="AH107" s="82">
        <f t="shared" si="82"/>
        <v>-1934.23</v>
      </c>
      <c r="AI107" s="85">
        <f t="shared" si="83"/>
        <v>3.0660215122675472</v>
      </c>
      <c r="AJ107" s="84">
        <v>5114.8599999999997</v>
      </c>
      <c r="AK107" s="84">
        <v>2935.29</v>
      </c>
      <c r="AL107" s="82">
        <f t="shared" si="84"/>
        <v>2179.5699999999997</v>
      </c>
      <c r="AM107" s="86">
        <f t="shared" si="85"/>
        <v>0.57387494476877177</v>
      </c>
      <c r="AN107" s="80">
        <v>0</v>
      </c>
      <c r="AO107" s="81">
        <v>0</v>
      </c>
      <c r="AP107" s="87">
        <f t="shared" si="86"/>
        <v>0</v>
      </c>
      <c r="AQ107" s="83"/>
      <c r="AR107" s="84">
        <v>0</v>
      </c>
      <c r="AS107" s="84">
        <v>0</v>
      </c>
      <c r="AT107" s="87">
        <f t="shared" si="64"/>
        <v>0</v>
      </c>
      <c r="AU107" s="96"/>
      <c r="AV107" s="80">
        <v>1667.5700000000002</v>
      </c>
      <c r="AW107" s="81">
        <v>2710.69</v>
      </c>
      <c r="AX107" s="87">
        <f t="shared" si="87"/>
        <v>-1043.1199999999999</v>
      </c>
      <c r="AY107" s="83">
        <f t="shared" si="88"/>
        <v>1.6255329611350646</v>
      </c>
      <c r="AZ107" s="90">
        <v>0</v>
      </c>
      <c r="BA107" s="82">
        <v>0</v>
      </c>
      <c r="BB107" s="82">
        <f t="shared" si="89"/>
        <v>0</v>
      </c>
      <c r="BC107" s="91"/>
      <c r="BD107" s="84">
        <v>22942.23</v>
      </c>
      <c r="BE107" s="84">
        <v>36625.440000000002</v>
      </c>
      <c r="BF107" s="87">
        <f t="shared" si="90"/>
        <v>-13683.210000000003</v>
      </c>
      <c r="BG107" s="83">
        <f t="shared" si="91"/>
        <v>1.5964202259327016</v>
      </c>
      <c r="BH107" s="84">
        <v>2367.2999999999997</v>
      </c>
      <c r="BI107" s="84">
        <v>0</v>
      </c>
      <c r="BJ107" s="82">
        <f t="shared" si="92"/>
        <v>2367.2999999999997</v>
      </c>
      <c r="BK107" s="86">
        <f t="shared" si="93"/>
        <v>0</v>
      </c>
      <c r="BL107" s="80">
        <v>3844.0199999999995</v>
      </c>
      <c r="BM107" s="80">
        <v>0</v>
      </c>
      <c r="BN107" s="82">
        <f t="shared" si="94"/>
        <v>3844.0199999999995</v>
      </c>
      <c r="BO107" s="86">
        <f t="shared" si="95"/>
        <v>0</v>
      </c>
      <c r="BP107" s="80">
        <v>568.44000000000005</v>
      </c>
      <c r="BQ107" s="80">
        <v>0</v>
      </c>
      <c r="BR107" s="82">
        <f t="shared" si="96"/>
        <v>568.44000000000005</v>
      </c>
      <c r="BS107" s="86">
        <f t="shared" si="97"/>
        <v>0</v>
      </c>
      <c r="BT107" s="80">
        <v>1417.71</v>
      </c>
      <c r="BU107" s="80">
        <v>0</v>
      </c>
      <c r="BV107" s="82">
        <f t="shared" si="98"/>
        <v>1417.71</v>
      </c>
      <c r="BW107" s="86">
        <f t="shared" si="99"/>
        <v>0</v>
      </c>
      <c r="BX107" s="80">
        <v>906.41</v>
      </c>
      <c r="BY107" s="80">
        <v>0</v>
      </c>
      <c r="BZ107" s="82">
        <f t="shared" si="100"/>
        <v>906.41</v>
      </c>
      <c r="CA107" s="86">
        <f t="shared" si="101"/>
        <v>0</v>
      </c>
      <c r="CB107" s="80">
        <v>1393.08</v>
      </c>
      <c r="CC107" s="80">
        <v>0</v>
      </c>
      <c r="CD107" s="82">
        <f t="shared" si="102"/>
        <v>1393.08</v>
      </c>
      <c r="CE107" s="83">
        <f t="shared" si="103"/>
        <v>0</v>
      </c>
      <c r="CF107" s="84">
        <v>154.22000000000003</v>
      </c>
      <c r="CG107" s="84">
        <v>0</v>
      </c>
      <c r="CH107" s="82">
        <f t="shared" si="104"/>
        <v>154.22000000000003</v>
      </c>
      <c r="CI107" s="86">
        <f t="shared" si="105"/>
        <v>0</v>
      </c>
      <c r="CJ107" s="80">
        <v>0</v>
      </c>
      <c r="CK107" s="81">
        <v>0</v>
      </c>
      <c r="CL107" s="81">
        <v>0</v>
      </c>
      <c r="CM107" s="92"/>
      <c r="CN107" s="93">
        <v>14474.29</v>
      </c>
      <c r="CO107" s="93">
        <v>28009.95</v>
      </c>
      <c r="CP107" s="87">
        <f t="shared" si="106"/>
        <v>-13535.66</v>
      </c>
      <c r="CQ107" s="94">
        <f t="shared" si="107"/>
        <v>1.9351519141871552</v>
      </c>
      <c r="CR107" s="80">
        <v>11064.449999999999</v>
      </c>
      <c r="CS107" s="81">
        <v>17208.47</v>
      </c>
      <c r="CT107" s="87">
        <f t="shared" si="108"/>
        <v>-6144.0200000000023</v>
      </c>
      <c r="CU107" s="94">
        <f t="shared" si="109"/>
        <v>1.5552937561288633</v>
      </c>
      <c r="CV107" s="80">
        <v>6137.13</v>
      </c>
      <c r="CW107" s="81">
        <v>0</v>
      </c>
      <c r="CX107" s="87">
        <f t="shared" si="110"/>
        <v>6137.13</v>
      </c>
      <c r="CY107" s="86">
        <f t="shared" si="111"/>
        <v>0</v>
      </c>
      <c r="CZ107" s="80">
        <v>774.61</v>
      </c>
      <c r="DA107" s="81">
        <v>636.94000000000005</v>
      </c>
      <c r="DB107" s="87">
        <f t="shared" si="112"/>
        <v>137.66999999999996</v>
      </c>
      <c r="DC107" s="86">
        <f t="shared" si="113"/>
        <v>0.82227185293244343</v>
      </c>
      <c r="DD107" s="80">
        <v>100.62</v>
      </c>
      <c r="DE107" s="81">
        <v>0</v>
      </c>
      <c r="DF107" s="87">
        <f t="shared" si="114"/>
        <v>100.62</v>
      </c>
      <c r="DG107" s="86">
        <f t="shared" si="115"/>
        <v>0</v>
      </c>
      <c r="DH107" s="95">
        <v>4508.88</v>
      </c>
      <c r="DI107" s="403">
        <v>3583.86</v>
      </c>
      <c r="DJ107" s="87">
        <f t="shared" si="116"/>
        <v>925.02</v>
      </c>
      <c r="DK107" s="94">
        <f t="shared" si="117"/>
        <v>0.79484483951668705</v>
      </c>
      <c r="DL107" s="80">
        <v>0</v>
      </c>
      <c r="DM107" s="81">
        <v>0</v>
      </c>
      <c r="DN107" s="87">
        <f t="shared" si="118"/>
        <v>0</v>
      </c>
      <c r="DO107" s="406"/>
      <c r="DP107" s="84">
        <v>0</v>
      </c>
      <c r="DQ107" s="80">
        <v>0</v>
      </c>
      <c r="DR107" s="82">
        <f t="shared" si="119"/>
        <v>0</v>
      </c>
      <c r="DS107" s="96"/>
      <c r="DT107" s="97">
        <v>3199.39</v>
      </c>
      <c r="DU107" s="97">
        <v>3826.51</v>
      </c>
      <c r="DV107" s="98">
        <f t="shared" si="120"/>
        <v>96621.910000000033</v>
      </c>
      <c r="DW107" s="87">
        <f t="shared" si="121"/>
        <v>106318.84000000001</v>
      </c>
      <c r="DX107" s="87">
        <f t="shared" si="122"/>
        <v>-9696.9299999999785</v>
      </c>
      <c r="DY107" s="83">
        <f t="shared" si="123"/>
        <v>1.1003595354304212</v>
      </c>
      <c r="DZ107" s="108"/>
      <c r="EA107" s="100">
        <f t="shared" si="67"/>
        <v>72390.500000000015</v>
      </c>
      <c r="EB107" s="91">
        <f t="shared" si="68"/>
        <v>26309.219999999994</v>
      </c>
      <c r="EC107" s="101"/>
      <c r="ED107" s="101"/>
      <c r="EE107" s="102">
        <v>15082.900000000001</v>
      </c>
      <c r="EF107" s="102">
        <v>62864.76</v>
      </c>
      <c r="EG107" s="103">
        <f t="shared" si="124"/>
        <v>47781.86</v>
      </c>
      <c r="EH107" s="104">
        <f t="shared" si="69"/>
        <v>3.167949134450271</v>
      </c>
      <c r="EI107" s="101"/>
      <c r="EJ107" s="101"/>
      <c r="EK107" s="396"/>
      <c r="EL107" s="2"/>
      <c r="EM107" s="101"/>
      <c r="EN107" s="101"/>
    </row>
    <row r="108" spans="1:144" s="1" customFormat="1" ht="15.75" customHeight="1" x14ac:dyDescent="0.25">
      <c r="A108" s="105" t="s">
        <v>108</v>
      </c>
      <c r="B108" s="106">
        <v>5</v>
      </c>
      <c r="C108" s="107">
        <v>4</v>
      </c>
      <c r="D108" s="76" t="s">
        <v>386</v>
      </c>
      <c r="E108" s="77">
        <v>2779.4000000000005</v>
      </c>
      <c r="F108" s="78">
        <v>13172.750000000002</v>
      </c>
      <c r="G108" s="79">
        <v>31111.340000000004</v>
      </c>
      <c r="H108" s="80">
        <v>4039.5700000000006</v>
      </c>
      <c r="I108" s="81">
        <v>750.35</v>
      </c>
      <c r="J108" s="82">
        <f t="shared" si="70"/>
        <v>3289.2200000000007</v>
      </c>
      <c r="K108" s="83">
        <f t="shared" si="71"/>
        <v>0.18574996843723462</v>
      </c>
      <c r="L108" s="84">
        <v>2006.4299999999998</v>
      </c>
      <c r="M108" s="84">
        <v>504.95000000000005</v>
      </c>
      <c r="N108" s="82">
        <f t="shared" si="72"/>
        <v>1501.4799999999998</v>
      </c>
      <c r="O108" s="83">
        <f t="shared" si="73"/>
        <v>0.25166589415030682</v>
      </c>
      <c r="P108" s="84">
        <v>3827.7900000000004</v>
      </c>
      <c r="Q108" s="84">
        <v>2948.36</v>
      </c>
      <c r="R108" s="82">
        <f t="shared" si="74"/>
        <v>879.43000000000029</v>
      </c>
      <c r="S108" s="83">
        <f t="shared" si="75"/>
        <v>0.77025124157803848</v>
      </c>
      <c r="T108" s="84">
        <v>763.49</v>
      </c>
      <c r="U108" s="84">
        <v>653.58000000000015</v>
      </c>
      <c r="V108" s="82">
        <f t="shared" si="76"/>
        <v>109.90999999999985</v>
      </c>
      <c r="W108" s="83">
        <f t="shared" si="77"/>
        <v>0.85604264626910653</v>
      </c>
      <c r="X108" s="84">
        <v>234.32000000000002</v>
      </c>
      <c r="Y108" s="84">
        <v>281.47000000000003</v>
      </c>
      <c r="Z108" s="82">
        <f t="shared" si="78"/>
        <v>-47.150000000000006</v>
      </c>
      <c r="AA108" s="83">
        <f t="shared" si="79"/>
        <v>1.2012205530897917</v>
      </c>
      <c r="AB108" s="84">
        <v>4157.96</v>
      </c>
      <c r="AC108" s="84">
        <v>2931.62</v>
      </c>
      <c r="AD108" s="82">
        <f t="shared" si="80"/>
        <v>1226.3400000000001</v>
      </c>
      <c r="AE108" s="83">
        <f t="shared" si="81"/>
        <v>0.70506209775947815</v>
      </c>
      <c r="AF108" s="84">
        <v>951.67000000000007</v>
      </c>
      <c r="AG108" s="84">
        <v>2870.44</v>
      </c>
      <c r="AH108" s="82">
        <f t="shared" si="82"/>
        <v>-1918.77</v>
      </c>
      <c r="AI108" s="85">
        <f t="shared" si="83"/>
        <v>3.0162136034549789</v>
      </c>
      <c r="AJ108" s="84">
        <v>5239.45</v>
      </c>
      <c r="AK108" s="84">
        <v>2983.79</v>
      </c>
      <c r="AL108" s="82">
        <f t="shared" si="84"/>
        <v>2255.66</v>
      </c>
      <c r="AM108" s="86">
        <f t="shared" si="85"/>
        <v>0.5694853467444102</v>
      </c>
      <c r="AN108" s="80">
        <v>0</v>
      </c>
      <c r="AO108" s="81">
        <v>0</v>
      </c>
      <c r="AP108" s="87">
        <f t="shared" si="86"/>
        <v>0</v>
      </c>
      <c r="AQ108" s="83"/>
      <c r="AR108" s="84">
        <v>0</v>
      </c>
      <c r="AS108" s="84">
        <v>0</v>
      </c>
      <c r="AT108" s="87">
        <f t="shared" si="64"/>
        <v>0</v>
      </c>
      <c r="AU108" s="96"/>
      <c r="AV108" s="80">
        <v>1673.7599999999998</v>
      </c>
      <c r="AW108" s="81">
        <v>2785.32</v>
      </c>
      <c r="AX108" s="87">
        <f t="shared" si="87"/>
        <v>-1111.5600000000004</v>
      </c>
      <c r="AY108" s="83">
        <f t="shared" si="88"/>
        <v>1.6641095497562377</v>
      </c>
      <c r="AZ108" s="90">
        <v>0</v>
      </c>
      <c r="BA108" s="82">
        <v>0</v>
      </c>
      <c r="BB108" s="82">
        <f t="shared" si="89"/>
        <v>0</v>
      </c>
      <c r="BC108" s="91"/>
      <c r="BD108" s="84">
        <v>16415.68</v>
      </c>
      <c r="BE108" s="84">
        <v>5505.03</v>
      </c>
      <c r="BF108" s="87">
        <f t="shared" si="90"/>
        <v>10910.650000000001</v>
      </c>
      <c r="BG108" s="83">
        <f t="shared" si="91"/>
        <v>0.33535193181153627</v>
      </c>
      <c r="BH108" s="84">
        <v>2350.27</v>
      </c>
      <c r="BI108" s="84">
        <v>520.12</v>
      </c>
      <c r="BJ108" s="82">
        <f t="shared" si="92"/>
        <v>1830.15</v>
      </c>
      <c r="BK108" s="86">
        <f t="shared" si="93"/>
        <v>0.22130223336042243</v>
      </c>
      <c r="BL108" s="80">
        <v>3419.5100000000007</v>
      </c>
      <c r="BM108" s="80">
        <v>5280.98</v>
      </c>
      <c r="BN108" s="82">
        <f t="shared" si="94"/>
        <v>-1861.4699999999989</v>
      </c>
      <c r="BO108" s="86">
        <f t="shared" si="95"/>
        <v>1.544367467853581</v>
      </c>
      <c r="BP108" s="80">
        <v>581.7299999999999</v>
      </c>
      <c r="BQ108" s="80">
        <v>0</v>
      </c>
      <c r="BR108" s="82">
        <f t="shared" si="96"/>
        <v>581.7299999999999</v>
      </c>
      <c r="BS108" s="86">
        <f t="shared" si="97"/>
        <v>0</v>
      </c>
      <c r="BT108" s="80">
        <v>1443.08</v>
      </c>
      <c r="BU108" s="80">
        <v>0</v>
      </c>
      <c r="BV108" s="82">
        <f t="shared" si="98"/>
        <v>1443.08</v>
      </c>
      <c r="BW108" s="86">
        <f t="shared" si="99"/>
        <v>0</v>
      </c>
      <c r="BX108" s="80">
        <v>862.72000000000014</v>
      </c>
      <c r="BY108" s="80">
        <v>0</v>
      </c>
      <c r="BZ108" s="82">
        <f t="shared" si="100"/>
        <v>862.72000000000014</v>
      </c>
      <c r="CA108" s="86">
        <f t="shared" si="101"/>
        <v>0</v>
      </c>
      <c r="CB108" s="80">
        <v>1392.4899999999998</v>
      </c>
      <c r="CC108" s="80">
        <v>833.39</v>
      </c>
      <c r="CD108" s="82">
        <f t="shared" si="102"/>
        <v>559.0999999999998</v>
      </c>
      <c r="CE108" s="83">
        <f t="shared" si="103"/>
        <v>0.59848903762325056</v>
      </c>
      <c r="CF108" s="84">
        <v>153.68999999999997</v>
      </c>
      <c r="CG108" s="84">
        <v>0</v>
      </c>
      <c r="CH108" s="82">
        <f t="shared" si="104"/>
        <v>153.68999999999997</v>
      </c>
      <c r="CI108" s="86">
        <f t="shared" si="105"/>
        <v>0</v>
      </c>
      <c r="CJ108" s="80">
        <v>0</v>
      </c>
      <c r="CK108" s="81">
        <v>0</v>
      </c>
      <c r="CL108" s="81">
        <v>0</v>
      </c>
      <c r="CM108" s="92"/>
      <c r="CN108" s="93">
        <v>22201.83</v>
      </c>
      <c r="CO108" s="93">
        <v>27215.14</v>
      </c>
      <c r="CP108" s="87">
        <f t="shared" si="106"/>
        <v>-5013.3099999999977</v>
      </c>
      <c r="CQ108" s="94">
        <f t="shared" si="107"/>
        <v>1.2258061610236632</v>
      </c>
      <c r="CR108" s="80">
        <v>11230.73</v>
      </c>
      <c r="CS108" s="81">
        <v>10796.27</v>
      </c>
      <c r="CT108" s="87">
        <f t="shared" si="108"/>
        <v>434.45999999999913</v>
      </c>
      <c r="CU108" s="94">
        <f t="shared" si="109"/>
        <v>0.96131507034716357</v>
      </c>
      <c r="CV108" s="80">
        <v>6658.33</v>
      </c>
      <c r="CW108" s="81">
        <v>0</v>
      </c>
      <c r="CX108" s="87">
        <f t="shared" si="110"/>
        <v>6658.33</v>
      </c>
      <c r="CY108" s="86">
        <f t="shared" si="111"/>
        <v>0</v>
      </c>
      <c r="CZ108" s="80">
        <v>776.58</v>
      </c>
      <c r="DA108" s="81">
        <v>638.50000000000011</v>
      </c>
      <c r="DB108" s="87">
        <f t="shared" si="112"/>
        <v>138.07999999999993</v>
      </c>
      <c r="DC108" s="86">
        <f t="shared" si="113"/>
        <v>0.82219475134564379</v>
      </c>
      <c r="DD108" s="80">
        <v>99.48</v>
      </c>
      <c r="DE108" s="81">
        <v>1338.56</v>
      </c>
      <c r="DF108" s="87">
        <f t="shared" si="114"/>
        <v>-1239.08</v>
      </c>
      <c r="DG108" s="86">
        <f t="shared" si="115"/>
        <v>13.455568958584639</v>
      </c>
      <c r="DH108" s="95">
        <v>5654.6699999999992</v>
      </c>
      <c r="DI108" s="403">
        <v>4798.6999999999989</v>
      </c>
      <c r="DJ108" s="87">
        <f t="shared" si="116"/>
        <v>855.97000000000025</v>
      </c>
      <c r="DK108" s="94">
        <f t="shared" si="117"/>
        <v>0.84862600293208967</v>
      </c>
      <c r="DL108" s="80">
        <v>0</v>
      </c>
      <c r="DM108" s="81">
        <v>0</v>
      </c>
      <c r="DN108" s="87">
        <f t="shared" si="118"/>
        <v>0</v>
      </c>
      <c r="DO108" s="406"/>
      <c r="DP108" s="84">
        <v>0</v>
      </c>
      <c r="DQ108" s="80">
        <v>0</v>
      </c>
      <c r="DR108" s="82">
        <f t="shared" si="119"/>
        <v>0</v>
      </c>
      <c r="DS108" s="96"/>
      <c r="DT108" s="97">
        <v>3290.5400000000004</v>
      </c>
      <c r="DU108" s="97">
        <v>2472.4700000000003</v>
      </c>
      <c r="DV108" s="98">
        <f t="shared" si="120"/>
        <v>99425.76999999999</v>
      </c>
      <c r="DW108" s="87">
        <f t="shared" si="121"/>
        <v>76109.040000000008</v>
      </c>
      <c r="DX108" s="87">
        <f t="shared" si="122"/>
        <v>23316.729999999981</v>
      </c>
      <c r="DY108" s="83">
        <f t="shared" si="123"/>
        <v>0.76548605054806229</v>
      </c>
      <c r="DZ108" s="108"/>
      <c r="EA108" s="100">
        <f t="shared" si="67"/>
        <v>36489.479999999981</v>
      </c>
      <c r="EB108" s="91">
        <f t="shared" si="68"/>
        <v>45590.990000000005</v>
      </c>
      <c r="EC108" s="101"/>
      <c r="ED108" s="101"/>
      <c r="EE108" s="102">
        <v>15536.86</v>
      </c>
      <c r="EF108" s="102">
        <v>31112.9</v>
      </c>
      <c r="EG108" s="103">
        <f t="shared" si="124"/>
        <v>15576.04</v>
      </c>
      <c r="EH108" s="104">
        <f t="shared" si="69"/>
        <v>1.0025217450630308</v>
      </c>
      <c r="EI108" s="101"/>
      <c r="EJ108" s="101"/>
      <c r="EK108" s="396"/>
      <c r="EL108" s="2"/>
      <c r="EM108" s="101"/>
      <c r="EN108" s="101"/>
    </row>
    <row r="109" spans="1:144" s="1" customFormat="1" ht="15.75" customHeight="1" x14ac:dyDescent="0.25">
      <c r="A109" s="105" t="s">
        <v>109</v>
      </c>
      <c r="B109" s="106">
        <v>5</v>
      </c>
      <c r="C109" s="107">
        <v>4</v>
      </c>
      <c r="D109" s="76" t="s">
        <v>387</v>
      </c>
      <c r="E109" s="77">
        <v>2776.7999999999997</v>
      </c>
      <c r="F109" s="78">
        <v>5581.8799999999992</v>
      </c>
      <c r="G109" s="79">
        <v>8502.1800000000076</v>
      </c>
      <c r="H109" s="80">
        <v>4039.3900000000003</v>
      </c>
      <c r="I109" s="81">
        <v>750.35</v>
      </c>
      <c r="J109" s="82">
        <f t="shared" si="70"/>
        <v>3289.0400000000004</v>
      </c>
      <c r="K109" s="83">
        <f t="shared" si="71"/>
        <v>0.18575824567570845</v>
      </c>
      <c r="L109" s="84">
        <v>2005.66</v>
      </c>
      <c r="M109" s="84">
        <v>696.1400000000001</v>
      </c>
      <c r="N109" s="82">
        <f t="shared" si="72"/>
        <v>1309.52</v>
      </c>
      <c r="O109" s="83">
        <f t="shared" si="73"/>
        <v>0.34708774169101447</v>
      </c>
      <c r="P109" s="84">
        <v>3828.09</v>
      </c>
      <c r="Q109" s="84">
        <v>2947.5899999999997</v>
      </c>
      <c r="R109" s="82">
        <f t="shared" si="74"/>
        <v>880.50000000000045</v>
      </c>
      <c r="S109" s="83">
        <f t="shared" si="75"/>
        <v>0.7699897337836884</v>
      </c>
      <c r="T109" s="84">
        <v>763.62</v>
      </c>
      <c r="U109" s="84">
        <v>653.86</v>
      </c>
      <c r="V109" s="82">
        <f t="shared" si="76"/>
        <v>109.75999999999999</v>
      </c>
      <c r="W109" s="83">
        <f t="shared" si="77"/>
        <v>0.85626358660066526</v>
      </c>
      <c r="X109" s="84">
        <v>251.30000000000004</v>
      </c>
      <c r="Y109" s="84">
        <v>281.49</v>
      </c>
      <c r="Z109" s="82">
        <f t="shared" si="78"/>
        <v>-30.189999999999969</v>
      </c>
      <c r="AA109" s="83">
        <f t="shared" si="79"/>
        <v>1.1201352964584161</v>
      </c>
      <c r="AB109" s="84">
        <v>4158.8</v>
      </c>
      <c r="AC109" s="84">
        <v>3057.94</v>
      </c>
      <c r="AD109" s="82">
        <f t="shared" si="80"/>
        <v>1100.8600000000001</v>
      </c>
      <c r="AE109" s="83">
        <f t="shared" si="81"/>
        <v>0.73529383476002697</v>
      </c>
      <c r="AF109" s="84">
        <v>950.75999999999976</v>
      </c>
      <c r="AG109" s="84">
        <v>0</v>
      </c>
      <c r="AH109" s="82">
        <f t="shared" si="82"/>
        <v>950.75999999999976</v>
      </c>
      <c r="AI109" s="85">
        <f t="shared" si="83"/>
        <v>0</v>
      </c>
      <c r="AJ109" s="84">
        <v>5234.5600000000004</v>
      </c>
      <c r="AK109" s="84">
        <v>9766.4700000000012</v>
      </c>
      <c r="AL109" s="82">
        <f t="shared" si="84"/>
        <v>-4531.9100000000008</v>
      </c>
      <c r="AM109" s="86">
        <f t="shared" si="85"/>
        <v>1.8657671322900111</v>
      </c>
      <c r="AN109" s="80">
        <v>0</v>
      </c>
      <c r="AO109" s="81">
        <v>0</v>
      </c>
      <c r="AP109" s="87">
        <f t="shared" si="86"/>
        <v>0</v>
      </c>
      <c r="AQ109" s="83"/>
      <c r="AR109" s="84">
        <v>0</v>
      </c>
      <c r="AS109" s="84">
        <v>0</v>
      </c>
      <c r="AT109" s="87">
        <f t="shared" si="64"/>
        <v>0</v>
      </c>
      <c r="AU109" s="96"/>
      <c r="AV109" s="80">
        <v>1674.1299999999999</v>
      </c>
      <c r="AW109" s="81">
        <v>2710.69</v>
      </c>
      <c r="AX109" s="87">
        <f t="shared" si="87"/>
        <v>-1036.5600000000002</v>
      </c>
      <c r="AY109" s="83">
        <f t="shared" si="88"/>
        <v>1.6191633863558985</v>
      </c>
      <c r="AZ109" s="90">
        <v>0</v>
      </c>
      <c r="BA109" s="82">
        <v>0</v>
      </c>
      <c r="BB109" s="82">
        <f t="shared" si="89"/>
        <v>0</v>
      </c>
      <c r="BC109" s="91"/>
      <c r="BD109" s="84">
        <v>19631.63</v>
      </c>
      <c r="BE109" s="84">
        <v>6223.3099999999995</v>
      </c>
      <c r="BF109" s="87">
        <f t="shared" si="90"/>
        <v>13408.320000000002</v>
      </c>
      <c r="BG109" s="83">
        <f t="shared" si="91"/>
        <v>0.31700424264312232</v>
      </c>
      <c r="BH109" s="84">
        <v>2350.84</v>
      </c>
      <c r="BI109" s="84">
        <v>0</v>
      </c>
      <c r="BJ109" s="82">
        <f t="shared" si="92"/>
        <v>2350.84</v>
      </c>
      <c r="BK109" s="86">
        <f t="shared" si="93"/>
        <v>0</v>
      </c>
      <c r="BL109" s="80">
        <v>3420.1899999999996</v>
      </c>
      <c r="BM109" s="80">
        <v>7638.54</v>
      </c>
      <c r="BN109" s="82">
        <f t="shared" si="94"/>
        <v>-4218.3500000000004</v>
      </c>
      <c r="BO109" s="86">
        <f t="shared" si="95"/>
        <v>2.2333671521172804</v>
      </c>
      <c r="BP109" s="80">
        <v>582.03</v>
      </c>
      <c r="BQ109" s="80">
        <v>0</v>
      </c>
      <c r="BR109" s="82">
        <f t="shared" si="96"/>
        <v>582.03</v>
      </c>
      <c r="BS109" s="86">
        <f t="shared" si="97"/>
        <v>0</v>
      </c>
      <c r="BT109" s="80">
        <v>1443.6499999999996</v>
      </c>
      <c r="BU109" s="80">
        <v>0</v>
      </c>
      <c r="BV109" s="82">
        <f t="shared" si="98"/>
        <v>1443.6499999999996</v>
      </c>
      <c r="BW109" s="86">
        <f t="shared" si="99"/>
        <v>0</v>
      </c>
      <c r="BX109" s="80">
        <v>927.7199999999998</v>
      </c>
      <c r="BY109" s="80">
        <v>0</v>
      </c>
      <c r="BZ109" s="82">
        <f t="shared" si="100"/>
        <v>927.7199999999998</v>
      </c>
      <c r="CA109" s="86">
        <f t="shared" si="101"/>
        <v>0</v>
      </c>
      <c r="CB109" s="80">
        <v>1393.1200000000001</v>
      </c>
      <c r="CC109" s="80">
        <v>155.15</v>
      </c>
      <c r="CD109" s="82">
        <f t="shared" si="102"/>
        <v>1237.97</v>
      </c>
      <c r="CE109" s="83">
        <f t="shared" si="103"/>
        <v>0.11136872631216262</v>
      </c>
      <c r="CF109" s="84">
        <v>152.73999999999998</v>
      </c>
      <c r="CG109" s="84">
        <v>0</v>
      </c>
      <c r="CH109" s="82">
        <f t="shared" si="104"/>
        <v>152.73999999999998</v>
      </c>
      <c r="CI109" s="86">
        <f t="shared" si="105"/>
        <v>0</v>
      </c>
      <c r="CJ109" s="80">
        <v>0</v>
      </c>
      <c r="CK109" s="81">
        <v>0</v>
      </c>
      <c r="CL109" s="81">
        <v>0</v>
      </c>
      <c r="CM109" s="92"/>
      <c r="CN109" s="93">
        <v>22271.3</v>
      </c>
      <c r="CO109" s="93">
        <v>33805.22</v>
      </c>
      <c r="CP109" s="87">
        <f t="shared" si="106"/>
        <v>-11533.920000000002</v>
      </c>
      <c r="CQ109" s="94">
        <f t="shared" si="107"/>
        <v>1.5178826561538843</v>
      </c>
      <c r="CR109" s="80">
        <v>11299.870000000003</v>
      </c>
      <c r="CS109" s="81">
        <v>10771.34</v>
      </c>
      <c r="CT109" s="87">
        <f t="shared" si="108"/>
        <v>528.53000000000247</v>
      </c>
      <c r="CU109" s="94">
        <f t="shared" si="109"/>
        <v>0.95322689553065632</v>
      </c>
      <c r="CV109" s="80">
        <v>6548.5099999999993</v>
      </c>
      <c r="CW109" s="81">
        <v>0</v>
      </c>
      <c r="CX109" s="87">
        <f t="shared" si="110"/>
        <v>6548.5099999999993</v>
      </c>
      <c r="CY109" s="86">
        <f t="shared" si="111"/>
        <v>0</v>
      </c>
      <c r="CZ109" s="80">
        <v>777.76</v>
      </c>
      <c r="DA109" s="81">
        <v>640.06000000000006</v>
      </c>
      <c r="DB109" s="87">
        <f t="shared" si="112"/>
        <v>137.69999999999993</v>
      </c>
      <c r="DC109" s="86">
        <f t="shared" si="113"/>
        <v>0.82295309607076739</v>
      </c>
      <c r="DD109" s="80">
        <v>100.53</v>
      </c>
      <c r="DE109" s="81">
        <v>0</v>
      </c>
      <c r="DF109" s="87">
        <f t="shared" si="114"/>
        <v>100.53</v>
      </c>
      <c r="DG109" s="86">
        <f t="shared" si="115"/>
        <v>0</v>
      </c>
      <c r="DH109" s="95">
        <v>3903.6100000000006</v>
      </c>
      <c r="DI109" s="403">
        <v>2392.4499999999998</v>
      </c>
      <c r="DJ109" s="87">
        <f t="shared" si="116"/>
        <v>1511.1600000000008</v>
      </c>
      <c r="DK109" s="94">
        <f t="shared" si="117"/>
        <v>0.61288140977198013</v>
      </c>
      <c r="DL109" s="80">
        <v>0</v>
      </c>
      <c r="DM109" s="81">
        <v>0</v>
      </c>
      <c r="DN109" s="87">
        <f t="shared" si="118"/>
        <v>0</v>
      </c>
      <c r="DO109" s="406"/>
      <c r="DP109" s="84">
        <v>0</v>
      </c>
      <c r="DQ109" s="80">
        <v>0</v>
      </c>
      <c r="DR109" s="82">
        <f t="shared" si="119"/>
        <v>0</v>
      </c>
      <c r="DS109" s="96"/>
      <c r="DT109" s="97">
        <v>3344.94</v>
      </c>
      <c r="DU109" s="97">
        <v>2785.0299999999997</v>
      </c>
      <c r="DV109" s="98">
        <f t="shared" si="120"/>
        <v>101054.75</v>
      </c>
      <c r="DW109" s="87">
        <f t="shared" si="121"/>
        <v>85275.629999999976</v>
      </c>
      <c r="DX109" s="87">
        <f t="shared" si="122"/>
        <v>15779.120000000024</v>
      </c>
      <c r="DY109" s="83">
        <f t="shared" si="123"/>
        <v>0.84385573167020822</v>
      </c>
      <c r="DZ109" s="108"/>
      <c r="EA109" s="100">
        <f t="shared" si="67"/>
        <v>21361.000000000029</v>
      </c>
      <c r="EB109" s="91">
        <f t="shared" si="68"/>
        <v>24387.100000000006</v>
      </c>
      <c r="EC109" s="101"/>
      <c r="ED109" s="101"/>
      <c r="EE109" s="102">
        <v>15791.66</v>
      </c>
      <c r="EF109" s="102">
        <v>41076.6</v>
      </c>
      <c r="EG109" s="103">
        <f t="shared" si="124"/>
        <v>25284.94</v>
      </c>
      <c r="EH109" s="104">
        <f t="shared" si="69"/>
        <v>1.6011578263463118</v>
      </c>
      <c r="EI109" s="101"/>
      <c r="EJ109" s="101"/>
      <c r="EK109" s="396"/>
      <c r="EL109" s="2"/>
      <c r="EM109" s="101"/>
      <c r="EN109" s="101"/>
    </row>
    <row r="110" spans="1:144" s="1" customFormat="1" ht="15.75" customHeight="1" x14ac:dyDescent="0.25">
      <c r="A110" s="105" t="s">
        <v>110</v>
      </c>
      <c r="B110" s="106">
        <v>5</v>
      </c>
      <c r="C110" s="107">
        <v>4</v>
      </c>
      <c r="D110" s="76" t="s">
        <v>388</v>
      </c>
      <c r="E110" s="77">
        <v>2751.3142857142857</v>
      </c>
      <c r="F110" s="78">
        <v>-6842.7400000000016</v>
      </c>
      <c r="G110" s="79">
        <v>-36095.899999999987</v>
      </c>
      <c r="H110" s="80">
        <v>4039.5099999999993</v>
      </c>
      <c r="I110" s="81">
        <v>750.35</v>
      </c>
      <c r="J110" s="82">
        <f t="shared" si="70"/>
        <v>3289.1599999999994</v>
      </c>
      <c r="K110" s="83">
        <f t="shared" si="71"/>
        <v>0.18575272743476318</v>
      </c>
      <c r="L110" s="84">
        <v>2005.94</v>
      </c>
      <c r="M110" s="84">
        <v>504.95000000000005</v>
      </c>
      <c r="N110" s="82">
        <f t="shared" si="72"/>
        <v>1500.99</v>
      </c>
      <c r="O110" s="83">
        <f t="shared" si="73"/>
        <v>0.25172736971195553</v>
      </c>
      <c r="P110" s="84">
        <v>3786.1000000000004</v>
      </c>
      <c r="Q110" s="84">
        <v>2914.9900000000002</v>
      </c>
      <c r="R110" s="82">
        <f t="shared" si="74"/>
        <v>871.11000000000013</v>
      </c>
      <c r="S110" s="83">
        <f t="shared" si="75"/>
        <v>0.76991891392197775</v>
      </c>
      <c r="T110" s="84">
        <v>757.72</v>
      </c>
      <c r="U110" s="84">
        <v>647.88000000000011</v>
      </c>
      <c r="V110" s="82">
        <f t="shared" si="76"/>
        <v>109.83999999999992</v>
      </c>
      <c r="W110" s="83">
        <f t="shared" si="77"/>
        <v>0.85503880061236348</v>
      </c>
      <c r="X110" s="84">
        <v>233.86</v>
      </c>
      <c r="Y110" s="84">
        <v>281.47000000000003</v>
      </c>
      <c r="Z110" s="82">
        <f t="shared" si="78"/>
        <v>-47.610000000000014</v>
      </c>
      <c r="AA110" s="83">
        <f t="shared" si="79"/>
        <v>1.2035833404601044</v>
      </c>
      <c r="AB110" s="84">
        <v>4158.3399999999992</v>
      </c>
      <c r="AC110" s="84">
        <v>2984.3300000000004</v>
      </c>
      <c r="AD110" s="82">
        <f t="shared" si="80"/>
        <v>1174.0099999999989</v>
      </c>
      <c r="AE110" s="83">
        <f t="shared" si="81"/>
        <v>0.71767339851960177</v>
      </c>
      <c r="AF110" s="84">
        <v>942.04</v>
      </c>
      <c r="AG110" s="84">
        <v>0</v>
      </c>
      <c r="AH110" s="82">
        <f t="shared" si="82"/>
        <v>942.04</v>
      </c>
      <c r="AI110" s="85">
        <f t="shared" si="83"/>
        <v>0</v>
      </c>
      <c r="AJ110" s="84">
        <v>5187.32</v>
      </c>
      <c r="AK110" s="84">
        <v>2953.6400000000003</v>
      </c>
      <c r="AL110" s="82">
        <f t="shared" si="84"/>
        <v>2233.6799999999994</v>
      </c>
      <c r="AM110" s="86">
        <f t="shared" si="85"/>
        <v>0.569396142902308</v>
      </c>
      <c r="AN110" s="80">
        <v>0</v>
      </c>
      <c r="AO110" s="81">
        <v>0</v>
      </c>
      <c r="AP110" s="87">
        <f t="shared" si="86"/>
        <v>0</v>
      </c>
      <c r="AQ110" s="83"/>
      <c r="AR110" s="84">
        <v>0</v>
      </c>
      <c r="AS110" s="84">
        <v>0</v>
      </c>
      <c r="AT110" s="87">
        <f t="shared" si="64"/>
        <v>0</v>
      </c>
      <c r="AU110" s="96"/>
      <c r="AV110" s="80">
        <v>1673.6</v>
      </c>
      <c r="AW110" s="81">
        <v>2710.69</v>
      </c>
      <c r="AX110" s="87">
        <f t="shared" si="87"/>
        <v>-1037.0900000000001</v>
      </c>
      <c r="AY110" s="83">
        <f t="shared" si="88"/>
        <v>1.6196761472275336</v>
      </c>
      <c r="AZ110" s="90">
        <v>0</v>
      </c>
      <c r="BA110" s="82">
        <v>0</v>
      </c>
      <c r="BB110" s="82">
        <f t="shared" si="89"/>
        <v>0</v>
      </c>
      <c r="BC110" s="91"/>
      <c r="BD110" s="84">
        <v>17812.879999999997</v>
      </c>
      <c r="BE110" s="84">
        <v>35873.129999999997</v>
      </c>
      <c r="BF110" s="87">
        <f t="shared" si="90"/>
        <v>-18060.25</v>
      </c>
      <c r="BG110" s="83">
        <f t="shared" si="91"/>
        <v>2.0138871423374547</v>
      </c>
      <c r="BH110" s="84">
        <v>2351.0299999999997</v>
      </c>
      <c r="BI110" s="84">
        <v>0</v>
      </c>
      <c r="BJ110" s="82">
        <f t="shared" si="92"/>
        <v>2351.0299999999997</v>
      </c>
      <c r="BK110" s="86">
        <f t="shared" si="93"/>
        <v>0</v>
      </c>
      <c r="BL110" s="80">
        <v>3420.17</v>
      </c>
      <c r="BM110" s="80">
        <v>3799.38</v>
      </c>
      <c r="BN110" s="82">
        <f t="shared" si="94"/>
        <v>-379.21000000000004</v>
      </c>
      <c r="BO110" s="86">
        <f t="shared" si="95"/>
        <v>1.1108746056482572</v>
      </c>
      <c r="BP110" s="80">
        <v>573.94999999999993</v>
      </c>
      <c r="BQ110" s="80">
        <v>0</v>
      </c>
      <c r="BR110" s="82">
        <f t="shared" si="96"/>
        <v>573.94999999999993</v>
      </c>
      <c r="BS110" s="86">
        <f t="shared" si="97"/>
        <v>0</v>
      </c>
      <c r="BT110" s="80">
        <v>1436.47</v>
      </c>
      <c r="BU110" s="80">
        <v>0</v>
      </c>
      <c r="BV110" s="82">
        <f t="shared" si="98"/>
        <v>1436.47</v>
      </c>
      <c r="BW110" s="86">
        <f t="shared" si="99"/>
        <v>0</v>
      </c>
      <c r="BX110" s="80">
        <v>862.81000000000017</v>
      </c>
      <c r="BY110" s="80">
        <v>0</v>
      </c>
      <c r="BZ110" s="82">
        <f t="shared" si="100"/>
        <v>862.81000000000017</v>
      </c>
      <c r="CA110" s="86">
        <f t="shared" si="101"/>
        <v>0</v>
      </c>
      <c r="CB110" s="80">
        <v>1392.44</v>
      </c>
      <c r="CC110" s="80">
        <v>0</v>
      </c>
      <c r="CD110" s="82">
        <f t="shared" si="102"/>
        <v>1392.44</v>
      </c>
      <c r="CE110" s="83">
        <f t="shared" si="103"/>
        <v>0</v>
      </c>
      <c r="CF110" s="84">
        <v>153.22999999999999</v>
      </c>
      <c r="CG110" s="84">
        <v>0</v>
      </c>
      <c r="CH110" s="82">
        <f t="shared" si="104"/>
        <v>153.22999999999999</v>
      </c>
      <c r="CI110" s="86">
        <f t="shared" si="105"/>
        <v>0</v>
      </c>
      <c r="CJ110" s="80">
        <v>0</v>
      </c>
      <c r="CK110" s="81">
        <v>0</v>
      </c>
      <c r="CL110" s="81">
        <v>0</v>
      </c>
      <c r="CM110" s="92"/>
      <c r="CN110" s="93">
        <v>22545.9</v>
      </c>
      <c r="CO110" s="93">
        <v>31713.750000000004</v>
      </c>
      <c r="CP110" s="87">
        <f t="shared" si="106"/>
        <v>-9167.8500000000022</v>
      </c>
      <c r="CQ110" s="94">
        <f t="shared" si="107"/>
        <v>1.4066304738333799</v>
      </c>
      <c r="CR110" s="80">
        <v>11300.469999999998</v>
      </c>
      <c r="CS110" s="81">
        <v>10770.52</v>
      </c>
      <c r="CT110" s="87">
        <f t="shared" si="108"/>
        <v>529.94999999999709</v>
      </c>
      <c r="CU110" s="94">
        <f t="shared" si="109"/>
        <v>0.95310372046472425</v>
      </c>
      <c r="CV110" s="80">
        <v>6480.4400000000005</v>
      </c>
      <c r="CW110" s="81">
        <v>0</v>
      </c>
      <c r="CX110" s="87">
        <f t="shared" si="110"/>
        <v>6480.4400000000005</v>
      </c>
      <c r="CY110" s="86">
        <f t="shared" si="111"/>
        <v>0</v>
      </c>
      <c r="CZ110" s="80">
        <v>777.53000000000009</v>
      </c>
      <c r="DA110" s="81">
        <v>640.06000000000006</v>
      </c>
      <c r="DB110" s="87">
        <f t="shared" si="112"/>
        <v>137.47000000000003</v>
      </c>
      <c r="DC110" s="86">
        <f t="shared" si="113"/>
        <v>0.82319653260967418</v>
      </c>
      <c r="DD110" s="80">
        <v>101.27000000000001</v>
      </c>
      <c r="DE110" s="81">
        <v>0</v>
      </c>
      <c r="DF110" s="87">
        <f t="shared" si="114"/>
        <v>101.27000000000001</v>
      </c>
      <c r="DG110" s="86">
        <f t="shared" si="115"/>
        <v>0</v>
      </c>
      <c r="DH110" s="95">
        <v>3300.52</v>
      </c>
      <c r="DI110" s="403">
        <v>2175.92</v>
      </c>
      <c r="DJ110" s="87">
        <f t="shared" si="116"/>
        <v>1124.5999999999999</v>
      </c>
      <c r="DK110" s="94">
        <f t="shared" si="117"/>
        <v>0.65926581265982331</v>
      </c>
      <c r="DL110" s="80">
        <v>0</v>
      </c>
      <c r="DM110" s="81">
        <v>0</v>
      </c>
      <c r="DN110" s="87">
        <f t="shared" si="118"/>
        <v>0</v>
      </c>
      <c r="DO110" s="406"/>
      <c r="DP110" s="84">
        <v>0</v>
      </c>
      <c r="DQ110" s="80">
        <v>0</v>
      </c>
      <c r="DR110" s="82">
        <f t="shared" si="119"/>
        <v>0</v>
      </c>
      <c r="DS110" s="96"/>
      <c r="DT110" s="97">
        <v>3262.0600000000004</v>
      </c>
      <c r="DU110" s="97">
        <v>3928</v>
      </c>
      <c r="DV110" s="98">
        <f t="shared" si="120"/>
        <v>98555.599999999977</v>
      </c>
      <c r="DW110" s="87">
        <f t="shared" si="121"/>
        <v>102649.06</v>
      </c>
      <c r="DX110" s="87">
        <f t="shared" si="122"/>
        <v>-4093.460000000021</v>
      </c>
      <c r="DY110" s="83">
        <f t="shared" si="123"/>
        <v>1.0415345246743972</v>
      </c>
      <c r="DZ110" s="108"/>
      <c r="EA110" s="100">
        <f t="shared" si="67"/>
        <v>-10936.200000000026</v>
      </c>
      <c r="EB110" s="91">
        <f t="shared" si="68"/>
        <v>-47765.429999999986</v>
      </c>
      <c r="EC110" s="101"/>
      <c r="ED110" s="101"/>
      <c r="EE110" s="102">
        <v>15398.239999999994</v>
      </c>
      <c r="EF110" s="102">
        <v>35776.129999999997</v>
      </c>
      <c r="EG110" s="103">
        <f t="shared" si="124"/>
        <v>20377.890000000003</v>
      </c>
      <c r="EH110" s="104">
        <f t="shared" si="69"/>
        <v>1.3233908550587608</v>
      </c>
      <c r="EI110" s="101"/>
      <c r="EJ110" s="101"/>
      <c r="EK110" s="396"/>
      <c r="EL110" s="2"/>
      <c r="EM110" s="101"/>
      <c r="EN110" s="101"/>
    </row>
    <row r="111" spans="1:144" s="1" customFormat="1" ht="15.75" customHeight="1" x14ac:dyDescent="0.25">
      <c r="A111" s="105" t="s">
        <v>111</v>
      </c>
      <c r="B111" s="106">
        <v>9</v>
      </c>
      <c r="C111" s="107">
        <v>1</v>
      </c>
      <c r="D111" s="76" t="s">
        <v>389</v>
      </c>
      <c r="E111" s="77">
        <v>2079.1342857142859</v>
      </c>
      <c r="F111" s="78">
        <v>-52119.09</v>
      </c>
      <c r="G111" s="79">
        <v>1472.6799999999996</v>
      </c>
      <c r="H111" s="80">
        <v>3068.4300000000003</v>
      </c>
      <c r="I111" s="81">
        <v>333.94</v>
      </c>
      <c r="J111" s="82">
        <f t="shared" si="70"/>
        <v>2734.4900000000002</v>
      </c>
      <c r="K111" s="83">
        <f t="shared" si="71"/>
        <v>0.10883090049308602</v>
      </c>
      <c r="L111" s="84">
        <v>1822.17</v>
      </c>
      <c r="M111" s="84">
        <v>321.58</v>
      </c>
      <c r="N111" s="82">
        <f t="shared" si="72"/>
        <v>1500.5900000000001</v>
      </c>
      <c r="O111" s="83">
        <f t="shared" si="73"/>
        <v>0.17648188698090736</v>
      </c>
      <c r="P111" s="84">
        <v>2493.1</v>
      </c>
      <c r="Q111" s="84">
        <v>1895.6800000000003</v>
      </c>
      <c r="R111" s="82">
        <f t="shared" si="74"/>
        <v>597.41999999999962</v>
      </c>
      <c r="S111" s="83">
        <f t="shared" si="75"/>
        <v>0.76037062291925728</v>
      </c>
      <c r="T111" s="84">
        <v>508.02000000000004</v>
      </c>
      <c r="U111" s="84">
        <v>430.92</v>
      </c>
      <c r="V111" s="82">
        <f t="shared" si="76"/>
        <v>77.100000000000023</v>
      </c>
      <c r="W111" s="83">
        <f t="shared" si="77"/>
        <v>0.84823432148340616</v>
      </c>
      <c r="X111" s="84">
        <v>131.11999999999998</v>
      </c>
      <c r="Y111" s="84">
        <v>86.26</v>
      </c>
      <c r="Z111" s="82">
        <f t="shared" si="78"/>
        <v>44.859999999999971</v>
      </c>
      <c r="AA111" s="83">
        <f t="shared" si="79"/>
        <v>0.657870652837096</v>
      </c>
      <c r="AB111" s="84">
        <v>1414.9499999999998</v>
      </c>
      <c r="AC111" s="84">
        <v>955.94999999999993</v>
      </c>
      <c r="AD111" s="82">
        <f t="shared" si="80"/>
        <v>458.99999999999989</v>
      </c>
      <c r="AE111" s="83">
        <f t="shared" si="81"/>
        <v>0.67560691190501432</v>
      </c>
      <c r="AF111" s="84">
        <v>707.07</v>
      </c>
      <c r="AG111" s="84">
        <v>0</v>
      </c>
      <c r="AH111" s="82">
        <f t="shared" si="82"/>
        <v>707.07</v>
      </c>
      <c r="AI111" s="85">
        <f t="shared" si="83"/>
        <v>0</v>
      </c>
      <c r="AJ111" s="84">
        <v>3810.35</v>
      </c>
      <c r="AK111" s="84">
        <v>34815.409999999996</v>
      </c>
      <c r="AL111" s="82">
        <f t="shared" si="84"/>
        <v>-31005.059999999998</v>
      </c>
      <c r="AM111" s="86">
        <f t="shared" si="85"/>
        <v>9.1370635243481555</v>
      </c>
      <c r="AN111" s="80">
        <v>12269.860000000002</v>
      </c>
      <c r="AO111" s="81">
        <v>12034.929999999998</v>
      </c>
      <c r="AP111" s="87">
        <f t="shared" si="86"/>
        <v>234.93000000000393</v>
      </c>
      <c r="AQ111" s="83">
        <f t="shared" si="63"/>
        <v>0.98085308226825707</v>
      </c>
      <c r="AR111" s="84">
        <v>1047.58</v>
      </c>
      <c r="AS111" s="84">
        <v>1015.65</v>
      </c>
      <c r="AT111" s="87">
        <f t="shared" si="64"/>
        <v>31.92999999999995</v>
      </c>
      <c r="AU111" s="96">
        <f t="shared" si="65"/>
        <v>0.96952022757211864</v>
      </c>
      <c r="AV111" s="80">
        <v>974.28</v>
      </c>
      <c r="AW111" s="81">
        <v>1581.24</v>
      </c>
      <c r="AX111" s="87">
        <f t="shared" si="87"/>
        <v>-606.96</v>
      </c>
      <c r="AY111" s="83">
        <f t="shared" si="88"/>
        <v>1.622983126000739</v>
      </c>
      <c r="AZ111" s="90">
        <v>0</v>
      </c>
      <c r="BA111" s="82">
        <v>0</v>
      </c>
      <c r="BB111" s="82">
        <f t="shared" si="89"/>
        <v>0</v>
      </c>
      <c r="BC111" s="91"/>
      <c r="BD111" s="84">
        <v>15829.02</v>
      </c>
      <c r="BE111" s="84">
        <v>6505.38</v>
      </c>
      <c r="BF111" s="87">
        <f t="shared" si="90"/>
        <v>9323.64</v>
      </c>
      <c r="BG111" s="83">
        <f t="shared" si="91"/>
        <v>0.41097806434005391</v>
      </c>
      <c r="BH111" s="84">
        <v>1885.5900000000006</v>
      </c>
      <c r="BI111" s="84">
        <v>0</v>
      </c>
      <c r="BJ111" s="82">
        <f t="shared" si="92"/>
        <v>1885.5900000000006</v>
      </c>
      <c r="BK111" s="86">
        <f t="shared" si="93"/>
        <v>0</v>
      </c>
      <c r="BL111" s="80">
        <v>3142.35</v>
      </c>
      <c r="BM111" s="80">
        <v>0</v>
      </c>
      <c r="BN111" s="82">
        <f t="shared" si="94"/>
        <v>3142.35</v>
      </c>
      <c r="BO111" s="86">
        <f t="shared" si="95"/>
        <v>0</v>
      </c>
      <c r="BP111" s="80">
        <v>498.51999999999992</v>
      </c>
      <c r="BQ111" s="80">
        <v>0</v>
      </c>
      <c r="BR111" s="82">
        <f t="shared" si="96"/>
        <v>498.51999999999992</v>
      </c>
      <c r="BS111" s="86">
        <f t="shared" si="97"/>
        <v>0</v>
      </c>
      <c r="BT111" s="80">
        <v>1029.0100000000002</v>
      </c>
      <c r="BU111" s="80">
        <v>0</v>
      </c>
      <c r="BV111" s="82">
        <f t="shared" si="98"/>
        <v>1029.0100000000002</v>
      </c>
      <c r="BW111" s="86">
        <f t="shared" si="99"/>
        <v>0</v>
      </c>
      <c r="BX111" s="80">
        <v>485.29999999999995</v>
      </c>
      <c r="BY111" s="80">
        <v>0</v>
      </c>
      <c r="BZ111" s="82">
        <f t="shared" si="100"/>
        <v>485.29999999999995</v>
      </c>
      <c r="CA111" s="86">
        <f t="shared" si="101"/>
        <v>0</v>
      </c>
      <c r="CB111" s="80">
        <v>371.1</v>
      </c>
      <c r="CC111" s="80">
        <v>0</v>
      </c>
      <c r="CD111" s="82">
        <f t="shared" si="102"/>
        <v>371.1</v>
      </c>
      <c r="CE111" s="83">
        <f t="shared" si="103"/>
        <v>0</v>
      </c>
      <c r="CF111" s="84">
        <v>76.2</v>
      </c>
      <c r="CG111" s="84">
        <v>0</v>
      </c>
      <c r="CH111" s="82">
        <f t="shared" si="104"/>
        <v>76.2</v>
      </c>
      <c r="CI111" s="86">
        <f t="shared" si="105"/>
        <v>0</v>
      </c>
      <c r="CJ111" s="80">
        <v>0</v>
      </c>
      <c r="CK111" s="81">
        <v>0</v>
      </c>
      <c r="CL111" s="81">
        <v>0</v>
      </c>
      <c r="CM111" s="92"/>
      <c r="CN111" s="93">
        <v>8668.6600000000017</v>
      </c>
      <c r="CO111" s="93">
        <v>10077.41</v>
      </c>
      <c r="CP111" s="87">
        <f t="shared" si="106"/>
        <v>-1408.7499999999982</v>
      </c>
      <c r="CQ111" s="94">
        <f t="shared" si="107"/>
        <v>1.1625106994622003</v>
      </c>
      <c r="CR111" s="80">
        <v>10572.49</v>
      </c>
      <c r="CS111" s="81">
        <v>10829.42</v>
      </c>
      <c r="CT111" s="87">
        <f t="shared" si="108"/>
        <v>-256.93000000000029</v>
      </c>
      <c r="CU111" s="94">
        <f t="shared" si="109"/>
        <v>1.0243017491622126</v>
      </c>
      <c r="CV111" s="80">
        <v>2067.56</v>
      </c>
      <c r="CW111" s="81">
        <v>0</v>
      </c>
      <c r="CX111" s="87">
        <f t="shared" si="110"/>
        <v>2067.56</v>
      </c>
      <c r="CY111" s="86">
        <f t="shared" si="111"/>
        <v>0</v>
      </c>
      <c r="CZ111" s="80">
        <v>300.68000000000006</v>
      </c>
      <c r="DA111" s="81">
        <v>242.51000000000002</v>
      </c>
      <c r="DB111" s="87">
        <f t="shared" si="112"/>
        <v>58.170000000000044</v>
      </c>
      <c r="DC111" s="86">
        <f t="shared" si="113"/>
        <v>0.80653851270453625</v>
      </c>
      <c r="DD111" s="80">
        <v>37.989999999999995</v>
      </c>
      <c r="DE111" s="81">
        <v>0</v>
      </c>
      <c r="DF111" s="87">
        <f t="shared" si="114"/>
        <v>37.989999999999995</v>
      </c>
      <c r="DG111" s="86">
        <f t="shared" si="115"/>
        <v>0</v>
      </c>
      <c r="DH111" s="95">
        <v>3785.07</v>
      </c>
      <c r="DI111" s="403">
        <v>2023.4899999999998</v>
      </c>
      <c r="DJ111" s="87">
        <f t="shared" si="116"/>
        <v>1761.5800000000004</v>
      </c>
      <c r="DK111" s="94">
        <f t="shared" si="117"/>
        <v>0.53459777494207494</v>
      </c>
      <c r="DL111" s="80">
        <v>21860.200000000004</v>
      </c>
      <c r="DM111" s="81">
        <v>3685.8199999999997</v>
      </c>
      <c r="DN111" s="87">
        <f t="shared" si="118"/>
        <v>18174.380000000005</v>
      </c>
      <c r="DO111" s="406">
        <f t="shared" si="66"/>
        <v>0.16860870440343634</v>
      </c>
      <c r="DP111" s="84">
        <v>0</v>
      </c>
      <c r="DQ111" s="80">
        <v>0</v>
      </c>
      <c r="DR111" s="82">
        <f t="shared" si="119"/>
        <v>0</v>
      </c>
      <c r="DS111" s="96"/>
      <c r="DT111" s="97">
        <v>3426.1000000000004</v>
      </c>
      <c r="DU111" s="97">
        <v>2920.4700000000003</v>
      </c>
      <c r="DV111" s="98">
        <f t="shared" si="120"/>
        <v>102282.77000000002</v>
      </c>
      <c r="DW111" s="87">
        <f t="shared" si="121"/>
        <v>89756.06</v>
      </c>
      <c r="DX111" s="87">
        <f t="shared" si="122"/>
        <v>12526.710000000021</v>
      </c>
      <c r="DY111" s="83">
        <f t="shared" si="123"/>
        <v>0.87752863947661941</v>
      </c>
      <c r="DZ111" s="108"/>
      <c r="EA111" s="100">
        <f t="shared" si="67"/>
        <v>-39592.379999999976</v>
      </c>
      <c r="EB111" s="91">
        <f t="shared" si="68"/>
        <v>18284.39</v>
      </c>
      <c r="EC111" s="101"/>
      <c r="ED111" s="101"/>
      <c r="EE111" s="102">
        <v>15832.13</v>
      </c>
      <c r="EF111" s="102">
        <v>27490.92</v>
      </c>
      <c r="EG111" s="103">
        <f t="shared" si="124"/>
        <v>11658.789999999999</v>
      </c>
      <c r="EH111" s="104">
        <f t="shared" si="69"/>
        <v>0.73640059802439717</v>
      </c>
      <c r="EI111" s="101"/>
      <c r="EJ111" s="101"/>
      <c r="EK111" s="396"/>
      <c r="EL111" s="2"/>
      <c r="EM111" s="101"/>
      <c r="EN111" s="101"/>
    </row>
    <row r="112" spans="1:144" s="1" customFormat="1" ht="15.75" customHeight="1" x14ac:dyDescent="0.25">
      <c r="A112" s="105" t="s">
        <v>112</v>
      </c>
      <c r="B112" s="106">
        <v>9</v>
      </c>
      <c r="C112" s="107">
        <v>1</v>
      </c>
      <c r="D112" s="76" t="s">
        <v>390</v>
      </c>
      <c r="E112" s="77">
        <v>1885.2142857142858</v>
      </c>
      <c r="F112" s="78">
        <v>-46379.850000000006</v>
      </c>
      <c r="G112" s="79">
        <v>-46310.670000000006</v>
      </c>
      <c r="H112" s="80">
        <v>2941.5299999999997</v>
      </c>
      <c r="I112" s="81">
        <v>363.63000000000005</v>
      </c>
      <c r="J112" s="82">
        <f t="shared" si="70"/>
        <v>2577.8999999999996</v>
      </c>
      <c r="K112" s="83">
        <f t="shared" si="71"/>
        <v>0.12361934095521721</v>
      </c>
      <c r="L112" s="84">
        <v>1558.13</v>
      </c>
      <c r="M112" s="84">
        <v>513.93999999999994</v>
      </c>
      <c r="N112" s="82">
        <f t="shared" si="72"/>
        <v>1044.19</v>
      </c>
      <c r="O112" s="83">
        <f t="shared" si="73"/>
        <v>0.32984410800125785</v>
      </c>
      <c r="P112" s="84">
        <v>2482.5199999999995</v>
      </c>
      <c r="Q112" s="84">
        <v>1905.11</v>
      </c>
      <c r="R112" s="82">
        <f t="shared" si="74"/>
        <v>577.40999999999963</v>
      </c>
      <c r="S112" s="83">
        <f t="shared" si="75"/>
        <v>0.7674097288239371</v>
      </c>
      <c r="T112" s="84">
        <v>486.77</v>
      </c>
      <c r="U112" s="84">
        <v>416.64</v>
      </c>
      <c r="V112" s="82">
        <f t="shared" si="76"/>
        <v>70.13</v>
      </c>
      <c r="W112" s="83">
        <f t="shared" si="77"/>
        <v>0.85592785093576018</v>
      </c>
      <c r="X112" s="84">
        <v>129.72</v>
      </c>
      <c r="Y112" s="84">
        <v>105.66</v>
      </c>
      <c r="Z112" s="82">
        <f t="shared" si="78"/>
        <v>24.060000000000002</v>
      </c>
      <c r="AA112" s="83">
        <f t="shared" si="79"/>
        <v>0.81452358926919521</v>
      </c>
      <c r="AB112" s="84">
        <v>1391.09</v>
      </c>
      <c r="AC112" s="84">
        <v>1711.3400000000001</v>
      </c>
      <c r="AD112" s="82">
        <f t="shared" si="80"/>
        <v>-320.25000000000023</v>
      </c>
      <c r="AE112" s="83">
        <f t="shared" si="81"/>
        <v>1.2302151550223208</v>
      </c>
      <c r="AF112" s="84">
        <v>645.47</v>
      </c>
      <c r="AG112" s="84">
        <v>0</v>
      </c>
      <c r="AH112" s="82">
        <f t="shared" si="82"/>
        <v>645.47</v>
      </c>
      <c r="AI112" s="85">
        <f t="shared" si="83"/>
        <v>0</v>
      </c>
      <c r="AJ112" s="84">
        <v>3476.62</v>
      </c>
      <c r="AK112" s="84">
        <v>3987.5</v>
      </c>
      <c r="AL112" s="82">
        <f t="shared" si="84"/>
        <v>-510.88000000000011</v>
      </c>
      <c r="AM112" s="86">
        <f t="shared" si="85"/>
        <v>1.1469473223993418</v>
      </c>
      <c r="AN112" s="80">
        <v>17932.27</v>
      </c>
      <c r="AO112" s="81">
        <v>18531.879999999997</v>
      </c>
      <c r="AP112" s="87">
        <f t="shared" si="86"/>
        <v>-599.60999999999694</v>
      </c>
      <c r="AQ112" s="83">
        <f t="shared" si="63"/>
        <v>1.0334374844902512</v>
      </c>
      <c r="AR112" s="84">
        <v>0</v>
      </c>
      <c r="AS112" s="84">
        <v>0</v>
      </c>
      <c r="AT112" s="87">
        <f t="shared" si="64"/>
        <v>0</v>
      </c>
      <c r="AU112" s="96"/>
      <c r="AV112" s="80">
        <v>995.61999999999989</v>
      </c>
      <c r="AW112" s="81">
        <v>0</v>
      </c>
      <c r="AX112" s="87">
        <f t="shared" si="87"/>
        <v>995.61999999999989</v>
      </c>
      <c r="AY112" s="83">
        <f t="shared" si="88"/>
        <v>0</v>
      </c>
      <c r="AZ112" s="90">
        <v>0</v>
      </c>
      <c r="BA112" s="82">
        <v>0</v>
      </c>
      <c r="BB112" s="82">
        <f t="shared" si="89"/>
        <v>0</v>
      </c>
      <c r="BC112" s="91"/>
      <c r="BD112" s="84">
        <v>16817.330000000002</v>
      </c>
      <c r="BE112" s="84">
        <v>1081.4099999999999</v>
      </c>
      <c r="BF112" s="87">
        <f t="shared" si="90"/>
        <v>15735.920000000002</v>
      </c>
      <c r="BG112" s="83">
        <f t="shared" si="91"/>
        <v>6.4303310929856264E-2</v>
      </c>
      <c r="BH112" s="84">
        <v>1779.3700000000003</v>
      </c>
      <c r="BI112" s="84">
        <v>0</v>
      </c>
      <c r="BJ112" s="82">
        <f t="shared" si="92"/>
        <v>1779.3700000000003</v>
      </c>
      <c r="BK112" s="86">
        <f t="shared" si="93"/>
        <v>0</v>
      </c>
      <c r="BL112" s="80">
        <v>2699.9</v>
      </c>
      <c r="BM112" s="80">
        <v>0</v>
      </c>
      <c r="BN112" s="82">
        <f t="shared" si="94"/>
        <v>2699.9</v>
      </c>
      <c r="BO112" s="86">
        <f t="shared" si="95"/>
        <v>0</v>
      </c>
      <c r="BP112" s="80">
        <v>427.71999999999991</v>
      </c>
      <c r="BQ112" s="80">
        <v>0</v>
      </c>
      <c r="BR112" s="82">
        <f t="shared" si="96"/>
        <v>427.71999999999991</v>
      </c>
      <c r="BS112" s="86">
        <f t="shared" si="97"/>
        <v>0</v>
      </c>
      <c r="BT112" s="80">
        <v>979.84</v>
      </c>
      <c r="BU112" s="80">
        <v>430.93</v>
      </c>
      <c r="BV112" s="82">
        <f t="shared" si="98"/>
        <v>548.91000000000008</v>
      </c>
      <c r="BW112" s="86">
        <f t="shared" si="99"/>
        <v>0.43979629327237102</v>
      </c>
      <c r="BX112" s="80">
        <v>475.94999999999993</v>
      </c>
      <c r="BY112" s="80">
        <v>0</v>
      </c>
      <c r="BZ112" s="82">
        <f t="shared" si="100"/>
        <v>475.94999999999993</v>
      </c>
      <c r="CA112" s="86">
        <f t="shared" si="101"/>
        <v>0</v>
      </c>
      <c r="CB112" s="80">
        <v>352.13000000000005</v>
      </c>
      <c r="CC112" s="80">
        <v>341.47</v>
      </c>
      <c r="CD112" s="82">
        <f t="shared" si="102"/>
        <v>10.660000000000025</v>
      </c>
      <c r="CE112" s="83">
        <f t="shared" si="103"/>
        <v>0.9697270894272001</v>
      </c>
      <c r="CF112" s="84">
        <v>92.000000000000014</v>
      </c>
      <c r="CG112" s="84">
        <v>0</v>
      </c>
      <c r="CH112" s="82">
        <f t="shared" si="104"/>
        <v>92.000000000000014</v>
      </c>
      <c r="CI112" s="86">
        <f t="shared" si="105"/>
        <v>0</v>
      </c>
      <c r="CJ112" s="80">
        <v>0</v>
      </c>
      <c r="CK112" s="81">
        <v>0</v>
      </c>
      <c r="CL112" s="81">
        <v>0</v>
      </c>
      <c r="CM112" s="92"/>
      <c r="CN112" s="93">
        <v>8757.43</v>
      </c>
      <c r="CO112" s="93">
        <v>11535.54</v>
      </c>
      <c r="CP112" s="87">
        <f t="shared" si="106"/>
        <v>-2778.1100000000006</v>
      </c>
      <c r="CQ112" s="94">
        <f t="shared" si="107"/>
        <v>1.3172289130486914</v>
      </c>
      <c r="CR112" s="80">
        <v>10754.140000000001</v>
      </c>
      <c r="CS112" s="81">
        <v>11165.12</v>
      </c>
      <c r="CT112" s="87">
        <f t="shared" si="108"/>
        <v>-410.97999999999956</v>
      </c>
      <c r="CU112" s="94">
        <f t="shared" si="109"/>
        <v>1.0382159800783697</v>
      </c>
      <c r="CV112" s="80">
        <v>1826.3900000000003</v>
      </c>
      <c r="CW112" s="81">
        <v>0</v>
      </c>
      <c r="CX112" s="87">
        <f t="shared" si="110"/>
        <v>1826.3900000000003</v>
      </c>
      <c r="CY112" s="86">
        <f t="shared" si="111"/>
        <v>0</v>
      </c>
      <c r="CZ112" s="80">
        <v>332.20000000000005</v>
      </c>
      <c r="DA112" s="81">
        <v>271.13</v>
      </c>
      <c r="DB112" s="87">
        <f t="shared" si="112"/>
        <v>61.07000000000005</v>
      </c>
      <c r="DC112" s="86">
        <f t="shared" si="113"/>
        <v>0.81616496086694745</v>
      </c>
      <c r="DD112" s="80">
        <v>42.230000000000004</v>
      </c>
      <c r="DE112" s="81">
        <v>0</v>
      </c>
      <c r="DF112" s="87">
        <f t="shared" si="114"/>
        <v>42.230000000000004</v>
      </c>
      <c r="DG112" s="86">
        <f t="shared" si="115"/>
        <v>0</v>
      </c>
      <c r="DH112" s="95">
        <v>2425.25</v>
      </c>
      <c r="DI112" s="403">
        <v>1977.1199999999997</v>
      </c>
      <c r="DJ112" s="87">
        <f t="shared" si="116"/>
        <v>448.13000000000034</v>
      </c>
      <c r="DK112" s="94">
        <f t="shared" si="117"/>
        <v>0.81522317286877632</v>
      </c>
      <c r="DL112" s="80">
        <v>2985.98</v>
      </c>
      <c r="DM112" s="81">
        <v>2420.04</v>
      </c>
      <c r="DN112" s="87">
        <f t="shared" si="118"/>
        <v>565.94000000000005</v>
      </c>
      <c r="DO112" s="406">
        <f t="shared" si="66"/>
        <v>0.81046758518141448</v>
      </c>
      <c r="DP112" s="84">
        <v>0</v>
      </c>
      <c r="DQ112" s="80">
        <v>0</v>
      </c>
      <c r="DR112" s="82">
        <f t="shared" si="119"/>
        <v>0</v>
      </c>
      <c r="DS112" s="96"/>
      <c r="DT112" s="97">
        <v>2849.7700000000004</v>
      </c>
      <c r="DU112" s="97">
        <v>2014.36</v>
      </c>
      <c r="DV112" s="98">
        <f t="shared" si="120"/>
        <v>85637.369999999981</v>
      </c>
      <c r="DW112" s="87">
        <f t="shared" si="121"/>
        <v>58772.82</v>
      </c>
      <c r="DX112" s="87">
        <f t="shared" si="122"/>
        <v>26864.549999999981</v>
      </c>
      <c r="DY112" s="83">
        <f t="shared" si="123"/>
        <v>0.6862987501834773</v>
      </c>
      <c r="DZ112" s="108"/>
      <c r="EA112" s="100">
        <f t="shared" si="67"/>
        <v>-19515.300000000025</v>
      </c>
      <c r="EB112" s="91">
        <f t="shared" si="68"/>
        <v>-24540.240000000002</v>
      </c>
      <c r="EC112" s="101"/>
      <c r="ED112" s="101"/>
      <c r="EE112" s="102">
        <v>13461.719999999998</v>
      </c>
      <c r="EF112" s="102">
        <v>23788.67</v>
      </c>
      <c r="EG112" s="103">
        <f t="shared" si="124"/>
        <v>10326.950000000001</v>
      </c>
      <c r="EH112" s="104">
        <v>0</v>
      </c>
      <c r="EI112" s="101"/>
      <c r="EJ112" s="101"/>
      <c r="EK112" s="396"/>
      <c r="EL112" s="2"/>
      <c r="EM112" s="101"/>
      <c r="EN112" s="101"/>
    </row>
    <row r="113" spans="1:144" s="1" customFormat="1" ht="15.75" customHeight="1" x14ac:dyDescent="0.25">
      <c r="A113" s="105" t="s">
        <v>113</v>
      </c>
      <c r="B113" s="106">
        <v>5</v>
      </c>
      <c r="C113" s="107">
        <v>4</v>
      </c>
      <c r="D113" s="76" t="s">
        <v>391</v>
      </c>
      <c r="E113" s="77">
        <v>3234.7571428571428</v>
      </c>
      <c r="F113" s="78">
        <v>-23253.919999999998</v>
      </c>
      <c r="G113" s="79">
        <v>-50932.790000000015</v>
      </c>
      <c r="H113" s="80">
        <v>4558.95</v>
      </c>
      <c r="I113" s="81">
        <v>754.10000000000014</v>
      </c>
      <c r="J113" s="82">
        <f t="shared" si="70"/>
        <v>3804.8499999999995</v>
      </c>
      <c r="K113" s="83">
        <f t="shared" si="71"/>
        <v>0.16541089505258891</v>
      </c>
      <c r="L113" s="84">
        <v>1956.1499999999999</v>
      </c>
      <c r="M113" s="84">
        <v>452.57000000000005</v>
      </c>
      <c r="N113" s="82">
        <f t="shared" si="72"/>
        <v>1503.58</v>
      </c>
      <c r="O113" s="83">
        <f t="shared" si="73"/>
        <v>0.23135751348311739</v>
      </c>
      <c r="P113" s="84">
        <v>4465.2299999999996</v>
      </c>
      <c r="Q113" s="84">
        <v>3433.06</v>
      </c>
      <c r="R113" s="82">
        <f t="shared" si="74"/>
        <v>1032.1699999999996</v>
      </c>
      <c r="S113" s="83">
        <f t="shared" si="75"/>
        <v>0.76884281436790491</v>
      </c>
      <c r="T113" s="84">
        <v>880.16000000000008</v>
      </c>
      <c r="U113" s="84">
        <v>754.68</v>
      </c>
      <c r="V113" s="82">
        <f t="shared" si="76"/>
        <v>125.48000000000013</v>
      </c>
      <c r="W113" s="83">
        <f t="shared" si="77"/>
        <v>0.85743501181603332</v>
      </c>
      <c r="X113" s="84">
        <v>251.49999999999994</v>
      </c>
      <c r="Y113" s="84">
        <v>0.42</v>
      </c>
      <c r="Z113" s="82">
        <f t="shared" si="78"/>
        <v>251.07999999999996</v>
      </c>
      <c r="AA113" s="83">
        <f t="shared" si="79"/>
        <v>1.6699801192842946E-3</v>
      </c>
      <c r="AB113" s="84">
        <v>4670.07</v>
      </c>
      <c r="AC113" s="84">
        <v>5999.6</v>
      </c>
      <c r="AD113" s="82">
        <f t="shared" si="80"/>
        <v>-1329.5300000000007</v>
      </c>
      <c r="AE113" s="83">
        <f t="shared" si="81"/>
        <v>1.2846916641506445</v>
      </c>
      <c r="AF113" s="84">
        <v>1102.73</v>
      </c>
      <c r="AG113" s="84">
        <v>0</v>
      </c>
      <c r="AH113" s="82">
        <f t="shared" si="82"/>
        <v>1102.73</v>
      </c>
      <c r="AI113" s="85">
        <f t="shared" si="83"/>
        <v>0</v>
      </c>
      <c r="AJ113" s="84">
        <v>6071.93</v>
      </c>
      <c r="AK113" s="84">
        <v>8347.39</v>
      </c>
      <c r="AL113" s="82">
        <f t="shared" si="84"/>
        <v>-2275.4599999999991</v>
      </c>
      <c r="AM113" s="86">
        <f t="shared" si="85"/>
        <v>1.374750697060078</v>
      </c>
      <c r="AN113" s="80">
        <v>0</v>
      </c>
      <c r="AO113" s="81">
        <v>0</v>
      </c>
      <c r="AP113" s="87">
        <f t="shared" si="86"/>
        <v>0</v>
      </c>
      <c r="AQ113" s="83"/>
      <c r="AR113" s="84">
        <v>0</v>
      </c>
      <c r="AS113" s="84">
        <v>0</v>
      </c>
      <c r="AT113" s="87">
        <f t="shared" si="64"/>
        <v>0</v>
      </c>
      <c r="AU113" s="96"/>
      <c r="AV113" s="80">
        <v>1688.8300000000004</v>
      </c>
      <c r="AW113" s="81">
        <v>2687.9300000000003</v>
      </c>
      <c r="AX113" s="87">
        <f t="shared" si="87"/>
        <v>-999.09999999999991</v>
      </c>
      <c r="AY113" s="83">
        <f t="shared" si="88"/>
        <v>1.5915929963347404</v>
      </c>
      <c r="AZ113" s="90">
        <v>0</v>
      </c>
      <c r="BA113" s="82">
        <v>0</v>
      </c>
      <c r="BB113" s="82">
        <f t="shared" si="89"/>
        <v>0</v>
      </c>
      <c r="BC113" s="91"/>
      <c r="BD113" s="84">
        <v>15170.81</v>
      </c>
      <c r="BE113" s="84">
        <v>6515.6799999999994</v>
      </c>
      <c r="BF113" s="87">
        <f t="shared" si="90"/>
        <v>8655.130000000001</v>
      </c>
      <c r="BG113" s="83">
        <f t="shared" si="91"/>
        <v>0.429487944282474</v>
      </c>
      <c r="BH113" s="84">
        <v>2741.9200000000005</v>
      </c>
      <c r="BI113" s="84">
        <v>4517.75</v>
      </c>
      <c r="BJ113" s="82">
        <f t="shared" si="92"/>
        <v>-1775.8299999999995</v>
      </c>
      <c r="BK113" s="86">
        <f t="shared" si="93"/>
        <v>1.6476593044290129</v>
      </c>
      <c r="BL113" s="80">
        <v>3335.47</v>
      </c>
      <c r="BM113" s="80">
        <v>0</v>
      </c>
      <c r="BN113" s="82">
        <f t="shared" si="94"/>
        <v>3335.47</v>
      </c>
      <c r="BO113" s="86">
        <f t="shared" si="95"/>
        <v>0</v>
      </c>
      <c r="BP113" s="80">
        <v>699.17000000000007</v>
      </c>
      <c r="BQ113" s="80">
        <v>4461.4299999999994</v>
      </c>
      <c r="BR113" s="82">
        <f t="shared" si="96"/>
        <v>-3762.2599999999993</v>
      </c>
      <c r="BS113" s="86">
        <f t="shared" si="97"/>
        <v>6.3810375159117223</v>
      </c>
      <c r="BT113" s="80">
        <v>1619.59</v>
      </c>
      <c r="BU113" s="80">
        <v>0</v>
      </c>
      <c r="BV113" s="82">
        <f t="shared" si="98"/>
        <v>1619.59</v>
      </c>
      <c r="BW113" s="86">
        <f t="shared" si="99"/>
        <v>0</v>
      </c>
      <c r="BX113" s="80">
        <v>928.4699999999998</v>
      </c>
      <c r="BY113" s="80">
        <v>0</v>
      </c>
      <c r="BZ113" s="82">
        <f t="shared" si="100"/>
        <v>928.4699999999998</v>
      </c>
      <c r="CA113" s="86">
        <f t="shared" si="101"/>
        <v>0</v>
      </c>
      <c r="CB113" s="80">
        <v>1610.8899999999999</v>
      </c>
      <c r="CC113" s="80">
        <v>752.94</v>
      </c>
      <c r="CD113" s="82">
        <f t="shared" si="102"/>
        <v>857.94999999999982</v>
      </c>
      <c r="CE113" s="83">
        <f t="shared" si="103"/>
        <v>0.4674062164393597</v>
      </c>
      <c r="CF113" s="84">
        <v>190.98</v>
      </c>
      <c r="CG113" s="84">
        <v>0</v>
      </c>
      <c r="CH113" s="82">
        <f t="shared" si="104"/>
        <v>190.98</v>
      </c>
      <c r="CI113" s="86">
        <f t="shared" si="105"/>
        <v>0</v>
      </c>
      <c r="CJ113" s="80">
        <v>0</v>
      </c>
      <c r="CK113" s="81">
        <v>0</v>
      </c>
      <c r="CL113" s="81">
        <v>0</v>
      </c>
      <c r="CM113" s="92"/>
      <c r="CN113" s="93">
        <v>28071.799999999996</v>
      </c>
      <c r="CO113" s="93">
        <v>42567.95</v>
      </c>
      <c r="CP113" s="87">
        <f t="shared" si="106"/>
        <v>-14496.150000000001</v>
      </c>
      <c r="CQ113" s="94">
        <f t="shared" si="107"/>
        <v>1.5163954573629053</v>
      </c>
      <c r="CR113" s="80">
        <v>14129.300000000003</v>
      </c>
      <c r="CS113" s="81">
        <v>12303.019999999999</v>
      </c>
      <c r="CT113" s="87">
        <f t="shared" si="108"/>
        <v>1826.2800000000043</v>
      </c>
      <c r="CU113" s="94">
        <f t="shared" si="109"/>
        <v>0.87074518907518395</v>
      </c>
      <c r="CV113" s="80">
        <v>6859.6399999999994</v>
      </c>
      <c r="CW113" s="81">
        <v>0</v>
      </c>
      <c r="CX113" s="87">
        <f t="shared" si="110"/>
        <v>6859.6399999999994</v>
      </c>
      <c r="CY113" s="86">
        <f t="shared" si="111"/>
        <v>0</v>
      </c>
      <c r="CZ113" s="80">
        <v>1033.1199999999999</v>
      </c>
      <c r="DA113" s="81">
        <v>850.68999999999994</v>
      </c>
      <c r="DB113" s="87">
        <f t="shared" si="112"/>
        <v>182.42999999999995</v>
      </c>
      <c r="DC113" s="86">
        <f t="shared" si="113"/>
        <v>0.82341838315006977</v>
      </c>
      <c r="DD113" s="80">
        <v>133.99</v>
      </c>
      <c r="DE113" s="81">
        <v>0</v>
      </c>
      <c r="DF113" s="87">
        <f t="shared" si="114"/>
        <v>133.99</v>
      </c>
      <c r="DG113" s="86">
        <f t="shared" si="115"/>
        <v>0</v>
      </c>
      <c r="DH113" s="95">
        <v>5950.5199999999995</v>
      </c>
      <c r="DI113" s="403">
        <v>5338.84</v>
      </c>
      <c r="DJ113" s="87">
        <f t="shared" si="116"/>
        <v>611.67999999999938</v>
      </c>
      <c r="DK113" s="94">
        <f t="shared" si="117"/>
        <v>0.8972056223657765</v>
      </c>
      <c r="DL113" s="80">
        <v>0</v>
      </c>
      <c r="DM113" s="81">
        <v>0</v>
      </c>
      <c r="DN113" s="87">
        <f t="shared" si="118"/>
        <v>0</v>
      </c>
      <c r="DO113" s="406"/>
      <c r="DP113" s="84">
        <v>0</v>
      </c>
      <c r="DQ113" s="80">
        <v>0</v>
      </c>
      <c r="DR113" s="82">
        <f t="shared" si="119"/>
        <v>0</v>
      </c>
      <c r="DS113" s="96"/>
      <c r="DT113" s="97">
        <v>3700.39</v>
      </c>
      <c r="DU113" s="97">
        <v>3579.06</v>
      </c>
      <c r="DV113" s="98">
        <f t="shared" si="120"/>
        <v>111821.61</v>
      </c>
      <c r="DW113" s="87">
        <f t="shared" si="121"/>
        <v>103317.10999999999</v>
      </c>
      <c r="DX113" s="87">
        <f t="shared" si="122"/>
        <v>8504.5000000000146</v>
      </c>
      <c r="DY113" s="83">
        <f t="shared" si="123"/>
        <v>0.92394582764458488</v>
      </c>
      <c r="DZ113" s="108"/>
      <c r="EA113" s="100">
        <f t="shared" si="67"/>
        <v>-14749.419999999984</v>
      </c>
      <c r="EB113" s="91">
        <f t="shared" si="68"/>
        <v>-40883.290000000023</v>
      </c>
      <c r="EC113" s="101"/>
      <c r="ED113" s="101"/>
      <c r="EE113" s="102">
        <v>17474.099999999999</v>
      </c>
      <c r="EF113" s="102">
        <v>15138.810000000001</v>
      </c>
      <c r="EG113" s="103">
        <f t="shared" si="124"/>
        <v>-2335.2899999999972</v>
      </c>
      <c r="EH113" s="104">
        <f t="shared" si="69"/>
        <v>-0.13364293440005479</v>
      </c>
      <c r="EI113" s="101"/>
      <c r="EJ113" s="101"/>
      <c r="EK113" s="396"/>
      <c r="EL113" s="2"/>
      <c r="EM113" s="101"/>
      <c r="EN113" s="101"/>
    </row>
    <row r="114" spans="1:144" s="1" customFormat="1" ht="15.75" customHeight="1" x14ac:dyDescent="0.25">
      <c r="A114" s="105" t="s">
        <v>114</v>
      </c>
      <c r="B114" s="106">
        <v>9</v>
      </c>
      <c r="C114" s="107">
        <v>1</v>
      </c>
      <c r="D114" s="76" t="s">
        <v>392</v>
      </c>
      <c r="E114" s="77">
        <v>2108.9500000000003</v>
      </c>
      <c r="F114" s="78">
        <v>91436.7</v>
      </c>
      <c r="G114" s="79">
        <v>77005.73000000001</v>
      </c>
      <c r="H114" s="80">
        <v>3245.2800000000007</v>
      </c>
      <c r="I114" s="81">
        <v>461.43</v>
      </c>
      <c r="J114" s="82">
        <f t="shared" si="70"/>
        <v>2783.8500000000008</v>
      </c>
      <c r="K114" s="83">
        <f t="shared" si="71"/>
        <v>0.14218495784647239</v>
      </c>
      <c r="L114" s="84">
        <v>1909.8500000000001</v>
      </c>
      <c r="M114" s="84">
        <v>310.01000000000005</v>
      </c>
      <c r="N114" s="82">
        <f t="shared" si="72"/>
        <v>1599.8400000000001</v>
      </c>
      <c r="O114" s="83">
        <f t="shared" si="73"/>
        <v>0.1623216482969867</v>
      </c>
      <c r="P114" s="84">
        <v>2230.6499999999996</v>
      </c>
      <c r="Q114" s="84">
        <v>1720.11</v>
      </c>
      <c r="R114" s="82">
        <f t="shared" si="74"/>
        <v>510.53999999999974</v>
      </c>
      <c r="S114" s="83">
        <f t="shared" si="75"/>
        <v>0.77112500840562181</v>
      </c>
      <c r="T114" s="84">
        <v>486.12</v>
      </c>
      <c r="U114" s="84">
        <v>415.99</v>
      </c>
      <c r="V114" s="82">
        <f t="shared" si="76"/>
        <v>70.13</v>
      </c>
      <c r="W114" s="83">
        <f t="shared" si="77"/>
        <v>0.8557352094133136</v>
      </c>
      <c r="X114" s="84">
        <v>128.44</v>
      </c>
      <c r="Y114" s="84">
        <v>0.22</v>
      </c>
      <c r="Z114" s="82">
        <f t="shared" si="78"/>
        <v>128.22</v>
      </c>
      <c r="AA114" s="83">
        <f t="shared" si="79"/>
        <v>1.7128620367486765E-3</v>
      </c>
      <c r="AB114" s="84">
        <v>1362.15</v>
      </c>
      <c r="AC114" s="84">
        <v>1651.1</v>
      </c>
      <c r="AD114" s="82">
        <f t="shared" si="80"/>
        <v>-288.94999999999982</v>
      </c>
      <c r="AE114" s="83">
        <f t="shared" si="81"/>
        <v>1.2121278860624747</v>
      </c>
      <c r="AF114" s="84">
        <v>722.11000000000013</v>
      </c>
      <c r="AG114" s="84">
        <v>688.32</v>
      </c>
      <c r="AH114" s="82">
        <f t="shared" si="82"/>
        <v>33.790000000000077</v>
      </c>
      <c r="AI114" s="85">
        <f t="shared" si="83"/>
        <v>0.9532065751755272</v>
      </c>
      <c r="AJ114" s="84">
        <v>3904.12</v>
      </c>
      <c r="AK114" s="84">
        <v>8287.1999999999989</v>
      </c>
      <c r="AL114" s="82">
        <f t="shared" si="84"/>
        <v>-4383.079999999999</v>
      </c>
      <c r="AM114" s="86">
        <f t="shared" si="85"/>
        <v>2.1226806553077258</v>
      </c>
      <c r="AN114" s="80">
        <v>12166.31</v>
      </c>
      <c r="AO114" s="81">
        <v>12606.75</v>
      </c>
      <c r="AP114" s="87">
        <f t="shared" si="86"/>
        <v>-440.44000000000051</v>
      </c>
      <c r="AQ114" s="83">
        <f t="shared" si="63"/>
        <v>1.0362016091978588</v>
      </c>
      <c r="AR114" s="84">
        <v>1035.51</v>
      </c>
      <c r="AS114" s="84">
        <v>1015.65</v>
      </c>
      <c r="AT114" s="87">
        <f t="shared" si="64"/>
        <v>19.860000000000014</v>
      </c>
      <c r="AU114" s="96">
        <f t="shared" si="65"/>
        <v>0.98082104470261033</v>
      </c>
      <c r="AV114" s="80">
        <v>946.89</v>
      </c>
      <c r="AW114" s="81">
        <v>1523.16</v>
      </c>
      <c r="AX114" s="87">
        <f t="shared" si="87"/>
        <v>-576.2700000000001</v>
      </c>
      <c r="AY114" s="83">
        <f t="shared" si="88"/>
        <v>1.6085923391312613</v>
      </c>
      <c r="AZ114" s="90">
        <v>0</v>
      </c>
      <c r="BA114" s="82">
        <v>0</v>
      </c>
      <c r="BB114" s="82">
        <f t="shared" si="89"/>
        <v>0</v>
      </c>
      <c r="BC114" s="91"/>
      <c r="BD114" s="84">
        <v>13622.800000000003</v>
      </c>
      <c r="BE114" s="84">
        <v>394.52</v>
      </c>
      <c r="BF114" s="87">
        <f t="shared" si="90"/>
        <v>13228.280000000002</v>
      </c>
      <c r="BG114" s="83">
        <f t="shared" si="91"/>
        <v>2.896027248436444E-2</v>
      </c>
      <c r="BH114" s="84">
        <v>2011.51</v>
      </c>
      <c r="BI114" s="84">
        <v>0</v>
      </c>
      <c r="BJ114" s="82">
        <f t="shared" si="92"/>
        <v>2011.51</v>
      </c>
      <c r="BK114" s="86">
        <f t="shared" si="93"/>
        <v>0</v>
      </c>
      <c r="BL114" s="80">
        <v>3345.2399999999993</v>
      </c>
      <c r="BM114" s="80">
        <v>0</v>
      </c>
      <c r="BN114" s="82">
        <f t="shared" si="94"/>
        <v>3345.2399999999993</v>
      </c>
      <c r="BO114" s="86">
        <f t="shared" si="95"/>
        <v>0</v>
      </c>
      <c r="BP114" s="80">
        <v>488.22999999999996</v>
      </c>
      <c r="BQ114" s="80">
        <v>0</v>
      </c>
      <c r="BR114" s="82">
        <f t="shared" si="96"/>
        <v>488.22999999999996</v>
      </c>
      <c r="BS114" s="86">
        <f t="shared" si="97"/>
        <v>0</v>
      </c>
      <c r="BT114" s="80">
        <v>989.30999999999983</v>
      </c>
      <c r="BU114" s="80">
        <v>0</v>
      </c>
      <c r="BV114" s="82">
        <f t="shared" si="98"/>
        <v>989.30999999999983</v>
      </c>
      <c r="BW114" s="86">
        <f t="shared" si="99"/>
        <v>0</v>
      </c>
      <c r="BX114" s="80">
        <v>474.51</v>
      </c>
      <c r="BY114" s="80">
        <v>0</v>
      </c>
      <c r="BZ114" s="82">
        <f t="shared" si="100"/>
        <v>474.51</v>
      </c>
      <c r="CA114" s="86">
        <f t="shared" si="101"/>
        <v>0</v>
      </c>
      <c r="CB114" s="80">
        <v>344.59999999999991</v>
      </c>
      <c r="CC114" s="80">
        <v>0</v>
      </c>
      <c r="CD114" s="82">
        <f t="shared" si="102"/>
        <v>344.59999999999991</v>
      </c>
      <c r="CE114" s="83">
        <f t="shared" si="103"/>
        <v>0</v>
      </c>
      <c r="CF114" s="84">
        <v>61.989999999999988</v>
      </c>
      <c r="CG114" s="84">
        <v>0</v>
      </c>
      <c r="CH114" s="82">
        <f t="shared" si="104"/>
        <v>61.989999999999988</v>
      </c>
      <c r="CI114" s="86">
        <f t="shared" si="105"/>
        <v>0</v>
      </c>
      <c r="CJ114" s="80">
        <v>0</v>
      </c>
      <c r="CK114" s="81">
        <v>0</v>
      </c>
      <c r="CL114" s="81">
        <v>0</v>
      </c>
      <c r="CM114" s="92"/>
      <c r="CN114" s="93">
        <v>10634.2</v>
      </c>
      <c r="CO114" s="93">
        <v>11948.279999999999</v>
      </c>
      <c r="CP114" s="87">
        <f t="shared" si="106"/>
        <v>-1314.0799999999981</v>
      </c>
      <c r="CQ114" s="94">
        <f t="shared" si="107"/>
        <v>1.123571119595268</v>
      </c>
      <c r="CR114" s="80">
        <v>9150.17</v>
      </c>
      <c r="CS114" s="81">
        <v>8761.130000000001</v>
      </c>
      <c r="CT114" s="87">
        <f t="shared" si="108"/>
        <v>389.03999999999905</v>
      </c>
      <c r="CU114" s="94">
        <f t="shared" si="109"/>
        <v>0.9574827571509601</v>
      </c>
      <c r="CV114" s="80">
        <v>4068.1800000000003</v>
      </c>
      <c r="CW114" s="81">
        <v>0</v>
      </c>
      <c r="CX114" s="87">
        <f t="shared" si="110"/>
        <v>4068.1800000000003</v>
      </c>
      <c r="CY114" s="86">
        <f t="shared" si="111"/>
        <v>0</v>
      </c>
      <c r="CZ114" s="80">
        <v>367.81</v>
      </c>
      <c r="DA114" s="81">
        <v>300.25</v>
      </c>
      <c r="DB114" s="87">
        <f t="shared" si="112"/>
        <v>67.56</v>
      </c>
      <c r="DC114" s="86">
        <f t="shared" si="113"/>
        <v>0.81631820777031616</v>
      </c>
      <c r="DD114" s="80">
        <v>47.219999999999992</v>
      </c>
      <c r="DE114" s="81">
        <v>0</v>
      </c>
      <c r="DF114" s="87">
        <f t="shared" si="114"/>
        <v>47.219999999999992</v>
      </c>
      <c r="DG114" s="86">
        <f t="shared" si="115"/>
        <v>0</v>
      </c>
      <c r="DH114" s="95">
        <v>4439.1500000000005</v>
      </c>
      <c r="DI114" s="403">
        <v>3471.6600000000003</v>
      </c>
      <c r="DJ114" s="87">
        <f t="shared" si="116"/>
        <v>967.49000000000024</v>
      </c>
      <c r="DK114" s="94">
        <f t="shared" si="117"/>
        <v>0.78205512316547088</v>
      </c>
      <c r="DL114" s="80">
        <v>3962.92</v>
      </c>
      <c r="DM114" s="81">
        <v>3852.9300000000003</v>
      </c>
      <c r="DN114" s="87">
        <f t="shared" si="118"/>
        <v>109.98999999999978</v>
      </c>
      <c r="DO114" s="406">
        <f t="shared" si="66"/>
        <v>0.97224521312567502</v>
      </c>
      <c r="DP114" s="84">
        <v>0</v>
      </c>
      <c r="DQ114" s="80">
        <v>0</v>
      </c>
      <c r="DR114" s="82">
        <f t="shared" si="119"/>
        <v>0</v>
      </c>
      <c r="DS114" s="96"/>
      <c r="DT114" s="97">
        <v>2826.8600000000006</v>
      </c>
      <c r="DU114" s="97">
        <v>1953.53</v>
      </c>
      <c r="DV114" s="98">
        <f t="shared" si="120"/>
        <v>84972.13</v>
      </c>
      <c r="DW114" s="87">
        <f t="shared" si="121"/>
        <v>59362.240000000005</v>
      </c>
      <c r="DX114" s="87">
        <f t="shared" si="122"/>
        <v>25609.89</v>
      </c>
      <c r="DY114" s="83">
        <f t="shared" si="123"/>
        <v>0.69860835546902267</v>
      </c>
      <c r="DZ114" s="108"/>
      <c r="EA114" s="100">
        <f t="shared" si="67"/>
        <v>117046.59000000001</v>
      </c>
      <c r="EB114" s="91">
        <f t="shared" si="68"/>
        <v>97949.400000000009</v>
      </c>
      <c r="EC114" s="101"/>
      <c r="ED114" s="101"/>
      <c r="EE114" s="102">
        <v>13382.320000000003</v>
      </c>
      <c r="EF114" s="102">
        <v>20935.5</v>
      </c>
      <c r="EG114" s="103">
        <f t="shared" si="124"/>
        <v>7553.1799999999967</v>
      </c>
      <c r="EH114" s="104">
        <f t="shared" si="69"/>
        <v>0.56441483987828678</v>
      </c>
      <c r="EI114" s="101"/>
      <c r="EJ114" s="101"/>
      <c r="EK114" s="396"/>
      <c r="EL114" s="2"/>
      <c r="EM114" s="101"/>
      <c r="EN114" s="101"/>
    </row>
    <row r="115" spans="1:144" s="1" customFormat="1" ht="15.75" customHeight="1" x14ac:dyDescent="0.25">
      <c r="A115" s="105" t="s">
        <v>115</v>
      </c>
      <c r="B115" s="106">
        <v>9</v>
      </c>
      <c r="C115" s="107">
        <v>1</v>
      </c>
      <c r="D115" s="76" t="s">
        <v>393</v>
      </c>
      <c r="E115" s="77">
        <v>1853.1000000000001</v>
      </c>
      <c r="F115" s="78">
        <v>-21632.560000000001</v>
      </c>
      <c r="G115" s="79">
        <v>-40010.250000000007</v>
      </c>
      <c r="H115" s="80">
        <v>2218.7299999999996</v>
      </c>
      <c r="I115" s="81">
        <v>367.35</v>
      </c>
      <c r="J115" s="82">
        <f t="shared" si="70"/>
        <v>1851.3799999999997</v>
      </c>
      <c r="K115" s="83">
        <f t="shared" si="71"/>
        <v>0.16556768962424454</v>
      </c>
      <c r="L115" s="84">
        <v>1040.1600000000001</v>
      </c>
      <c r="M115" s="84">
        <v>318.78000000000003</v>
      </c>
      <c r="N115" s="82">
        <f t="shared" si="72"/>
        <v>721.38000000000011</v>
      </c>
      <c r="O115" s="83">
        <f t="shared" si="73"/>
        <v>0.30647208121827413</v>
      </c>
      <c r="P115" s="84">
        <v>2418.6499999999996</v>
      </c>
      <c r="Q115" s="84">
        <v>1859.5900000000001</v>
      </c>
      <c r="R115" s="82">
        <f t="shared" si="74"/>
        <v>559.05999999999949</v>
      </c>
      <c r="S115" s="83">
        <f t="shared" si="75"/>
        <v>0.76885452628532458</v>
      </c>
      <c r="T115" s="84">
        <v>485.86999999999995</v>
      </c>
      <c r="U115" s="84">
        <v>415.02</v>
      </c>
      <c r="V115" s="82">
        <f t="shared" si="76"/>
        <v>70.849999999999966</v>
      </c>
      <c r="W115" s="83">
        <f t="shared" si="77"/>
        <v>0.85417910140572584</v>
      </c>
      <c r="X115" s="84">
        <v>128.78</v>
      </c>
      <c r="Y115" s="84">
        <v>0.22</v>
      </c>
      <c r="Z115" s="82">
        <f t="shared" si="78"/>
        <v>128.56</v>
      </c>
      <c r="AA115" s="83">
        <f t="shared" si="79"/>
        <v>1.7083398043174407E-3</v>
      </c>
      <c r="AB115" s="84">
        <v>1269.1899999999998</v>
      </c>
      <c r="AC115" s="84">
        <v>1666.3899999999999</v>
      </c>
      <c r="AD115" s="82">
        <f t="shared" si="80"/>
        <v>-397.20000000000005</v>
      </c>
      <c r="AE115" s="83">
        <f t="shared" si="81"/>
        <v>1.3129555070556813</v>
      </c>
      <c r="AF115" s="84">
        <v>634.47</v>
      </c>
      <c r="AG115" s="84">
        <v>0</v>
      </c>
      <c r="AH115" s="82">
        <f t="shared" si="82"/>
        <v>634.47</v>
      </c>
      <c r="AI115" s="85">
        <f t="shared" si="83"/>
        <v>0</v>
      </c>
      <c r="AJ115" s="84">
        <v>3471.6000000000004</v>
      </c>
      <c r="AK115" s="84">
        <v>5984.0300000000007</v>
      </c>
      <c r="AL115" s="82">
        <f t="shared" si="84"/>
        <v>-2512.4300000000003</v>
      </c>
      <c r="AM115" s="86">
        <f t="shared" si="85"/>
        <v>1.7237095287475517</v>
      </c>
      <c r="AN115" s="80">
        <v>17873.160000000003</v>
      </c>
      <c r="AO115" s="81">
        <v>18531.879999999997</v>
      </c>
      <c r="AP115" s="87">
        <f t="shared" si="86"/>
        <v>-658.71999999999389</v>
      </c>
      <c r="AQ115" s="83">
        <f t="shared" si="63"/>
        <v>1.0368552623039236</v>
      </c>
      <c r="AR115" s="84">
        <v>0</v>
      </c>
      <c r="AS115" s="84">
        <v>0</v>
      </c>
      <c r="AT115" s="87">
        <f t="shared" si="64"/>
        <v>0</v>
      </c>
      <c r="AU115" s="96"/>
      <c r="AV115" s="80">
        <v>993.25</v>
      </c>
      <c r="AW115" s="81">
        <v>0</v>
      </c>
      <c r="AX115" s="87">
        <f t="shared" si="87"/>
        <v>993.25</v>
      </c>
      <c r="AY115" s="83">
        <f t="shared" si="88"/>
        <v>0</v>
      </c>
      <c r="AZ115" s="90">
        <v>0</v>
      </c>
      <c r="BA115" s="82">
        <v>0</v>
      </c>
      <c r="BB115" s="82">
        <f t="shared" si="89"/>
        <v>0</v>
      </c>
      <c r="BC115" s="91"/>
      <c r="BD115" s="84">
        <v>12548.28</v>
      </c>
      <c r="BE115" s="84">
        <v>9705.6800000000021</v>
      </c>
      <c r="BF115" s="87">
        <f t="shared" si="90"/>
        <v>2842.5999999999985</v>
      </c>
      <c r="BG115" s="83">
        <f t="shared" si="91"/>
        <v>0.77346696120902636</v>
      </c>
      <c r="BH115" s="84">
        <v>1276.02</v>
      </c>
      <c r="BI115" s="84">
        <v>0</v>
      </c>
      <c r="BJ115" s="82">
        <f t="shared" si="92"/>
        <v>1276.02</v>
      </c>
      <c r="BK115" s="86">
        <f t="shared" si="93"/>
        <v>0</v>
      </c>
      <c r="BL115" s="80">
        <v>1815.4699999999998</v>
      </c>
      <c r="BM115" s="80">
        <v>0</v>
      </c>
      <c r="BN115" s="82">
        <f t="shared" si="94"/>
        <v>1815.4699999999998</v>
      </c>
      <c r="BO115" s="86">
        <f t="shared" si="95"/>
        <v>0</v>
      </c>
      <c r="BP115" s="80">
        <v>418.22</v>
      </c>
      <c r="BQ115" s="80">
        <v>0</v>
      </c>
      <c r="BR115" s="82">
        <f t="shared" si="96"/>
        <v>418.22</v>
      </c>
      <c r="BS115" s="86">
        <f t="shared" si="97"/>
        <v>0</v>
      </c>
      <c r="BT115" s="80">
        <v>1027.54</v>
      </c>
      <c r="BU115" s="80">
        <v>0</v>
      </c>
      <c r="BV115" s="82">
        <f t="shared" si="98"/>
        <v>1027.54</v>
      </c>
      <c r="BW115" s="86">
        <f t="shared" si="99"/>
        <v>0</v>
      </c>
      <c r="BX115" s="80">
        <v>474.76999999999992</v>
      </c>
      <c r="BY115" s="80">
        <v>0</v>
      </c>
      <c r="BZ115" s="82">
        <f t="shared" si="100"/>
        <v>474.76999999999992</v>
      </c>
      <c r="CA115" s="86">
        <f t="shared" si="101"/>
        <v>0</v>
      </c>
      <c r="CB115" s="80">
        <v>226.07</v>
      </c>
      <c r="CC115" s="80">
        <v>0</v>
      </c>
      <c r="CD115" s="82">
        <f t="shared" si="102"/>
        <v>226.07</v>
      </c>
      <c r="CE115" s="83">
        <f t="shared" si="103"/>
        <v>0</v>
      </c>
      <c r="CF115" s="84">
        <v>91.18</v>
      </c>
      <c r="CG115" s="84">
        <v>0</v>
      </c>
      <c r="CH115" s="82">
        <f t="shared" si="104"/>
        <v>91.18</v>
      </c>
      <c r="CI115" s="86">
        <f t="shared" si="105"/>
        <v>0</v>
      </c>
      <c r="CJ115" s="80">
        <v>0</v>
      </c>
      <c r="CK115" s="81">
        <v>0</v>
      </c>
      <c r="CL115" s="81">
        <v>0</v>
      </c>
      <c r="CM115" s="92"/>
      <c r="CN115" s="93">
        <v>13789.32</v>
      </c>
      <c r="CO115" s="93">
        <v>17775.5</v>
      </c>
      <c r="CP115" s="87">
        <f t="shared" si="106"/>
        <v>-3986.1800000000003</v>
      </c>
      <c r="CQ115" s="94">
        <f t="shared" si="107"/>
        <v>1.2890773439154359</v>
      </c>
      <c r="CR115" s="80">
        <v>11431.419999999998</v>
      </c>
      <c r="CS115" s="81">
        <v>11618.9</v>
      </c>
      <c r="CT115" s="87">
        <f t="shared" si="108"/>
        <v>-187.48000000000138</v>
      </c>
      <c r="CU115" s="94">
        <f t="shared" si="109"/>
        <v>1.0164004121972599</v>
      </c>
      <c r="CV115" s="80">
        <v>2461.12</v>
      </c>
      <c r="CW115" s="81">
        <v>0</v>
      </c>
      <c r="CX115" s="87">
        <f t="shared" si="110"/>
        <v>2461.12</v>
      </c>
      <c r="CY115" s="86">
        <f t="shared" si="111"/>
        <v>0</v>
      </c>
      <c r="CZ115" s="80">
        <v>310.58000000000004</v>
      </c>
      <c r="DA115" s="81">
        <v>253.7</v>
      </c>
      <c r="DB115" s="87">
        <f t="shared" si="112"/>
        <v>56.880000000000052</v>
      </c>
      <c r="DC115" s="86">
        <f t="shared" si="113"/>
        <v>0.81685878034644843</v>
      </c>
      <c r="DD115" s="80">
        <v>40.22</v>
      </c>
      <c r="DE115" s="81">
        <v>682.68</v>
      </c>
      <c r="DF115" s="87">
        <f t="shared" si="114"/>
        <v>-642.45999999999992</v>
      </c>
      <c r="DG115" s="86">
        <f t="shared" si="115"/>
        <v>16.97364495275982</v>
      </c>
      <c r="DH115" s="95">
        <v>1671.7500000000002</v>
      </c>
      <c r="DI115" s="403">
        <v>1274.58</v>
      </c>
      <c r="DJ115" s="87">
        <f t="shared" si="116"/>
        <v>397.1700000000003</v>
      </c>
      <c r="DK115" s="94">
        <f t="shared" si="117"/>
        <v>0.76242261103633902</v>
      </c>
      <c r="DL115" s="80">
        <v>1998.7100000000005</v>
      </c>
      <c r="DM115" s="81">
        <v>1563.04</v>
      </c>
      <c r="DN115" s="87">
        <f t="shared" si="118"/>
        <v>435.67000000000053</v>
      </c>
      <c r="DO115" s="406">
        <f t="shared" si="66"/>
        <v>0.78202440574170318</v>
      </c>
      <c r="DP115" s="84">
        <v>0</v>
      </c>
      <c r="DQ115" s="80">
        <v>0</v>
      </c>
      <c r="DR115" s="82">
        <f t="shared" si="119"/>
        <v>0</v>
      </c>
      <c r="DS115" s="96"/>
      <c r="DT115" s="97">
        <v>2766.5799999999995</v>
      </c>
      <c r="DU115" s="97">
        <v>2620.41</v>
      </c>
      <c r="DV115" s="98">
        <f t="shared" si="120"/>
        <v>82881.11000000003</v>
      </c>
      <c r="DW115" s="87">
        <f t="shared" si="121"/>
        <v>74637.75</v>
      </c>
      <c r="DX115" s="87">
        <f t="shared" si="122"/>
        <v>8243.3600000000297</v>
      </c>
      <c r="DY115" s="83">
        <f t="shared" si="123"/>
        <v>0.90053994209295674</v>
      </c>
      <c r="DZ115" s="108"/>
      <c r="EA115" s="100">
        <f t="shared" si="67"/>
        <v>-13389.199999999968</v>
      </c>
      <c r="EB115" s="91">
        <f t="shared" si="68"/>
        <v>-31838.380000000008</v>
      </c>
      <c r="EC115" s="101"/>
      <c r="ED115" s="101"/>
      <c r="EE115" s="102">
        <v>13054.28</v>
      </c>
      <c r="EF115" s="102">
        <v>16674.07</v>
      </c>
      <c r="EG115" s="103">
        <f t="shared" si="124"/>
        <v>3619.7899999999991</v>
      </c>
      <c r="EH115" s="104">
        <v>0</v>
      </c>
      <c r="EI115" s="101"/>
      <c r="EJ115" s="101"/>
      <c r="EK115" s="396"/>
      <c r="EL115" s="2"/>
      <c r="EM115" s="101"/>
      <c r="EN115" s="101"/>
    </row>
    <row r="116" spans="1:144" s="1" customFormat="1" ht="15.75" customHeight="1" x14ac:dyDescent="0.25">
      <c r="A116" s="105" t="s">
        <v>116</v>
      </c>
      <c r="B116" s="106">
        <v>5</v>
      </c>
      <c r="C116" s="107">
        <v>4</v>
      </c>
      <c r="D116" s="76" t="s">
        <v>394</v>
      </c>
      <c r="E116" s="77">
        <v>2757.32</v>
      </c>
      <c r="F116" s="78">
        <v>24691.419999999995</v>
      </c>
      <c r="G116" s="79">
        <v>-12187.599999999999</v>
      </c>
      <c r="H116" s="80">
        <v>3993.7000000000003</v>
      </c>
      <c r="I116" s="81">
        <v>749.28999999999985</v>
      </c>
      <c r="J116" s="82">
        <f t="shared" si="70"/>
        <v>3244.4100000000003</v>
      </c>
      <c r="K116" s="83">
        <f t="shared" si="71"/>
        <v>0.18761799834739709</v>
      </c>
      <c r="L116" s="84">
        <v>2006.21</v>
      </c>
      <c r="M116" s="84">
        <v>504.95000000000005</v>
      </c>
      <c r="N116" s="82">
        <f t="shared" si="72"/>
        <v>1501.26</v>
      </c>
      <c r="O116" s="83">
        <f t="shared" si="73"/>
        <v>0.2516934917082459</v>
      </c>
      <c r="P116" s="84">
        <v>3798.21</v>
      </c>
      <c r="Q116" s="84">
        <v>2925.75</v>
      </c>
      <c r="R116" s="82">
        <f t="shared" si="74"/>
        <v>872.46</v>
      </c>
      <c r="S116" s="83">
        <f t="shared" si="75"/>
        <v>0.77029706098398987</v>
      </c>
      <c r="T116" s="84">
        <v>756.34</v>
      </c>
      <c r="U116" s="84">
        <v>647.01</v>
      </c>
      <c r="V116" s="82">
        <f t="shared" si="76"/>
        <v>109.33000000000004</v>
      </c>
      <c r="W116" s="83">
        <f t="shared" si="77"/>
        <v>0.85544860776899279</v>
      </c>
      <c r="X116" s="84">
        <v>234.35000000000002</v>
      </c>
      <c r="Y116" s="84">
        <v>138.03</v>
      </c>
      <c r="Z116" s="82">
        <f t="shared" si="78"/>
        <v>96.320000000000022</v>
      </c>
      <c r="AA116" s="83">
        <f t="shared" si="79"/>
        <v>0.58899082568807337</v>
      </c>
      <c r="AB116" s="84">
        <v>4158.59</v>
      </c>
      <c r="AC116" s="84">
        <v>2908.17</v>
      </c>
      <c r="AD116" s="82">
        <f t="shared" si="80"/>
        <v>1250.42</v>
      </c>
      <c r="AE116" s="83">
        <f t="shared" si="81"/>
        <v>0.69931635482218735</v>
      </c>
      <c r="AF116" s="84">
        <v>944.13</v>
      </c>
      <c r="AG116" s="84">
        <v>0</v>
      </c>
      <c r="AH116" s="82">
        <f t="shared" si="82"/>
        <v>944.13</v>
      </c>
      <c r="AI116" s="85">
        <f t="shared" si="83"/>
        <v>0</v>
      </c>
      <c r="AJ116" s="84">
        <v>5110.1299999999992</v>
      </c>
      <c r="AK116" s="84">
        <v>2960.09</v>
      </c>
      <c r="AL116" s="82">
        <f t="shared" si="84"/>
        <v>2150.0399999999991</v>
      </c>
      <c r="AM116" s="86">
        <f t="shared" si="85"/>
        <v>0.57925923606640151</v>
      </c>
      <c r="AN116" s="80">
        <v>0</v>
      </c>
      <c r="AO116" s="81">
        <v>0</v>
      </c>
      <c r="AP116" s="87">
        <f t="shared" si="86"/>
        <v>0</v>
      </c>
      <c r="AQ116" s="83"/>
      <c r="AR116" s="84">
        <v>0</v>
      </c>
      <c r="AS116" s="84">
        <v>0</v>
      </c>
      <c r="AT116" s="87">
        <f t="shared" si="64"/>
        <v>0</v>
      </c>
      <c r="AU116" s="96"/>
      <c r="AV116" s="80">
        <v>1654.38</v>
      </c>
      <c r="AW116" s="81">
        <v>2687.9</v>
      </c>
      <c r="AX116" s="87">
        <f t="shared" si="87"/>
        <v>-1033.52</v>
      </c>
      <c r="AY116" s="83">
        <f t="shared" si="88"/>
        <v>1.6247174167966247</v>
      </c>
      <c r="AZ116" s="90">
        <v>0</v>
      </c>
      <c r="BA116" s="82">
        <v>0</v>
      </c>
      <c r="BB116" s="82">
        <f t="shared" si="89"/>
        <v>0</v>
      </c>
      <c r="BC116" s="91"/>
      <c r="BD116" s="84">
        <v>20440.230000000003</v>
      </c>
      <c r="BE116" s="84">
        <v>9356.1200000000008</v>
      </c>
      <c r="BF116" s="87">
        <f t="shared" si="90"/>
        <v>11084.110000000002</v>
      </c>
      <c r="BG116" s="83">
        <f t="shared" si="91"/>
        <v>0.45773066154343661</v>
      </c>
      <c r="BH116" s="84">
        <v>2337.9299999999998</v>
      </c>
      <c r="BI116" s="84">
        <v>0</v>
      </c>
      <c r="BJ116" s="82">
        <f t="shared" si="92"/>
        <v>2337.9299999999998</v>
      </c>
      <c r="BK116" s="86">
        <f t="shared" si="93"/>
        <v>0</v>
      </c>
      <c r="BL116" s="80">
        <v>3420.6999999999994</v>
      </c>
      <c r="BM116" s="80">
        <v>0</v>
      </c>
      <c r="BN116" s="82">
        <f t="shared" si="94"/>
        <v>3420.6999999999994</v>
      </c>
      <c r="BO116" s="86">
        <f t="shared" si="95"/>
        <v>0</v>
      </c>
      <c r="BP116" s="80">
        <v>575.17999999999995</v>
      </c>
      <c r="BQ116" s="80">
        <v>0</v>
      </c>
      <c r="BR116" s="82">
        <f t="shared" si="96"/>
        <v>575.17999999999995</v>
      </c>
      <c r="BS116" s="86">
        <f t="shared" si="97"/>
        <v>0</v>
      </c>
      <c r="BT116" s="80">
        <v>1422.2</v>
      </c>
      <c r="BU116" s="80">
        <v>0</v>
      </c>
      <c r="BV116" s="82">
        <f t="shared" si="98"/>
        <v>1422.2</v>
      </c>
      <c r="BW116" s="86">
        <f t="shared" si="99"/>
        <v>0</v>
      </c>
      <c r="BX116" s="80">
        <v>863.02</v>
      </c>
      <c r="BY116" s="80">
        <v>0</v>
      </c>
      <c r="BZ116" s="82">
        <f t="shared" si="100"/>
        <v>863.02</v>
      </c>
      <c r="CA116" s="86">
        <f t="shared" si="101"/>
        <v>0</v>
      </c>
      <c r="CB116" s="80">
        <v>1392.7000000000003</v>
      </c>
      <c r="CC116" s="80">
        <v>125.87</v>
      </c>
      <c r="CD116" s="82">
        <f t="shared" si="102"/>
        <v>1266.8300000000004</v>
      </c>
      <c r="CE116" s="83">
        <f t="shared" si="103"/>
        <v>9.0378401665828945E-2</v>
      </c>
      <c r="CF116" s="84">
        <v>154.43</v>
      </c>
      <c r="CG116" s="84">
        <v>0</v>
      </c>
      <c r="CH116" s="82">
        <f t="shared" si="104"/>
        <v>154.43</v>
      </c>
      <c r="CI116" s="86">
        <f t="shared" si="105"/>
        <v>0</v>
      </c>
      <c r="CJ116" s="80">
        <v>0</v>
      </c>
      <c r="CK116" s="81">
        <v>0</v>
      </c>
      <c r="CL116" s="81">
        <v>0</v>
      </c>
      <c r="CM116" s="92"/>
      <c r="CN116" s="93">
        <v>19683.400000000001</v>
      </c>
      <c r="CO116" s="93">
        <v>28558.03</v>
      </c>
      <c r="CP116" s="87">
        <f t="shared" si="106"/>
        <v>-8874.6299999999974</v>
      </c>
      <c r="CQ116" s="94">
        <f t="shared" si="107"/>
        <v>1.4508687523496955</v>
      </c>
      <c r="CR116" s="80">
        <v>11237.869999999999</v>
      </c>
      <c r="CS116" s="81">
        <v>10596.52</v>
      </c>
      <c r="CT116" s="87">
        <f t="shared" si="108"/>
        <v>641.34999999999854</v>
      </c>
      <c r="CU116" s="94">
        <f t="shared" si="109"/>
        <v>0.94292957651227516</v>
      </c>
      <c r="CV116" s="80">
        <v>6332.75</v>
      </c>
      <c r="CW116" s="81">
        <v>0</v>
      </c>
      <c r="CX116" s="87">
        <f t="shared" si="110"/>
        <v>6332.75</v>
      </c>
      <c r="CY116" s="86">
        <f t="shared" si="111"/>
        <v>0</v>
      </c>
      <c r="CZ116" s="80">
        <v>775.35</v>
      </c>
      <c r="DA116" s="81">
        <v>638.50000000000011</v>
      </c>
      <c r="DB116" s="87">
        <f t="shared" si="112"/>
        <v>136.84999999999991</v>
      </c>
      <c r="DC116" s="86">
        <f t="shared" si="113"/>
        <v>0.82349906493841507</v>
      </c>
      <c r="DD116" s="80">
        <v>101.48999999999998</v>
      </c>
      <c r="DE116" s="81">
        <v>0</v>
      </c>
      <c r="DF116" s="87">
        <f t="shared" si="114"/>
        <v>101.48999999999998</v>
      </c>
      <c r="DG116" s="86">
        <f t="shared" si="115"/>
        <v>0</v>
      </c>
      <c r="DH116" s="95">
        <v>4608.75</v>
      </c>
      <c r="DI116" s="403">
        <v>3084.2300000000005</v>
      </c>
      <c r="DJ116" s="87">
        <f t="shared" si="116"/>
        <v>1524.5199999999995</v>
      </c>
      <c r="DK116" s="94">
        <f t="shared" si="117"/>
        <v>0.66921182533224854</v>
      </c>
      <c r="DL116" s="80">
        <v>0</v>
      </c>
      <c r="DM116" s="81">
        <v>0</v>
      </c>
      <c r="DN116" s="87">
        <f t="shared" si="118"/>
        <v>0</v>
      </c>
      <c r="DO116" s="406"/>
      <c r="DP116" s="84">
        <v>0</v>
      </c>
      <c r="DQ116" s="80">
        <v>0</v>
      </c>
      <c r="DR116" s="82">
        <f t="shared" si="119"/>
        <v>0</v>
      </c>
      <c r="DS116" s="96"/>
      <c r="DT116" s="97">
        <v>3290.6199999999994</v>
      </c>
      <c r="DU116" s="97">
        <v>2159.3200000000002</v>
      </c>
      <c r="DV116" s="98">
        <f t="shared" si="120"/>
        <v>99292.65999999996</v>
      </c>
      <c r="DW116" s="87">
        <f t="shared" si="121"/>
        <v>68039.780000000013</v>
      </c>
      <c r="DX116" s="87">
        <f t="shared" si="122"/>
        <v>31252.879999999946</v>
      </c>
      <c r="DY116" s="83">
        <f t="shared" si="123"/>
        <v>0.68524481064360687</v>
      </c>
      <c r="DZ116" s="108"/>
      <c r="EA116" s="100">
        <f t="shared" si="67"/>
        <v>55944.299999999945</v>
      </c>
      <c r="EB116" s="91">
        <f t="shared" si="68"/>
        <v>8936.8000000000029</v>
      </c>
      <c r="EC116" s="101"/>
      <c r="ED116" s="101"/>
      <c r="EE116" s="102">
        <v>15478.66</v>
      </c>
      <c r="EF116" s="102">
        <v>14871.61</v>
      </c>
      <c r="EG116" s="103">
        <f t="shared" si="124"/>
        <v>-607.04999999999927</v>
      </c>
      <c r="EH116" s="104">
        <f t="shared" si="69"/>
        <v>-3.9218511163110974E-2</v>
      </c>
      <c r="EI116" s="101"/>
      <c r="EJ116" s="101"/>
      <c r="EK116" s="396"/>
      <c r="EL116" s="2"/>
      <c r="EM116" s="101"/>
      <c r="EN116" s="101"/>
    </row>
    <row r="117" spans="1:144" s="1" customFormat="1" ht="15.75" customHeight="1" x14ac:dyDescent="0.25">
      <c r="A117" s="105" t="s">
        <v>117</v>
      </c>
      <c r="B117" s="106">
        <v>5</v>
      </c>
      <c r="C117" s="107">
        <v>8</v>
      </c>
      <c r="D117" s="76" t="s">
        <v>395</v>
      </c>
      <c r="E117" s="77">
        <v>5750.0914285714289</v>
      </c>
      <c r="F117" s="78">
        <v>147667.34</v>
      </c>
      <c r="G117" s="79">
        <v>66597.120000000024</v>
      </c>
      <c r="H117" s="80">
        <v>7319.2199999999993</v>
      </c>
      <c r="I117" s="81">
        <v>1032.2399999999998</v>
      </c>
      <c r="J117" s="82">
        <f t="shared" si="70"/>
        <v>6286.98</v>
      </c>
      <c r="K117" s="83">
        <f t="shared" si="71"/>
        <v>0.1410314213809668</v>
      </c>
      <c r="L117" s="84">
        <v>4753.1200000000008</v>
      </c>
      <c r="M117" s="84">
        <v>383.21</v>
      </c>
      <c r="N117" s="82">
        <f t="shared" si="72"/>
        <v>4369.9100000000008</v>
      </c>
      <c r="O117" s="83">
        <f t="shared" si="73"/>
        <v>8.0622833002322661E-2</v>
      </c>
      <c r="P117" s="84">
        <v>8130.67</v>
      </c>
      <c r="Q117" s="84">
        <v>6251.64</v>
      </c>
      <c r="R117" s="82">
        <f t="shared" si="74"/>
        <v>1879.0299999999997</v>
      </c>
      <c r="S117" s="83">
        <f t="shared" si="75"/>
        <v>0.76889604423743685</v>
      </c>
      <c r="T117" s="84">
        <v>1593.9299999999996</v>
      </c>
      <c r="U117" s="84">
        <v>1365.43</v>
      </c>
      <c r="V117" s="82">
        <f t="shared" si="76"/>
        <v>228.49999999999955</v>
      </c>
      <c r="W117" s="83">
        <f t="shared" si="77"/>
        <v>0.85664364181614028</v>
      </c>
      <c r="X117" s="84">
        <v>466.90000000000003</v>
      </c>
      <c r="Y117" s="84">
        <v>2262.61</v>
      </c>
      <c r="Z117" s="82">
        <f t="shared" si="78"/>
        <v>-1795.71</v>
      </c>
      <c r="AA117" s="83">
        <f t="shared" si="79"/>
        <v>4.8460269865067467</v>
      </c>
      <c r="AB117" s="84">
        <v>11802.559999999998</v>
      </c>
      <c r="AC117" s="84">
        <v>16085.810000000001</v>
      </c>
      <c r="AD117" s="82">
        <f t="shared" si="80"/>
        <v>-4283.2500000000036</v>
      </c>
      <c r="AE117" s="83">
        <f t="shared" si="81"/>
        <v>1.3629085554320421</v>
      </c>
      <c r="AF117" s="84">
        <v>1968.8299999999997</v>
      </c>
      <c r="AG117" s="84">
        <v>5126.42</v>
      </c>
      <c r="AH117" s="82">
        <f t="shared" si="82"/>
        <v>-3157.59</v>
      </c>
      <c r="AI117" s="85">
        <f t="shared" si="83"/>
        <v>2.6037900682131014</v>
      </c>
      <c r="AJ117" s="84">
        <v>10810.33</v>
      </c>
      <c r="AK117" s="84">
        <v>6172.9600000000009</v>
      </c>
      <c r="AL117" s="82">
        <f t="shared" si="84"/>
        <v>4637.369999999999</v>
      </c>
      <c r="AM117" s="86">
        <f t="shared" si="85"/>
        <v>0.57102419630113055</v>
      </c>
      <c r="AN117" s="80">
        <v>0</v>
      </c>
      <c r="AO117" s="81">
        <v>0</v>
      </c>
      <c r="AP117" s="87">
        <f t="shared" si="86"/>
        <v>0</v>
      </c>
      <c r="AQ117" s="83"/>
      <c r="AR117" s="84">
        <v>0</v>
      </c>
      <c r="AS117" s="84">
        <v>0</v>
      </c>
      <c r="AT117" s="87">
        <f t="shared" si="64"/>
        <v>0</v>
      </c>
      <c r="AU117" s="96"/>
      <c r="AV117" s="80">
        <v>3313.8</v>
      </c>
      <c r="AW117" s="81">
        <v>5515.75</v>
      </c>
      <c r="AX117" s="87">
        <f t="shared" si="87"/>
        <v>-2201.9499999999998</v>
      </c>
      <c r="AY117" s="83">
        <f t="shared" si="88"/>
        <v>1.6644788460377813</v>
      </c>
      <c r="AZ117" s="90">
        <v>0</v>
      </c>
      <c r="BA117" s="82">
        <v>0</v>
      </c>
      <c r="BB117" s="82">
        <f t="shared" si="89"/>
        <v>0</v>
      </c>
      <c r="BC117" s="91"/>
      <c r="BD117" s="84">
        <v>42792.29</v>
      </c>
      <c r="BE117" s="84">
        <v>59376.159999999989</v>
      </c>
      <c r="BF117" s="87">
        <f t="shared" si="90"/>
        <v>-16583.869999999988</v>
      </c>
      <c r="BG117" s="83">
        <f t="shared" si="91"/>
        <v>1.3875434102732054</v>
      </c>
      <c r="BH117" s="84">
        <v>4341.3</v>
      </c>
      <c r="BI117" s="84">
        <v>411.02</v>
      </c>
      <c r="BJ117" s="82">
        <f t="shared" si="92"/>
        <v>3930.28</v>
      </c>
      <c r="BK117" s="86">
        <f t="shared" si="93"/>
        <v>9.467670974132171E-2</v>
      </c>
      <c r="BL117" s="80">
        <v>8100.78</v>
      </c>
      <c r="BM117" s="80">
        <v>0</v>
      </c>
      <c r="BN117" s="82">
        <f t="shared" si="94"/>
        <v>8100.78</v>
      </c>
      <c r="BO117" s="86">
        <f t="shared" si="95"/>
        <v>0</v>
      </c>
      <c r="BP117" s="80">
        <v>1244.3000000000002</v>
      </c>
      <c r="BQ117" s="80">
        <v>0</v>
      </c>
      <c r="BR117" s="82">
        <f t="shared" si="96"/>
        <v>1244.3000000000002</v>
      </c>
      <c r="BS117" s="86">
        <f t="shared" si="97"/>
        <v>0</v>
      </c>
      <c r="BT117" s="80">
        <v>2953.2</v>
      </c>
      <c r="BU117" s="80">
        <v>0</v>
      </c>
      <c r="BV117" s="82">
        <f t="shared" si="98"/>
        <v>2953.2</v>
      </c>
      <c r="BW117" s="86">
        <f t="shared" si="99"/>
        <v>0</v>
      </c>
      <c r="BX117" s="80">
        <v>1726.71</v>
      </c>
      <c r="BY117" s="80">
        <v>0</v>
      </c>
      <c r="BZ117" s="82">
        <f t="shared" si="100"/>
        <v>1726.71</v>
      </c>
      <c r="CA117" s="86">
        <f t="shared" si="101"/>
        <v>0</v>
      </c>
      <c r="CB117" s="80">
        <v>4558.2</v>
      </c>
      <c r="CC117" s="80">
        <v>2661.25</v>
      </c>
      <c r="CD117" s="82">
        <f t="shared" si="102"/>
        <v>1896.9499999999998</v>
      </c>
      <c r="CE117" s="83">
        <f t="shared" si="103"/>
        <v>0.58383791847659161</v>
      </c>
      <c r="CF117" s="84">
        <v>311.66000000000003</v>
      </c>
      <c r="CG117" s="84">
        <v>0</v>
      </c>
      <c r="CH117" s="82">
        <f t="shared" si="104"/>
        <v>311.66000000000003</v>
      </c>
      <c r="CI117" s="86">
        <f t="shared" si="105"/>
        <v>0</v>
      </c>
      <c r="CJ117" s="80">
        <v>0</v>
      </c>
      <c r="CK117" s="81">
        <v>0</v>
      </c>
      <c r="CL117" s="81">
        <v>0</v>
      </c>
      <c r="CM117" s="92"/>
      <c r="CN117" s="93">
        <v>34182.03</v>
      </c>
      <c r="CO117" s="93">
        <v>54431.48</v>
      </c>
      <c r="CP117" s="87">
        <f t="shared" si="106"/>
        <v>-20249.450000000004</v>
      </c>
      <c r="CQ117" s="94">
        <f t="shared" si="107"/>
        <v>1.592400451348267</v>
      </c>
      <c r="CR117" s="80">
        <v>23236.530000000002</v>
      </c>
      <c r="CS117" s="81">
        <v>21819.13</v>
      </c>
      <c r="CT117" s="87">
        <f t="shared" si="108"/>
        <v>1417.4000000000015</v>
      </c>
      <c r="CU117" s="94">
        <f t="shared" si="109"/>
        <v>0.93900121920097357</v>
      </c>
      <c r="CV117" s="80">
        <v>13328.84</v>
      </c>
      <c r="CW117" s="81">
        <v>0</v>
      </c>
      <c r="CX117" s="87">
        <f t="shared" si="110"/>
        <v>13328.84</v>
      </c>
      <c r="CY117" s="86">
        <f t="shared" si="111"/>
        <v>0</v>
      </c>
      <c r="CZ117" s="80">
        <v>1637.6299999999999</v>
      </c>
      <c r="DA117" s="81">
        <v>1347.47</v>
      </c>
      <c r="DB117" s="87">
        <f t="shared" si="112"/>
        <v>290.15999999999985</v>
      </c>
      <c r="DC117" s="86">
        <f t="shared" si="113"/>
        <v>0.82281711986224004</v>
      </c>
      <c r="DD117" s="80">
        <v>213.90999999999997</v>
      </c>
      <c r="DE117" s="81">
        <v>0</v>
      </c>
      <c r="DF117" s="87">
        <f t="shared" si="114"/>
        <v>213.90999999999997</v>
      </c>
      <c r="DG117" s="86">
        <f t="shared" si="115"/>
        <v>0</v>
      </c>
      <c r="DH117" s="95">
        <v>4545.51</v>
      </c>
      <c r="DI117" s="403">
        <v>3719.31</v>
      </c>
      <c r="DJ117" s="87">
        <f t="shared" si="116"/>
        <v>826.20000000000027</v>
      </c>
      <c r="DK117" s="94">
        <f t="shared" si="117"/>
        <v>0.81823821749374648</v>
      </c>
      <c r="DL117" s="80">
        <v>0</v>
      </c>
      <c r="DM117" s="81">
        <v>0</v>
      </c>
      <c r="DN117" s="87">
        <f t="shared" si="118"/>
        <v>0</v>
      </c>
      <c r="DO117" s="406"/>
      <c r="DP117" s="84">
        <v>0</v>
      </c>
      <c r="DQ117" s="80">
        <v>0</v>
      </c>
      <c r="DR117" s="82">
        <f t="shared" si="119"/>
        <v>0</v>
      </c>
      <c r="DS117" s="96"/>
      <c r="DT117" s="97">
        <v>6618.2</v>
      </c>
      <c r="DU117" s="97">
        <v>7199.91</v>
      </c>
      <c r="DV117" s="98">
        <f t="shared" si="120"/>
        <v>199950.45</v>
      </c>
      <c r="DW117" s="87">
        <f t="shared" si="121"/>
        <v>195161.8</v>
      </c>
      <c r="DX117" s="87">
        <f t="shared" si="122"/>
        <v>4788.6500000000233</v>
      </c>
      <c r="DY117" s="83">
        <f t="shared" si="123"/>
        <v>0.97605081658980997</v>
      </c>
      <c r="DZ117" s="108"/>
      <c r="EA117" s="100">
        <f t="shared" si="67"/>
        <v>152455.99000000005</v>
      </c>
      <c r="EB117" s="91">
        <f t="shared" si="68"/>
        <v>70177.130000000063</v>
      </c>
      <c r="EC117" s="101"/>
      <c r="ED117" s="101"/>
      <c r="EE117" s="102">
        <v>31246.500000000004</v>
      </c>
      <c r="EF117" s="102">
        <v>36965.730000000003</v>
      </c>
      <c r="EG117" s="103">
        <f t="shared" si="124"/>
        <v>5719.23</v>
      </c>
      <c r="EH117" s="104">
        <f t="shared" si="69"/>
        <v>0.1830358600163218</v>
      </c>
      <c r="EI117" s="101"/>
      <c r="EJ117" s="101"/>
      <c r="EK117" s="396"/>
      <c r="EL117" s="2"/>
      <c r="EM117" s="101"/>
      <c r="EN117" s="101"/>
    </row>
    <row r="118" spans="1:144" s="1" customFormat="1" ht="15.75" customHeight="1" x14ac:dyDescent="0.25">
      <c r="A118" s="105" t="s">
        <v>118</v>
      </c>
      <c r="B118" s="106">
        <v>5</v>
      </c>
      <c r="C118" s="107">
        <v>4</v>
      </c>
      <c r="D118" s="76" t="s">
        <v>396</v>
      </c>
      <c r="E118" s="77">
        <v>2737.3571428571427</v>
      </c>
      <c r="F118" s="78">
        <v>-83999.24</v>
      </c>
      <c r="G118" s="79">
        <v>-35449.11</v>
      </c>
      <c r="H118" s="80">
        <v>3885.49</v>
      </c>
      <c r="I118" s="81">
        <v>690.16000000000008</v>
      </c>
      <c r="J118" s="82">
        <f t="shared" si="70"/>
        <v>3195.33</v>
      </c>
      <c r="K118" s="83">
        <f t="shared" si="71"/>
        <v>0.17762495849944282</v>
      </c>
      <c r="L118" s="84">
        <v>2009.45</v>
      </c>
      <c r="M118" s="84">
        <v>503.67</v>
      </c>
      <c r="N118" s="82">
        <f t="shared" si="72"/>
        <v>1505.78</v>
      </c>
      <c r="O118" s="83">
        <f t="shared" si="73"/>
        <v>0.25065067555798853</v>
      </c>
      <c r="P118" s="84">
        <v>3758.5999999999995</v>
      </c>
      <c r="Q118" s="84">
        <v>2891.36</v>
      </c>
      <c r="R118" s="82">
        <f t="shared" si="74"/>
        <v>867.23999999999933</v>
      </c>
      <c r="S118" s="83">
        <f t="shared" si="75"/>
        <v>0.76926515191826761</v>
      </c>
      <c r="T118" s="84">
        <v>752.88999999999987</v>
      </c>
      <c r="U118" s="84">
        <v>643.54999999999995</v>
      </c>
      <c r="V118" s="82">
        <f t="shared" si="76"/>
        <v>109.33999999999992</v>
      </c>
      <c r="W118" s="83">
        <f t="shared" si="77"/>
        <v>0.85477294159837436</v>
      </c>
      <c r="X118" s="84">
        <v>234.54999999999998</v>
      </c>
      <c r="Y118" s="84">
        <v>0.39999999999999997</v>
      </c>
      <c r="Z118" s="82">
        <f t="shared" si="78"/>
        <v>234.14999999999998</v>
      </c>
      <c r="AA118" s="83">
        <f t="shared" si="79"/>
        <v>1.7053933063312726E-3</v>
      </c>
      <c r="AB118" s="84">
        <v>4164.9399999999996</v>
      </c>
      <c r="AC118" s="84">
        <v>5128.76</v>
      </c>
      <c r="AD118" s="82">
        <f t="shared" si="80"/>
        <v>-963.82000000000062</v>
      </c>
      <c r="AE118" s="83">
        <f t="shared" si="81"/>
        <v>1.2314126974218118</v>
      </c>
      <c r="AF118" s="84">
        <v>937.26</v>
      </c>
      <c r="AG118" s="84">
        <v>0</v>
      </c>
      <c r="AH118" s="82">
        <f t="shared" si="82"/>
        <v>937.26</v>
      </c>
      <c r="AI118" s="85">
        <f t="shared" si="83"/>
        <v>0</v>
      </c>
      <c r="AJ118" s="84">
        <v>5162.3599999999997</v>
      </c>
      <c r="AK118" s="84">
        <v>7599.85</v>
      </c>
      <c r="AL118" s="82">
        <f t="shared" si="84"/>
        <v>-2437.4900000000007</v>
      </c>
      <c r="AM118" s="86">
        <f t="shared" si="85"/>
        <v>1.4721658311314982</v>
      </c>
      <c r="AN118" s="80">
        <v>0</v>
      </c>
      <c r="AO118" s="81">
        <v>0</v>
      </c>
      <c r="AP118" s="87">
        <f t="shared" si="86"/>
        <v>0</v>
      </c>
      <c r="AQ118" s="83"/>
      <c r="AR118" s="84">
        <v>0</v>
      </c>
      <c r="AS118" s="84">
        <v>0</v>
      </c>
      <c r="AT118" s="87">
        <f t="shared" si="64"/>
        <v>0</v>
      </c>
      <c r="AU118" s="96"/>
      <c r="AV118" s="80">
        <v>1675.7799999999997</v>
      </c>
      <c r="AW118" s="81">
        <v>2785.32</v>
      </c>
      <c r="AX118" s="87">
        <f t="shared" si="87"/>
        <v>-1109.5400000000004</v>
      </c>
      <c r="AY118" s="83">
        <f t="shared" si="88"/>
        <v>1.6621036174199482</v>
      </c>
      <c r="AZ118" s="90">
        <v>0</v>
      </c>
      <c r="BA118" s="82">
        <v>0</v>
      </c>
      <c r="BB118" s="82">
        <f t="shared" si="89"/>
        <v>0</v>
      </c>
      <c r="BC118" s="91"/>
      <c r="BD118" s="84">
        <v>17065.71</v>
      </c>
      <c r="BE118" s="84">
        <v>20007.37</v>
      </c>
      <c r="BF118" s="87">
        <f t="shared" si="90"/>
        <v>-2941.66</v>
      </c>
      <c r="BG118" s="83">
        <f t="shared" si="91"/>
        <v>1.1723725529145872</v>
      </c>
      <c r="BH118" s="84">
        <v>2244.7600000000002</v>
      </c>
      <c r="BI118" s="84">
        <v>0</v>
      </c>
      <c r="BJ118" s="82">
        <f t="shared" si="92"/>
        <v>2244.7600000000002</v>
      </c>
      <c r="BK118" s="86">
        <f t="shared" si="93"/>
        <v>0</v>
      </c>
      <c r="BL118" s="80">
        <v>3424.7000000000003</v>
      </c>
      <c r="BM118" s="80">
        <v>9974.65</v>
      </c>
      <c r="BN118" s="82">
        <f t="shared" si="94"/>
        <v>-6549.9499999999989</v>
      </c>
      <c r="BO118" s="86">
        <f t="shared" si="95"/>
        <v>2.912561684235115</v>
      </c>
      <c r="BP118" s="80">
        <v>569.99</v>
      </c>
      <c r="BQ118" s="80">
        <v>0</v>
      </c>
      <c r="BR118" s="82">
        <f t="shared" si="96"/>
        <v>569.99</v>
      </c>
      <c r="BS118" s="86">
        <f t="shared" si="97"/>
        <v>0</v>
      </c>
      <c r="BT118" s="80">
        <v>1429.81</v>
      </c>
      <c r="BU118" s="80">
        <v>0</v>
      </c>
      <c r="BV118" s="82">
        <f t="shared" si="98"/>
        <v>1429.81</v>
      </c>
      <c r="BW118" s="86">
        <f t="shared" si="99"/>
        <v>0</v>
      </c>
      <c r="BX118" s="80">
        <v>864.13000000000011</v>
      </c>
      <c r="BY118" s="80">
        <v>0</v>
      </c>
      <c r="BZ118" s="82">
        <f t="shared" si="100"/>
        <v>864.13000000000011</v>
      </c>
      <c r="CA118" s="86">
        <f t="shared" si="101"/>
        <v>0</v>
      </c>
      <c r="CB118" s="80">
        <v>1394.3400000000001</v>
      </c>
      <c r="CC118" s="80">
        <v>492.17</v>
      </c>
      <c r="CD118" s="82">
        <f t="shared" si="102"/>
        <v>902.17000000000007</v>
      </c>
      <c r="CE118" s="83">
        <f t="shared" si="103"/>
        <v>0.3529770357301662</v>
      </c>
      <c r="CF118" s="84">
        <v>154.41000000000003</v>
      </c>
      <c r="CG118" s="84">
        <v>2341.7299999999996</v>
      </c>
      <c r="CH118" s="82">
        <f t="shared" si="104"/>
        <v>-2187.3199999999997</v>
      </c>
      <c r="CI118" s="86">
        <f t="shared" si="105"/>
        <v>15.165662845670612</v>
      </c>
      <c r="CJ118" s="80">
        <v>0</v>
      </c>
      <c r="CK118" s="81">
        <v>0</v>
      </c>
      <c r="CL118" s="81">
        <v>0</v>
      </c>
      <c r="CM118" s="92"/>
      <c r="CN118" s="93">
        <v>24324.07</v>
      </c>
      <c r="CO118" s="93">
        <v>35886.879999999997</v>
      </c>
      <c r="CP118" s="87">
        <f t="shared" si="106"/>
        <v>-11562.809999999998</v>
      </c>
      <c r="CQ118" s="94">
        <f t="shared" si="107"/>
        <v>1.4753649368711732</v>
      </c>
      <c r="CR118" s="80">
        <v>11343.91</v>
      </c>
      <c r="CS118" s="81">
        <v>10579.75</v>
      </c>
      <c r="CT118" s="87">
        <f t="shared" si="108"/>
        <v>764.15999999999985</v>
      </c>
      <c r="CU118" s="94">
        <f t="shared" si="109"/>
        <v>0.93263698319186239</v>
      </c>
      <c r="CV118" s="80">
        <v>6629.15</v>
      </c>
      <c r="CW118" s="81">
        <v>0</v>
      </c>
      <c r="CX118" s="87">
        <f t="shared" si="110"/>
        <v>6629.15</v>
      </c>
      <c r="CY118" s="86">
        <f t="shared" si="111"/>
        <v>0</v>
      </c>
      <c r="CZ118" s="80">
        <v>778.62</v>
      </c>
      <c r="DA118" s="81">
        <v>640.06000000000006</v>
      </c>
      <c r="DB118" s="87">
        <f t="shared" si="112"/>
        <v>138.55999999999995</v>
      </c>
      <c r="DC118" s="86">
        <f t="shared" si="113"/>
        <v>0.82204412935706772</v>
      </c>
      <c r="DD118" s="80">
        <v>101.85</v>
      </c>
      <c r="DE118" s="81">
        <v>0</v>
      </c>
      <c r="DF118" s="87">
        <f t="shared" si="114"/>
        <v>101.85</v>
      </c>
      <c r="DG118" s="86">
        <f t="shared" si="115"/>
        <v>0</v>
      </c>
      <c r="DH118" s="95">
        <v>5415.7800000000007</v>
      </c>
      <c r="DI118" s="403">
        <v>2420.8999999999996</v>
      </c>
      <c r="DJ118" s="87">
        <f t="shared" si="116"/>
        <v>2994.880000000001</v>
      </c>
      <c r="DK118" s="94">
        <f t="shared" si="117"/>
        <v>0.4470085564775525</v>
      </c>
      <c r="DL118" s="80">
        <v>0</v>
      </c>
      <c r="DM118" s="81">
        <v>0</v>
      </c>
      <c r="DN118" s="87">
        <f t="shared" si="118"/>
        <v>0</v>
      </c>
      <c r="DO118" s="406"/>
      <c r="DP118" s="84">
        <v>0</v>
      </c>
      <c r="DQ118" s="80">
        <v>0</v>
      </c>
      <c r="DR118" s="82">
        <f t="shared" si="119"/>
        <v>0</v>
      </c>
      <c r="DS118" s="96"/>
      <c r="DT118" s="97">
        <v>3365.1200000000008</v>
      </c>
      <c r="DU118" s="97">
        <v>3981.3699999999994</v>
      </c>
      <c r="DV118" s="98">
        <f t="shared" si="120"/>
        <v>101687.66999999998</v>
      </c>
      <c r="DW118" s="87">
        <f t="shared" si="121"/>
        <v>106567.94999999998</v>
      </c>
      <c r="DX118" s="87">
        <f t="shared" si="122"/>
        <v>-4880.2799999999988</v>
      </c>
      <c r="DY118" s="83">
        <f t="shared" si="123"/>
        <v>1.0479928392498323</v>
      </c>
      <c r="DZ118" s="108"/>
      <c r="EA118" s="100">
        <f t="shared" si="67"/>
        <v>-88879.52</v>
      </c>
      <c r="EB118" s="91">
        <f t="shared" si="68"/>
        <v>-41117.179999999993</v>
      </c>
      <c r="EC118" s="101"/>
      <c r="ED118" s="101"/>
      <c r="EE118" s="102">
        <v>15945.149999999996</v>
      </c>
      <c r="EF118" s="102">
        <v>37410.82</v>
      </c>
      <c r="EG118" s="103">
        <f t="shared" si="124"/>
        <v>21465.670000000006</v>
      </c>
      <c r="EH118" s="104">
        <f t="shared" si="69"/>
        <v>1.3462193833234564</v>
      </c>
      <c r="EI118" s="101"/>
      <c r="EJ118" s="101"/>
      <c r="EK118" s="396"/>
      <c r="EL118" s="2"/>
      <c r="EM118" s="101"/>
      <c r="EN118" s="101"/>
    </row>
    <row r="119" spans="1:144" s="1" customFormat="1" ht="15.75" customHeight="1" x14ac:dyDescent="0.25">
      <c r="A119" s="105" t="s">
        <v>119</v>
      </c>
      <c r="B119" s="106">
        <v>5</v>
      </c>
      <c r="C119" s="107">
        <v>2</v>
      </c>
      <c r="D119" s="76" t="s">
        <v>397</v>
      </c>
      <c r="E119" s="77">
        <v>1718.7685714285712</v>
      </c>
      <c r="F119" s="78">
        <v>-46323.09</v>
      </c>
      <c r="G119" s="79">
        <v>-61038.409999999953</v>
      </c>
      <c r="H119" s="80">
        <v>2673.03</v>
      </c>
      <c r="I119" s="81">
        <v>460.15</v>
      </c>
      <c r="J119" s="82">
        <f t="shared" si="70"/>
        <v>2212.88</v>
      </c>
      <c r="K119" s="83">
        <f t="shared" si="71"/>
        <v>0.17214546787727783</v>
      </c>
      <c r="L119" s="84">
        <v>1356.4299999999998</v>
      </c>
      <c r="M119" s="84">
        <v>339.5</v>
      </c>
      <c r="N119" s="82">
        <f t="shared" si="72"/>
        <v>1016.9299999999998</v>
      </c>
      <c r="O119" s="83">
        <f t="shared" si="73"/>
        <v>0.25028936251778566</v>
      </c>
      <c r="P119" s="84">
        <v>2219.11</v>
      </c>
      <c r="Q119" s="84">
        <v>1725.9699999999998</v>
      </c>
      <c r="R119" s="82">
        <f t="shared" si="74"/>
        <v>493.14000000000033</v>
      </c>
      <c r="S119" s="83">
        <f t="shared" si="75"/>
        <v>0.77777577497284933</v>
      </c>
      <c r="T119" s="84">
        <v>464.07000000000005</v>
      </c>
      <c r="U119" s="84">
        <v>397.15999999999997</v>
      </c>
      <c r="V119" s="82">
        <f t="shared" si="76"/>
        <v>66.910000000000082</v>
      </c>
      <c r="W119" s="83">
        <f t="shared" si="77"/>
        <v>0.85581916521214452</v>
      </c>
      <c r="X119" s="84">
        <v>117.04</v>
      </c>
      <c r="Y119" s="84">
        <v>137.87000000000003</v>
      </c>
      <c r="Z119" s="82">
        <f t="shared" si="78"/>
        <v>-20.830000000000027</v>
      </c>
      <c r="AA119" s="83">
        <f t="shared" si="79"/>
        <v>1.1779733424470269</v>
      </c>
      <c r="AB119" s="84">
        <v>1689.8700000000001</v>
      </c>
      <c r="AC119" s="84">
        <v>1114.56</v>
      </c>
      <c r="AD119" s="82">
        <f t="shared" si="80"/>
        <v>575.31000000000017</v>
      </c>
      <c r="AE119" s="83">
        <f t="shared" si="81"/>
        <v>0.65955369347937998</v>
      </c>
      <c r="AF119" s="84">
        <v>588.51</v>
      </c>
      <c r="AG119" s="84">
        <v>0</v>
      </c>
      <c r="AH119" s="82">
        <f t="shared" si="82"/>
        <v>588.51</v>
      </c>
      <c r="AI119" s="85">
        <f t="shared" si="83"/>
        <v>0</v>
      </c>
      <c r="AJ119" s="84">
        <v>3240.0699999999997</v>
      </c>
      <c r="AK119" s="84">
        <v>1845.1599999999999</v>
      </c>
      <c r="AL119" s="82">
        <f t="shared" si="84"/>
        <v>1394.9099999999999</v>
      </c>
      <c r="AM119" s="86">
        <f t="shared" si="85"/>
        <v>0.56948152354733073</v>
      </c>
      <c r="AN119" s="80">
        <v>0</v>
      </c>
      <c r="AO119" s="81">
        <v>0</v>
      </c>
      <c r="AP119" s="87">
        <f t="shared" si="86"/>
        <v>0</v>
      </c>
      <c r="AQ119" s="83"/>
      <c r="AR119" s="84">
        <v>0</v>
      </c>
      <c r="AS119" s="84">
        <v>0</v>
      </c>
      <c r="AT119" s="87">
        <f t="shared" si="64"/>
        <v>0</v>
      </c>
      <c r="AU119" s="96"/>
      <c r="AV119" s="80">
        <v>1116</v>
      </c>
      <c r="AW119" s="81">
        <v>1791.94</v>
      </c>
      <c r="AX119" s="87">
        <f t="shared" si="87"/>
        <v>-675.94</v>
      </c>
      <c r="AY119" s="83">
        <f t="shared" si="88"/>
        <v>1.6056810035842295</v>
      </c>
      <c r="AZ119" s="90">
        <v>0</v>
      </c>
      <c r="BA119" s="82">
        <v>0</v>
      </c>
      <c r="BB119" s="82">
        <f t="shared" si="89"/>
        <v>0</v>
      </c>
      <c r="BC119" s="91"/>
      <c r="BD119" s="84">
        <v>12883.36</v>
      </c>
      <c r="BE119" s="84">
        <v>1651.34</v>
      </c>
      <c r="BF119" s="87">
        <f t="shared" si="90"/>
        <v>11232.02</v>
      </c>
      <c r="BG119" s="83">
        <f t="shared" si="91"/>
        <v>0.12817619006221978</v>
      </c>
      <c r="BH119" s="84">
        <v>1559.2700000000002</v>
      </c>
      <c r="BI119" s="84">
        <v>0</v>
      </c>
      <c r="BJ119" s="82">
        <f t="shared" si="92"/>
        <v>1559.2700000000002</v>
      </c>
      <c r="BK119" s="86">
        <f t="shared" si="93"/>
        <v>0</v>
      </c>
      <c r="BL119" s="80">
        <v>2312.96</v>
      </c>
      <c r="BM119" s="80">
        <v>0</v>
      </c>
      <c r="BN119" s="82">
        <f t="shared" si="94"/>
        <v>2312.96</v>
      </c>
      <c r="BO119" s="86">
        <f t="shared" si="95"/>
        <v>0</v>
      </c>
      <c r="BP119" s="80">
        <v>302.33000000000004</v>
      </c>
      <c r="BQ119" s="80">
        <v>0</v>
      </c>
      <c r="BR119" s="82">
        <f t="shared" si="96"/>
        <v>302.33000000000004</v>
      </c>
      <c r="BS119" s="86">
        <f t="shared" si="97"/>
        <v>0</v>
      </c>
      <c r="BT119" s="80">
        <v>890.33999999999992</v>
      </c>
      <c r="BU119" s="80">
        <v>0</v>
      </c>
      <c r="BV119" s="82">
        <f t="shared" si="98"/>
        <v>890.33999999999992</v>
      </c>
      <c r="BW119" s="86">
        <f t="shared" si="99"/>
        <v>0</v>
      </c>
      <c r="BX119" s="80">
        <v>431.91999999999996</v>
      </c>
      <c r="BY119" s="80">
        <v>0</v>
      </c>
      <c r="BZ119" s="82">
        <f t="shared" si="100"/>
        <v>431.91999999999996</v>
      </c>
      <c r="CA119" s="86">
        <f t="shared" si="101"/>
        <v>0</v>
      </c>
      <c r="CB119" s="80">
        <v>582.51</v>
      </c>
      <c r="CC119" s="80">
        <v>0</v>
      </c>
      <c r="CD119" s="82">
        <f t="shared" si="102"/>
        <v>582.51</v>
      </c>
      <c r="CE119" s="83">
        <f t="shared" si="103"/>
        <v>0</v>
      </c>
      <c r="CF119" s="84">
        <v>87.16</v>
      </c>
      <c r="CG119" s="84">
        <v>0</v>
      </c>
      <c r="CH119" s="82">
        <f t="shared" si="104"/>
        <v>87.16</v>
      </c>
      <c r="CI119" s="86">
        <f t="shared" si="105"/>
        <v>0</v>
      </c>
      <c r="CJ119" s="80">
        <v>0</v>
      </c>
      <c r="CK119" s="81">
        <v>0</v>
      </c>
      <c r="CL119" s="81">
        <v>0</v>
      </c>
      <c r="CM119" s="92"/>
      <c r="CN119" s="93">
        <v>13712.34</v>
      </c>
      <c r="CO119" s="93">
        <v>20662.36</v>
      </c>
      <c r="CP119" s="87">
        <f t="shared" si="106"/>
        <v>-6950.02</v>
      </c>
      <c r="CQ119" s="94">
        <f t="shared" si="107"/>
        <v>1.5068442001875684</v>
      </c>
      <c r="CR119" s="80">
        <v>5592.8600000000006</v>
      </c>
      <c r="CS119" s="81">
        <v>5153.6399999999994</v>
      </c>
      <c r="CT119" s="87">
        <f t="shared" si="108"/>
        <v>439.22000000000116</v>
      </c>
      <c r="CU119" s="94">
        <f t="shared" si="109"/>
        <v>0.92146772849669023</v>
      </c>
      <c r="CV119" s="80">
        <v>4029.83</v>
      </c>
      <c r="CW119" s="81">
        <v>0</v>
      </c>
      <c r="CX119" s="87">
        <f t="shared" si="110"/>
        <v>4029.83</v>
      </c>
      <c r="CY119" s="86">
        <f t="shared" si="111"/>
        <v>0</v>
      </c>
      <c r="CZ119" s="80">
        <v>474.71000000000004</v>
      </c>
      <c r="DA119" s="81">
        <v>390.51</v>
      </c>
      <c r="DB119" s="87">
        <f t="shared" si="112"/>
        <v>84.200000000000045</v>
      </c>
      <c r="DC119" s="86">
        <f t="shared" si="113"/>
        <v>0.82262855216869235</v>
      </c>
      <c r="DD119" s="80">
        <v>61.510000000000005</v>
      </c>
      <c r="DE119" s="81">
        <v>0</v>
      </c>
      <c r="DF119" s="87">
        <f t="shared" si="114"/>
        <v>61.510000000000005</v>
      </c>
      <c r="DG119" s="86">
        <f t="shared" si="115"/>
        <v>0</v>
      </c>
      <c r="DH119" s="95">
        <v>2441.8499999999995</v>
      </c>
      <c r="DI119" s="403">
        <v>1087.8799999999999</v>
      </c>
      <c r="DJ119" s="87">
        <f t="shared" si="116"/>
        <v>1353.9699999999996</v>
      </c>
      <c r="DK119" s="94">
        <f t="shared" si="117"/>
        <v>0.44551467125335303</v>
      </c>
      <c r="DL119" s="80">
        <v>0</v>
      </c>
      <c r="DM119" s="81">
        <v>0</v>
      </c>
      <c r="DN119" s="87">
        <f t="shared" si="118"/>
        <v>0</v>
      </c>
      <c r="DO119" s="406"/>
      <c r="DP119" s="84">
        <v>0</v>
      </c>
      <c r="DQ119" s="80">
        <v>0</v>
      </c>
      <c r="DR119" s="82">
        <f t="shared" si="119"/>
        <v>0</v>
      </c>
      <c r="DS119" s="96"/>
      <c r="DT119" s="97">
        <v>2013.8400000000001</v>
      </c>
      <c r="DU119" s="97">
        <v>1270.6099999999999</v>
      </c>
      <c r="DV119" s="98">
        <f t="shared" si="120"/>
        <v>60840.92</v>
      </c>
      <c r="DW119" s="87">
        <f t="shared" si="121"/>
        <v>38028.649999999994</v>
      </c>
      <c r="DX119" s="87">
        <f t="shared" si="122"/>
        <v>22812.270000000004</v>
      </c>
      <c r="DY119" s="83">
        <f t="shared" si="123"/>
        <v>0.62505054164203955</v>
      </c>
      <c r="DZ119" s="108"/>
      <c r="EA119" s="100">
        <f t="shared" si="67"/>
        <v>-23510.819999999992</v>
      </c>
      <c r="EB119" s="91">
        <f t="shared" si="68"/>
        <v>-43639.899999999951</v>
      </c>
      <c r="EC119" s="101"/>
      <c r="ED119" s="101"/>
      <c r="EE119" s="102">
        <v>9507.65</v>
      </c>
      <c r="EF119" s="102">
        <v>37495.94</v>
      </c>
      <c r="EG119" s="103">
        <f t="shared" si="124"/>
        <v>27988.29</v>
      </c>
      <c r="EH119" s="104">
        <f t="shared" si="69"/>
        <v>2.9437652837451949</v>
      </c>
      <c r="EI119" s="101"/>
      <c r="EJ119" s="101"/>
      <c r="EK119" s="396"/>
      <c r="EL119" s="2"/>
      <c r="EM119" s="101"/>
      <c r="EN119" s="101"/>
    </row>
    <row r="120" spans="1:144" s="1" customFormat="1" ht="15.75" customHeight="1" x14ac:dyDescent="0.25">
      <c r="A120" s="105" t="s">
        <v>120</v>
      </c>
      <c r="B120" s="106">
        <v>5</v>
      </c>
      <c r="C120" s="107">
        <v>6</v>
      </c>
      <c r="D120" s="76" t="s">
        <v>398</v>
      </c>
      <c r="E120" s="77">
        <v>4452.2599999999993</v>
      </c>
      <c r="F120" s="78">
        <v>168074.08000000002</v>
      </c>
      <c r="G120" s="79">
        <v>102834.51999999997</v>
      </c>
      <c r="H120" s="80">
        <v>6102.7</v>
      </c>
      <c r="I120" s="81">
        <v>1048.74</v>
      </c>
      <c r="J120" s="82">
        <f t="shared" si="70"/>
        <v>5053.96</v>
      </c>
      <c r="K120" s="83">
        <f t="shared" si="71"/>
        <v>0.17184852606223475</v>
      </c>
      <c r="L120" s="84">
        <v>2980.34</v>
      </c>
      <c r="M120" s="84">
        <v>1147.1400000000001</v>
      </c>
      <c r="N120" s="82">
        <f t="shared" si="72"/>
        <v>1833.2</v>
      </c>
      <c r="O120" s="83">
        <f t="shared" si="73"/>
        <v>0.38490239368662638</v>
      </c>
      <c r="P120" s="84">
        <v>6236.69</v>
      </c>
      <c r="Q120" s="84">
        <v>4795.99</v>
      </c>
      <c r="R120" s="82">
        <f t="shared" si="74"/>
        <v>1440.6999999999998</v>
      </c>
      <c r="S120" s="83">
        <f t="shared" si="75"/>
        <v>0.7689960539965911</v>
      </c>
      <c r="T120" s="84">
        <v>0</v>
      </c>
      <c r="U120" s="84">
        <v>0</v>
      </c>
      <c r="V120" s="82">
        <f t="shared" si="76"/>
        <v>0</v>
      </c>
      <c r="W120" s="83"/>
      <c r="X120" s="84">
        <v>409.18000000000006</v>
      </c>
      <c r="Y120" s="84">
        <v>138.39000000000001</v>
      </c>
      <c r="Z120" s="82">
        <f t="shared" si="78"/>
        <v>270.79000000000008</v>
      </c>
      <c r="AA120" s="83">
        <f t="shared" si="79"/>
        <v>0.33821301138863091</v>
      </c>
      <c r="AB120" s="84">
        <v>7959.29</v>
      </c>
      <c r="AC120" s="84">
        <v>3083.1</v>
      </c>
      <c r="AD120" s="82">
        <f t="shared" si="80"/>
        <v>4876.1900000000005</v>
      </c>
      <c r="AE120" s="83">
        <f t="shared" si="81"/>
        <v>0.38735867143928665</v>
      </c>
      <c r="AF120" s="84">
        <v>1524.4300000000003</v>
      </c>
      <c r="AG120" s="84">
        <v>4471.96</v>
      </c>
      <c r="AH120" s="82">
        <f t="shared" si="82"/>
        <v>-2947.5299999999997</v>
      </c>
      <c r="AI120" s="85">
        <f t="shared" si="83"/>
        <v>2.9335292535570665</v>
      </c>
      <c r="AJ120" s="84">
        <v>8088.84</v>
      </c>
      <c r="AK120" s="84">
        <v>4779.67</v>
      </c>
      <c r="AL120" s="82">
        <f t="shared" si="84"/>
        <v>3309.17</v>
      </c>
      <c r="AM120" s="86">
        <f t="shared" si="85"/>
        <v>0.59089684058530023</v>
      </c>
      <c r="AN120" s="80">
        <v>0</v>
      </c>
      <c r="AO120" s="81">
        <v>0</v>
      </c>
      <c r="AP120" s="87">
        <f t="shared" si="86"/>
        <v>0</v>
      </c>
      <c r="AQ120" s="83"/>
      <c r="AR120" s="84">
        <v>0</v>
      </c>
      <c r="AS120" s="84">
        <v>0</v>
      </c>
      <c r="AT120" s="87">
        <f t="shared" si="64"/>
        <v>0</v>
      </c>
      <c r="AU120" s="96"/>
      <c r="AV120" s="80">
        <v>3922.43</v>
      </c>
      <c r="AW120" s="81">
        <v>7341.13</v>
      </c>
      <c r="AX120" s="87">
        <f t="shared" si="87"/>
        <v>-3418.7000000000003</v>
      </c>
      <c r="AY120" s="83">
        <f t="shared" si="88"/>
        <v>1.8715770580991886</v>
      </c>
      <c r="AZ120" s="90">
        <v>0</v>
      </c>
      <c r="BA120" s="82">
        <v>0</v>
      </c>
      <c r="BB120" s="82">
        <f t="shared" si="89"/>
        <v>0</v>
      </c>
      <c r="BC120" s="91"/>
      <c r="BD120" s="84">
        <v>47505.51</v>
      </c>
      <c r="BE120" s="84">
        <v>48149.409999999996</v>
      </c>
      <c r="BF120" s="87">
        <f t="shared" si="90"/>
        <v>-643.89999999999418</v>
      </c>
      <c r="BG120" s="83">
        <f t="shared" si="91"/>
        <v>1.0135542171844907</v>
      </c>
      <c r="BH120" s="84">
        <v>3552.87</v>
      </c>
      <c r="BI120" s="84">
        <v>0</v>
      </c>
      <c r="BJ120" s="82">
        <f t="shared" si="92"/>
        <v>3552.87</v>
      </c>
      <c r="BK120" s="86">
        <f t="shared" si="93"/>
        <v>0</v>
      </c>
      <c r="BL120" s="80">
        <v>5080.8999999999996</v>
      </c>
      <c r="BM120" s="80">
        <v>4851</v>
      </c>
      <c r="BN120" s="82">
        <f t="shared" si="94"/>
        <v>229.89999999999964</v>
      </c>
      <c r="BO120" s="86">
        <f t="shared" si="95"/>
        <v>0.95475211084650369</v>
      </c>
      <c r="BP120" s="80">
        <v>963.45000000000016</v>
      </c>
      <c r="BQ120" s="80">
        <v>0</v>
      </c>
      <c r="BR120" s="82">
        <f t="shared" si="96"/>
        <v>963.45000000000016</v>
      </c>
      <c r="BS120" s="86">
        <f t="shared" si="97"/>
        <v>0</v>
      </c>
      <c r="BT120" s="80">
        <v>0</v>
      </c>
      <c r="BU120" s="80">
        <v>0</v>
      </c>
      <c r="BV120" s="82">
        <f t="shared" si="98"/>
        <v>0</v>
      </c>
      <c r="BW120" s="86"/>
      <c r="BX120" s="80">
        <v>1510.6399999999996</v>
      </c>
      <c r="BY120" s="80">
        <v>0</v>
      </c>
      <c r="BZ120" s="82">
        <f t="shared" si="100"/>
        <v>1510.6399999999996</v>
      </c>
      <c r="CA120" s="86">
        <f t="shared" si="101"/>
        <v>0</v>
      </c>
      <c r="CB120" s="80">
        <v>2685.59</v>
      </c>
      <c r="CC120" s="80">
        <v>0</v>
      </c>
      <c r="CD120" s="82">
        <f t="shared" si="102"/>
        <v>2685.59</v>
      </c>
      <c r="CE120" s="83">
        <f t="shared" si="103"/>
        <v>0</v>
      </c>
      <c r="CF120" s="84">
        <v>231.96999999999997</v>
      </c>
      <c r="CG120" s="84">
        <v>0</v>
      </c>
      <c r="CH120" s="82">
        <f t="shared" si="104"/>
        <v>231.96999999999997</v>
      </c>
      <c r="CI120" s="86">
        <f t="shared" si="105"/>
        <v>0</v>
      </c>
      <c r="CJ120" s="80">
        <v>0</v>
      </c>
      <c r="CK120" s="81">
        <v>0</v>
      </c>
      <c r="CL120" s="81">
        <v>0</v>
      </c>
      <c r="CM120" s="92"/>
      <c r="CN120" s="93">
        <v>30848.720000000001</v>
      </c>
      <c r="CO120" s="93">
        <v>40641.26</v>
      </c>
      <c r="CP120" s="87">
        <f t="shared" si="106"/>
        <v>-9792.5400000000009</v>
      </c>
      <c r="CQ120" s="94">
        <f t="shared" si="107"/>
        <v>1.317437482008978</v>
      </c>
      <c r="CR120" s="80">
        <v>15155.230000000001</v>
      </c>
      <c r="CS120" s="81">
        <v>13669.86</v>
      </c>
      <c r="CT120" s="87">
        <f t="shared" si="108"/>
        <v>1485.3700000000008</v>
      </c>
      <c r="CU120" s="94">
        <f t="shared" si="109"/>
        <v>0.90198961018737422</v>
      </c>
      <c r="CV120" s="80">
        <v>9749.0199999999986</v>
      </c>
      <c r="CW120" s="81">
        <v>0</v>
      </c>
      <c r="CX120" s="87">
        <f t="shared" si="110"/>
        <v>9749.0199999999986</v>
      </c>
      <c r="CY120" s="86">
        <f t="shared" si="111"/>
        <v>0</v>
      </c>
      <c r="CZ120" s="80">
        <v>1101.49</v>
      </c>
      <c r="DA120" s="81">
        <v>906.8</v>
      </c>
      <c r="DB120" s="87">
        <f t="shared" si="112"/>
        <v>194.69000000000005</v>
      </c>
      <c r="DC120" s="86">
        <f t="shared" si="113"/>
        <v>0.82324850883802847</v>
      </c>
      <c r="DD120" s="80">
        <v>142.89999999999998</v>
      </c>
      <c r="DE120" s="81">
        <v>0</v>
      </c>
      <c r="DF120" s="87">
        <f t="shared" si="114"/>
        <v>142.89999999999998</v>
      </c>
      <c r="DG120" s="86">
        <f t="shared" si="115"/>
        <v>0</v>
      </c>
      <c r="DH120" s="95">
        <v>5237.6200000000008</v>
      </c>
      <c r="DI120" s="403">
        <v>3959.7</v>
      </c>
      <c r="DJ120" s="87">
        <f t="shared" si="116"/>
        <v>1277.920000000001</v>
      </c>
      <c r="DK120" s="94">
        <f t="shared" si="117"/>
        <v>0.75601131811777089</v>
      </c>
      <c r="DL120" s="80">
        <v>0</v>
      </c>
      <c r="DM120" s="81">
        <v>0</v>
      </c>
      <c r="DN120" s="87">
        <f t="shared" si="118"/>
        <v>0</v>
      </c>
      <c r="DO120" s="406"/>
      <c r="DP120" s="84">
        <v>0</v>
      </c>
      <c r="DQ120" s="80">
        <v>0</v>
      </c>
      <c r="DR120" s="82">
        <f t="shared" si="119"/>
        <v>0</v>
      </c>
      <c r="DS120" s="96"/>
      <c r="DT120" s="97">
        <v>5511.71</v>
      </c>
      <c r="DU120" s="97">
        <v>4450.1899999999996</v>
      </c>
      <c r="DV120" s="98">
        <f t="shared" si="120"/>
        <v>166501.51999999999</v>
      </c>
      <c r="DW120" s="87">
        <f t="shared" si="121"/>
        <v>143434.34000000003</v>
      </c>
      <c r="DX120" s="87">
        <f t="shared" si="122"/>
        <v>23067.179999999964</v>
      </c>
      <c r="DY120" s="83">
        <f t="shared" si="123"/>
        <v>0.86145964313118606</v>
      </c>
      <c r="DZ120" s="108"/>
      <c r="EA120" s="100">
        <f t="shared" si="67"/>
        <v>191141.25999999995</v>
      </c>
      <c r="EB120" s="91">
        <f t="shared" si="68"/>
        <v>111365.03999999995</v>
      </c>
      <c r="EC120" s="101"/>
      <c r="ED120" s="101"/>
      <c r="EE120" s="102">
        <v>26007.589999999997</v>
      </c>
      <c r="EF120" s="102">
        <v>19503.25</v>
      </c>
      <c r="EG120" s="103">
        <f t="shared" si="124"/>
        <v>-6504.3399999999965</v>
      </c>
      <c r="EH120" s="104">
        <f t="shared" si="69"/>
        <v>-0.25009391489176802</v>
      </c>
      <c r="EI120" s="101"/>
      <c r="EJ120" s="101"/>
      <c r="EK120" s="396"/>
      <c r="EL120" s="2"/>
      <c r="EM120" s="101"/>
      <c r="EN120" s="101"/>
    </row>
    <row r="121" spans="1:144" s="1" customFormat="1" ht="15.75" customHeight="1" x14ac:dyDescent="0.25">
      <c r="A121" s="105" t="s">
        <v>121</v>
      </c>
      <c r="B121" s="106">
        <v>5</v>
      </c>
      <c r="C121" s="107">
        <v>2</v>
      </c>
      <c r="D121" s="76" t="s">
        <v>399</v>
      </c>
      <c r="E121" s="77">
        <v>1723.42</v>
      </c>
      <c r="F121" s="78">
        <v>-111396.52</v>
      </c>
      <c r="G121" s="79">
        <v>-61320.469999999987</v>
      </c>
      <c r="H121" s="80">
        <v>2672.16</v>
      </c>
      <c r="I121" s="81">
        <v>460.15999999999997</v>
      </c>
      <c r="J121" s="82">
        <f t="shared" si="70"/>
        <v>2212</v>
      </c>
      <c r="K121" s="83">
        <f t="shared" si="71"/>
        <v>0.17220525717022933</v>
      </c>
      <c r="L121" s="84">
        <v>1356.14</v>
      </c>
      <c r="M121" s="84">
        <v>319.93</v>
      </c>
      <c r="N121" s="82">
        <f t="shared" si="72"/>
        <v>1036.21</v>
      </c>
      <c r="O121" s="83">
        <f t="shared" si="73"/>
        <v>0.23591222145206245</v>
      </c>
      <c r="P121" s="84">
        <v>2267.1500000000005</v>
      </c>
      <c r="Q121" s="84">
        <v>1760.53</v>
      </c>
      <c r="R121" s="82">
        <f t="shared" si="74"/>
        <v>506.62000000000057</v>
      </c>
      <c r="S121" s="83">
        <f t="shared" si="75"/>
        <v>0.77653882627969018</v>
      </c>
      <c r="T121" s="84">
        <v>0</v>
      </c>
      <c r="U121" s="84">
        <v>0</v>
      </c>
      <c r="V121" s="82">
        <f t="shared" si="76"/>
        <v>0</v>
      </c>
      <c r="W121" s="83"/>
      <c r="X121" s="84">
        <v>116.83999999999999</v>
      </c>
      <c r="Y121" s="84">
        <v>3119.54</v>
      </c>
      <c r="Z121" s="82">
        <f t="shared" si="78"/>
        <v>-3002.7</v>
      </c>
      <c r="AA121" s="83">
        <f t="shared" si="79"/>
        <v>26.699246833276277</v>
      </c>
      <c r="AB121" s="84">
        <v>1689.67</v>
      </c>
      <c r="AC121" s="84">
        <v>1114.56</v>
      </c>
      <c r="AD121" s="82">
        <f t="shared" si="80"/>
        <v>575.11000000000013</v>
      </c>
      <c r="AE121" s="83">
        <f t="shared" si="81"/>
        <v>0.65963176241514609</v>
      </c>
      <c r="AF121" s="84">
        <v>590.1099999999999</v>
      </c>
      <c r="AG121" s="84">
        <v>2611.54</v>
      </c>
      <c r="AH121" s="82">
        <f t="shared" si="82"/>
        <v>-2021.43</v>
      </c>
      <c r="AI121" s="85">
        <f t="shared" si="83"/>
        <v>4.4255138872413626</v>
      </c>
      <c r="AJ121" s="84">
        <v>3141.9700000000003</v>
      </c>
      <c r="AK121" s="84">
        <v>33374.44</v>
      </c>
      <c r="AL121" s="82">
        <f t="shared" si="84"/>
        <v>-30232.47</v>
      </c>
      <c r="AM121" s="86">
        <f t="shared" si="85"/>
        <v>10.622138339958688</v>
      </c>
      <c r="AN121" s="80">
        <v>0</v>
      </c>
      <c r="AO121" s="81">
        <v>0</v>
      </c>
      <c r="AP121" s="87">
        <f t="shared" si="86"/>
        <v>0</v>
      </c>
      <c r="AQ121" s="83"/>
      <c r="AR121" s="84">
        <v>0</v>
      </c>
      <c r="AS121" s="84">
        <v>0</v>
      </c>
      <c r="AT121" s="87">
        <f t="shared" si="64"/>
        <v>0</v>
      </c>
      <c r="AU121" s="96"/>
      <c r="AV121" s="80">
        <v>1743.7800000000002</v>
      </c>
      <c r="AW121" s="81">
        <v>3262.73</v>
      </c>
      <c r="AX121" s="87">
        <f t="shared" si="87"/>
        <v>-1518.9499999999998</v>
      </c>
      <c r="AY121" s="83">
        <f t="shared" si="88"/>
        <v>1.8710674511692986</v>
      </c>
      <c r="AZ121" s="90">
        <v>0</v>
      </c>
      <c r="BA121" s="82">
        <v>0</v>
      </c>
      <c r="BB121" s="82">
        <f t="shared" si="89"/>
        <v>0</v>
      </c>
      <c r="BC121" s="91"/>
      <c r="BD121" s="84">
        <v>18521.920000000002</v>
      </c>
      <c r="BE121" s="84">
        <v>8110.0999999999995</v>
      </c>
      <c r="BF121" s="87">
        <f t="shared" si="90"/>
        <v>10411.820000000003</v>
      </c>
      <c r="BG121" s="83">
        <f t="shared" si="91"/>
        <v>0.4378649729617663</v>
      </c>
      <c r="BH121" s="84">
        <v>1559.3300000000002</v>
      </c>
      <c r="BI121" s="84">
        <v>2243.9499999999998</v>
      </c>
      <c r="BJ121" s="82">
        <f t="shared" si="92"/>
        <v>-684.61999999999966</v>
      </c>
      <c r="BK121" s="86">
        <f t="shared" si="93"/>
        <v>1.4390475396484386</v>
      </c>
      <c r="BL121" s="80">
        <v>2312.4899999999998</v>
      </c>
      <c r="BM121" s="80">
        <v>0</v>
      </c>
      <c r="BN121" s="82">
        <f t="shared" si="94"/>
        <v>2312.4899999999998</v>
      </c>
      <c r="BO121" s="86">
        <f t="shared" si="95"/>
        <v>0</v>
      </c>
      <c r="BP121" s="80">
        <v>310.20999999999998</v>
      </c>
      <c r="BQ121" s="80">
        <v>0</v>
      </c>
      <c r="BR121" s="82">
        <f t="shared" si="96"/>
        <v>310.20999999999998</v>
      </c>
      <c r="BS121" s="86">
        <f t="shared" si="97"/>
        <v>0</v>
      </c>
      <c r="BT121" s="80">
        <v>0</v>
      </c>
      <c r="BU121" s="80">
        <v>0</v>
      </c>
      <c r="BV121" s="82">
        <f t="shared" si="98"/>
        <v>0</v>
      </c>
      <c r="BW121" s="86"/>
      <c r="BX121" s="80">
        <v>431.39</v>
      </c>
      <c r="BY121" s="80">
        <v>0</v>
      </c>
      <c r="BZ121" s="82">
        <f t="shared" si="100"/>
        <v>431.39</v>
      </c>
      <c r="CA121" s="86">
        <f t="shared" si="101"/>
        <v>0</v>
      </c>
      <c r="CB121" s="80">
        <v>582.37</v>
      </c>
      <c r="CC121" s="80">
        <v>0</v>
      </c>
      <c r="CD121" s="82">
        <f t="shared" si="102"/>
        <v>582.37</v>
      </c>
      <c r="CE121" s="83">
        <f t="shared" si="103"/>
        <v>0</v>
      </c>
      <c r="CF121" s="84">
        <v>87.38000000000001</v>
      </c>
      <c r="CG121" s="84">
        <v>0</v>
      </c>
      <c r="CH121" s="82">
        <f t="shared" si="104"/>
        <v>87.38000000000001</v>
      </c>
      <c r="CI121" s="86">
        <f t="shared" si="105"/>
        <v>0</v>
      </c>
      <c r="CJ121" s="80">
        <v>0</v>
      </c>
      <c r="CK121" s="81">
        <v>0</v>
      </c>
      <c r="CL121" s="81">
        <v>0</v>
      </c>
      <c r="CM121" s="92"/>
      <c r="CN121" s="93">
        <v>13955.379999999997</v>
      </c>
      <c r="CO121" s="93">
        <v>15795.190000000002</v>
      </c>
      <c r="CP121" s="87">
        <f t="shared" si="106"/>
        <v>-1839.8100000000049</v>
      </c>
      <c r="CQ121" s="94">
        <f t="shared" si="107"/>
        <v>1.1318351775444313</v>
      </c>
      <c r="CR121" s="80">
        <v>6054.02</v>
      </c>
      <c r="CS121" s="81">
        <v>5781.9000000000005</v>
      </c>
      <c r="CT121" s="87">
        <f t="shared" si="108"/>
        <v>272.11999999999989</v>
      </c>
      <c r="CU121" s="94">
        <f t="shared" si="109"/>
        <v>0.95505135430672516</v>
      </c>
      <c r="CV121" s="80">
        <v>2789.0099999999998</v>
      </c>
      <c r="CW121" s="81">
        <v>0</v>
      </c>
      <c r="CX121" s="87">
        <f t="shared" si="110"/>
        <v>2789.0099999999998</v>
      </c>
      <c r="CY121" s="86">
        <f t="shared" si="111"/>
        <v>0</v>
      </c>
      <c r="CZ121" s="80">
        <v>476.71000000000004</v>
      </c>
      <c r="DA121" s="81">
        <v>392.23</v>
      </c>
      <c r="DB121" s="87">
        <f t="shared" si="112"/>
        <v>84.480000000000018</v>
      </c>
      <c r="DC121" s="86">
        <f t="shared" si="113"/>
        <v>0.8227853411927587</v>
      </c>
      <c r="DD121" s="80">
        <v>61.689999999999991</v>
      </c>
      <c r="DE121" s="81">
        <v>341.34</v>
      </c>
      <c r="DF121" s="87">
        <f t="shared" si="114"/>
        <v>-279.64999999999998</v>
      </c>
      <c r="DG121" s="86">
        <f t="shared" si="115"/>
        <v>5.5331496190630576</v>
      </c>
      <c r="DH121" s="95">
        <v>1531.27</v>
      </c>
      <c r="DI121" s="403">
        <v>919.93999999999994</v>
      </c>
      <c r="DJ121" s="87">
        <f t="shared" si="116"/>
        <v>611.33000000000004</v>
      </c>
      <c r="DK121" s="94">
        <f t="shared" si="117"/>
        <v>0.60076929607450025</v>
      </c>
      <c r="DL121" s="80">
        <v>0</v>
      </c>
      <c r="DM121" s="81">
        <v>0</v>
      </c>
      <c r="DN121" s="87">
        <f t="shared" si="118"/>
        <v>0</v>
      </c>
      <c r="DO121" s="406"/>
      <c r="DP121" s="84">
        <v>0</v>
      </c>
      <c r="DQ121" s="80">
        <v>0</v>
      </c>
      <c r="DR121" s="82">
        <f t="shared" si="119"/>
        <v>0</v>
      </c>
      <c r="DS121" s="96"/>
      <c r="DT121" s="97">
        <v>2131.4899999999998</v>
      </c>
      <c r="DU121" s="97">
        <v>2753.24</v>
      </c>
      <c r="DV121" s="98">
        <f t="shared" si="120"/>
        <v>64382.48</v>
      </c>
      <c r="DW121" s="87">
        <f t="shared" si="121"/>
        <v>82361.320000000022</v>
      </c>
      <c r="DX121" s="87">
        <f t="shared" si="122"/>
        <v>-17978.840000000018</v>
      </c>
      <c r="DY121" s="83">
        <f t="shared" si="123"/>
        <v>1.2792505041744278</v>
      </c>
      <c r="DZ121" s="108"/>
      <c r="EA121" s="100">
        <f t="shared" si="67"/>
        <v>-129375.36000000002</v>
      </c>
      <c r="EB121" s="91">
        <f t="shared" si="68"/>
        <v>-47869.429999999986</v>
      </c>
      <c r="EC121" s="101"/>
      <c r="ED121" s="101"/>
      <c r="EE121" s="102">
        <v>10060.16</v>
      </c>
      <c r="EF121" s="102">
        <v>53020.009999999995</v>
      </c>
      <c r="EG121" s="103">
        <f t="shared" si="124"/>
        <v>42959.849999999991</v>
      </c>
      <c r="EH121" s="104">
        <f t="shared" si="69"/>
        <v>4.270294905846427</v>
      </c>
      <c r="EI121" s="101"/>
      <c r="EJ121" s="101"/>
      <c r="EK121" s="396"/>
      <c r="EL121" s="2"/>
      <c r="EM121" s="101"/>
      <c r="EN121" s="101"/>
    </row>
    <row r="122" spans="1:144" s="1" customFormat="1" ht="15.75" customHeight="1" x14ac:dyDescent="0.25">
      <c r="A122" s="105" t="s">
        <v>122</v>
      </c>
      <c r="B122" s="106">
        <v>5</v>
      </c>
      <c r="C122" s="107">
        <v>2</v>
      </c>
      <c r="D122" s="76" t="s">
        <v>400</v>
      </c>
      <c r="E122" s="77">
        <v>4434.5357142857138</v>
      </c>
      <c r="F122" s="78">
        <v>-10181.56</v>
      </c>
      <c r="G122" s="79">
        <v>15093.37</v>
      </c>
      <c r="H122" s="80">
        <v>6842.65</v>
      </c>
      <c r="I122" s="81">
        <v>578.92999999999995</v>
      </c>
      <c r="J122" s="82">
        <f t="shared" si="70"/>
        <v>6263.7199999999993</v>
      </c>
      <c r="K122" s="83">
        <f t="shared" si="71"/>
        <v>8.4606110205841301E-2</v>
      </c>
      <c r="L122" s="84">
        <v>2655.94</v>
      </c>
      <c r="M122" s="84">
        <v>455.15</v>
      </c>
      <c r="N122" s="82">
        <f t="shared" si="72"/>
        <v>2200.79</v>
      </c>
      <c r="O122" s="83">
        <f t="shared" si="73"/>
        <v>0.17137058819099829</v>
      </c>
      <c r="P122" s="84">
        <v>6424.1999999999989</v>
      </c>
      <c r="Q122" s="84">
        <v>4925.49</v>
      </c>
      <c r="R122" s="82">
        <f t="shared" si="74"/>
        <v>1498.7099999999991</v>
      </c>
      <c r="S122" s="83">
        <f t="shared" si="75"/>
        <v>0.76670869524610075</v>
      </c>
      <c r="T122" s="84">
        <v>0</v>
      </c>
      <c r="U122" s="84">
        <v>0</v>
      </c>
      <c r="V122" s="82">
        <f t="shared" si="76"/>
        <v>0</v>
      </c>
      <c r="W122" s="83"/>
      <c r="X122" s="84">
        <v>234.68</v>
      </c>
      <c r="Y122" s="84">
        <v>0.39999999999999997</v>
      </c>
      <c r="Z122" s="82">
        <f t="shared" si="78"/>
        <v>234.28</v>
      </c>
      <c r="AA122" s="83">
        <f t="shared" si="79"/>
        <v>1.704448610874382E-3</v>
      </c>
      <c r="AB122" s="84">
        <v>2880.86</v>
      </c>
      <c r="AC122" s="84">
        <v>2270.13</v>
      </c>
      <c r="AD122" s="82">
        <f t="shared" si="80"/>
        <v>610.73</v>
      </c>
      <c r="AE122" s="83">
        <f t="shared" si="81"/>
        <v>0.7880042765007671</v>
      </c>
      <c r="AF122" s="84">
        <v>1516.16</v>
      </c>
      <c r="AG122" s="84">
        <v>10581.12</v>
      </c>
      <c r="AH122" s="82">
        <f t="shared" si="82"/>
        <v>-9064.9600000000009</v>
      </c>
      <c r="AI122" s="85">
        <f t="shared" si="83"/>
        <v>6.9788940481215702</v>
      </c>
      <c r="AJ122" s="84">
        <v>8071.4499999999989</v>
      </c>
      <c r="AK122" s="84">
        <v>16104.25</v>
      </c>
      <c r="AL122" s="82">
        <f t="shared" si="84"/>
        <v>-8032.8000000000011</v>
      </c>
      <c r="AM122" s="86">
        <f t="shared" si="85"/>
        <v>1.9952115171375653</v>
      </c>
      <c r="AN122" s="80">
        <v>0</v>
      </c>
      <c r="AO122" s="81">
        <v>0</v>
      </c>
      <c r="AP122" s="87">
        <f t="shared" si="86"/>
        <v>0</v>
      </c>
      <c r="AQ122" s="83"/>
      <c r="AR122" s="84">
        <v>0</v>
      </c>
      <c r="AS122" s="84">
        <v>0</v>
      </c>
      <c r="AT122" s="87">
        <f t="shared" si="64"/>
        <v>0</v>
      </c>
      <c r="AU122" s="96"/>
      <c r="AV122" s="80">
        <v>11241.93</v>
      </c>
      <c r="AW122" s="81">
        <v>10922.65</v>
      </c>
      <c r="AX122" s="87">
        <f t="shared" si="87"/>
        <v>319.28000000000065</v>
      </c>
      <c r="AY122" s="83">
        <f t="shared" si="88"/>
        <v>0.97159918270261414</v>
      </c>
      <c r="AZ122" s="90">
        <v>0</v>
      </c>
      <c r="BA122" s="82">
        <v>0</v>
      </c>
      <c r="BB122" s="82">
        <f t="shared" si="89"/>
        <v>0</v>
      </c>
      <c r="BC122" s="91"/>
      <c r="BD122" s="84">
        <v>39891.440000000002</v>
      </c>
      <c r="BE122" s="84">
        <v>11675.19</v>
      </c>
      <c r="BF122" s="87">
        <f t="shared" si="90"/>
        <v>28216.25</v>
      </c>
      <c r="BG122" s="83">
        <f t="shared" si="91"/>
        <v>0.29267406741897511</v>
      </c>
      <c r="BH122" s="84">
        <v>3637.6600000000003</v>
      </c>
      <c r="BI122" s="84">
        <v>0</v>
      </c>
      <c r="BJ122" s="82">
        <f t="shared" si="92"/>
        <v>3637.6600000000003</v>
      </c>
      <c r="BK122" s="86">
        <f t="shared" si="93"/>
        <v>0</v>
      </c>
      <c r="BL122" s="80">
        <v>4529.4400000000005</v>
      </c>
      <c r="BM122" s="80">
        <v>0</v>
      </c>
      <c r="BN122" s="82">
        <f t="shared" si="94"/>
        <v>4529.4400000000005</v>
      </c>
      <c r="BO122" s="86">
        <f t="shared" si="95"/>
        <v>0</v>
      </c>
      <c r="BP122" s="80">
        <v>971.04000000000019</v>
      </c>
      <c r="BQ122" s="80">
        <v>0</v>
      </c>
      <c r="BR122" s="82">
        <f t="shared" si="96"/>
        <v>971.04000000000019</v>
      </c>
      <c r="BS122" s="86">
        <f t="shared" si="97"/>
        <v>0</v>
      </c>
      <c r="BT122" s="80">
        <v>0</v>
      </c>
      <c r="BU122" s="80">
        <v>0</v>
      </c>
      <c r="BV122" s="82">
        <f t="shared" si="98"/>
        <v>0</v>
      </c>
      <c r="BW122" s="86"/>
      <c r="BX122" s="80">
        <v>862.6099999999999</v>
      </c>
      <c r="BY122" s="80">
        <v>0</v>
      </c>
      <c r="BZ122" s="82">
        <f t="shared" si="100"/>
        <v>862.6099999999999</v>
      </c>
      <c r="CA122" s="86">
        <f t="shared" si="101"/>
        <v>0</v>
      </c>
      <c r="CB122" s="80">
        <v>1072.0299999999997</v>
      </c>
      <c r="CC122" s="80">
        <v>4834.67</v>
      </c>
      <c r="CD122" s="82">
        <f t="shared" si="102"/>
        <v>-3762.6400000000003</v>
      </c>
      <c r="CE122" s="83">
        <f t="shared" si="103"/>
        <v>4.509827150359599</v>
      </c>
      <c r="CF122" s="84">
        <v>244.89999999999998</v>
      </c>
      <c r="CG122" s="84">
        <v>0</v>
      </c>
      <c r="CH122" s="82">
        <f t="shared" si="104"/>
        <v>244.89999999999998</v>
      </c>
      <c r="CI122" s="86">
        <f t="shared" si="105"/>
        <v>0</v>
      </c>
      <c r="CJ122" s="80">
        <v>0</v>
      </c>
      <c r="CK122" s="81">
        <v>0</v>
      </c>
      <c r="CL122" s="81">
        <v>0</v>
      </c>
      <c r="CM122" s="92"/>
      <c r="CN122" s="93">
        <v>27050.050000000003</v>
      </c>
      <c r="CO122" s="93">
        <v>31576.639999999999</v>
      </c>
      <c r="CP122" s="87">
        <f t="shared" si="106"/>
        <v>-4526.5899999999965</v>
      </c>
      <c r="CQ122" s="94">
        <f t="shared" si="107"/>
        <v>1.1673412803303505</v>
      </c>
      <c r="CR122" s="80">
        <v>32329.18</v>
      </c>
      <c r="CS122" s="81">
        <v>30440.809999999998</v>
      </c>
      <c r="CT122" s="87">
        <f t="shared" si="108"/>
        <v>1888.3700000000026</v>
      </c>
      <c r="CU122" s="94">
        <f t="shared" si="109"/>
        <v>0.941589301058672</v>
      </c>
      <c r="CV122" s="80">
        <v>7814.16</v>
      </c>
      <c r="CW122" s="81">
        <v>0</v>
      </c>
      <c r="CX122" s="87">
        <f t="shared" si="110"/>
        <v>7814.16</v>
      </c>
      <c r="CY122" s="86">
        <f t="shared" si="111"/>
        <v>0</v>
      </c>
      <c r="CZ122" s="80">
        <v>1136.24</v>
      </c>
      <c r="DA122" s="81">
        <v>934.81000000000006</v>
      </c>
      <c r="DB122" s="87">
        <f t="shared" si="112"/>
        <v>201.42999999999995</v>
      </c>
      <c r="DC122" s="86">
        <f t="shared" si="113"/>
        <v>0.82272231218756608</v>
      </c>
      <c r="DD122" s="80">
        <v>147.02000000000001</v>
      </c>
      <c r="DE122" s="81">
        <v>336.97</v>
      </c>
      <c r="DF122" s="87">
        <f t="shared" si="114"/>
        <v>-189.95000000000002</v>
      </c>
      <c r="DG122" s="86">
        <f t="shared" si="115"/>
        <v>2.2920010882873081</v>
      </c>
      <c r="DH122" s="95">
        <v>15226.749999999998</v>
      </c>
      <c r="DI122" s="403">
        <v>3828.23</v>
      </c>
      <c r="DJ122" s="87">
        <f t="shared" si="116"/>
        <v>11398.519999999999</v>
      </c>
      <c r="DK122" s="94">
        <f t="shared" si="117"/>
        <v>0.25141477991035516</v>
      </c>
      <c r="DL122" s="80">
        <v>0</v>
      </c>
      <c r="DM122" s="81">
        <v>0</v>
      </c>
      <c r="DN122" s="87">
        <f t="shared" si="118"/>
        <v>0</v>
      </c>
      <c r="DO122" s="406"/>
      <c r="DP122" s="84">
        <v>0</v>
      </c>
      <c r="DQ122" s="80">
        <v>0</v>
      </c>
      <c r="DR122" s="82">
        <f t="shared" si="119"/>
        <v>0</v>
      </c>
      <c r="DS122" s="96"/>
      <c r="DT122" s="97">
        <v>5984.09</v>
      </c>
      <c r="DU122" s="97">
        <v>4515.6299999999992</v>
      </c>
      <c r="DV122" s="98">
        <f t="shared" si="120"/>
        <v>180764.48</v>
      </c>
      <c r="DW122" s="87">
        <f t="shared" si="121"/>
        <v>133981.06999999998</v>
      </c>
      <c r="DX122" s="87">
        <f t="shared" si="122"/>
        <v>46783.410000000033</v>
      </c>
      <c r="DY122" s="83">
        <f t="shared" si="123"/>
        <v>0.74119135573537442</v>
      </c>
      <c r="DZ122" s="108"/>
      <c r="EA122" s="100">
        <f t="shared" si="67"/>
        <v>36601.850000000035</v>
      </c>
      <c r="EB122" s="91">
        <f t="shared" si="68"/>
        <v>49792.630000000012</v>
      </c>
      <c r="EC122" s="101"/>
      <c r="ED122" s="101"/>
      <c r="EE122" s="102">
        <v>28245.170000000006</v>
      </c>
      <c r="EF122" s="102">
        <v>31702.92</v>
      </c>
      <c r="EG122" s="103">
        <f t="shared" si="124"/>
        <v>3457.7499999999927</v>
      </c>
      <c r="EH122" s="104">
        <f t="shared" si="69"/>
        <v>0.12241916051487713</v>
      </c>
      <c r="EI122" s="101"/>
      <c r="EJ122" s="101"/>
      <c r="EK122" s="396"/>
      <c r="EL122" s="2"/>
      <c r="EM122" s="101"/>
      <c r="EN122" s="101"/>
    </row>
    <row r="123" spans="1:144" s="1" customFormat="1" ht="15.75" customHeight="1" x14ac:dyDescent="0.25">
      <c r="A123" s="105" t="s">
        <v>123</v>
      </c>
      <c r="B123" s="106">
        <v>5</v>
      </c>
      <c r="C123" s="107">
        <v>4</v>
      </c>
      <c r="D123" s="76" t="s">
        <v>401</v>
      </c>
      <c r="E123" s="77">
        <v>2766.3800000000006</v>
      </c>
      <c r="F123" s="78">
        <v>8576.93</v>
      </c>
      <c r="G123" s="79">
        <v>5107.7499999999955</v>
      </c>
      <c r="H123" s="80">
        <v>4023.6900000000005</v>
      </c>
      <c r="I123" s="81">
        <v>750.0100000000001</v>
      </c>
      <c r="J123" s="82">
        <f t="shared" si="70"/>
        <v>3273.6800000000003</v>
      </c>
      <c r="K123" s="83">
        <f t="shared" si="71"/>
        <v>0.18639855456061477</v>
      </c>
      <c r="L123" s="84">
        <v>2006.46</v>
      </c>
      <c r="M123" s="84">
        <v>504.95000000000005</v>
      </c>
      <c r="N123" s="82">
        <f t="shared" si="72"/>
        <v>1501.51</v>
      </c>
      <c r="O123" s="83">
        <f t="shared" si="73"/>
        <v>0.2516621313158498</v>
      </c>
      <c r="P123" s="84">
        <v>3799.8900000000003</v>
      </c>
      <c r="Q123" s="84">
        <v>2926.3900000000003</v>
      </c>
      <c r="R123" s="82">
        <f t="shared" si="74"/>
        <v>873.5</v>
      </c>
      <c r="S123" s="83">
        <f t="shared" si="75"/>
        <v>0.77012492466887206</v>
      </c>
      <c r="T123" s="84">
        <v>760.76</v>
      </c>
      <c r="U123" s="84">
        <v>651.40000000000009</v>
      </c>
      <c r="V123" s="82">
        <f t="shared" si="76"/>
        <v>109.3599999999999</v>
      </c>
      <c r="W123" s="83">
        <f t="shared" si="77"/>
        <v>0.8562490141437511</v>
      </c>
      <c r="X123" s="84">
        <v>234.3</v>
      </c>
      <c r="Y123" s="84">
        <v>281.47000000000003</v>
      </c>
      <c r="Z123" s="82">
        <f t="shared" si="78"/>
        <v>-47.170000000000016</v>
      </c>
      <c r="AA123" s="83">
        <f t="shared" si="79"/>
        <v>1.2013230900554845</v>
      </c>
      <c r="AB123" s="84">
        <v>4158.71</v>
      </c>
      <c r="AC123" s="84">
        <v>2860.38</v>
      </c>
      <c r="AD123" s="82">
        <f t="shared" si="80"/>
        <v>1298.33</v>
      </c>
      <c r="AE123" s="83">
        <f t="shared" si="81"/>
        <v>0.6878046317247416</v>
      </c>
      <c r="AF123" s="84">
        <v>947.19999999999982</v>
      </c>
      <c r="AG123" s="84">
        <v>3813</v>
      </c>
      <c r="AH123" s="82">
        <f t="shared" si="82"/>
        <v>-2865.8</v>
      </c>
      <c r="AI123" s="85">
        <f t="shared" si="83"/>
        <v>4.0255489864864868</v>
      </c>
      <c r="AJ123" s="84">
        <v>5215.71</v>
      </c>
      <c r="AK123" s="84">
        <v>3638.0600000000004</v>
      </c>
      <c r="AL123" s="82">
        <f t="shared" si="84"/>
        <v>1577.6499999999996</v>
      </c>
      <c r="AM123" s="86">
        <f t="shared" si="85"/>
        <v>0.69751960902734245</v>
      </c>
      <c r="AN123" s="80">
        <v>0</v>
      </c>
      <c r="AO123" s="81">
        <v>0</v>
      </c>
      <c r="AP123" s="87">
        <f t="shared" si="86"/>
        <v>0</v>
      </c>
      <c r="AQ123" s="83"/>
      <c r="AR123" s="84">
        <v>0</v>
      </c>
      <c r="AS123" s="84">
        <v>0</v>
      </c>
      <c r="AT123" s="87">
        <f t="shared" si="64"/>
        <v>0</v>
      </c>
      <c r="AU123" s="96"/>
      <c r="AV123" s="80">
        <v>1647.3899999999996</v>
      </c>
      <c r="AW123" s="81">
        <v>2738.9</v>
      </c>
      <c r="AX123" s="87">
        <f t="shared" si="87"/>
        <v>-1091.5100000000004</v>
      </c>
      <c r="AY123" s="83">
        <f t="shared" si="88"/>
        <v>1.6625692762490976</v>
      </c>
      <c r="AZ123" s="90">
        <v>0</v>
      </c>
      <c r="BA123" s="82">
        <v>0</v>
      </c>
      <c r="BB123" s="82">
        <f t="shared" si="89"/>
        <v>0</v>
      </c>
      <c r="BC123" s="91"/>
      <c r="BD123" s="84">
        <v>19969.96</v>
      </c>
      <c r="BE123" s="84">
        <v>69735.899999999994</v>
      </c>
      <c r="BF123" s="87">
        <f t="shared" si="90"/>
        <v>-49765.939999999995</v>
      </c>
      <c r="BG123" s="83">
        <f t="shared" si="91"/>
        <v>3.4920400441463078</v>
      </c>
      <c r="BH123" s="84">
        <v>2346.7199999999998</v>
      </c>
      <c r="BI123" s="84">
        <v>0</v>
      </c>
      <c r="BJ123" s="82">
        <f t="shared" si="92"/>
        <v>2346.7199999999998</v>
      </c>
      <c r="BK123" s="86">
        <f t="shared" si="93"/>
        <v>0</v>
      </c>
      <c r="BL123" s="80">
        <v>3421.1800000000003</v>
      </c>
      <c r="BM123" s="80">
        <v>0</v>
      </c>
      <c r="BN123" s="82">
        <f t="shared" si="94"/>
        <v>3421.1800000000003</v>
      </c>
      <c r="BO123" s="86">
        <f t="shared" si="95"/>
        <v>0</v>
      </c>
      <c r="BP123" s="80">
        <v>579.03</v>
      </c>
      <c r="BQ123" s="80">
        <v>0</v>
      </c>
      <c r="BR123" s="82">
        <f t="shared" si="96"/>
        <v>579.03</v>
      </c>
      <c r="BS123" s="86">
        <f t="shared" si="97"/>
        <v>0</v>
      </c>
      <c r="BT123" s="80">
        <v>1439.3399999999997</v>
      </c>
      <c r="BU123" s="80">
        <v>0</v>
      </c>
      <c r="BV123" s="82">
        <f t="shared" si="98"/>
        <v>1439.3399999999997</v>
      </c>
      <c r="BW123" s="86">
        <f t="shared" si="99"/>
        <v>0</v>
      </c>
      <c r="BX123" s="80">
        <v>863.1099999999999</v>
      </c>
      <c r="BY123" s="80">
        <v>0</v>
      </c>
      <c r="BZ123" s="82">
        <f t="shared" si="100"/>
        <v>863.1099999999999</v>
      </c>
      <c r="CA123" s="86">
        <f t="shared" si="101"/>
        <v>0</v>
      </c>
      <c r="CB123" s="80">
        <v>1392.5700000000002</v>
      </c>
      <c r="CC123" s="80">
        <v>103.85</v>
      </c>
      <c r="CD123" s="82">
        <f t="shared" si="102"/>
        <v>1288.7200000000003</v>
      </c>
      <c r="CE123" s="83">
        <f t="shared" si="103"/>
        <v>7.4574348147669403E-2</v>
      </c>
      <c r="CF123" s="84">
        <v>154.08999999999997</v>
      </c>
      <c r="CG123" s="84">
        <v>0</v>
      </c>
      <c r="CH123" s="82">
        <f t="shared" si="104"/>
        <v>154.08999999999997</v>
      </c>
      <c r="CI123" s="86">
        <f t="shared" si="105"/>
        <v>0</v>
      </c>
      <c r="CJ123" s="80">
        <v>0</v>
      </c>
      <c r="CK123" s="81">
        <v>0</v>
      </c>
      <c r="CL123" s="81">
        <v>0</v>
      </c>
      <c r="CM123" s="92"/>
      <c r="CN123" s="93">
        <v>24239.56</v>
      </c>
      <c r="CO123" s="93">
        <v>33813.11</v>
      </c>
      <c r="CP123" s="87">
        <f t="shared" si="106"/>
        <v>-9573.5499999999993</v>
      </c>
      <c r="CQ123" s="94">
        <f t="shared" si="107"/>
        <v>1.3949556015043176</v>
      </c>
      <c r="CR123" s="80">
        <v>11281.29</v>
      </c>
      <c r="CS123" s="81">
        <v>10657.61</v>
      </c>
      <c r="CT123" s="87">
        <f t="shared" si="108"/>
        <v>623.68000000000029</v>
      </c>
      <c r="CU123" s="94">
        <f t="shared" si="109"/>
        <v>0.94471554228284171</v>
      </c>
      <c r="CV123" s="80">
        <v>6830.4599999999991</v>
      </c>
      <c r="CW123" s="81">
        <v>0</v>
      </c>
      <c r="CX123" s="87">
        <f t="shared" si="110"/>
        <v>6830.4599999999991</v>
      </c>
      <c r="CY123" s="86">
        <f t="shared" si="111"/>
        <v>0</v>
      </c>
      <c r="CZ123" s="80">
        <v>775.99000000000012</v>
      </c>
      <c r="DA123" s="81">
        <v>638.19000000000005</v>
      </c>
      <c r="DB123" s="87">
        <f t="shared" si="112"/>
        <v>137.80000000000007</v>
      </c>
      <c r="DC123" s="86">
        <f t="shared" si="113"/>
        <v>0.82242039201536099</v>
      </c>
      <c r="DD123" s="80">
        <v>100.13</v>
      </c>
      <c r="DE123" s="81">
        <v>2307.46</v>
      </c>
      <c r="DF123" s="87">
        <f t="shared" si="114"/>
        <v>-2207.33</v>
      </c>
      <c r="DG123" s="86">
        <f t="shared" si="115"/>
        <v>23.044641965444924</v>
      </c>
      <c r="DH123" s="95">
        <v>5036.4800000000014</v>
      </c>
      <c r="DI123" s="403">
        <v>3414.29</v>
      </c>
      <c r="DJ123" s="87">
        <f t="shared" si="116"/>
        <v>1622.1900000000014</v>
      </c>
      <c r="DK123" s="94">
        <f t="shared" si="117"/>
        <v>0.67791195438083718</v>
      </c>
      <c r="DL123" s="80">
        <v>0</v>
      </c>
      <c r="DM123" s="81">
        <v>0</v>
      </c>
      <c r="DN123" s="87">
        <f t="shared" si="118"/>
        <v>0</v>
      </c>
      <c r="DO123" s="406"/>
      <c r="DP123" s="84">
        <v>0</v>
      </c>
      <c r="DQ123" s="80">
        <v>0</v>
      </c>
      <c r="DR123" s="82">
        <f t="shared" si="119"/>
        <v>0</v>
      </c>
      <c r="DS123" s="96"/>
      <c r="DT123" s="97">
        <v>3464.6099999999997</v>
      </c>
      <c r="DU123" s="97">
        <v>4821.4299999999994</v>
      </c>
      <c r="DV123" s="98">
        <f t="shared" si="120"/>
        <v>104688.63</v>
      </c>
      <c r="DW123" s="87">
        <f t="shared" si="121"/>
        <v>143656.4</v>
      </c>
      <c r="DX123" s="87">
        <f t="shared" si="122"/>
        <v>-38967.76999999999</v>
      </c>
      <c r="DY123" s="83">
        <f t="shared" si="123"/>
        <v>1.3722254269637495</v>
      </c>
      <c r="DZ123" s="108"/>
      <c r="EA123" s="100">
        <f t="shared" si="67"/>
        <v>-30390.839999999997</v>
      </c>
      <c r="EB123" s="91">
        <f t="shared" si="68"/>
        <v>-34566.000000000007</v>
      </c>
      <c r="EC123" s="101"/>
      <c r="ED123" s="101"/>
      <c r="EE123" s="102">
        <v>16359.24</v>
      </c>
      <c r="EF123" s="102">
        <v>71348.639999999999</v>
      </c>
      <c r="EG123" s="103">
        <f t="shared" si="124"/>
        <v>54989.4</v>
      </c>
      <c r="EH123" s="104">
        <f t="shared" si="69"/>
        <v>3.3613664204449596</v>
      </c>
      <c r="EI123" s="101"/>
      <c r="EJ123" s="101"/>
      <c r="EK123" s="396"/>
      <c r="EL123" s="2"/>
      <c r="EM123" s="101"/>
      <c r="EN123" s="101"/>
    </row>
    <row r="124" spans="1:144" s="1" customFormat="1" ht="15.75" customHeight="1" x14ac:dyDescent="0.25">
      <c r="A124" s="105" t="s">
        <v>124</v>
      </c>
      <c r="B124" s="106">
        <v>5</v>
      </c>
      <c r="C124" s="107">
        <v>6</v>
      </c>
      <c r="D124" s="76" t="s">
        <v>402</v>
      </c>
      <c r="E124" s="77">
        <v>4471.7571428571418</v>
      </c>
      <c r="F124" s="78">
        <v>90530.489999999991</v>
      </c>
      <c r="G124" s="79">
        <v>-1554.8100000000095</v>
      </c>
      <c r="H124" s="80">
        <v>5998.8700000000008</v>
      </c>
      <c r="I124" s="81">
        <v>1139.3500000000001</v>
      </c>
      <c r="J124" s="82">
        <f t="shared" si="70"/>
        <v>4859.5200000000004</v>
      </c>
      <c r="K124" s="83">
        <f t="shared" si="71"/>
        <v>0.18992743633384288</v>
      </c>
      <c r="L124" s="84">
        <v>2981.3299999999995</v>
      </c>
      <c r="M124" s="84">
        <v>807.57999999999993</v>
      </c>
      <c r="N124" s="82">
        <f t="shared" si="72"/>
        <v>2173.7499999999995</v>
      </c>
      <c r="O124" s="83">
        <f t="shared" si="73"/>
        <v>0.2708791042923796</v>
      </c>
      <c r="P124" s="84">
        <v>6303.8400000000011</v>
      </c>
      <c r="Q124" s="84">
        <v>4845.5300000000007</v>
      </c>
      <c r="R124" s="82">
        <f t="shared" si="74"/>
        <v>1458.3100000000004</v>
      </c>
      <c r="S124" s="83">
        <f t="shared" si="75"/>
        <v>0.76866322749308358</v>
      </c>
      <c r="T124" s="84">
        <v>1205.57</v>
      </c>
      <c r="U124" s="84">
        <v>1029.8500000000001</v>
      </c>
      <c r="V124" s="82">
        <f t="shared" si="76"/>
        <v>175.7199999999998</v>
      </c>
      <c r="W124" s="83">
        <f t="shared" si="77"/>
        <v>0.85424322104896455</v>
      </c>
      <c r="X124" s="84">
        <v>526.30999999999995</v>
      </c>
      <c r="Y124" s="84">
        <v>3401.3</v>
      </c>
      <c r="Z124" s="82">
        <f t="shared" si="78"/>
        <v>-2874.9900000000002</v>
      </c>
      <c r="AA124" s="83">
        <f t="shared" si="79"/>
        <v>6.4625410879519682</v>
      </c>
      <c r="AB124" s="84">
        <v>8138.1599999999989</v>
      </c>
      <c r="AC124" s="84">
        <v>3887.5600000000004</v>
      </c>
      <c r="AD124" s="82">
        <f t="shared" si="80"/>
        <v>4250.5999999999985</v>
      </c>
      <c r="AE124" s="83">
        <f t="shared" si="81"/>
        <v>0.47769520382985847</v>
      </c>
      <c r="AF124" s="84">
        <v>1531.1299999999999</v>
      </c>
      <c r="AG124" s="84">
        <v>2992.27</v>
      </c>
      <c r="AH124" s="82">
        <f t="shared" si="82"/>
        <v>-1461.14</v>
      </c>
      <c r="AI124" s="85">
        <f t="shared" si="83"/>
        <v>1.954288662621724</v>
      </c>
      <c r="AJ124" s="84">
        <v>8431.07</v>
      </c>
      <c r="AK124" s="84">
        <v>4800.62</v>
      </c>
      <c r="AL124" s="82">
        <f t="shared" si="84"/>
        <v>3630.45</v>
      </c>
      <c r="AM124" s="86">
        <f t="shared" si="85"/>
        <v>0.5693962925227759</v>
      </c>
      <c r="AN124" s="80">
        <v>0</v>
      </c>
      <c r="AO124" s="81">
        <v>0</v>
      </c>
      <c r="AP124" s="87">
        <f t="shared" si="86"/>
        <v>0</v>
      </c>
      <c r="AQ124" s="83"/>
      <c r="AR124" s="84">
        <v>0</v>
      </c>
      <c r="AS124" s="84">
        <v>0</v>
      </c>
      <c r="AT124" s="87">
        <f t="shared" si="64"/>
        <v>0</v>
      </c>
      <c r="AU124" s="96"/>
      <c r="AV124" s="80">
        <v>2509.56</v>
      </c>
      <c r="AW124" s="81">
        <v>4177.99</v>
      </c>
      <c r="AX124" s="87">
        <f t="shared" si="87"/>
        <v>-1668.4299999999998</v>
      </c>
      <c r="AY124" s="83">
        <f t="shared" si="88"/>
        <v>1.6648296912606193</v>
      </c>
      <c r="AZ124" s="90">
        <v>0</v>
      </c>
      <c r="BA124" s="82">
        <v>0</v>
      </c>
      <c r="BB124" s="82">
        <f t="shared" si="89"/>
        <v>0</v>
      </c>
      <c r="BC124" s="91"/>
      <c r="BD124" s="84">
        <v>32471.71</v>
      </c>
      <c r="BE124" s="84">
        <v>45452.399999999994</v>
      </c>
      <c r="BF124" s="87">
        <f t="shared" si="90"/>
        <v>-12980.689999999995</v>
      </c>
      <c r="BG124" s="83">
        <f t="shared" si="91"/>
        <v>1.3997538164759415</v>
      </c>
      <c r="BH124" s="84">
        <v>3475.4299999999994</v>
      </c>
      <c r="BI124" s="84">
        <v>0</v>
      </c>
      <c r="BJ124" s="82">
        <f t="shared" si="92"/>
        <v>3475.4299999999994</v>
      </c>
      <c r="BK124" s="86">
        <f t="shared" si="93"/>
        <v>0</v>
      </c>
      <c r="BL124" s="80">
        <v>5080.82</v>
      </c>
      <c r="BM124" s="80">
        <v>3263.81</v>
      </c>
      <c r="BN124" s="82">
        <f t="shared" si="94"/>
        <v>1817.0099999999998</v>
      </c>
      <c r="BO124" s="86">
        <f t="shared" si="95"/>
        <v>0.6423785924319303</v>
      </c>
      <c r="BP124" s="80">
        <v>965.90000000000009</v>
      </c>
      <c r="BQ124" s="80">
        <v>0</v>
      </c>
      <c r="BR124" s="82">
        <f t="shared" si="96"/>
        <v>965.90000000000009</v>
      </c>
      <c r="BS124" s="86">
        <f t="shared" si="97"/>
        <v>0</v>
      </c>
      <c r="BT124" s="80">
        <v>2125.41</v>
      </c>
      <c r="BU124" s="80">
        <v>0</v>
      </c>
      <c r="BV124" s="82">
        <f t="shared" si="98"/>
        <v>2125.41</v>
      </c>
      <c r="BW124" s="86">
        <f t="shared" si="99"/>
        <v>0</v>
      </c>
      <c r="BX124" s="80">
        <v>1942.5299999999997</v>
      </c>
      <c r="BY124" s="80">
        <v>0</v>
      </c>
      <c r="BZ124" s="82">
        <f t="shared" si="100"/>
        <v>1942.5299999999997</v>
      </c>
      <c r="CA124" s="86">
        <f t="shared" si="101"/>
        <v>0</v>
      </c>
      <c r="CB124" s="80">
        <v>2874.8999999999996</v>
      </c>
      <c r="CC124" s="80">
        <v>660.38</v>
      </c>
      <c r="CD124" s="82">
        <f t="shared" si="102"/>
        <v>2214.5199999999995</v>
      </c>
      <c r="CE124" s="83">
        <f t="shared" si="103"/>
        <v>0.22970538105673244</v>
      </c>
      <c r="CF124" s="84">
        <v>231.17999999999998</v>
      </c>
      <c r="CG124" s="84">
        <v>0</v>
      </c>
      <c r="CH124" s="82">
        <f t="shared" si="104"/>
        <v>231.17999999999998</v>
      </c>
      <c r="CI124" s="86">
        <f t="shared" si="105"/>
        <v>0</v>
      </c>
      <c r="CJ124" s="80">
        <v>0</v>
      </c>
      <c r="CK124" s="81">
        <v>0</v>
      </c>
      <c r="CL124" s="81">
        <v>0</v>
      </c>
      <c r="CM124" s="92"/>
      <c r="CN124" s="93">
        <v>38009.1</v>
      </c>
      <c r="CO124" s="93">
        <v>52080.799999999996</v>
      </c>
      <c r="CP124" s="87">
        <f t="shared" si="106"/>
        <v>-14071.699999999997</v>
      </c>
      <c r="CQ124" s="94">
        <f t="shared" si="107"/>
        <v>1.3702192369721986</v>
      </c>
      <c r="CR124" s="80">
        <v>16521.82</v>
      </c>
      <c r="CS124" s="81">
        <v>15607.859999999999</v>
      </c>
      <c r="CT124" s="87">
        <f t="shared" si="108"/>
        <v>913.96000000000095</v>
      </c>
      <c r="CU124" s="94">
        <f t="shared" si="109"/>
        <v>0.94468163918987125</v>
      </c>
      <c r="CV124" s="80">
        <v>10197.869999999999</v>
      </c>
      <c r="CW124" s="81">
        <v>0</v>
      </c>
      <c r="CX124" s="87">
        <f t="shared" si="110"/>
        <v>10197.869999999999</v>
      </c>
      <c r="CY124" s="86">
        <f t="shared" si="111"/>
        <v>0</v>
      </c>
      <c r="CZ124" s="80">
        <v>1244.51</v>
      </c>
      <c r="DA124" s="81">
        <v>1023.4999999999999</v>
      </c>
      <c r="DB124" s="87">
        <f t="shared" si="112"/>
        <v>221.0100000000001</v>
      </c>
      <c r="DC124" s="86">
        <f t="shared" si="113"/>
        <v>0.8224120336517986</v>
      </c>
      <c r="DD124" s="80">
        <v>160.09</v>
      </c>
      <c r="DE124" s="81">
        <v>2307.46</v>
      </c>
      <c r="DF124" s="87">
        <f t="shared" si="114"/>
        <v>-2147.37</v>
      </c>
      <c r="DG124" s="86">
        <f t="shared" si="115"/>
        <v>14.413517396464488</v>
      </c>
      <c r="DH124" s="95">
        <v>6133.0000000000009</v>
      </c>
      <c r="DI124" s="403">
        <v>3890.45</v>
      </c>
      <c r="DJ124" s="87">
        <f t="shared" si="116"/>
        <v>2242.5500000000011</v>
      </c>
      <c r="DK124" s="94">
        <f t="shared" si="117"/>
        <v>0.63434697537909657</v>
      </c>
      <c r="DL124" s="80">
        <v>0</v>
      </c>
      <c r="DM124" s="81">
        <v>0</v>
      </c>
      <c r="DN124" s="87">
        <f t="shared" si="118"/>
        <v>0</v>
      </c>
      <c r="DO124" s="406"/>
      <c r="DP124" s="84">
        <v>0</v>
      </c>
      <c r="DQ124" s="80">
        <v>0</v>
      </c>
      <c r="DR124" s="82">
        <f t="shared" si="119"/>
        <v>0</v>
      </c>
      <c r="DS124" s="96"/>
      <c r="DT124" s="97">
        <v>5444.41</v>
      </c>
      <c r="DU124" s="97">
        <v>5654.1299999999992</v>
      </c>
      <c r="DV124" s="98">
        <f t="shared" si="120"/>
        <v>164504.51999999999</v>
      </c>
      <c r="DW124" s="87">
        <f t="shared" si="121"/>
        <v>157022.84000000003</v>
      </c>
      <c r="DX124" s="87">
        <f t="shared" si="122"/>
        <v>7481.6799999999639</v>
      </c>
      <c r="DY124" s="83">
        <f t="shared" si="123"/>
        <v>0.95451991227961419</v>
      </c>
      <c r="DZ124" s="108"/>
      <c r="EA124" s="100">
        <f t="shared" si="67"/>
        <v>98012.169999999955</v>
      </c>
      <c r="EB124" s="91">
        <f t="shared" si="68"/>
        <v>-1763.5200000000043</v>
      </c>
      <c r="EC124" s="101"/>
      <c r="ED124" s="101"/>
      <c r="EE124" s="102">
        <v>25707.519999999993</v>
      </c>
      <c r="EF124" s="102">
        <v>37473.910000000003</v>
      </c>
      <c r="EG124" s="103">
        <f t="shared" si="124"/>
        <v>11766.39000000001</v>
      </c>
      <c r="EH124" s="104">
        <f t="shared" si="69"/>
        <v>0.45770225988348989</v>
      </c>
      <c r="EI124" s="101"/>
      <c r="EJ124" s="101"/>
      <c r="EK124" s="396"/>
      <c r="EL124" s="2"/>
      <c r="EM124" s="101"/>
      <c r="EN124" s="101"/>
    </row>
    <row r="125" spans="1:144" s="1" customFormat="1" ht="15.75" customHeight="1" x14ac:dyDescent="0.25">
      <c r="A125" s="105" t="s">
        <v>125</v>
      </c>
      <c r="B125" s="106">
        <v>5</v>
      </c>
      <c r="C125" s="107">
        <v>4</v>
      </c>
      <c r="D125" s="76" t="s">
        <v>403</v>
      </c>
      <c r="E125" s="77">
        <v>2751.5600000000004</v>
      </c>
      <c r="F125" s="78">
        <v>119467.25</v>
      </c>
      <c r="G125" s="79">
        <v>68385.64</v>
      </c>
      <c r="H125" s="80">
        <v>4039.8399999999997</v>
      </c>
      <c r="I125" s="81">
        <v>750.35</v>
      </c>
      <c r="J125" s="82">
        <f t="shared" si="70"/>
        <v>3289.49</v>
      </c>
      <c r="K125" s="83">
        <f t="shared" si="71"/>
        <v>0.18573755396253319</v>
      </c>
      <c r="L125" s="84">
        <v>2006.1399999999999</v>
      </c>
      <c r="M125" s="84">
        <v>685.14999999999986</v>
      </c>
      <c r="N125" s="82">
        <f t="shared" si="72"/>
        <v>1320.99</v>
      </c>
      <c r="O125" s="83">
        <f t="shared" si="73"/>
        <v>0.34152651360323799</v>
      </c>
      <c r="P125" s="84">
        <v>3792.1800000000003</v>
      </c>
      <c r="Q125" s="84">
        <v>2920.48</v>
      </c>
      <c r="R125" s="82">
        <f t="shared" si="74"/>
        <v>871.70000000000027</v>
      </c>
      <c r="S125" s="83">
        <f t="shared" si="75"/>
        <v>0.77013221946215626</v>
      </c>
      <c r="T125" s="84">
        <v>756.66000000000008</v>
      </c>
      <c r="U125" s="84">
        <v>646.94000000000005</v>
      </c>
      <c r="V125" s="82">
        <f t="shared" si="76"/>
        <v>109.72000000000003</v>
      </c>
      <c r="W125" s="83">
        <f t="shared" si="77"/>
        <v>0.85499431713054741</v>
      </c>
      <c r="X125" s="84">
        <v>233.87000000000003</v>
      </c>
      <c r="Y125" s="84">
        <v>281.47000000000003</v>
      </c>
      <c r="Z125" s="82">
        <f t="shared" si="78"/>
        <v>-47.599999999999994</v>
      </c>
      <c r="AA125" s="83">
        <f t="shared" si="79"/>
        <v>1.2035318766836276</v>
      </c>
      <c r="AB125" s="84">
        <v>4159.5200000000004</v>
      </c>
      <c r="AC125" s="84">
        <v>2860.2</v>
      </c>
      <c r="AD125" s="82">
        <f t="shared" si="80"/>
        <v>1299.3200000000006</v>
      </c>
      <c r="AE125" s="83">
        <f t="shared" si="81"/>
        <v>0.6876274185482939</v>
      </c>
      <c r="AF125" s="84">
        <v>942.1400000000001</v>
      </c>
      <c r="AG125" s="84">
        <v>2870.44</v>
      </c>
      <c r="AH125" s="82">
        <f t="shared" si="82"/>
        <v>-1928.3</v>
      </c>
      <c r="AI125" s="85">
        <f t="shared" si="83"/>
        <v>3.0467234169019464</v>
      </c>
      <c r="AJ125" s="84">
        <v>5186.1399999999994</v>
      </c>
      <c r="AK125" s="84">
        <v>2953.89</v>
      </c>
      <c r="AL125" s="82">
        <f t="shared" si="84"/>
        <v>2232.2499999999995</v>
      </c>
      <c r="AM125" s="86">
        <f t="shared" si="85"/>
        <v>0.56957390274847963</v>
      </c>
      <c r="AN125" s="80">
        <v>0</v>
      </c>
      <c r="AO125" s="81">
        <v>0</v>
      </c>
      <c r="AP125" s="87">
        <f t="shared" si="86"/>
        <v>0</v>
      </c>
      <c r="AQ125" s="83"/>
      <c r="AR125" s="84">
        <v>0</v>
      </c>
      <c r="AS125" s="84">
        <v>0</v>
      </c>
      <c r="AT125" s="87">
        <f t="shared" si="64"/>
        <v>0</v>
      </c>
      <c r="AU125" s="96"/>
      <c r="AV125" s="80">
        <v>1673.77</v>
      </c>
      <c r="AW125" s="81">
        <v>2785.32</v>
      </c>
      <c r="AX125" s="87">
        <f t="shared" si="87"/>
        <v>-1111.5500000000002</v>
      </c>
      <c r="AY125" s="83">
        <f t="shared" si="88"/>
        <v>1.6640996074729504</v>
      </c>
      <c r="AZ125" s="90">
        <v>0</v>
      </c>
      <c r="BA125" s="82">
        <v>0</v>
      </c>
      <c r="BB125" s="82">
        <f t="shared" si="89"/>
        <v>0</v>
      </c>
      <c r="BC125" s="91"/>
      <c r="BD125" s="84">
        <v>26676.1</v>
      </c>
      <c r="BE125" s="84">
        <v>0</v>
      </c>
      <c r="BF125" s="87">
        <f t="shared" si="90"/>
        <v>26676.1</v>
      </c>
      <c r="BG125" s="83">
        <f t="shared" si="91"/>
        <v>0</v>
      </c>
      <c r="BH125" s="84">
        <v>2351.23</v>
      </c>
      <c r="BI125" s="84">
        <v>0</v>
      </c>
      <c r="BJ125" s="82">
        <f t="shared" si="92"/>
        <v>2351.23</v>
      </c>
      <c r="BK125" s="86">
        <f t="shared" si="93"/>
        <v>0</v>
      </c>
      <c r="BL125" s="80">
        <v>3420.4699999999993</v>
      </c>
      <c r="BM125" s="80">
        <v>7232.2699999999995</v>
      </c>
      <c r="BN125" s="82">
        <f t="shared" si="94"/>
        <v>-3811.8</v>
      </c>
      <c r="BO125" s="86">
        <f t="shared" si="95"/>
        <v>2.1144082538364612</v>
      </c>
      <c r="BP125" s="80">
        <v>573.97</v>
      </c>
      <c r="BQ125" s="80">
        <v>0</v>
      </c>
      <c r="BR125" s="82">
        <f t="shared" si="96"/>
        <v>573.97</v>
      </c>
      <c r="BS125" s="86">
        <f t="shared" si="97"/>
        <v>0</v>
      </c>
      <c r="BT125" s="80">
        <v>1431.67</v>
      </c>
      <c r="BU125" s="80">
        <v>0</v>
      </c>
      <c r="BV125" s="82">
        <f t="shared" si="98"/>
        <v>1431.67</v>
      </c>
      <c r="BW125" s="86">
        <f t="shared" si="99"/>
        <v>0</v>
      </c>
      <c r="BX125" s="80">
        <v>862.8900000000001</v>
      </c>
      <c r="BY125" s="80">
        <v>0</v>
      </c>
      <c r="BZ125" s="82">
        <f t="shared" si="100"/>
        <v>862.8900000000001</v>
      </c>
      <c r="CA125" s="86">
        <f t="shared" si="101"/>
        <v>0</v>
      </c>
      <c r="CB125" s="80">
        <v>1392.54</v>
      </c>
      <c r="CC125" s="80">
        <v>547.72</v>
      </c>
      <c r="CD125" s="82">
        <f t="shared" si="102"/>
        <v>844.81999999999994</v>
      </c>
      <c r="CE125" s="83">
        <f t="shared" si="103"/>
        <v>0.3933244287417238</v>
      </c>
      <c r="CF125" s="84">
        <v>154.07</v>
      </c>
      <c r="CG125" s="84">
        <v>0</v>
      </c>
      <c r="CH125" s="82">
        <f t="shared" si="104"/>
        <v>154.07</v>
      </c>
      <c r="CI125" s="86">
        <f t="shared" si="105"/>
        <v>0</v>
      </c>
      <c r="CJ125" s="80">
        <v>0</v>
      </c>
      <c r="CK125" s="81">
        <v>0</v>
      </c>
      <c r="CL125" s="81">
        <v>0</v>
      </c>
      <c r="CM125" s="92"/>
      <c r="CN125" s="93">
        <v>12243.050000000001</v>
      </c>
      <c r="CO125" s="93">
        <v>21280.52</v>
      </c>
      <c r="CP125" s="87">
        <f t="shared" si="106"/>
        <v>-9037.4699999999993</v>
      </c>
      <c r="CQ125" s="94">
        <f t="shared" si="107"/>
        <v>1.7381714523750209</v>
      </c>
      <c r="CR125" s="80">
        <v>11191.130000000001</v>
      </c>
      <c r="CS125" s="81">
        <v>10600.82</v>
      </c>
      <c r="CT125" s="87">
        <f t="shared" si="108"/>
        <v>590.31000000000131</v>
      </c>
      <c r="CU125" s="94">
        <f t="shared" si="109"/>
        <v>0.947251975448413</v>
      </c>
      <c r="CV125" s="80">
        <v>6710.7600000000011</v>
      </c>
      <c r="CW125" s="81">
        <v>0</v>
      </c>
      <c r="CX125" s="87">
        <f t="shared" si="110"/>
        <v>6710.7600000000011</v>
      </c>
      <c r="CY125" s="86">
        <f t="shared" si="111"/>
        <v>0</v>
      </c>
      <c r="CZ125" s="80">
        <v>774.83000000000015</v>
      </c>
      <c r="DA125" s="81">
        <v>638.04999999999995</v>
      </c>
      <c r="DB125" s="87">
        <f t="shared" si="112"/>
        <v>136.7800000000002</v>
      </c>
      <c r="DC125" s="86">
        <f t="shared" si="113"/>
        <v>0.82347095491914335</v>
      </c>
      <c r="DD125" s="80">
        <v>101.27000000000001</v>
      </c>
      <c r="DE125" s="81">
        <v>2307.46</v>
      </c>
      <c r="DF125" s="87">
        <f t="shared" si="114"/>
        <v>-2206.19</v>
      </c>
      <c r="DG125" s="86">
        <f t="shared" si="115"/>
        <v>22.785227609361112</v>
      </c>
      <c r="DH125" s="95">
        <v>5869.0900000000011</v>
      </c>
      <c r="DI125" s="403">
        <v>3803.71</v>
      </c>
      <c r="DJ125" s="87">
        <f t="shared" si="116"/>
        <v>2065.380000000001</v>
      </c>
      <c r="DK125" s="94">
        <f t="shared" si="117"/>
        <v>0.64809195292626276</v>
      </c>
      <c r="DL125" s="80">
        <v>0</v>
      </c>
      <c r="DM125" s="81">
        <v>0</v>
      </c>
      <c r="DN125" s="87">
        <f t="shared" si="118"/>
        <v>0</v>
      </c>
      <c r="DO125" s="406"/>
      <c r="DP125" s="84">
        <v>0</v>
      </c>
      <c r="DQ125" s="80">
        <v>0</v>
      </c>
      <c r="DR125" s="82">
        <f t="shared" si="119"/>
        <v>0</v>
      </c>
      <c r="DS125" s="96"/>
      <c r="DT125" s="97">
        <v>3305.2400000000007</v>
      </c>
      <c r="DU125" s="97">
        <v>2214.5200000000004</v>
      </c>
      <c r="DV125" s="98">
        <f t="shared" si="120"/>
        <v>99848.569999999978</v>
      </c>
      <c r="DW125" s="87">
        <f t="shared" si="121"/>
        <v>65379.31</v>
      </c>
      <c r="DX125" s="87">
        <f t="shared" si="122"/>
        <v>34469.25999999998</v>
      </c>
      <c r="DY125" s="83">
        <f t="shared" si="123"/>
        <v>0.65478464038092898</v>
      </c>
      <c r="DZ125" s="108"/>
      <c r="EA125" s="100">
        <f t="shared" si="67"/>
        <v>153936.50999999998</v>
      </c>
      <c r="EB125" s="91">
        <f t="shared" si="68"/>
        <v>97468.589999999982</v>
      </c>
      <c r="EC125" s="101"/>
      <c r="ED125" s="101"/>
      <c r="EE125" s="102">
        <v>15601.310000000003</v>
      </c>
      <c r="EF125" s="102">
        <v>71020.87</v>
      </c>
      <c r="EG125" s="103">
        <f t="shared" si="124"/>
        <v>55419.55999999999</v>
      </c>
      <c r="EH125" s="104">
        <f t="shared" si="69"/>
        <v>3.5522376005604643</v>
      </c>
      <c r="EI125" s="101"/>
      <c r="EJ125" s="101"/>
      <c r="EK125" s="396"/>
      <c r="EL125" s="2"/>
      <c r="EM125" s="101"/>
      <c r="EN125" s="101"/>
    </row>
    <row r="126" spans="1:144" s="1" customFormat="1" ht="15.75" customHeight="1" x14ac:dyDescent="0.25">
      <c r="A126" s="105" t="s">
        <v>126</v>
      </c>
      <c r="B126" s="106">
        <v>9</v>
      </c>
      <c r="C126" s="107">
        <v>2</v>
      </c>
      <c r="D126" s="76" t="s">
        <v>404</v>
      </c>
      <c r="E126" s="77">
        <v>3720.0999999999995</v>
      </c>
      <c r="F126" s="78">
        <v>-106058.11000000002</v>
      </c>
      <c r="G126" s="79">
        <v>-59777.499999999993</v>
      </c>
      <c r="H126" s="80">
        <v>5811.5500000000011</v>
      </c>
      <c r="I126" s="81">
        <v>531.4799999999999</v>
      </c>
      <c r="J126" s="82">
        <f t="shared" si="70"/>
        <v>5280.0700000000015</v>
      </c>
      <c r="K126" s="83">
        <f t="shared" si="71"/>
        <v>9.1452366408273145E-2</v>
      </c>
      <c r="L126" s="84">
        <v>3055.2899999999995</v>
      </c>
      <c r="M126" s="84">
        <v>647.79999999999995</v>
      </c>
      <c r="N126" s="82">
        <f t="shared" si="72"/>
        <v>2407.4899999999998</v>
      </c>
      <c r="O126" s="83">
        <f t="shared" si="73"/>
        <v>0.21202569968808199</v>
      </c>
      <c r="P126" s="84">
        <v>4670.5800000000008</v>
      </c>
      <c r="Q126" s="84">
        <v>3581.38</v>
      </c>
      <c r="R126" s="82">
        <f t="shared" si="74"/>
        <v>1089.2000000000007</v>
      </c>
      <c r="S126" s="83">
        <f t="shared" si="75"/>
        <v>0.76679555858158932</v>
      </c>
      <c r="T126" s="84">
        <v>939.72</v>
      </c>
      <c r="U126" s="84">
        <v>805.18</v>
      </c>
      <c r="V126" s="82">
        <f t="shared" si="76"/>
        <v>134.54000000000008</v>
      </c>
      <c r="W126" s="83">
        <f t="shared" si="77"/>
        <v>0.85682969395138975</v>
      </c>
      <c r="X126" s="84">
        <v>257.45000000000005</v>
      </c>
      <c r="Y126" s="84">
        <v>176.13</v>
      </c>
      <c r="Z126" s="82">
        <f t="shared" si="78"/>
        <v>81.32000000000005</v>
      </c>
      <c r="AA126" s="83">
        <f t="shared" si="79"/>
        <v>0.68413284132841312</v>
      </c>
      <c r="AB126" s="84">
        <v>2272.98</v>
      </c>
      <c r="AC126" s="84">
        <v>2051.88</v>
      </c>
      <c r="AD126" s="82">
        <f t="shared" si="80"/>
        <v>221.09999999999991</v>
      </c>
      <c r="AE126" s="83">
        <f t="shared" si="81"/>
        <v>0.90272681677797428</v>
      </c>
      <c r="AF126" s="84">
        <v>1273.7900000000002</v>
      </c>
      <c r="AG126" s="84">
        <v>3101.77</v>
      </c>
      <c r="AH126" s="82">
        <f t="shared" si="82"/>
        <v>-1827.9799999999998</v>
      </c>
      <c r="AI126" s="85">
        <f t="shared" si="83"/>
        <v>2.4350717151178762</v>
      </c>
      <c r="AJ126" s="84">
        <v>7012.75</v>
      </c>
      <c r="AK126" s="84">
        <v>34915.370000000003</v>
      </c>
      <c r="AL126" s="82">
        <f t="shared" si="84"/>
        <v>-27902.620000000003</v>
      </c>
      <c r="AM126" s="86">
        <f t="shared" si="85"/>
        <v>4.9788413960286624</v>
      </c>
      <c r="AN126" s="80">
        <v>24386.199999999997</v>
      </c>
      <c r="AO126" s="81">
        <v>24069.8</v>
      </c>
      <c r="AP126" s="87">
        <f t="shared" si="86"/>
        <v>316.39999999999782</v>
      </c>
      <c r="AQ126" s="83">
        <f t="shared" si="63"/>
        <v>0.98702544881941434</v>
      </c>
      <c r="AR126" s="84">
        <v>2070.2200000000003</v>
      </c>
      <c r="AS126" s="84">
        <v>2031.2199999999998</v>
      </c>
      <c r="AT126" s="87">
        <f t="shared" si="64"/>
        <v>39.000000000000455</v>
      </c>
      <c r="AU126" s="96">
        <f t="shared" si="65"/>
        <v>0.98116142245751636</v>
      </c>
      <c r="AV126" s="80">
        <v>1981.3099999999997</v>
      </c>
      <c r="AW126" s="81">
        <v>3276.79</v>
      </c>
      <c r="AX126" s="87">
        <f t="shared" si="87"/>
        <v>-1295.4800000000002</v>
      </c>
      <c r="AY126" s="83">
        <f t="shared" si="88"/>
        <v>1.6538502304031173</v>
      </c>
      <c r="AZ126" s="90">
        <v>0</v>
      </c>
      <c r="BA126" s="82">
        <v>0</v>
      </c>
      <c r="BB126" s="82">
        <f t="shared" si="89"/>
        <v>0</v>
      </c>
      <c r="BC126" s="91"/>
      <c r="BD126" s="84">
        <v>31068.730000000003</v>
      </c>
      <c r="BE126" s="84">
        <v>26977.89</v>
      </c>
      <c r="BF126" s="87">
        <f t="shared" si="90"/>
        <v>4090.8400000000038</v>
      </c>
      <c r="BG126" s="83">
        <f t="shared" si="91"/>
        <v>0.86832934593721711</v>
      </c>
      <c r="BH126" s="84">
        <v>3467.8999999999992</v>
      </c>
      <c r="BI126" s="84">
        <v>0</v>
      </c>
      <c r="BJ126" s="82">
        <f t="shared" si="92"/>
        <v>3467.8999999999992</v>
      </c>
      <c r="BK126" s="86">
        <f t="shared" si="93"/>
        <v>0</v>
      </c>
      <c r="BL126" s="80">
        <v>5289.59</v>
      </c>
      <c r="BM126" s="80">
        <v>0</v>
      </c>
      <c r="BN126" s="82">
        <f t="shared" si="94"/>
        <v>5289.59</v>
      </c>
      <c r="BO126" s="86">
        <f t="shared" si="95"/>
        <v>0</v>
      </c>
      <c r="BP126" s="80">
        <v>924.06</v>
      </c>
      <c r="BQ126" s="80">
        <v>0</v>
      </c>
      <c r="BR126" s="82">
        <f t="shared" si="96"/>
        <v>924.06</v>
      </c>
      <c r="BS126" s="86">
        <f t="shared" si="97"/>
        <v>0</v>
      </c>
      <c r="BT126" s="80">
        <v>1917.3400000000004</v>
      </c>
      <c r="BU126" s="80">
        <v>0</v>
      </c>
      <c r="BV126" s="82">
        <f t="shared" si="98"/>
        <v>1917.3400000000004</v>
      </c>
      <c r="BW126" s="86">
        <f t="shared" si="99"/>
        <v>0</v>
      </c>
      <c r="BX126" s="80">
        <v>949.36999999999978</v>
      </c>
      <c r="BY126" s="80">
        <v>0</v>
      </c>
      <c r="BZ126" s="82">
        <f t="shared" si="100"/>
        <v>949.36999999999978</v>
      </c>
      <c r="CA126" s="86">
        <f t="shared" si="101"/>
        <v>0</v>
      </c>
      <c r="CB126" s="80">
        <v>552.81000000000006</v>
      </c>
      <c r="CC126" s="80">
        <v>166.37</v>
      </c>
      <c r="CD126" s="82">
        <f t="shared" si="102"/>
        <v>386.44000000000005</v>
      </c>
      <c r="CE126" s="83">
        <f t="shared" si="103"/>
        <v>0.300953311264268</v>
      </c>
      <c r="CF126" s="84">
        <v>176.35</v>
      </c>
      <c r="CG126" s="84">
        <v>0</v>
      </c>
      <c r="CH126" s="82">
        <f t="shared" si="104"/>
        <v>176.35</v>
      </c>
      <c r="CI126" s="86">
        <f t="shared" si="105"/>
        <v>0</v>
      </c>
      <c r="CJ126" s="80">
        <v>0</v>
      </c>
      <c r="CK126" s="81">
        <v>0</v>
      </c>
      <c r="CL126" s="81">
        <v>0</v>
      </c>
      <c r="CM126" s="92"/>
      <c r="CN126" s="93">
        <v>20900.62</v>
      </c>
      <c r="CO126" s="93">
        <v>26114.799999999999</v>
      </c>
      <c r="CP126" s="87">
        <f t="shared" si="106"/>
        <v>-5214.18</v>
      </c>
      <c r="CQ126" s="94">
        <f t="shared" si="107"/>
        <v>1.2494748959600241</v>
      </c>
      <c r="CR126" s="80">
        <v>21954.53</v>
      </c>
      <c r="CS126" s="81">
        <v>23045.360000000001</v>
      </c>
      <c r="CT126" s="87">
        <f t="shared" si="108"/>
        <v>-1090.8300000000017</v>
      </c>
      <c r="CU126" s="94">
        <f t="shared" si="109"/>
        <v>1.04968587348488</v>
      </c>
      <c r="CV126" s="80">
        <v>3753.59</v>
      </c>
      <c r="CW126" s="81">
        <v>0</v>
      </c>
      <c r="CX126" s="87">
        <f t="shared" si="110"/>
        <v>3753.59</v>
      </c>
      <c r="CY126" s="86">
        <f t="shared" si="111"/>
        <v>0</v>
      </c>
      <c r="CZ126" s="80">
        <v>664.74999999999989</v>
      </c>
      <c r="DA126" s="81">
        <v>542.88</v>
      </c>
      <c r="DB126" s="87">
        <f t="shared" si="112"/>
        <v>121.86999999999989</v>
      </c>
      <c r="DC126" s="86">
        <f t="shared" si="113"/>
        <v>0.81666792027077861</v>
      </c>
      <c r="DD126" s="80">
        <v>85.940000000000012</v>
      </c>
      <c r="DE126" s="81">
        <v>0</v>
      </c>
      <c r="DF126" s="87">
        <f t="shared" si="114"/>
        <v>85.940000000000012</v>
      </c>
      <c r="DG126" s="86">
        <f t="shared" si="115"/>
        <v>0</v>
      </c>
      <c r="DH126" s="95">
        <v>5848.3500000000013</v>
      </c>
      <c r="DI126" s="403">
        <v>4980.49</v>
      </c>
      <c r="DJ126" s="87">
        <f t="shared" si="116"/>
        <v>867.86000000000149</v>
      </c>
      <c r="DK126" s="94">
        <f t="shared" si="117"/>
        <v>0.85160600853232082</v>
      </c>
      <c r="DL126" s="80">
        <v>6938.2899999999991</v>
      </c>
      <c r="DM126" s="81">
        <v>6089.94</v>
      </c>
      <c r="DN126" s="87">
        <f t="shared" si="118"/>
        <v>848.34999999999945</v>
      </c>
      <c r="DO126" s="406">
        <f t="shared" si="66"/>
        <v>0.87772923876055919</v>
      </c>
      <c r="DP126" s="84">
        <v>0</v>
      </c>
      <c r="DQ126" s="80">
        <v>0</v>
      </c>
      <c r="DR126" s="82">
        <f t="shared" si="119"/>
        <v>0</v>
      </c>
      <c r="DS126" s="96"/>
      <c r="DT126" s="97">
        <v>5465.81</v>
      </c>
      <c r="DU126" s="97">
        <v>5506.04</v>
      </c>
      <c r="DV126" s="98">
        <f t="shared" si="120"/>
        <v>163689.86999999997</v>
      </c>
      <c r="DW126" s="87">
        <f t="shared" si="121"/>
        <v>168612.57</v>
      </c>
      <c r="DX126" s="87">
        <f t="shared" si="122"/>
        <v>-4922.7000000000407</v>
      </c>
      <c r="DY126" s="83">
        <f t="shared" si="123"/>
        <v>1.0300733331879366</v>
      </c>
      <c r="DZ126" s="108"/>
      <c r="EA126" s="100">
        <f t="shared" si="67"/>
        <v>-110980.81000000006</v>
      </c>
      <c r="EB126" s="91">
        <f t="shared" si="68"/>
        <v>-42575.609999999986</v>
      </c>
      <c r="EC126" s="101"/>
      <c r="ED126" s="101"/>
      <c r="EE126" s="102">
        <v>25799.280000000002</v>
      </c>
      <c r="EF126" s="102">
        <v>32714.73</v>
      </c>
      <c r="EG126" s="103">
        <f t="shared" si="124"/>
        <v>6915.4499999999971</v>
      </c>
      <c r="EH126" s="104">
        <f t="shared" si="69"/>
        <v>0.26804817808869069</v>
      </c>
      <c r="EI126" s="101"/>
      <c r="EJ126" s="101"/>
      <c r="EK126" s="396"/>
      <c r="EL126" s="2"/>
      <c r="EM126" s="101"/>
      <c r="EN126" s="101"/>
    </row>
    <row r="127" spans="1:144" s="1" customFormat="1" ht="15.75" customHeight="1" x14ac:dyDescent="0.25">
      <c r="A127" s="105" t="s">
        <v>127</v>
      </c>
      <c r="B127" s="106">
        <v>5</v>
      </c>
      <c r="C127" s="107">
        <v>2</v>
      </c>
      <c r="D127" s="76" t="s">
        <v>405</v>
      </c>
      <c r="E127" s="77">
        <v>1941.8999999999999</v>
      </c>
      <c r="F127" s="78">
        <v>115786.01999999999</v>
      </c>
      <c r="G127" s="79">
        <v>86038.689999999988</v>
      </c>
      <c r="H127" s="80">
        <v>3564.72</v>
      </c>
      <c r="I127" s="81">
        <v>574</v>
      </c>
      <c r="J127" s="82">
        <f t="shared" si="70"/>
        <v>2990.72</v>
      </c>
      <c r="K127" s="83">
        <f t="shared" si="71"/>
        <v>0.16102246459749994</v>
      </c>
      <c r="L127" s="84">
        <v>2294.36</v>
      </c>
      <c r="M127" s="84">
        <v>605.68000000000006</v>
      </c>
      <c r="N127" s="82">
        <f t="shared" si="72"/>
        <v>1688.68</v>
      </c>
      <c r="O127" s="83">
        <f t="shared" si="73"/>
        <v>0.26398647117278895</v>
      </c>
      <c r="P127" s="84">
        <v>2826.4100000000003</v>
      </c>
      <c r="Q127" s="84">
        <v>858.04</v>
      </c>
      <c r="R127" s="82">
        <f t="shared" si="74"/>
        <v>1968.3700000000003</v>
      </c>
      <c r="S127" s="83">
        <f t="shared" si="75"/>
        <v>0.30357945237952028</v>
      </c>
      <c r="T127" s="84">
        <v>601.77</v>
      </c>
      <c r="U127" s="84">
        <v>943.52</v>
      </c>
      <c r="V127" s="82">
        <f t="shared" si="76"/>
        <v>-341.75</v>
      </c>
      <c r="W127" s="83">
        <f t="shared" si="77"/>
        <v>1.5679080047194112</v>
      </c>
      <c r="X127" s="84">
        <v>116.89000000000001</v>
      </c>
      <c r="Y127" s="84">
        <v>140.76000000000002</v>
      </c>
      <c r="Z127" s="82">
        <f t="shared" si="78"/>
        <v>-23.870000000000005</v>
      </c>
      <c r="AA127" s="83">
        <f t="shared" si="79"/>
        <v>1.204209085464967</v>
      </c>
      <c r="AB127" s="84">
        <v>1492.96</v>
      </c>
      <c r="AC127" s="84">
        <v>1500.7199999999998</v>
      </c>
      <c r="AD127" s="82">
        <f t="shared" si="80"/>
        <v>-7.7599999999997635</v>
      </c>
      <c r="AE127" s="83">
        <f t="shared" si="81"/>
        <v>1.0051977280034292</v>
      </c>
      <c r="AF127" s="84">
        <v>664.90999999999985</v>
      </c>
      <c r="AG127" s="84">
        <v>1956.26</v>
      </c>
      <c r="AH127" s="82">
        <f t="shared" si="82"/>
        <v>-1291.3500000000001</v>
      </c>
      <c r="AI127" s="85">
        <f t="shared" si="83"/>
        <v>2.9421425456076769</v>
      </c>
      <c r="AJ127" s="84">
        <v>3660.08</v>
      </c>
      <c r="AK127" s="84">
        <v>2084.6799999999998</v>
      </c>
      <c r="AL127" s="82">
        <f t="shared" si="84"/>
        <v>1575.4</v>
      </c>
      <c r="AM127" s="86">
        <f t="shared" si="85"/>
        <v>0.56957224978688992</v>
      </c>
      <c r="AN127" s="80">
        <v>0</v>
      </c>
      <c r="AO127" s="81">
        <v>0</v>
      </c>
      <c r="AP127" s="87">
        <f t="shared" si="86"/>
        <v>0</v>
      </c>
      <c r="AQ127" s="83"/>
      <c r="AR127" s="84">
        <v>0</v>
      </c>
      <c r="AS127" s="84">
        <v>0</v>
      </c>
      <c r="AT127" s="87">
        <f t="shared" si="64"/>
        <v>0</v>
      </c>
      <c r="AU127" s="96"/>
      <c r="AV127" s="80">
        <v>1621.09</v>
      </c>
      <c r="AW127" s="81">
        <v>2710.69</v>
      </c>
      <c r="AX127" s="87">
        <f t="shared" si="87"/>
        <v>-1089.6000000000001</v>
      </c>
      <c r="AY127" s="83">
        <f t="shared" si="88"/>
        <v>1.6721403500114123</v>
      </c>
      <c r="AZ127" s="90">
        <v>0</v>
      </c>
      <c r="BA127" s="82">
        <v>0</v>
      </c>
      <c r="BB127" s="82">
        <f t="shared" si="89"/>
        <v>0</v>
      </c>
      <c r="BC127" s="91"/>
      <c r="BD127" s="84">
        <v>10460.02</v>
      </c>
      <c r="BE127" s="84">
        <v>82487.09</v>
      </c>
      <c r="BF127" s="87">
        <f t="shared" si="90"/>
        <v>-72027.069999999992</v>
      </c>
      <c r="BG127" s="83">
        <f t="shared" si="91"/>
        <v>7.8859399886424688</v>
      </c>
      <c r="BH127" s="84">
        <v>2426</v>
      </c>
      <c r="BI127" s="84">
        <v>0</v>
      </c>
      <c r="BJ127" s="82">
        <f t="shared" si="92"/>
        <v>2426</v>
      </c>
      <c r="BK127" s="86">
        <f t="shared" si="93"/>
        <v>0</v>
      </c>
      <c r="BL127" s="80">
        <v>3911.1599999999994</v>
      </c>
      <c r="BM127" s="80">
        <v>0</v>
      </c>
      <c r="BN127" s="82">
        <f t="shared" si="94"/>
        <v>3911.1599999999994</v>
      </c>
      <c r="BO127" s="86">
        <f t="shared" si="95"/>
        <v>0</v>
      </c>
      <c r="BP127" s="80">
        <v>489.93000000000006</v>
      </c>
      <c r="BQ127" s="80">
        <v>0</v>
      </c>
      <c r="BR127" s="82">
        <f t="shared" si="96"/>
        <v>489.93000000000006</v>
      </c>
      <c r="BS127" s="86">
        <f t="shared" si="97"/>
        <v>0</v>
      </c>
      <c r="BT127" s="80">
        <v>996.18000000000006</v>
      </c>
      <c r="BU127" s="80">
        <v>0</v>
      </c>
      <c r="BV127" s="82">
        <f t="shared" si="98"/>
        <v>996.18000000000006</v>
      </c>
      <c r="BW127" s="86">
        <f t="shared" si="99"/>
        <v>0</v>
      </c>
      <c r="BX127" s="80">
        <v>431.88</v>
      </c>
      <c r="BY127" s="80">
        <v>0</v>
      </c>
      <c r="BZ127" s="82">
        <f t="shared" si="100"/>
        <v>431.88</v>
      </c>
      <c r="CA127" s="86">
        <f t="shared" si="101"/>
        <v>0</v>
      </c>
      <c r="CB127" s="80">
        <v>414.17999999999995</v>
      </c>
      <c r="CC127" s="80">
        <v>0</v>
      </c>
      <c r="CD127" s="82">
        <f t="shared" si="102"/>
        <v>414.17999999999995</v>
      </c>
      <c r="CE127" s="83">
        <f t="shared" si="103"/>
        <v>0</v>
      </c>
      <c r="CF127" s="84">
        <v>231.09999999999997</v>
      </c>
      <c r="CG127" s="84">
        <v>0</v>
      </c>
      <c r="CH127" s="82">
        <f t="shared" si="104"/>
        <v>231.09999999999997</v>
      </c>
      <c r="CI127" s="86">
        <f t="shared" si="105"/>
        <v>0</v>
      </c>
      <c r="CJ127" s="80">
        <v>0</v>
      </c>
      <c r="CK127" s="81">
        <v>0</v>
      </c>
      <c r="CL127" s="81">
        <v>0</v>
      </c>
      <c r="CM127" s="92"/>
      <c r="CN127" s="93">
        <v>14547.120000000003</v>
      </c>
      <c r="CO127" s="93">
        <v>22377.730000000003</v>
      </c>
      <c r="CP127" s="87">
        <f t="shared" si="106"/>
        <v>-7830.6100000000006</v>
      </c>
      <c r="CQ127" s="94">
        <f t="shared" si="107"/>
        <v>1.5382928029740595</v>
      </c>
      <c r="CR127" s="80">
        <v>7703.88</v>
      </c>
      <c r="CS127" s="81">
        <v>7372.92</v>
      </c>
      <c r="CT127" s="87">
        <f t="shared" si="108"/>
        <v>330.96000000000004</v>
      </c>
      <c r="CU127" s="94">
        <f t="shared" si="109"/>
        <v>0.95703982928082987</v>
      </c>
      <c r="CV127" s="80">
        <v>3633.08</v>
      </c>
      <c r="CW127" s="81">
        <v>0</v>
      </c>
      <c r="CX127" s="87">
        <f t="shared" si="110"/>
        <v>3633.08</v>
      </c>
      <c r="CY127" s="86">
        <f t="shared" si="111"/>
        <v>0</v>
      </c>
      <c r="CZ127" s="80">
        <v>564.14</v>
      </c>
      <c r="DA127" s="81">
        <v>464.27</v>
      </c>
      <c r="DB127" s="87">
        <f t="shared" si="112"/>
        <v>99.87</v>
      </c>
      <c r="DC127" s="86">
        <f t="shared" si="113"/>
        <v>0.82296947566206968</v>
      </c>
      <c r="DD127" s="80">
        <v>73.599999999999994</v>
      </c>
      <c r="DE127" s="81">
        <v>0</v>
      </c>
      <c r="DF127" s="87">
        <f t="shared" si="114"/>
        <v>73.599999999999994</v>
      </c>
      <c r="DG127" s="86">
        <f t="shared" si="115"/>
        <v>0</v>
      </c>
      <c r="DH127" s="95">
        <v>6012.32</v>
      </c>
      <c r="DI127" s="403">
        <v>5852.49</v>
      </c>
      <c r="DJ127" s="87">
        <f t="shared" si="116"/>
        <v>159.82999999999993</v>
      </c>
      <c r="DK127" s="94">
        <f t="shared" si="117"/>
        <v>0.9734162519626367</v>
      </c>
      <c r="DL127" s="80">
        <v>0</v>
      </c>
      <c r="DM127" s="81">
        <v>0</v>
      </c>
      <c r="DN127" s="87">
        <f t="shared" si="118"/>
        <v>0</v>
      </c>
      <c r="DO127" s="406"/>
      <c r="DP127" s="84">
        <v>0</v>
      </c>
      <c r="DQ127" s="80">
        <v>0</v>
      </c>
      <c r="DR127" s="82">
        <f t="shared" si="119"/>
        <v>0</v>
      </c>
      <c r="DS127" s="96"/>
      <c r="DT127" s="97">
        <v>2353.04</v>
      </c>
      <c r="DU127" s="97">
        <v>3711.78</v>
      </c>
      <c r="DV127" s="98">
        <f t="shared" si="120"/>
        <v>71090.819999999992</v>
      </c>
      <c r="DW127" s="87">
        <f t="shared" si="121"/>
        <v>133640.63</v>
      </c>
      <c r="DX127" s="87">
        <f t="shared" si="122"/>
        <v>-62549.810000000012</v>
      </c>
      <c r="DY127" s="83">
        <f t="shared" si="123"/>
        <v>1.8798577650391433</v>
      </c>
      <c r="DZ127" s="108"/>
      <c r="EA127" s="100">
        <f t="shared" si="67"/>
        <v>53236.209999999963</v>
      </c>
      <c r="EB127" s="91">
        <f t="shared" si="68"/>
        <v>22912.049999999996</v>
      </c>
      <c r="EC127" s="101"/>
      <c r="ED127" s="101"/>
      <c r="EE127" s="102">
        <v>11109.000000000004</v>
      </c>
      <c r="EF127" s="102">
        <v>58537.72</v>
      </c>
      <c r="EG127" s="103">
        <f t="shared" si="124"/>
        <v>47428.72</v>
      </c>
      <c r="EH127" s="104">
        <f t="shared" si="69"/>
        <v>4.2693959852371934</v>
      </c>
      <c r="EI127" s="101"/>
      <c r="EJ127" s="101"/>
      <c r="EK127" s="396"/>
      <c r="EL127" s="2"/>
      <c r="EM127" s="101"/>
      <c r="EN127" s="101"/>
    </row>
    <row r="128" spans="1:144" s="1" customFormat="1" ht="15.75" customHeight="1" x14ac:dyDescent="0.25">
      <c r="A128" s="105" t="s">
        <v>128</v>
      </c>
      <c r="B128" s="106">
        <v>5</v>
      </c>
      <c r="C128" s="107">
        <v>4</v>
      </c>
      <c r="D128" s="76" t="s">
        <v>406</v>
      </c>
      <c r="E128" s="77">
        <v>2736.3971428571431</v>
      </c>
      <c r="F128" s="78">
        <v>55725.830000000016</v>
      </c>
      <c r="G128" s="79">
        <v>20930.720000000005</v>
      </c>
      <c r="H128" s="80">
        <v>4039.7299999999991</v>
      </c>
      <c r="I128" s="81">
        <v>750.37</v>
      </c>
      <c r="J128" s="82">
        <f t="shared" si="70"/>
        <v>3289.3599999999992</v>
      </c>
      <c r="K128" s="83">
        <f t="shared" si="71"/>
        <v>0.18574756233708692</v>
      </c>
      <c r="L128" s="84">
        <v>2005.48</v>
      </c>
      <c r="M128" s="84">
        <v>504.93000000000006</v>
      </c>
      <c r="N128" s="82">
        <f t="shared" si="72"/>
        <v>1500.55</v>
      </c>
      <c r="O128" s="83">
        <f t="shared" si="73"/>
        <v>0.25177513612701202</v>
      </c>
      <c r="P128" s="84">
        <v>3764.7200000000003</v>
      </c>
      <c r="Q128" s="84">
        <v>2898.63</v>
      </c>
      <c r="R128" s="82">
        <f t="shared" si="74"/>
        <v>866.09000000000015</v>
      </c>
      <c r="S128" s="83">
        <f t="shared" si="75"/>
        <v>0.76994570645360083</v>
      </c>
      <c r="T128" s="84">
        <v>753.60000000000014</v>
      </c>
      <c r="U128" s="84">
        <v>644.22</v>
      </c>
      <c r="V128" s="82">
        <f t="shared" si="76"/>
        <v>109.38000000000011</v>
      </c>
      <c r="W128" s="83">
        <f t="shared" si="77"/>
        <v>0.85485668789808911</v>
      </c>
      <c r="X128" s="84">
        <v>234.51999999999998</v>
      </c>
      <c r="Y128" s="84">
        <v>281.47000000000003</v>
      </c>
      <c r="Z128" s="82">
        <f t="shared" si="78"/>
        <v>-46.950000000000045</v>
      </c>
      <c r="AA128" s="83">
        <f t="shared" si="79"/>
        <v>1.2001961453180967</v>
      </c>
      <c r="AB128" s="84">
        <v>4160.6800000000012</v>
      </c>
      <c r="AC128" s="84">
        <v>5479.4500000000007</v>
      </c>
      <c r="AD128" s="82">
        <f t="shared" si="80"/>
        <v>-1318.7699999999995</v>
      </c>
      <c r="AE128" s="83">
        <f t="shared" si="81"/>
        <v>1.3169602084274683</v>
      </c>
      <c r="AF128" s="84">
        <v>936.93999999999994</v>
      </c>
      <c r="AG128" s="84">
        <v>2870.44</v>
      </c>
      <c r="AH128" s="82">
        <f t="shared" si="82"/>
        <v>-1933.5</v>
      </c>
      <c r="AI128" s="85">
        <f t="shared" si="83"/>
        <v>3.0636326765854807</v>
      </c>
      <c r="AJ128" s="84">
        <v>5159.24</v>
      </c>
      <c r="AK128" s="84">
        <v>2937.55</v>
      </c>
      <c r="AL128" s="82">
        <f t="shared" si="84"/>
        <v>2221.6899999999996</v>
      </c>
      <c r="AM128" s="86">
        <f t="shared" si="85"/>
        <v>0.56937649731355788</v>
      </c>
      <c r="AN128" s="80">
        <v>0</v>
      </c>
      <c r="AO128" s="81">
        <v>0</v>
      </c>
      <c r="AP128" s="87">
        <f t="shared" si="86"/>
        <v>0</v>
      </c>
      <c r="AQ128" s="83"/>
      <c r="AR128" s="84">
        <v>0</v>
      </c>
      <c r="AS128" s="84">
        <v>0</v>
      </c>
      <c r="AT128" s="87">
        <f t="shared" si="64"/>
        <v>0</v>
      </c>
      <c r="AU128" s="96"/>
      <c r="AV128" s="80">
        <v>1672.7700000000002</v>
      </c>
      <c r="AW128" s="81">
        <v>0</v>
      </c>
      <c r="AX128" s="87">
        <f t="shared" si="87"/>
        <v>1672.7700000000002</v>
      </c>
      <c r="AY128" s="83">
        <f t="shared" si="88"/>
        <v>0</v>
      </c>
      <c r="AZ128" s="90">
        <v>0</v>
      </c>
      <c r="BA128" s="82">
        <v>0</v>
      </c>
      <c r="BB128" s="82">
        <f t="shared" si="89"/>
        <v>0</v>
      </c>
      <c r="BC128" s="91"/>
      <c r="BD128" s="84">
        <v>19937.420000000002</v>
      </c>
      <c r="BE128" s="84">
        <v>110666.77000000002</v>
      </c>
      <c r="BF128" s="87">
        <f t="shared" si="90"/>
        <v>-90729.35000000002</v>
      </c>
      <c r="BG128" s="83">
        <f t="shared" si="91"/>
        <v>5.5507066611427156</v>
      </c>
      <c r="BH128" s="84">
        <v>2350.29</v>
      </c>
      <c r="BI128" s="84">
        <v>0</v>
      </c>
      <c r="BJ128" s="82">
        <f t="shared" si="92"/>
        <v>2350.29</v>
      </c>
      <c r="BK128" s="86">
        <f t="shared" si="93"/>
        <v>0</v>
      </c>
      <c r="BL128" s="80">
        <v>3420.2300000000005</v>
      </c>
      <c r="BM128" s="80">
        <v>0</v>
      </c>
      <c r="BN128" s="82">
        <f t="shared" si="94"/>
        <v>3420.2300000000005</v>
      </c>
      <c r="BO128" s="86">
        <f t="shared" si="95"/>
        <v>0</v>
      </c>
      <c r="BP128" s="80">
        <v>570.79999999999984</v>
      </c>
      <c r="BQ128" s="80">
        <v>0</v>
      </c>
      <c r="BR128" s="82">
        <f t="shared" si="96"/>
        <v>570.79999999999984</v>
      </c>
      <c r="BS128" s="86">
        <f t="shared" si="97"/>
        <v>0</v>
      </c>
      <c r="BT128" s="80">
        <v>1434.1400000000003</v>
      </c>
      <c r="BU128" s="80">
        <v>0</v>
      </c>
      <c r="BV128" s="82">
        <f t="shared" si="98"/>
        <v>1434.1400000000003</v>
      </c>
      <c r="BW128" s="86">
        <f t="shared" si="99"/>
        <v>0</v>
      </c>
      <c r="BX128" s="80">
        <v>863.6099999999999</v>
      </c>
      <c r="BY128" s="80">
        <v>0</v>
      </c>
      <c r="BZ128" s="82">
        <f t="shared" si="100"/>
        <v>863.6099999999999</v>
      </c>
      <c r="CA128" s="86">
        <f t="shared" si="101"/>
        <v>0</v>
      </c>
      <c r="CB128" s="80">
        <v>1393.3899999999999</v>
      </c>
      <c r="CC128" s="80">
        <v>3418.3199999999997</v>
      </c>
      <c r="CD128" s="82">
        <f t="shared" si="102"/>
        <v>-2024.9299999999998</v>
      </c>
      <c r="CE128" s="83">
        <f t="shared" si="103"/>
        <v>2.4532399400024403</v>
      </c>
      <c r="CF128" s="84">
        <v>154.32999999999998</v>
      </c>
      <c r="CG128" s="84">
        <v>0</v>
      </c>
      <c r="CH128" s="82">
        <f t="shared" si="104"/>
        <v>154.32999999999998</v>
      </c>
      <c r="CI128" s="86">
        <f t="shared" si="105"/>
        <v>0</v>
      </c>
      <c r="CJ128" s="80">
        <v>0</v>
      </c>
      <c r="CK128" s="81">
        <v>0</v>
      </c>
      <c r="CL128" s="81">
        <v>0</v>
      </c>
      <c r="CM128" s="92"/>
      <c r="CN128" s="93">
        <v>19652.259999999998</v>
      </c>
      <c r="CO128" s="93">
        <v>24463.699999999997</v>
      </c>
      <c r="CP128" s="87">
        <f t="shared" si="106"/>
        <v>-4811.4399999999987</v>
      </c>
      <c r="CQ128" s="94">
        <f t="shared" si="107"/>
        <v>1.2448288390241122</v>
      </c>
      <c r="CR128" s="80">
        <v>11197.62</v>
      </c>
      <c r="CS128" s="81">
        <v>9931.15</v>
      </c>
      <c r="CT128" s="87">
        <f t="shared" si="108"/>
        <v>1266.4700000000012</v>
      </c>
      <c r="CU128" s="94">
        <f t="shared" si="109"/>
        <v>0.88689828731462572</v>
      </c>
      <c r="CV128" s="80">
        <v>6333.66</v>
      </c>
      <c r="CW128" s="81">
        <v>0</v>
      </c>
      <c r="CX128" s="87">
        <f t="shared" si="110"/>
        <v>6333.66</v>
      </c>
      <c r="CY128" s="86">
        <f t="shared" si="111"/>
        <v>0</v>
      </c>
      <c r="CZ128" s="80">
        <v>775.21000000000015</v>
      </c>
      <c r="DA128" s="81">
        <v>637.55999999999995</v>
      </c>
      <c r="DB128" s="87">
        <f t="shared" si="112"/>
        <v>137.6500000000002</v>
      </c>
      <c r="DC128" s="86">
        <f t="shared" si="113"/>
        <v>0.82243521110408768</v>
      </c>
      <c r="DD128" s="80">
        <v>100.72999999999999</v>
      </c>
      <c r="DE128" s="81">
        <v>0</v>
      </c>
      <c r="DF128" s="87">
        <f t="shared" si="114"/>
        <v>100.72999999999999</v>
      </c>
      <c r="DG128" s="86">
        <f t="shared" si="115"/>
        <v>0</v>
      </c>
      <c r="DH128" s="95">
        <v>5139.7699999999986</v>
      </c>
      <c r="DI128" s="403">
        <v>3278.08</v>
      </c>
      <c r="DJ128" s="87">
        <f t="shared" si="116"/>
        <v>1861.6899999999987</v>
      </c>
      <c r="DK128" s="94">
        <f t="shared" si="117"/>
        <v>0.63778729398397216</v>
      </c>
      <c r="DL128" s="80">
        <v>0</v>
      </c>
      <c r="DM128" s="81">
        <v>0</v>
      </c>
      <c r="DN128" s="87">
        <f t="shared" si="118"/>
        <v>0</v>
      </c>
      <c r="DO128" s="406"/>
      <c r="DP128" s="84">
        <v>0</v>
      </c>
      <c r="DQ128" s="80">
        <v>0</v>
      </c>
      <c r="DR128" s="82">
        <f t="shared" si="119"/>
        <v>0</v>
      </c>
      <c r="DS128" s="96"/>
      <c r="DT128" s="97">
        <v>3288.9300000000003</v>
      </c>
      <c r="DU128" s="97">
        <v>7475.4599999999991</v>
      </c>
      <c r="DV128" s="98">
        <f t="shared" si="120"/>
        <v>99340.07</v>
      </c>
      <c r="DW128" s="87">
        <f t="shared" si="121"/>
        <v>176238.1</v>
      </c>
      <c r="DX128" s="87">
        <f t="shared" si="122"/>
        <v>-76898.03</v>
      </c>
      <c r="DY128" s="83">
        <f t="shared" si="123"/>
        <v>1.7740887438472712</v>
      </c>
      <c r="DZ128" s="108"/>
      <c r="EA128" s="100">
        <f t="shared" si="67"/>
        <v>-21172.199999999983</v>
      </c>
      <c r="EB128" s="91">
        <f t="shared" si="68"/>
        <v>-63030.16</v>
      </c>
      <c r="EC128" s="101"/>
      <c r="ED128" s="101"/>
      <c r="EE128" s="102">
        <v>15523.280000000002</v>
      </c>
      <c r="EF128" s="102">
        <v>37509.65</v>
      </c>
      <c r="EG128" s="103">
        <f t="shared" si="124"/>
        <v>21986.37</v>
      </c>
      <c r="EH128" s="104">
        <f t="shared" si="69"/>
        <v>1.4163482202214992</v>
      </c>
      <c r="EI128" s="101"/>
      <c r="EJ128" s="101"/>
      <c r="EK128" s="396"/>
      <c r="EL128" s="2"/>
      <c r="EM128" s="101"/>
      <c r="EN128" s="101"/>
    </row>
    <row r="129" spans="1:144" s="1" customFormat="1" ht="15.75" customHeight="1" x14ac:dyDescent="0.25">
      <c r="A129" s="105" t="s">
        <v>129</v>
      </c>
      <c r="B129" s="106">
        <v>5</v>
      </c>
      <c r="C129" s="107">
        <v>6</v>
      </c>
      <c r="D129" s="76" t="s">
        <v>407</v>
      </c>
      <c r="E129" s="77">
        <v>4437.7</v>
      </c>
      <c r="F129" s="78">
        <v>37649.719999999979</v>
      </c>
      <c r="G129" s="79">
        <v>-8166.7699999999932</v>
      </c>
      <c r="H129" s="80">
        <v>5924.32</v>
      </c>
      <c r="I129" s="81">
        <v>937.96</v>
      </c>
      <c r="J129" s="82">
        <f t="shared" si="70"/>
        <v>4986.3599999999997</v>
      </c>
      <c r="K129" s="83">
        <f t="shared" si="71"/>
        <v>0.15832365571069762</v>
      </c>
      <c r="L129" s="84">
        <v>3188.5</v>
      </c>
      <c r="M129" s="84">
        <v>557.66000000000008</v>
      </c>
      <c r="N129" s="82">
        <f t="shared" si="72"/>
        <v>2630.84</v>
      </c>
      <c r="O129" s="83">
        <f t="shared" si="73"/>
        <v>0.17489728712560768</v>
      </c>
      <c r="P129" s="84">
        <v>6262.0199999999995</v>
      </c>
      <c r="Q129" s="84">
        <v>4814.08</v>
      </c>
      <c r="R129" s="82">
        <f t="shared" si="74"/>
        <v>1447.9399999999996</v>
      </c>
      <c r="S129" s="83">
        <f t="shared" si="75"/>
        <v>0.76877429327916558</v>
      </c>
      <c r="T129" s="84">
        <v>1229.69</v>
      </c>
      <c r="U129" s="84">
        <v>1050.33</v>
      </c>
      <c r="V129" s="82">
        <f t="shared" si="76"/>
        <v>179.36000000000013</v>
      </c>
      <c r="W129" s="83">
        <f t="shared" si="77"/>
        <v>0.85414210085468689</v>
      </c>
      <c r="X129" s="84">
        <v>467.27999999999986</v>
      </c>
      <c r="Y129" s="84">
        <v>0.79999999999999993</v>
      </c>
      <c r="Z129" s="82">
        <f t="shared" si="78"/>
        <v>466.47999999999985</v>
      </c>
      <c r="AA129" s="83">
        <f t="shared" si="79"/>
        <v>1.7120356103406955E-3</v>
      </c>
      <c r="AB129" s="84">
        <v>8050.4100000000008</v>
      </c>
      <c r="AC129" s="84">
        <v>4948.6400000000003</v>
      </c>
      <c r="AD129" s="82">
        <f t="shared" si="80"/>
        <v>3101.7700000000004</v>
      </c>
      <c r="AE129" s="83">
        <f t="shared" si="81"/>
        <v>0.61470658016175572</v>
      </c>
      <c r="AF129" s="84">
        <v>1519.45</v>
      </c>
      <c r="AG129" s="84">
        <v>4032.36</v>
      </c>
      <c r="AH129" s="82">
        <f t="shared" si="82"/>
        <v>-2512.91</v>
      </c>
      <c r="AI129" s="85">
        <f t="shared" si="83"/>
        <v>2.6538286880121098</v>
      </c>
      <c r="AJ129" s="84">
        <v>8346.869999999999</v>
      </c>
      <c r="AK129" s="84">
        <v>4764.03</v>
      </c>
      <c r="AL129" s="82">
        <f t="shared" si="84"/>
        <v>3582.8399999999992</v>
      </c>
      <c r="AM129" s="86">
        <f t="shared" si="85"/>
        <v>0.57075646320117601</v>
      </c>
      <c r="AN129" s="80">
        <v>0</v>
      </c>
      <c r="AO129" s="81">
        <v>0</v>
      </c>
      <c r="AP129" s="87">
        <f t="shared" si="86"/>
        <v>0</v>
      </c>
      <c r="AQ129" s="83"/>
      <c r="AR129" s="84">
        <v>0</v>
      </c>
      <c r="AS129" s="84">
        <v>0</v>
      </c>
      <c r="AT129" s="87">
        <f t="shared" si="64"/>
        <v>0</v>
      </c>
      <c r="AU129" s="96"/>
      <c r="AV129" s="80">
        <v>2504.6499999999996</v>
      </c>
      <c r="AW129" s="81">
        <v>4066.04</v>
      </c>
      <c r="AX129" s="87">
        <f t="shared" si="87"/>
        <v>-1561.3900000000003</v>
      </c>
      <c r="AY129" s="83">
        <f t="shared" si="88"/>
        <v>1.6233964825424712</v>
      </c>
      <c r="AZ129" s="90">
        <v>0</v>
      </c>
      <c r="BA129" s="82">
        <v>0</v>
      </c>
      <c r="BB129" s="82">
        <f t="shared" si="89"/>
        <v>0</v>
      </c>
      <c r="BC129" s="91"/>
      <c r="BD129" s="84">
        <v>37689.350000000006</v>
      </c>
      <c r="BE129" s="84">
        <v>7761.44</v>
      </c>
      <c r="BF129" s="87">
        <f t="shared" si="90"/>
        <v>29927.910000000007</v>
      </c>
      <c r="BG129" s="83">
        <f t="shared" si="91"/>
        <v>0.20593191445328715</v>
      </c>
      <c r="BH129" s="84">
        <v>3484.4799999999996</v>
      </c>
      <c r="BI129" s="84">
        <v>0</v>
      </c>
      <c r="BJ129" s="82">
        <f t="shared" si="92"/>
        <v>3484.4799999999996</v>
      </c>
      <c r="BK129" s="86">
        <f t="shared" si="93"/>
        <v>0</v>
      </c>
      <c r="BL129" s="80">
        <v>5435.73</v>
      </c>
      <c r="BM129" s="80">
        <v>5308.2</v>
      </c>
      <c r="BN129" s="82">
        <f t="shared" si="94"/>
        <v>127.52999999999975</v>
      </c>
      <c r="BO129" s="86">
        <f t="shared" si="95"/>
        <v>0.9765385697965131</v>
      </c>
      <c r="BP129" s="80">
        <v>961.67</v>
      </c>
      <c r="BQ129" s="80">
        <v>0</v>
      </c>
      <c r="BR129" s="82">
        <f t="shared" si="96"/>
        <v>961.67</v>
      </c>
      <c r="BS129" s="86">
        <f t="shared" si="97"/>
        <v>0</v>
      </c>
      <c r="BT129" s="80">
        <v>2312.91</v>
      </c>
      <c r="BU129" s="80">
        <v>0</v>
      </c>
      <c r="BV129" s="82">
        <f t="shared" si="98"/>
        <v>2312.91</v>
      </c>
      <c r="BW129" s="86">
        <f t="shared" si="99"/>
        <v>0</v>
      </c>
      <c r="BX129" s="80">
        <v>1725.8000000000004</v>
      </c>
      <c r="BY129" s="80">
        <v>0</v>
      </c>
      <c r="BZ129" s="82">
        <f t="shared" si="100"/>
        <v>1725.8000000000004</v>
      </c>
      <c r="CA129" s="86">
        <f t="shared" si="101"/>
        <v>0</v>
      </c>
      <c r="CB129" s="80">
        <v>2781.54</v>
      </c>
      <c r="CC129" s="80">
        <v>0</v>
      </c>
      <c r="CD129" s="82">
        <f t="shared" si="102"/>
        <v>2781.54</v>
      </c>
      <c r="CE129" s="83">
        <f t="shared" si="103"/>
        <v>0</v>
      </c>
      <c r="CF129" s="84">
        <v>229.85999999999999</v>
      </c>
      <c r="CG129" s="84">
        <v>0</v>
      </c>
      <c r="CH129" s="82">
        <f t="shared" si="104"/>
        <v>229.85999999999999</v>
      </c>
      <c r="CI129" s="86">
        <f t="shared" si="105"/>
        <v>0</v>
      </c>
      <c r="CJ129" s="80">
        <v>0</v>
      </c>
      <c r="CK129" s="81">
        <v>0</v>
      </c>
      <c r="CL129" s="81">
        <v>0</v>
      </c>
      <c r="CM129" s="92"/>
      <c r="CN129" s="93">
        <v>30924.379999999997</v>
      </c>
      <c r="CO129" s="93">
        <v>41305.120000000003</v>
      </c>
      <c r="CP129" s="87">
        <f t="shared" si="106"/>
        <v>-10380.740000000005</v>
      </c>
      <c r="CQ129" s="94">
        <f t="shared" si="107"/>
        <v>1.3356814267577881</v>
      </c>
      <c r="CR129" s="80">
        <v>16875.48</v>
      </c>
      <c r="CS129" s="81">
        <v>15448.590000000002</v>
      </c>
      <c r="CT129" s="87">
        <f t="shared" si="108"/>
        <v>1426.8899999999976</v>
      </c>
      <c r="CU129" s="94">
        <f t="shared" si="109"/>
        <v>0.91544596064823058</v>
      </c>
      <c r="CV129" s="80">
        <v>5967.82</v>
      </c>
      <c r="CW129" s="81">
        <v>0</v>
      </c>
      <c r="CX129" s="87">
        <f t="shared" si="110"/>
        <v>5967.82</v>
      </c>
      <c r="CY129" s="86">
        <f t="shared" si="111"/>
        <v>0</v>
      </c>
      <c r="CZ129" s="80">
        <v>1089.9099999999999</v>
      </c>
      <c r="DA129" s="81">
        <v>896.6</v>
      </c>
      <c r="DB129" s="87">
        <f t="shared" si="112"/>
        <v>193.30999999999983</v>
      </c>
      <c r="DC129" s="86">
        <f t="shared" si="113"/>
        <v>0.82263673147324101</v>
      </c>
      <c r="DD129" s="80">
        <v>141.11000000000001</v>
      </c>
      <c r="DE129" s="81">
        <v>336.96000000000004</v>
      </c>
      <c r="DF129" s="87">
        <f t="shared" si="114"/>
        <v>-195.85000000000002</v>
      </c>
      <c r="DG129" s="86">
        <f t="shared" si="115"/>
        <v>2.38792431436468</v>
      </c>
      <c r="DH129" s="95">
        <v>6374.2300000000005</v>
      </c>
      <c r="DI129" s="403">
        <v>3343.3399999999997</v>
      </c>
      <c r="DJ129" s="87">
        <f t="shared" si="116"/>
        <v>3030.8900000000008</v>
      </c>
      <c r="DK129" s="94">
        <f t="shared" si="117"/>
        <v>0.52450884263667918</v>
      </c>
      <c r="DL129" s="80">
        <v>0</v>
      </c>
      <c r="DM129" s="81">
        <v>0</v>
      </c>
      <c r="DN129" s="87">
        <f t="shared" si="118"/>
        <v>0</v>
      </c>
      <c r="DO129" s="406"/>
      <c r="DP129" s="84">
        <v>0</v>
      </c>
      <c r="DQ129" s="80">
        <v>0</v>
      </c>
      <c r="DR129" s="82">
        <f t="shared" si="119"/>
        <v>0</v>
      </c>
      <c r="DS129" s="96"/>
      <c r="DT129" s="97">
        <v>5255.19</v>
      </c>
      <c r="DU129" s="97">
        <v>3597.7899999999991</v>
      </c>
      <c r="DV129" s="98">
        <f t="shared" si="120"/>
        <v>158742.65000000002</v>
      </c>
      <c r="DW129" s="87">
        <f t="shared" si="121"/>
        <v>103169.94000000002</v>
      </c>
      <c r="DX129" s="87">
        <f t="shared" si="122"/>
        <v>55572.710000000006</v>
      </c>
      <c r="DY129" s="83">
        <f t="shared" si="123"/>
        <v>0.64991947658679006</v>
      </c>
      <c r="DZ129" s="108"/>
      <c r="EA129" s="100">
        <f t="shared" si="67"/>
        <v>93222.429999999978</v>
      </c>
      <c r="EB129" s="91">
        <f t="shared" si="68"/>
        <v>33384.930000000008</v>
      </c>
      <c r="EC129" s="101"/>
      <c r="ED129" s="101"/>
      <c r="EE129" s="102">
        <v>24798.370000000003</v>
      </c>
      <c r="EF129" s="102">
        <v>32803.54</v>
      </c>
      <c r="EG129" s="103">
        <f t="shared" si="124"/>
        <v>8005.1699999999983</v>
      </c>
      <c r="EH129" s="104">
        <f t="shared" si="69"/>
        <v>0.32281032987248748</v>
      </c>
      <c r="EI129" s="101"/>
      <c r="EJ129" s="101"/>
      <c r="EK129" s="396"/>
      <c r="EL129" s="2"/>
      <c r="EM129" s="101"/>
      <c r="EN129" s="101"/>
    </row>
    <row r="130" spans="1:144" s="1" customFormat="1" ht="15.75" customHeight="1" x14ac:dyDescent="0.25">
      <c r="A130" s="105" t="s">
        <v>130</v>
      </c>
      <c r="B130" s="106">
        <v>5</v>
      </c>
      <c r="C130" s="107">
        <v>2</v>
      </c>
      <c r="D130" s="76" t="s">
        <v>408</v>
      </c>
      <c r="E130" s="77">
        <v>4412.8142857142857</v>
      </c>
      <c r="F130" s="78">
        <v>-51619.280000000013</v>
      </c>
      <c r="G130" s="79">
        <v>24733.899999999998</v>
      </c>
      <c r="H130" s="80">
        <v>6867.1900000000005</v>
      </c>
      <c r="I130" s="81">
        <v>859.37</v>
      </c>
      <c r="J130" s="82">
        <f t="shared" si="70"/>
        <v>6007.8200000000006</v>
      </c>
      <c r="K130" s="83">
        <f t="shared" si="71"/>
        <v>0.12514143339561012</v>
      </c>
      <c r="L130" s="84">
        <v>3055.47</v>
      </c>
      <c r="M130" s="84">
        <v>1153.22</v>
      </c>
      <c r="N130" s="82">
        <f t="shared" si="72"/>
        <v>1902.2499999999998</v>
      </c>
      <c r="O130" s="83">
        <f t="shared" si="73"/>
        <v>0.37742802253008539</v>
      </c>
      <c r="P130" s="84">
        <v>6232.69</v>
      </c>
      <c r="Q130" s="84">
        <v>4805.6899999999996</v>
      </c>
      <c r="R130" s="82">
        <f t="shared" si="74"/>
        <v>1427</v>
      </c>
      <c r="S130" s="83">
        <f t="shared" si="75"/>
        <v>0.77104588869332502</v>
      </c>
      <c r="T130" s="84">
        <v>1198.07</v>
      </c>
      <c r="U130" s="84">
        <v>1019.76</v>
      </c>
      <c r="V130" s="82">
        <f t="shared" si="76"/>
        <v>178.30999999999995</v>
      </c>
      <c r="W130" s="83">
        <f t="shared" si="77"/>
        <v>0.851168963416161</v>
      </c>
      <c r="X130" s="84">
        <v>0</v>
      </c>
      <c r="Y130" s="84">
        <v>0</v>
      </c>
      <c r="Z130" s="82">
        <f t="shared" si="78"/>
        <v>0</v>
      </c>
      <c r="AA130" s="83"/>
      <c r="AB130" s="84">
        <v>3786.2100000000005</v>
      </c>
      <c r="AC130" s="84">
        <v>2904.53</v>
      </c>
      <c r="AD130" s="82">
        <f t="shared" si="80"/>
        <v>881.68000000000029</v>
      </c>
      <c r="AE130" s="83">
        <f t="shared" si="81"/>
        <v>0.76713388850592013</v>
      </c>
      <c r="AF130" s="84">
        <v>1510.97</v>
      </c>
      <c r="AG130" s="84">
        <v>6110.64</v>
      </c>
      <c r="AH130" s="82">
        <f t="shared" si="82"/>
        <v>-4599.67</v>
      </c>
      <c r="AI130" s="85">
        <f t="shared" si="83"/>
        <v>4.0441835377274202</v>
      </c>
      <c r="AJ130" s="84">
        <v>8318.68</v>
      </c>
      <c r="AK130" s="84">
        <v>8664.49</v>
      </c>
      <c r="AL130" s="82">
        <f t="shared" si="84"/>
        <v>-345.80999999999949</v>
      </c>
      <c r="AM130" s="86">
        <f t="shared" si="85"/>
        <v>1.0415702972106151</v>
      </c>
      <c r="AN130" s="80">
        <v>0</v>
      </c>
      <c r="AO130" s="81">
        <v>0</v>
      </c>
      <c r="AP130" s="87">
        <f t="shared" si="86"/>
        <v>0</v>
      </c>
      <c r="AQ130" s="83"/>
      <c r="AR130" s="84">
        <v>0</v>
      </c>
      <c r="AS130" s="84">
        <v>0</v>
      </c>
      <c r="AT130" s="87">
        <f t="shared" si="64"/>
        <v>0</v>
      </c>
      <c r="AU130" s="96"/>
      <c r="AV130" s="80">
        <v>4503.33</v>
      </c>
      <c r="AW130" s="81">
        <v>7332.41</v>
      </c>
      <c r="AX130" s="87">
        <f t="shared" si="87"/>
        <v>-2829.08</v>
      </c>
      <c r="AY130" s="83">
        <f t="shared" si="88"/>
        <v>1.6282195619685877</v>
      </c>
      <c r="AZ130" s="90">
        <v>0</v>
      </c>
      <c r="BA130" s="82">
        <v>0</v>
      </c>
      <c r="BB130" s="82">
        <f t="shared" si="89"/>
        <v>0</v>
      </c>
      <c r="BC130" s="91"/>
      <c r="BD130" s="84">
        <v>19722.27</v>
      </c>
      <c r="BE130" s="84">
        <v>5817.09</v>
      </c>
      <c r="BF130" s="87">
        <f t="shared" si="90"/>
        <v>13905.18</v>
      </c>
      <c r="BG130" s="83">
        <f t="shared" si="91"/>
        <v>0.29495032772596663</v>
      </c>
      <c r="BH130" s="84">
        <v>3677.1899999999996</v>
      </c>
      <c r="BI130" s="84">
        <v>0</v>
      </c>
      <c r="BJ130" s="82">
        <f t="shared" si="92"/>
        <v>3677.1899999999996</v>
      </c>
      <c r="BK130" s="86">
        <f t="shared" si="93"/>
        <v>0</v>
      </c>
      <c r="BL130" s="80">
        <v>5208.91</v>
      </c>
      <c r="BM130" s="80">
        <v>86501.48</v>
      </c>
      <c r="BN130" s="82">
        <f t="shared" si="94"/>
        <v>-81292.569999999992</v>
      </c>
      <c r="BO130" s="86">
        <f t="shared" si="95"/>
        <v>16.606445494354865</v>
      </c>
      <c r="BP130" s="80">
        <v>881.67999999999984</v>
      </c>
      <c r="BQ130" s="80">
        <v>0</v>
      </c>
      <c r="BR130" s="82">
        <f t="shared" si="96"/>
        <v>881.67999999999984</v>
      </c>
      <c r="BS130" s="86">
        <f t="shared" si="97"/>
        <v>0</v>
      </c>
      <c r="BT130" s="80">
        <v>2163.56</v>
      </c>
      <c r="BU130" s="80">
        <v>0</v>
      </c>
      <c r="BV130" s="82">
        <f t="shared" si="98"/>
        <v>2163.56</v>
      </c>
      <c r="BW130" s="86">
        <f t="shared" si="99"/>
        <v>0</v>
      </c>
      <c r="BX130" s="80">
        <v>0</v>
      </c>
      <c r="BY130" s="80">
        <v>0</v>
      </c>
      <c r="BZ130" s="82">
        <f t="shared" si="100"/>
        <v>0</v>
      </c>
      <c r="CA130" s="86"/>
      <c r="CB130" s="80">
        <v>1484.4600000000003</v>
      </c>
      <c r="CC130" s="80">
        <v>2788.8100000000004</v>
      </c>
      <c r="CD130" s="82">
        <f t="shared" si="102"/>
        <v>-1304.3500000000001</v>
      </c>
      <c r="CE130" s="83">
        <f t="shared" si="103"/>
        <v>1.8786696845991133</v>
      </c>
      <c r="CF130" s="84">
        <v>247.55999999999997</v>
      </c>
      <c r="CG130" s="84">
        <v>0</v>
      </c>
      <c r="CH130" s="82">
        <f t="shared" si="104"/>
        <v>247.55999999999997</v>
      </c>
      <c r="CI130" s="86">
        <f t="shared" si="105"/>
        <v>0</v>
      </c>
      <c r="CJ130" s="80">
        <v>0</v>
      </c>
      <c r="CK130" s="81">
        <v>0</v>
      </c>
      <c r="CL130" s="81">
        <v>0</v>
      </c>
      <c r="CM130" s="92"/>
      <c r="CN130" s="93">
        <v>32622.850000000002</v>
      </c>
      <c r="CO130" s="93">
        <v>47293</v>
      </c>
      <c r="CP130" s="87">
        <f t="shared" si="106"/>
        <v>-14670.149999999998</v>
      </c>
      <c r="CQ130" s="94">
        <f t="shared" si="107"/>
        <v>1.4496894048190148</v>
      </c>
      <c r="CR130" s="80">
        <v>34759.99</v>
      </c>
      <c r="CS130" s="81">
        <v>31954.34</v>
      </c>
      <c r="CT130" s="87">
        <f t="shared" si="108"/>
        <v>2805.6499999999978</v>
      </c>
      <c r="CU130" s="94">
        <f t="shared" si="109"/>
        <v>0.9192850745929444</v>
      </c>
      <c r="CV130" s="80">
        <v>7691.1599999999989</v>
      </c>
      <c r="CW130" s="81">
        <v>0</v>
      </c>
      <c r="CX130" s="87">
        <f t="shared" si="110"/>
        <v>7691.1599999999989</v>
      </c>
      <c r="CY130" s="86">
        <f t="shared" si="111"/>
        <v>0</v>
      </c>
      <c r="CZ130" s="80">
        <v>1247.07</v>
      </c>
      <c r="DA130" s="81">
        <v>1025.7199999999998</v>
      </c>
      <c r="DB130" s="87">
        <f t="shared" si="112"/>
        <v>221.35000000000014</v>
      </c>
      <c r="DC130" s="86">
        <f t="shared" si="113"/>
        <v>0.82250394925705839</v>
      </c>
      <c r="DD130" s="80">
        <v>162.38999999999999</v>
      </c>
      <c r="DE130" s="81">
        <v>682.68</v>
      </c>
      <c r="DF130" s="87">
        <f t="shared" si="114"/>
        <v>-520.29</v>
      </c>
      <c r="DG130" s="86">
        <f t="shared" si="115"/>
        <v>4.2039534454092005</v>
      </c>
      <c r="DH130" s="95">
        <v>10404.119999999999</v>
      </c>
      <c r="DI130" s="403">
        <v>6769.4299999999994</v>
      </c>
      <c r="DJ130" s="87">
        <f t="shared" si="116"/>
        <v>3634.6899999999996</v>
      </c>
      <c r="DK130" s="94">
        <f t="shared" si="117"/>
        <v>0.65064897367581309</v>
      </c>
      <c r="DL130" s="80">
        <v>0</v>
      </c>
      <c r="DM130" s="81">
        <v>0</v>
      </c>
      <c r="DN130" s="87">
        <f t="shared" si="118"/>
        <v>0</v>
      </c>
      <c r="DO130" s="406"/>
      <c r="DP130" s="84">
        <v>0</v>
      </c>
      <c r="DQ130" s="80">
        <v>0</v>
      </c>
      <c r="DR130" s="82">
        <f t="shared" si="119"/>
        <v>0</v>
      </c>
      <c r="DS130" s="96"/>
      <c r="DT130" s="97">
        <v>5330.66</v>
      </c>
      <c r="DU130" s="97">
        <v>8948.19</v>
      </c>
      <c r="DV130" s="98">
        <f t="shared" si="120"/>
        <v>161076.48000000001</v>
      </c>
      <c r="DW130" s="87">
        <f t="shared" si="121"/>
        <v>224630.84999999998</v>
      </c>
      <c r="DX130" s="87">
        <f t="shared" si="122"/>
        <v>-63554.369999999966</v>
      </c>
      <c r="DY130" s="83">
        <f t="shared" si="123"/>
        <v>1.394560211397716</v>
      </c>
      <c r="DZ130" s="108"/>
      <c r="EA130" s="100">
        <f t="shared" si="67"/>
        <v>-115173.64999999998</v>
      </c>
      <c r="EB130" s="91">
        <f t="shared" si="68"/>
        <v>-36987.849999999991</v>
      </c>
      <c r="EC130" s="101"/>
      <c r="ED130" s="101"/>
      <c r="EE130" s="102">
        <v>25172.620000000006</v>
      </c>
      <c r="EF130" s="102">
        <v>50801.32</v>
      </c>
      <c r="EG130" s="103">
        <f t="shared" si="124"/>
        <v>25628.699999999993</v>
      </c>
      <c r="EH130" s="104">
        <f t="shared" si="69"/>
        <v>1.0181180981558529</v>
      </c>
      <c r="EI130" s="101"/>
      <c r="EJ130" s="101"/>
      <c r="EK130" s="396"/>
      <c r="EL130" s="2"/>
      <c r="EM130" s="101"/>
      <c r="EN130" s="101"/>
    </row>
    <row r="131" spans="1:144" s="1" customFormat="1" ht="15.75" customHeight="1" x14ac:dyDescent="0.25">
      <c r="A131" s="105" t="s">
        <v>131</v>
      </c>
      <c r="B131" s="106">
        <v>5</v>
      </c>
      <c r="C131" s="107">
        <v>2</v>
      </c>
      <c r="D131" s="76" t="s">
        <v>409</v>
      </c>
      <c r="E131" s="77">
        <v>4364.7428571428582</v>
      </c>
      <c r="F131" s="78">
        <v>-198225.49</v>
      </c>
      <c r="G131" s="79">
        <v>-122562.89999999998</v>
      </c>
      <c r="H131" s="80">
        <v>6873.2199999999993</v>
      </c>
      <c r="I131" s="81">
        <v>1050.9499999999998</v>
      </c>
      <c r="J131" s="82">
        <f t="shared" si="70"/>
        <v>5822.2699999999995</v>
      </c>
      <c r="K131" s="83">
        <f t="shared" si="71"/>
        <v>0.15290504305114633</v>
      </c>
      <c r="L131" s="84">
        <v>3056.6000000000004</v>
      </c>
      <c r="M131" s="84">
        <v>973.03</v>
      </c>
      <c r="N131" s="82">
        <f t="shared" si="72"/>
        <v>2083.5700000000006</v>
      </c>
      <c r="O131" s="83">
        <f t="shared" si="73"/>
        <v>0.31833736831773862</v>
      </c>
      <c r="P131" s="84">
        <v>6153.43</v>
      </c>
      <c r="Q131" s="84">
        <v>4741.6499999999996</v>
      </c>
      <c r="R131" s="82">
        <f t="shared" si="74"/>
        <v>1411.7800000000007</v>
      </c>
      <c r="S131" s="83">
        <f t="shared" si="75"/>
        <v>0.77057023481212905</v>
      </c>
      <c r="T131" s="84">
        <v>1188.0600000000002</v>
      </c>
      <c r="U131" s="84">
        <v>1009.6099999999999</v>
      </c>
      <c r="V131" s="82">
        <f t="shared" si="76"/>
        <v>178.45000000000027</v>
      </c>
      <c r="W131" s="83">
        <f t="shared" si="77"/>
        <v>0.84979714829217357</v>
      </c>
      <c r="X131" s="84">
        <v>0</v>
      </c>
      <c r="Y131" s="84">
        <v>0</v>
      </c>
      <c r="Z131" s="82">
        <f t="shared" si="78"/>
        <v>0</v>
      </c>
      <c r="AA131" s="83"/>
      <c r="AB131" s="84">
        <v>3785.9899999999993</v>
      </c>
      <c r="AC131" s="84">
        <v>3182.16</v>
      </c>
      <c r="AD131" s="82">
        <f t="shared" si="80"/>
        <v>603.82999999999947</v>
      </c>
      <c r="AE131" s="83">
        <f t="shared" si="81"/>
        <v>0.84050935158307349</v>
      </c>
      <c r="AF131" s="84">
        <v>1494.4800000000002</v>
      </c>
      <c r="AG131" s="84">
        <v>0</v>
      </c>
      <c r="AH131" s="82">
        <f t="shared" si="82"/>
        <v>1494.4800000000002</v>
      </c>
      <c r="AI131" s="85">
        <f t="shared" si="83"/>
        <v>0</v>
      </c>
      <c r="AJ131" s="84">
        <v>8227.9699999999993</v>
      </c>
      <c r="AK131" s="84">
        <v>6649.329999999999</v>
      </c>
      <c r="AL131" s="82">
        <f t="shared" si="84"/>
        <v>1578.6400000000003</v>
      </c>
      <c r="AM131" s="86">
        <f t="shared" si="85"/>
        <v>0.80813736559564509</v>
      </c>
      <c r="AN131" s="80">
        <v>0</v>
      </c>
      <c r="AO131" s="81">
        <v>0</v>
      </c>
      <c r="AP131" s="87">
        <f t="shared" si="86"/>
        <v>0</v>
      </c>
      <c r="AQ131" s="83"/>
      <c r="AR131" s="84">
        <v>0</v>
      </c>
      <c r="AS131" s="84">
        <v>0</v>
      </c>
      <c r="AT131" s="87">
        <f t="shared" si="64"/>
        <v>0</v>
      </c>
      <c r="AU131" s="96"/>
      <c r="AV131" s="80">
        <v>4504.43</v>
      </c>
      <c r="AW131" s="81">
        <v>0</v>
      </c>
      <c r="AX131" s="87">
        <f t="shared" si="87"/>
        <v>4504.43</v>
      </c>
      <c r="AY131" s="83">
        <f t="shared" si="88"/>
        <v>0</v>
      </c>
      <c r="AZ131" s="90">
        <v>0</v>
      </c>
      <c r="BA131" s="82">
        <v>0</v>
      </c>
      <c r="BB131" s="82">
        <f t="shared" si="89"/>
        <v>0</v>
      </c>
      <c r="BC131" s="91"/>
      <c r="BD131" s="84">
        <v>22204.32</v>
      </c>
      <c r="BE131" s="84">
        <v>14236.47</v>
      </c>
      <c r="BF131" s="87">
        <f t="shared" si="90"/>
        <v>7967.85</v>
      </c>
      <c r="BG131" s="83">
        <f t="shared" si="91"/>
        <v>0.64115766661622597</v>
      </c>
      <c r="BH131" s="84">
        <v>3680.39</v>
      </c>
      <c r="BI131" s="84">
        <v>0</v>
      </c>
      <c r="BJ131" s="82">
        <f t="shared" si="92"/>
        <v>3680.39</v>
      </c>
      <c r="BK131" s="86">
        <f t="shared" si="93"/>
        <v>0</v>
      </c>
      <c r="BL131" s="80">
        <v>5210.6399999999994</v>
      </c>
      <c r="BM131" s="80">
        <v>0</v>
      </c>
      <c r="BN131" s="82">
        <f t="shared" si="94"/>
        <v>5210.6399999999994</v>
      </c>
      <c r="BO131" s="86">
        <f t="shared" si="95"/>
        <v>0</v>
      </c>
      <c r="BP131" s="80">
        <v>867.72000000000014</v>
      </c>
      <c r="BQ131" s="80">
        <v>0</v>
      </c>
      <c r="BR131" s="82">
        <f t="shared" si="96"/>
        <v>867.72000000000014</v>
      </c>
      <c r="BS131" s="86">
        <f t="shared" si="97"/>
        <v>0</v>
      </c>
      <c r="BT131" s="80">
        <v>2160.98</v>
      </c>
      <c r="BU131" s="80">
        <v>0</v>
      </c>
      <c r="BV131" s="82">
        <f t="shared" si="98"/>
        <v>2160.98</v>
      </c>
      <c r="BW131" s="86">
        <f t="shared" si="99"/>
        <v>0</v>
      </c>
      <c r="BX131" s="80">
        <v>0</v>
      </c>
      <c r="BY131" s="80">
        <v>0</v>
      </c>
      <c r="BZ131" s="82">
        <f t="shared" si="100"/>
        <v>0</v>
      </c>
      <c r="CA131" s="86"/>
      <c r="CB131" s="80">
        <v>1485.77</v>
      </c>
      <c r="CC131" s="80">
        <v>5379.1900000000005</v>
      </c>
      <c r="CD131" s="82">
        <f t="shared" si="102"/>
        <v>-3893.4200000000005</v>
      </c>
      <c r="CE131" s="83">
        <f t="shared" si="103"/>
        <v>3.6204728861129252</v>
      </c>
      <c r="CF131" s="84">
        <v>249.23000000000002</v>
      </c>
      <c r="CG131" s="84">
        <v>0</v>
      </c>
      <c r="CH131" s="82">
        <f t="shared" si="104"/>
        <v>249.23000000000002</v>
      </c>
      <c r="CI131" s="86">
        <f t="shared" si="105"/>
        <v>0</v>
      </c>
      <c r="CJ131" s="80">
        <v>0</v>
      </c>
      <c r="CK131" s="81">
        <v>0</v>
      </c>
      <c r="CL131" s="81">
        <v>0</v>
      </c>
      <c r="CM131" s="92"/>
      <c r="CN131" s="93">
        <v>29793.280000000006</v>
      </c>
      <c r="CO131" s="93">
        <v>41062.54</v>
      </c>
      <c r="CP131" s="87">
        <f t="shared" si="106"/>
        <v>-11269.259999999995</v>
      </c>
      <c r="CQ131" s="94">
        <f t="shared" si="107"/>
        <v>1.3782483835280974</v>
      </c>
      <c r="CR131" s="80">
        <v>19239.760000000002</v>
      </c>
      <c r="CS131" s="81">
        <v>18321.27</v>
      </c>
      <c r="CT131" s="87">
        <f t="shared" si="108"/>
        <v>918.4900000000016</v>
      </c>
      <c r="CU131" s="94">
        <f t="shared" si="109"/>
        <v>0.95226083901254477</v>
      </c>
      <c r="CV131" s="80">
        <v>6011.5700000000006</v>
      </c>
      <c r="CW131" s="81">
        <v>0</v>
      </c>
      <c r="CX131" s="87">
        <f t="shared" si="110"/>
        <v>6011.5700000000006</v>
      </c>
      <c r="CY131" s="86">
        <f t="shared" si="111"/>
        <v>0</v>
      </c>
      <c r="CZ131" s="80">
        <v>1219.52</v>
      </c>
      <c r="DA131" s="81">
        <v>1002.3</v>
      </c>
      <c r="DB131" s="87">
        <f t="shared" si="112"/>
        <v>217.22000000000003</v>
      </c>
      <c r="DC131" s="86">
        <f t="shared" si="113"/>
        <v>0.82188073996326416</v>
      </c>
      <c r="DD131" s="80">
        <v>156.25</v>
      </c>
      <c r="DE131" s="81">
        <v>0</v>
      </c>
      <c r="DF131" s="87">
        <f t="shared" si="114"/>
        <v>156.25</v>
      </c>
      <c r="DG131" s="86">
        <f t="shared" si="115"/>
        <v>0</v>
      </c>
      <c r="DH131" s="95">
        <v>15188.899999999998</v>
      </c>
      <c r="DI131" s="403">
        <v>10578.3</v>
      </c>
      <c r="DJ131" s="87">
        <f t="shared" si="116"/>
        <v>4610.5999999999985</v>
      </c>
      <c r="DK131" s="94">
        <f t="shared" si="117"/>
        <v>0.69644938079781948</v>
      </c>
      <c r="DL131" s="80">
        <v>0</v>
      </c>
      <c r="DM131" s="81">
        <v>0</v>
      </c>
      <c r="DN131" s="87">
        <f t="shared" si="118"/>
        <v>0</v>
      </c>
      <c r="DO131" s="406"/>
      <c r="DP131" s="84">
        <v>0</v>
      </c>
      <c r="DQ131" s="80">
        <v>0</v>
      </c>
      <c r="DR131" s="82">
        <f t="shared" si="119"/>
        <v>0</v>
      </c>
      <c r="DS131" s="96"/>
      <c r="DT131" s="97">
        <v>4886.3599999999997</v>
      </c>
      <c r="DU131" s="97">
        <v>3651.6499999999996</v>
      </c>
      <c r="DV131" s="98">
        <f t="shared" si="120"/>
        <v>147638.87000000002</v>
      </c>
      <c r="DW131" s="87">
        <f t="shared" si="121"/>
        <v>111838.45</v>
      </c>
      <c r="DX131" s="87">
        <f t="shared" si="122"/>
        <v>35800.420000000027</v>
      </c>
      <c r="DY131" s="83">
        <f t="shared" si="123"/>
        <v>0.75751358703842675</v>
      </c>
      <c r="DZ131" s="108"/>
      <c r="EA131" s="100">
        <f t="shared" si="67"/>
        <v>-162425.06999999995</v>
      </c>
      <c r="EB131" s="91">
        <f t="shared" si="68"/>
        <v>-106319.51</v>
      </c>
      <c r="EC131" s="101"/>
      <c r="ED131" s="101"/>
      <c r="EE131" s="102">
        <v>23070.559999999998</v>
      </c>
      <c r="EF131" s="102">
        <v>56010.51</v>
      </c>
      <c r="EG131" s="103">
        <f t="shared" si="124"/>
        <v>32939.950000000004</v>
      </c>
      <c r="EH131" s="104">
        <f t="shared" si="69"/>
        <v>1.427791523049289</v>
      </c>
      <c r="EI131" s="101"/>
      <c r="EJ131" s="101"/>
      <c r="EK131" s="396"/>
      <c r="EL131" s="2"/>
      <c r="EM131" s="101"/>
      <c r="EN131" s="101"/>
    </row>
    <row r="132" spans="1:144" s="1" customFormat="1" ht="15.75" customHeight="1" x14ac:dyDescent="0.25">
      <c r="A132" s="105" t="s">
        <v>132</v>
      </c>
      <c r="B132" s="106">
        <v>5</v>
      </c>
      <c r="C132" s="107">
        <v>4</v>
      </c>
      <c r="D132" s="76" t="s">
        <v>410</v>
      </c>
      <c r="E132" s="77">
        <v>2752.9000000000005</v>
      </c>
      <c r="F132" s="78">
        <v>-25757.869999999992</v>
      </c>
      <c r="G132" s="79">
        <v>-47162.859999999986</v>
      </c>
      <c r="H132" s="80">
        <v>4039.88</v>
      </c>
      <c r="I132" s="81">
        <v>636.9899999999999</v>
      </c>
      <c r="J132" s="82">
        <f t="shared" si="70"/>
        <v>3402.8900000000003</v>
      </c>
      <c r="K132" s="83">
        <f t="shared" si="71"/>
        <v>0.15767547550917352</v>
      </c>
      <c r="L132" s="84">
        <v>2006.04</v>
      </c>
      <c r="M132" s="84">
        <v>490.56</v>
      </c>
      <c r="N132" s="82">
        <f t="shared" si="72"/>
        <v>1515.48</v>
      </c>
      <c r="O132" s="83">
        <f t="shared" si="73"/>
        <v>0.24454148471615722</v>
      </c>
      <c r="P132" s="84">
        <v>3789.13</v>
      </c>
      <c r="Q132" s="84">
        <v>2919.53</v>
      </c>
      <c r="R132" s="82">
        <f t="shared" si="74"/>
        <v>869.59999999999991</v>
      </c>
      <c r="S132" s="83">
        <f t="shared" si="75"/>
        <v>0.77050140797491773</v>
      </c>
      <c r="T132" s="84">
        <v>757.05</v>
      </c>
      <c r="U132" s="84">
        <v>647.18999999999994</v>
      </c>
      <c r="V132" s="82">
        <f t="shared" si="76"/>
        <v>109.86000000000001</v>
      </c>
      <c r="W132" s="83">
        <f t="shared" si="77"/>
        <v>0.85488408955815332</v>
      </c>
      <c r="X132" s="84">
        <v>234.00999999999996</v>
      </c>
      <c r="Y132" s="84">
        <v>0.39999999999999997</v>
      </c>
      <c r="Z132" s="82">
        <f t="shared" si="78"/>
        <v>233.60999999999996</v>
      </c>
      <c r="AA132" s="83">
        <f t="shared" ref="AA132:AA193" si="125">Y132/X132</f>
        <v>1.7093286611683262E-3</v>
      </c>
      <c r="AB132" s="84">
        <v>4159.63</v>
      </c>
      <c r="AC132" s="84">
        <v>2609.5700000000002</v>
      </c>
      <c r="AD132" s="82">
        <f t="shared" si="80"/>
        <v>1550.06</v>
      </c>
      <c r="AE132" s="83">
        <f t="shared" si="81"/>
        <v>0.62735627928445559</v>
      </c>
      <c r="AF132" s="84">
        <v>942.55999999999983</v>
      </c>
      <c r="AG132" s="84">
        <v>0</v>
      </c>
      <c r="AH132" s="82">
        <f t="shared" si="82"/>
        <v>942.55999999999983</v>
      </c>
      <c r="AI132" s="85">
        <f t="shared" si="83"/>
        <v>0</v>
      </c>
      <c r="AJ132" s="84">
        <v>5188.68</v>
      </c>
      <c r="AK132" s="84">
        <v>2955.36</v>
      </c>
      <c r="AL132" s="82">
        <f t="shared" si="84"/>
        <v>2233.3200000000002</v>
      </c>
      <c r="AM132" s="86">
        <f t="shared" si="85"/>
        <v>0.56957838987950693</v>
      </c>
      <c r="AN132" s="80">
        <v>0</v>
      </c>
      <c r="AO132" s="81">
        <v>0</v>
      </c>
      <c r="AP132" s="87">
        <f t="shared" si="86"/>
        <v>0</v>
      </c>
      <c r="AQ132" s="83"/>
      <c r="AR132" s="84">
        <v>0</v>
      </c>
      <c r="AS132" s="84">
        <v>0</v>
      </c>
      <c r="AT132" s="87">
        <f t="shared" si="64"/>
        <v>0</v>
      </c>
      <c r="AU132" s="96"/>
      <c r="AV132" s="80">
        <v>1674.6</v>
      </c>
      <c r="AW132" s="81">
        <v>0</v>
      </c>
      <c r="AX132" s="87">
        <f t="shared" si="87"/>
        <v>1674.6</v>
      </c>
      <c r="AY132" s="83">
        <f t="shared" si="88"/>
        <v>0</v>
      </c>
      <c r="AZ132" s="90">
        <v>0</v>
      </c>
      <c r="BA132" s="82">
        <v>0</v>
      </c>
      <c r="BB132" s="82">
        <f t="shared" si="89"/>
        <v>0</v>
      </c>
      <c r="BC132" s="91"/>
      <c r="BD132" s="84">
        <v>13685.480000000001</v>
      </c>
      <c r="BE132" s="84">
        <v>380.33</v>
      </c>
      <c r="BF132" s="87">
        <f t="shared" si="90"/>
        <v>13305.150000000001</v>
      </c>
      <c r="BG132" s="83">
        <f t="shared" si="91"/>
        <v>2.7790768025673922E-2</v>
      </c>
      <c r="BH132" s="84">
        <v>2351.2399999999998</v>
      </c>
      <c r="BI132" s="84">
        <v>0</v>
      </c>
      <c r="BJ132" s="82">
        <f t="shared" si="92"/>
        <v>2351.2399999999998</v>
      </c>
      <c r="BK132" s="86">
        <f t="shared" si="93"/>
        <v>0</v>
      </c>
      <c r="BL132" s="80">
        <v>3421.0600000000004</v>
      </c>
      <c r="BM132" s="80">
        <v>4237.9799999999996</v>
      </c>
      <c r="BN132" s="82">
        <f t="shared" si="94"/>
        <v>-816.91999999999916</v>
      </c>
      <c r="BO132" s="86">
        <f t="shared" si="95"/>
        <v>1.2387914856798767</v>
      </c>
      <c r="BP132" s="80">
        <v>574.24</v>
      </c>
      <c r="BQ132" s="80">
        <v>758.63</v>
      </c>
      <c r="BR132" s="82">
        <f t="shared" si="96"/>
        <v>-184.39</v>
      </c>
      <c r="BS132" s="86">
        <f t="shared" si="97"/>
        <v>1.3211026748397883</v>
      </c>
      <c r="BT132" s="80">
        <v>1432.3300000000002</v>
      </c>
      <c r="BU132" s="80">
        <v>0</v>
      </c>
      <c r="BV132" s="82">
        <f t="shared" si="98"/>
        <v>1432.3300000000002</v>
      </c>
      <c r="BW132" s="86">
        <f t="shared" si="99"/>
        <v>0</v>
      </c>
      <c r="BX132" s="80">
        <v>863.31</v>
      </c>
      <c r="BY132" s="80">
        <v>0</v>
      </c>
      <c r="BZ132" s="82">
        <f t="shared" si="100"/>
        <v>863.31</v>
      </c>
      <c r="CA132" s="86">
        <f t="shared" ref="CA132:CA192" si="126">BY132/BX132</f>
        <v>0</v>
      </c>
      <c r="CB132" s="80">
        <v>1393.22</v>
      </c>
      <c r="CC132" s="80">
        <v>1117.4099999999999</v>
      </c>
      <c r="CD132" s="82">
        <f t="shared" si="102"/>
        <v>275.81000000000017</v>
      </c>
      <c r="CE132" s="83">
        <f t="shared" si="103"/>
        <v>0.80203413674796498</v>
      </c>
      <c r="CF132" s="84">
        <v>152.52999999999997</v>
      </c>
      <c r="CG132" s="84">
        <v>0</v>
      </c>
      <c r="CH132" s="82">
        <f t="shared" si="104"/>
        <v>152.52999999999997</v>
      </c>
      <c r="CI132" s="86">
        <f t="shared" si="105"/>
        <v>0</v>
      </c>
      <c r="CJ132" s="80">
        <v>0</v>
      </c>
      <c r="CK132" s="81">
        <v>0</v>
      </c>
      <c r="CL132" s="81">
        <v>0</v>
      </c>
      <c r="CM132" s="92"/>
      <c r="CN132" s="93">
        <v>30534.920000000006</v>
      </c>
      <c r="CO132" s="93">
        <v>44095.929999999993</v>
      </c>
      <c r="CP132" s="87">
        <f t="shared" si="106"/>
        <v>-13561.009999999987</v>
      </c>
      <c r="CQ132" s="94">
        <f t="shared" si="107"/>
        <v>1.4441148036412077</v>
      </c>
      <c r="CR132" s="80">
        <v>11066.109999999999</v>
      </c>
      <c r="CS132" s="81">
        <v>10281.039999999999</v>
      </c>
      <c r="CT132" s="87">
        <f t="shared" si="108"/>
        <v>785.06999999999971</v>
      </c>
      <c r="CU132" s="94">
        <f t="shared" si="109"/>
        <v>0.92905637120903373</v>
      </c>
      <c r="CV132" s="80">
        <v>6858.02</v>
      </c>
      <c r="CW132" s="81">
        <v>0</v>
      </c>
      <c r="CX132" s="87">
        <f t="shared" si="110"/>
        <v>6858.02</v>
      </c>
      <c r="CY132" s="86">
        <f t="shared" si="111"/>
        <v>0</v>
      </c>
      <c r="CZ132" s="80">
        <v>683.82999999999993</v>
      </c>
      <c r="DA132" s="81">
        <v>562.55999999999995</v>
      </c>
      <c r="DB132" s="87">
        <f t="shared" si="112"/>
        <v>121.26999999999998</v>
      </c>
      <c r="DC132" s="86">
        <f t="shared" si="113"/>
        <v>0.82266060278139308</v>
      </c>
      <c r="DD132" s="80">
        <v>89.48</v>
      </c>
      <c r="DE132" s="81">
        <v>988.2</v>
      </c>
      <c r="DF132" s="87">
        <f t="shared" si="114"/>
        <v>-898.72</v>
      </c>
      <c r="DG132" s="86">
        <f t="shared" si="115"/>
        <v>11.043808672329012</v>
      </c>
      <c r="DH132" s="95">
        <v>4159.6099999999997</v>
      </c>
      <c r="DI132" s="403">
        <v>2591.8000000000002</v>
      </c>
      <c r="DJ132" s="87">
        <f t="shared" si="116"/>
        <v>1567.8099999999995</v>
      </c>
      <c r="DK132" s="94">
        <f t="shared" si="117"/>
        <v>0.62308726058452601</v>
      </c>
      <c r="DL132" s="80">
        <v>0</v>
      </c>
      <c r="DM132" s="81">
        <v>0</v>
      </c>
      <c r="DN132" s="87">
        <f t="shared" si="118"/>
        <v>0</v>
      </c>
      <c r="DO132" s="406"/>
      <c r="DP132" s="84">
        <v>0</v>
      </c>
      <c r="DQ132" s="80">
        <v>0</v>
      </c>
      <c r="DR132" s="82">
        <f t="shared" si="119"/>
        <v>0</v>
      </c>
      <c r="DS132" s="96"/>
      <c r="DT132" s="97">
        <v>3425.4800000000005</v>
      </c>
      <c r="DU132" s="97">
        <v>2705.1099999999997</v>
      </c>
      <c r="DV132" s="98">
        <f t="shared" si="120"/>
        <v>103482.44000000002</v>
      </c>
      <c r="DW132" s="87">
        <f t="shared" si="121"/>
        <v>77978.59</v>
      </c>
      <c r="DX132" s="87">
        <f t="shared" si="122"/>
        <v>25503.85000000002</v>
      </c>
      <c r="DY132" s="83">
        <f t="shared" si="123"/>
        <v>0.7535441761906656</v>
      </c>
      <c r="DZ132" s="108"/>
      <c r="EA132" s="100">
        <f t="shared" si="67"/>
        <v>-254.01999999997497</v>
      </c>
      <c r="EB132" s="91">
        <f t="shared" si="68"/>
        <v>-29783.799999999981</v>
      </c>
      <c r="EC132" s="101"/>
      <c r="ED132" s="101"/>
      <c r="EE132" s="102">
        <v>16170.56</v>
      </c>
      <c r="EF132" s="102">
        <v>74066.100000000006</v>
      </c>
      <c r="EG132" s="103">
        <f t="shared" si="124"/>
        <v>57895.540000000008</v>
      </c>
      <c r="EH132" s="104">
        <f t="shared" si="69"/>
        <v>3.5803051966041997</v>
      </c>
      <c r="EI132" s="101"/>
      <c r="EJ132" s="101"/>
      <c r="EK132" s="396"/>
      <c r="EL132" s="2"/>
      <c r="EM132" s="101"/>
      <c r="EN132" s="101"/>
    </row>
    <row r="133" spans="1:144" s="1" customFormat="1" ht="15.75" customHeight="1" x14ac:dyDescent="0.25">
      <c r="A133" s="105" t="s">
        <v>133</v>
      </c>
      <c r="B133" s="106">
        <v>5</v>
      </c>
      <c r="C133" s="107">
        <v>4</v>
      </c>
      <c r="D133" s="76" t="s">
        <v>411</v>
      </c>
      <c r="E133" s="77">
        <v>2771.2000000000003</v>
      </c>
      <c r="F133" s="78">
        <v>-19448.379999999997</v>
      </c>
      <c r="G133" s="79">
        <v>-25988.299999999992</v>
      </c>
      <c r="H133" s="80">
        <v>4039.83</v>
      </c>
      <c r="I133" s="81">
        <v>636.9899999999999</v>
      </c>
      <c r="J133" s="82">
        <f t="shared" si="70"/>
        <v>3402.84</v>
      </c>
      <c r="K133" s="83">
        <f t="shared" si="71"/>
        <v>0.15767742702044391</v>
      </c>
      <c r="L133" s="84">
        <v>2005.78</v>
      </c>
      <c r="M133" s="84">
        <v>477.5</v>
      </c>
      <c r="N133" s="82">
        <f t="shared" si="72"/>
        <v>1528.28</v>
      </c>
      <c r="O133" s="83">
        <f t="shared" si="73"/>
        <v>0.23806200081763704</v>
      </c>
      <c r="P133" s="84">
        <v>3822.31</v>
      </c>
      <c r="Q133" s="84">
        <v>2942.6</v>
      </c>
      <c r="R133" s="82">
        <f t="shared" si="74"/>
        <v>879.71</v>
      </c>
      <c r="S133" s="83">
        <f t="shared" si="75"/>
        <v>0.76984859940716477</v>
      </c>
      <c r="T133" s="84">
        <v>760.11999999999989</v>
      </c>
      <c r="U133" s="84">
        <v>650.36</v>
      </c>
      <c r="V133" s="82">
        <f t="shared" si="76"/>
        <v>109.75999999999988</v>
      </c>
      <c r="W133" s="83">
        <f t="shared" si="77"/>
        <v>0.85560174709256442</v>
      </c>
      <c r="X133" s="84">
        <v>233.63000000000002</v>
      </c>
      <c r="Y133" s="84">
        <v>0.39999999999999997</v>
      </c>
      <c r="Z133" s="82">
        <f t="shared" si="78"/>
        <v>233.23000000000002</v>
      </c>
      <c r="AA133" s="83">
        <f t="shared" si="125"/>
        <v>1.7121088901254117E-3</v>
      </c>
      <c r="AB133" s="84">
        <v>4159.3100000000004</v>
      </c>
      <c r="AC133" s="84">
        <v>2779.7200000000003</v>
      </c>
      <c r="AD133" s="82">
        <f t="shared" si="80"/>
        <v>1379.5900000000001</v>
      </c>
      <c r="AE133" s="83">
        <f t="shared" si="81"/>
        <v>0.66831277303206538</v>
      </c>
      <c r="AF133" s="84">
        <v>948.83999999999992</v>
      </c>
      <c r="AG133" s="84">
        <v>0</v>
      </c>
      <c r="AH133" s="82">
        <f t="shared" si="82"/>
        <v>948.83999999999992</v>
      </c>
      <c r="AI133" s="85">
        <f t="shared" si="83"/>
        <v>0</v>
      </c>
      <c r="AJ133" s="84">
        <v>5224.8199999999988</v>
      </c>
      <c r="AK133" s="84">
        <v>6902.1699999999992</v>
      </c>
      <c r="AL133" s="82">
        <f t="shared" si="84"/>
        <v>-1677.3500000000004</v>
      </c>
      <c r="AM133" s="86">
        <f t="shared" si="85"/>
        <v>1.3210349830233388</v>
      </c>
      <c r="AN133" s="80">
        <v>0</v>
      </c>
      <c r="AO133" s="81">
        <v>0</v>
      </c>
      <c r="AP133" s="87">
        <f t="shared" si="86"/>
        <v>0</v>
      </c>
      <c r="AQ133" s="83"/>
      <c r="AR133" s="84">
        <v>0</v>
      </c>
      <c r="AS133" s="84">
        <v>0</v>
      </c>
      <c r="AT133" s="87">
        <f t="shared" ref="AT133:AT196" si="127">AR133-AS133</f>
        <v>0</v>
      </c>
      <c r="AU133" s="96"/>
      <c r="AV133" s="80">
        <v>1673.8</v>
      </c>
      <c r="AW133" s="81">
        <v>0</v>
      </c>
      <c r="AX133" s="87">
        <f t="shared" si="87"/>
        <v>1673.8</v>
      </c>
      <c r="AY133" s="83">
        <f t="shared" si="88"/>
        <v>0</v>
      </c>
      <c r="AZ133" s="90">
        <v>0</v>
      </c>
      <c r="BA133" s="82">
        <v>0</v>
      </c>
      <c r="BB133" s="82">
        <f t="shared" si="89"/>
        <v>0</v>
      </c>
      <c r="BC133" s="91"/>
      <c r="BD133" s="84">
        <v>17477.12</v>
      </c>
      <c r="BE133" s="84">
        <v>8733.619999999999</v>
      </c>
      <c r="BF133" s="87">
        <f t="shared" si="90"/>
        <v>8743.5</v>
      </c>
      <c r="BG133" s="83">
        <f t="shared" si="91"/>
        <v>0.49971734473414381</v>
      </c>
      <c r="BH133" s="84">
        <v>2350.8000000000002</v>
      </c>
      <c r="BI133" s="84">
        <v>461.1</v>
      </c>
      <c r="BJ133" s="82">
        <f t="shared" si="92"/>
        <v>1889.7000000000003</v>
      </c>
      <c r="BK133" s="86">
        <f t="shared" si="93"/>
        <v>0.19614599285349668</v>
      </c>
      <c r="BL133" s="80">
        <v>3420.2000000000003</v>
      </c>
      <c r="BM133" s="80">
        <v>0</v>
      </c>
      <c r="BN133" s="82">
        <f t="shared" si="94"/>
        <v>3420.2000000000003</v>
      </c>
      <c r="BO133" s="86">
        <f t="shared" si="95"/>
        <v>0</v>
      </c>
      <c r="BP133" s="80">
        <v>578.89</v>
      </c>
      <c r="BQ133" s="80">
        <v>0</v>
      </c>
      <c r="BR133" s="82">
        <f t="shared" si="96"/>
        <v>578.89</v>
      </c>
      <c r="BS133" s="86">
        <f t="shared" si="97"/>
        <v>0</v>
      </c>
      <c r="BT133" s="80">
        <v>1433.5300000000002</v>
      </c>
      <c r="BU133" s="80">
        <v>0</v>
      </c>
      <c r="BV133" s="82">
        <f t="shared" si="98"/>
        <v>1433.5300000000002</v>
      </c>
      <c r="BW133" s="86">
        <f t="shared" si="99"/>
        <v>0</v>
      </c>
      <c r="BX133" s="80">
        <v>863.80000000000018</v>
      </c>
      <c r="BY133" s="80">
        <v>0</v>
      </c>
      <c r="BZ133" s="82">
        <f t="shared" si="100"/>
        <v>863.80000000000018</v>
      </c>
      <c r="CA133" s="86">
        <f t="shared" si="126"/>
        <v>0</v>
      </c>
      <c r="CB133" s="80">
        <v>1393.0600000000002</v>
      </c>
      <c r="CC133" s="80">
        <v>1467.9</v>
      </c>
      <c r="CD133" s="82">
        <f t="shared" si="102"/>
        <v>-74.839999999999918</v>
      </c>
      <c r="CE133" s="83">
        <f t="shared" si="103"/>
        <v>1.0537234577117998</v>
      </c>
      <c r="CF133" s="84">
        <v>152.41999999999999</v>
      </c>
      <c r="CG133" s="84">
        <v>0</v>
      </c>
      <c r="CH133" s="82">
        <f t="shared" si="104"/>
        <v>152.41999999999999</v>
      </c>
      <c r="CI133" s="86">
        <f t="shared" si="105"/>
        <v>0</v>
      </c>
      <c r="CJ133" s="80">
        <v>0</v>
      </c>
      <c r="CK133" s="81">
        <v>0</v>
      </c>
      <c r="CL133" s="81">
        <v>0</v>
      </c>
      <c r="CM133" s="92"/>
      <c r="CN133" s="93">
        <v>28679.67</v>
      </c>
      <c r="CO133" s="93">
        <v>39413.569999999992</v>
      </c>
      <c r="CP133" s="87">
        <f t="shared" si="106"/>
        <v>-10733.899999999994</v>
      </c>
      <c r="CQ133" s="94">
        <f t="shared" si="107"/>
        <v>1.3742686021143198</v>
      </c>
      <c r="CR133" s="80">
        <v>10959.810000000001</v>
      </c>
      <c r="CS133" s="81">
        <v>10178.699999999999</v>
      </c>
      <c r="CT133" s="87">
        <f t="shared" si="108"/>
        <v>781.1100000000024</v>
      </c>
      <c r="CU133" s="94">
        <f t="shared" si="109"/>
        <v>0.92872960388911829</v>
      </c>
      <c r="CV133" s="80">
        <v>6000.73</v>
      </c>
      <c r="CW133" s="81">
        <v>0</v>
      </c>
      <c r="CX133" s="87">
        <f t="shared" si="110"/>
        <v>6000.73</v>
      </c>
      <c r="CY133" s="86">
        <f t="shared" si="111"/>
        <v>0</v>
      </c>
      <c r="CZ133" s="80">
        <v>684.47</v>
      </c>
      <c r="DA133" s="81">
        <v>563.19999999999993</v>
      </c>
      <c r="DB133" s="87">
        <f t="shared" si="112"/>
        <v>121.2700000000001</v>
      </c>
      <c r="DC133" s="86">
        <f t="shared" si="113"/>
        <v>0.82282642044209375</v>
      </c>
      <c r="DD133" s="80">
        <v>88.94</v>
      </c>
      <c r="DE133" s="81">
        <v>334.64</v>
      </c>
      <c r="DF133" s="87">
        <f t="shared" si="114"/>
        <v>-245.7</v>
      </c>
      <c r="DG133" s="86">
        <f t="shared" si="115"/>
        <v>3.762536541488644</v>
      </c>
      <c r="DH133" s="95">
        <v>2840.21</v>
      </c>
      <c r="DI133" s="403">
        <v>1784.6200000000001</v>
      </c>
      <c r="DJ133" s="87">
        <f t="shared" si="116"/>
        <v>1055.5899999999999</v>
      </c>
      <c r="DK133" s="94">
        <f t="shared" si="117"/>
        <v>0.62834086211935036</v>
      </c>
      <c r="DL133" s="80">
        <v>0</v>
      </c>
      <c r="DM133" s="81">
        <v>0</v>
      </c>
      <c r="DN133" s="87">
        <f t="shared" si="118"/>
        <v>0</v>
      </c>
      <c r="DO133" s="406"/>
      <c r="DP133" s="84">
        <v>0</v>
      </c>
      <c r="DQ133" s="80">
        <v>0</v>
      </c>
      <c r="DR133" s="82">
        <f t="shared" si="119"/>
        <v>0</v>
      </c>
      <c r="DS133" s="96"/>
      <c r="DT133" s="97">
        <v>3416.2</v>
      </c>
      <c r="DU133" s="97">
        <v>2763.9399999999996</v>
      </c>
      <c r="DV133" s="98">
        <f t="shared" si="120"/>
        <v>103208.29</v>
      </c>
      <c r="DW133" s="87">
        <f t="shared" si="121"/>
        <v>80091.029999999984</v>
      </c>
      <c r="DX133" s="87">
        <f t="shared" si="122"/>
        <v>23117.260000000009</v>
      </c>
      <c r="DY133" s="83">
        <f t="shared" si="123"/>
        <v>0.77601353534682138</v>
      </c>
      <c r="DZ133" s="108"/>
      <c r="EA133" s="100">
        <f t="shared" ref="EA133:EA196" si="128">F133+DV133-DW133</f>
        <v>3668.8800000000192</v>
      </c>
      <c r="EB133" s="91">
        <f t="shared" ref="EB133:EB196" si="129">G133+BD133-BE133+BH133-BI133+BL133-BM133+BP133-BQ133+BT133-BU133+BX133-BY133+CB133-CC133+CF133-CG133</f>
        <v>-8981.0999999999931</v>
      </c>
      <c r="EC133" s="101"/>
      <c r="ED133" s="101"/>
      <c r="EE133" s="102">
        <v>16127.49</v>
      </c>
      <c r="EF133" s="102">
        <v>29462.25</v>
      </c>
      <c r="EG133" s="103">
        <f t="shared" si="124"/>
        <v>13334.76</v>
      </c>
      <c r="EH133" s="104">
        <f t="shared" ref="EH133:EH166" si="130">EG133/EE133</f>
        <v>0.82683418188447177</v>
      </c>
      <c r="EI133" s="101"/>
      <c r="EJ133" s="101"/>
      <c r="EK133" s="396"/>
      <c r="EL133" s="2"/>
      <c r="EM133" s="101"/>
      <c r="EN133" s="101"/>
    </row>
    <row r="134" spans="1:144" s="1" customFormat="1" ht="15.75" customHeight="1" x14ac:dyDescent="0.25">
      <c r="A134" s="105" t="s">
        <v>134</v>
      </c>
      <c r="B134" s="106">
        <v>5</v>
      </c>
      <c r="C134" s="107">
        <v>6</v>
      </c>
      <c r="D134" s="76" t="s">
        <v>412</v>
      </c>
      <c r="E134" s="77">
        <v>4436.2300000000005</v>
      </c>
      <c r="F134" s="78">
        <v>-177222.05</v>
      </c>
      <c r="G134" s="79">
        <v>-183186.84999999998</v>
      </c>
      <c r="H134" s="80">
        <v>6337.5800000000008</v>
      </c>
      <c r="I134" s="81">
        <v>1255.47</v>
      </c>
      <c r="J134" s="82">
        <f t="shared" ref="J134:J197" si="131">H134-I134</f>
        <v>5082.1100000000006</v>
      </c>
      <c r="K134" s="83">
        <f t="shared" ref="K134:K197" si="132">I134/H134</f>
        <v>0.19809927448647588</v>
      </c>
      <c r="L134" s="84">
        <v>3620</v>
      </c>
      <c r="M134" s="84">
        <v>943.74</v>
      </c>
      <c r="N134" s="82">
        <f t="shared" ref="N134:N197" si="133">L134-M134</f>
        <v>2676.26</v>
      </c>
      <c r="O134" s="83">
        <f t="shared" ref="O134:O197" si="134">M134/L134</f>
        <v>0.26070165745856355</v>
      </c>
      <c r="P134" s="84">
        <v>6261.7300000000005</v>
      </c>
      <c r="Q134" s="84">
        <v>4812.3</v>
      </c>
      <c r="R134" s="82">
        <f t="shared" ref="R134:R197" si="135">P134-Q134</f>
        <v>1449.4300000000003</v>
      </c>
      <c r="S134" s="83">
        <f t="shared" ref="S134:S197" si="136">Q134/P134</f>
        <v>0.76852563109555982</v>
      </c>
      <c r="T134" s="84">
        <v>1227.53</v>
      </c>
      <c r="U134" s="84">
        <v>1049.95</v>
      </c>
      <c r="V134" s="82">
        <f t="shared" ref="V134:V197" si="137">T134-U134</f>
        <v>177.57999999999993</v>
      </c>
      <c r="W134" s="83">
        <f t="shared" ref="W134:W194" si="138">U134/T134</f>
        <v>0.85533551114840378</v>
      </c>
      <c r="X134" s="84">
        <v>0</v>
      </c>
      <c r="Y134" s="84">
        <v>0</v>
      </c>
      <c r="Z134" s="82">
        <f t="shared" ref="Z134:Z197" si="139">X134-Y134</f>
        <v>0</v>
      </c>
      <c r="AA134" s="83"/>
      <c r="AB134" s="84">
        <v>8270.89</v>
      </c>
      <c r="AC134" s="84">
        <v>5265.49</v>
      </c>
      <c r="AD134" s="82">
        <f t="shared" ref="AD134:AD197" si="140">AB134-AC134</f>
        <v>3005.3999999999996</v>
      </c>
      <c r="AE134" s="83">
        <f t="shared" ref="AE134:AE197" si="141">AC134/AB134</f>
        <v>0.63662918984534922</v>
      </c>
      <c r="AF134" s="84">
        <v>1518.9800000000002</v>
      </c>
      <c r="AG134" s="84">
        <v>0</v>
      </c>
      <c r="AH134" s="82">
        <f t="shared" ref="AH134:AH197" si="142">AF134-AG134</f>
        <v>1518.9800000000002</v>
      </c>
      <c r="AI134" s="85">
        <f t="shared" ref="AI134:AI197" si="143">AG134/AF134</f>
        <v>0</v>
      </c>
      <c r="AJ134" s="84">
        <v>8320.2000000000007</v>
      </c>
      <c r="AK134" s="84">
        <v>6819.6100000000006</v>
      </c>
      <c r="AL134" s="82">
        <f t="shared" ref="AL134:AL197" si="144">AJ134-AK134</f>
        <v>1500.5900000000001</v>
      </c>
      <c r="AM134" s="86">
        <f t="shared" ref="AM134:AM197" si="145">AK134/AJ134</f>
        <v>0.81964496045768132</v>
      </c>
      <c r="AN134" s="80">
        <v>0</v>
      </c>
      <c r="AO134" s="81">
        <v>0</v>
      </c>
      <c r="AP134" s="87">
        <f t="shared" ref="AP134:AP197" si="146">AN134-AO134</f>
        <v>0</v>
      </c>
      <c r="AQ134" s="83"/>
      <c r="AR134" s="84">
        <v>0</v>
      </c>
      <c r="AS134" s="84">
        <v>0</v>
      </c>
      <c r="AT134" s="87">
        <f t="shared" si="127"/>
        <v>0</v>
      </c>
      <c r="AU134" s="96"/>
      <c r="AV134" s="80">
        <v>2605.87</v>
      </c>
      <c r="AW134" s="81">
        <v>4363.68</v>
      </c>
      <c r="AX134" s="87">
        <f t="shared" ref="AX134:AX197" si="147">AV134-AW134</f>
        <v>-1757.8100000000004</v>
      </c>
      <c r="AY134" s="83">
        <f t="shared" ref="AY134:AY197" si="148">AW134/AV134</f>
        <v>1.6745578252176818</v>
      </c>
      <c r="AZ134" s="90">
        <v>0</v>
      </c>
      <c r="BA134" s="82">
        <v>0</v>
      </c>
      <c r="BB134" s="82">
        <f t="shared" ref="BB134:BB197" si="149">AZ134-BA134</f>
        <v>0</v>
      </c>
      <c r="BC134" s="91"/>
      <c r="BD134" s="84">
        <v>20633.370000000003</v>
      </c>
      <c r="BE134" s="84">
        <v>3601.52</v>
      </c>
      <c r="BF134" s="87">
        <f t="shared" ref="BF134:BF197" si="150">BD134-BE134</f>
        <v>17031.850000000002</v>
      </c>
      <c r="BG134" s="83">
        <f t="shared" ref="BG134:BG197" si="151">BE134/BD134</f>
        <v>0.17454831663465539</v>
      </c>
      <c r="BH134" s="84">
        <v>3702.0199999999991</v>
      </c>
      <c r="BI134" s="84">
        <v>0</v>
      </c>
      <c r="BJ134" s="82">
        <f t="shared" ref="BJ134:BJ197" si="152">BH134-BI134</f>
        <v>3702.0199999999991</v>
      </c>
      <c r="BK134" s="86">
        <f t="shared" ref="BK134:BK197" si="153">BI134/BH134</f>
        <v>0</v>
      </c>
      <c r="BL134" s="80">
        <v>6169.0299999999988</v>
      </c>
      <c r="BM134" s="80">
        <v>0</v>
      </c>
      <c r="BN134" s="82">
        <f t="shared" ref="BN134:BN197" si="154">BL134-BM134</f>
        <v>6169.0299999999988</v>
      </c>
      <c r="BO134" s="86">
        <f t="shared" ref="BO134:BO197" si="155">BM134/BL134</f>
        <v>0</v>
      </c>
      <c r="BP134" s="80">
        <v>955.12000000000012</v>
      </c>
      <c r="BQ134" s="80">
        <v>0</v>
      </c>
      <c r="BR134" s="82">
        <f t="shared" ref="BR134:BR197" si="156">BP134-BQ134</f>
        <v>955.12000000000012</v>
      </c>
      <c r="BS134" s="86">
        <f t="shared" ref="BS134:BS197" si="157">BQ134/BP134</f>
        <v>0</v>
      </c>
      <c r="BT134" s="80">
        <v>2302.37</v>
      </c>
      <c r="BU134" s="80">
        <v>0</v>
      </c>
      <c r="BV134" s="82">
        <f t="shared" ref="BV134:BV197" si="158">BT134-BU134</f>
        <v>2302.37</v>
      </c>
      <c r="BW134" s="86">
        <f t="shared" ref="BW134:BW194" si="159">BU134/BT134</f>
        <v>0</v>
      </c>
      <c r="BX134" s="80">
        <v>0</v>
      </c>
      <c r="BY134" s="80">
        <v>0</v>
      </c>
      <c r="BZ134" s="82">
        <f t="shared" ref="BZ134:BZ197" si="160">BX134-BY134</f>
        <v>0</v>
      </c>
      <c r="CA134" s="86"/>
      <c r="CB134" s="80">
        <v>2813.91</v>
      </c>
      <c r="CC134" s="80">
        <v>715.86</v>
      </c>
      <c r="CD134" s="82">
        <f t="shared" ref="CD134:CD197" si="161">CB134-CC134</f>
        <v>2098.0499999999997</v>
      </c>
      <c r="CE134" s="83">
        <f t="shared" ref="CE134:CE197" si="162">CC134/CB134</f>
        <v>0.25440046056910137</v>
      </c>
      <c r="CF134" s="84">
        <v>246.66</v>
      </c>
      <c r="CG134" s="84">
        <v>0</v>
      </c>
      <c r="CH134" s="82">
        <f t="shared" ref="CH134:CH197" si="163">CF134-CG134</f>
        <v>246.66</v>
      </c>
      <c r="CI134" s="86">
        <f t="shared" ref="CI134:CI197" si="164">CG134/CF134</f>
        <v>0</v>
      </c>
      <c r="CJ134" s="80">
        <v>0</v>
      </c>
      <c r="CK134" s="81">
        <v>0</v>
      </c>
      <c r="CL134" s="81">
        <v>0</v>
      </c>
      <c r="CM134" s="92"/>
      <c r="CN134" s="93">
        <v>28098.98</v>
      </c>
      <c r="CO134" s="93">
        <v>37561.439999999995</v>
      </c>
      <c r="CP134" s="87">
        <f t="shared" ref="CP134:CP197" si="165">CN134-CO134</f>
        <v>-9462.4599999999955</v>
      </c>
      <c r="CQ134" s="94">
        <f t="shared" ref="CQ134:CQ197" si="166">CO134/CN134</f>
        <v>1.3367545725859087</v>
      </c>
      <c r="CR134" s="80">
        <v>15594.52</v>
      </c>
      <c r="CS134" s="81">
        <v>15393.88</v>
      </c>
      <c r="CT134" s="87">
        <f t="shared" ref="CT134:CT197" si="167">CR134-CS134</f>
        <v>200.64000000000124</v>
      </c>
      <c r="CU134" s="94">
        <f t="shared" ref="CU134:CU197" si="168">CS134/CR134</f>
        <v>0.98713394192318837</v>
      </c>
      <c r="CV134" s="80">
        <v>5592.7999999999993</v>
      </c>
      <c r="CW134" s="81">
        <v>0</v>
      </c>
      <c r="CX134" s="87">
        <f t="shared" ref="CX134:CX197" si="169">CV134-CW134</f>
        <v>5592.7999999999993</v>
      </c>
      <c r="CY134" s="86">
        <f t="shared" ref="CY134:CY197" si="170">CW134/CV134</f>
        <v>0</v>
      </c>
      <c r="CZ134" s="80">
        <v>1152.5199999999998</v>
      </c>
      <c r="DA134" s="81">
        <v>947.87</v>
      </c>
      <c r="DB134" s="87">
        <f t="shared" ref="DB134:DB197" si="171">CZ134-DA134</f>
        <v>204.64999999999975</v>
      </c>
      <c r="DC134" s="86">
        <f t="shared" ref="DC134:DC197" si="172">DA134/CZ134</f>
        <v>0.8224325825148372</v>
      </c>
      <c r="DD134" s="80">
        <v>149.07</v>
      </c>
      <c r="DE134" s="81">
        <v>2382.67</v>
      </c>
      <c r="DF134" s="87">
        <f t="shared" ref="DF134:DF197" si="173">DD134-DE134</f>
        <v>-2233.6</v>
      </c>
      <c r="DG134" s="86">
        <f t="shared" ref="DG134:DG197" si="174">DE134/DD134</f>
        <v>15.983564768229693</v>
      </c>
      <c r="DH134" s="95">
        <v>9684.06</v>
      </c>
      <c r="DI134" s="403">
        <v>6545.84</v>
      </c>
      <c r="DJ134" s="87">
        <f t="shared" ref="DJ134:DJ197" si="175">DH134-DI134</f>
        <v>3138.2199999999993</v>
      </c>
      <c r="DK134" s="94">
        <f t="shared" ref="DK134:DK197" si="176">DI134/DH134</f>
        <v>0.67593963688783432</v>
      </c>
      <c r="DL134" s="80">
        <v>0</v>
      </c>
      <c r="DM134" s="81">
        <v>0</v>
      </c>
      <c r="DN134" s="87">
        <f t="shared" ref="DN134:DN197" si="177">DL134-DM134</f>
        <v>0</v>
      </c>
      <c r="DO134" s="406"/>
      <c r="DP134" s="84">
        <v>0</v>
      </c>
      <c r="DQ134" s="80">
        <v>0</v>
      </c>
      <c r="DR134" s="82">
        <f t="shared" ref="DR134:DR197" si="178">DP134-DQ134</f>
        <v>0</v>
      </c>
      <c r="DS134" s="96"/>
      <c r="DT134" s="97">
        <v>4631.07</v>
      </c>
      <c r="DU134" s="97">
        <v>3241.2700000000004</v>
      </c>
      <c r="DV134" s="98">
        <f t="shared" si="120"/>
        <v>139888.28000000003</v>
      </c>
      <c r="DW134" s="87">
        <f t="shared" si="121"/>
        <v>94900.589999999982</v>
      </c>
      <c r="DX134" s="87">
        <f t="shared" ref="DX134:DX197" si="179">DV134-DW134</f>
        <v>44987.690000000046</v>
      </c>
      <c r="DY134" s="83">
        <f t="shared" ref="DY134:DY197" si="180">DW134/DV134</f>
        <v>0.67840272251542422</v>
      </c>
      <c r="DZ134" s="108"/>
      <c r="EA134" s="100">
        <f t="shared" si="128"/>
        <v>-132234.35999999993</v>
      </c>
      <c r="EB134" s="91">
        <f t="shared" si="129"/>
        <v>-150681.74999999997</v>
      </c>
      <c r="EC134" s="101"/>
      <c r="ED134" s="101"/>
      <c r="EE134" s="102">
        <v>21844.280000000002</v>
      </c>
      <c r="EF134" s="102">
        <v>38664.39</v>
      </c>
      <c r="EG134" s="103">
        <f t="shared" si="124"/>
        <v>16820.109999999997</v>
      </c>
      <c r="EH134" s="104">
        <f t="shared" si="130"/>
        <v>0.77000065921147298</v>
      </c>
      <c r="EI134" s="101"/>
      <c r="EJ134" s="101"/>
      <c r="EK134" s="396"/>
      <c r="EL134" s="2"/>
      <c r="EM134" s="101"/>
      <c r="EN134" s="101"/>
    </row>
    <row r="135" spans="1:144" s="1" customFormat="1" ht="15.75" customHeight="1" x14ac:dyDescent="0.25">
      <c r="A135" s="105" t="s">
        <v>135</v>
      </c>
      <c r="B135" s="106">
        <v>5</v>
      </c>
      <c r="C135" s="107">
        <v>2</v>
      </c>
      <c r="D135" s="76" t="s">
        <v>413</v>
      </c>
      <c r="E135" s="77">
        <v>3351.6957142857141</v>
      </c>
      <c r="F135" s="78">
        <v>-110935.22</v>
      </c>
      <c r="G135" s="79">
        <v>-43269.85</v>
      </c>
      <c r="H135" s="80">
        <v>5898.28</v>
      </c>
      <c r="I135" s="81">
        <v>735.62</v>
      </c>
      <c r="J135" s="82">
        <f t="shared" si="131"/>
        <v>5162.66</v>
      </c>
      <c r="K135" s="83">
        <f t="shared" si="132"/>
        <v>0.12471771431671606</v>
      </c>
      <c r="L135" s="84">
        <v>3003.8</v>
      </c>
      <c r="M135" s="84">
        <v>690.49</v>
      </c>
      <c r="N135" s="82">
        <f t="shared" si="133"/>
        <v>2313.3100000000004</v>
      </c>
      <c r="O135" s="83">
        <f t="shared" si="134"/>
        <v>0.22987216192822424</v>
      </c>
      <c r="P135" s="84">
        <v>4654.1299999999992</v>
      </c>
      <c r="Q135" s="84">
        <v>3592.66</v>
      </c>
      <c r="R135" s="82">
        <f t="shared" si="135"/>
        <v>1061.4699999999993</v>
      </c>
      <c r="S135" s="83">
        <f t="shared" si="136"/>
        <v>0.77192944760889803</v>
      </c>
      <c r="T135" s="84">
        <v>925.39</v>
      </c>
      <c r="U135" s="84">
        <v>788.12000000000012</v>
      </c>
      <c r="V135" s="82">
        <f t="shared" si="137"/>
        <v>137.26999999999987</v>
      </c>
      <c r="W135" s="83">
        <f t="shared" si="138"/>
        <v>0.85166254227947147</v>
      </c>
      <c r="X135" s="84">
        <v>0</v>
      </c>
      <c r="Y135" s="84">
        <v>0</v>
      </c>
      <c r="Z135" s="82">
        <f t="shared" si="139"/>
        <v>0</v>
      </c>
      <c r="AA135" s="83"/>
      <c r="AB135" s="84">
        <v>3433.7799999999997</v>
      </c>
      <c r="AC135" s="84">
        <v>2325.88</v>
      </c>
      <c r="AD135" s="82">
        <f t="shared" si="140"/>
        <v>1107.8999999999996</v>
      </c>
      <c r="AE135" s="83">
        <f t="shared" si="141"/>
        <v>0.67735265509147358</v>
      </c>
      <c r="AF135" s="84">
        <v>1147.6200000000001</v>
      </c>
      <c r="AG135" s="84">
        <v>0</v>
      </c>
      <c r="AH135" s="82">
        <f t="shared" si="142"/>
        <v>1147.6200000000001</v>
      </c>
      <c r="AI135" s="85">
        <f t="shared" si="143"/>
        <v>0</v>
      </c>
      <c r="AJ135" s="84">
        <v>6319.27</v>
      </c>
      <c r="AK135" s="84">
        <v>19469.739999999998</v>
      </c>
      <c r="AL135" s="82">
        <f t="shared" si="144"/>
        <v>-13150.469999999998</v>
      </c>
      <c r="AM135" s="86">
        <f t="shared" si="145"/>
        <v>3.0810109395547265</v>
      </c>
      <c r="AN135" s="80">
        <v>0</v>
      </c>
      <c r="AO135" s="81">
        <v>0</v>
      </c>
      <c r="AP135" s="87">
        <f t="shared" si="146"/>
        <v>0</v>
      </c>
      <c r="AQ135" s="83"/>
      <c r="AR135" s="84">
        <v>0</v>
      </c>
      <c r="AS135" s="84">
        <v>0</v>
      </c>
      <c r="AT135" s="87">
        <f t="shared" si="127"/>
        <v>0</v>
      </c>
      <c r="AU135" s="96"/>
      <c r="AV135" s="80">
        <v>3376.83</v>
      </c>
      <c r="AW135" s="81">
        <v>5570.65</v>
      </c>
      <c r="AX135" s="87">
        <f t="shared" si="147"/>
        <v>-2193.8199999999997</v>
      </c>
      <c r="AY135" s="83">
        <f t="shared" si="148"/>
        <v>1.6496684760559459</v>
      </c>
      <c r="AZ135" s="90">
        <v>0</v>
      </c>
      <c r="BA135" s="82">
        <v>0</v>
      </c>
      <c r="BB135" s="82">
        <f t="shared" si="149"/>
        <v>0</v>
      </c>
      <c r="BC135" s="91"/>
      <c r="BD135" s="84">
        <v>18649.43</v>
      </c>
      <c r="BE135" s="84">
        <v>2991.68</v>
      </c>
      <c r="BF135" s="87">
        <f t="shared" si="150"/>
        <v>15657.75</v>
      </c>
      <c r="BG135" s="83">
        <f t="shared" si="151"/>
        <v>0.1604166990626523</v>
      </c>
      <c r="BH135" s="84">
        <v>3256.5099999999998</v>
      </c>
      <c r="BI135" s="84">
        <v>4783.96</v>
      </c>
      <c r="BJ135" s="82">
        <f t="shared" si="152"/>
        <v>-1527.4500000000003</v>
      </c>
      <c r="BK135" s="86">
        <f t="shared" si="153"/>
        <v>1.4690450820049685</v>
      </c>
      <c r="BL135" s="80">
        <v>5120.71</v>
      </c>
      <c r="BM135" s="80">
        <v>0</v>
      </c>
      <c r="BN135" s="82">
        <f t="shared" si="154"/>
        <v>5120.71</v>
      </c>
      <c r="BO135" s="86">
        <f t="shared" si="155"/>
        <v>0</v>
      </c>
      <c r="BP135" s="80">
        <v>663.3</v>
      </c>
      <c r="BQ135" s="80">
        <v>0</v>
      </c>
      <c r="BR135" s="82">
        <f t="shared" si="156"/>
        <v>663.3</v>
      </c>
      <c r="BS135" s="86">
        <f t="shared" si="157"/>
        <v>0</v>
      </c>
      <c r="BT135" s="80">
        <v>1792.1599999999999</v>
      </c>
      <c r="BU135" s="80">
        <v>0</v>
      </c>
      <c r="BV135" s="82">
        <f t="shared" si="158"/>
        <v>1792.1599999999999</v>
      </c>
      <c r="BW135" s="86">
        <f t="shared" si="159"/>
        <v>0</v>
      </c>
      <c r="BX135" s="80">
        <v>0</v>
      </c>
      <c r="BY135" s="80">
        <v>0</v>
      </c>
      <c r="BZ135" s="82">
        <f t="shared" si="160"/>
        <v>0</v>
      </c>
      <c r="CA135" s="86"/>
      <c r="CB135" s="80">
        <v>1307.83</v>
      </c>
      <c r="CC135" s="80">
        <v>5076.0599999999995</v>
      </c>
      <c r="CD135" s="82">
        <f t="shared" si="161"/>
        <v>-3768.2299999999996</v>
      </c>
      <c r="CE135" s="83">
        <f t="shared" si="162"/>
        <v>3.8812842647744734</v>
      </c>
      <c r="CF135" s="84">
        <v>180.66999999999996</v>
      </c>
      <c r="CG135" s="84">
        <v>0</v>
      </c>
      <c r="CH135" s="82">
        <f t="shared" si="163"/>
        <v>180.66999999999996</v>
      </c>
      <c r="CI135" s="86">
        <f t="shared" si="164"/>
        <v>0</v>
      </c>
      <c r="CJ135" s="80">
        <v>0</v>
      </c>
      <c r="CK135" s="81">
        <v>0</v>
      </c>
      <c r="CL135" s="81">
        <v>0</v>
      </c>
      <c r="CM135" s="92"/>
      <c r="CN135" s="93">
        <v>21196.39</v>
      </c>
      <c r="CO135" s="93">
        <v>36599.300000000003</v>
      </c>
      <c r="CP135" s="87">
        <f t="shared" si="165"/>
        <v>-15402.910000000003</v>
      </c>
      <c r="CQ135" s="94">
        <f t="shared" si="166"/>
        <v>1.7266760990904586</v>
      </c>
      <c r="CR135" s="80">
        <v>6341.04</v>
      </c>
      <c r="CS135" s="81">
        <v>6413.8799999999992</v>
      </c>
      <c r="CT135" s="87">
        <f t="shared" si="167"/>
        <v>-72.839999999999236</v>
      </c>
      <c r="CU135" s="94">
        <f t="shared" si="168"/>
        <v>1.0114870746754474</v>
      </c>
      <c r="CV135" s="80">
        <v>5076.4700000000012</v>
      </c>
      <c r="CW135" s="81">
        <v>0</v>
      </c>
      <c r="CX135" s="87">
        <f t="shared" si="169"/>
        <v>5076.4700000000012</v>
      </c>
      <c r="CY135" s="86">
        <f t="shared" si="170"/>
        <v>0</v>
      </c>
      <c r="CZ135" s="80">
        <v>881.48</v>
      </c>
      <c r="DA135" s="81">
        <v>725.32999999999993</v>
      </c>
      <c r="DB135" s="87">
        <f t="shared" si="171"/>
        <v>156.15000000000009</v>
      </c>
      <c r="DC135" s="86">
        <f t="shared" si="172"/>
        <v>0.82285474429368777</v>
      </c>
      <c r="DD135" s="80">
        <v>113.97</v>
      </c>
      <c r="DE135" s="81">
        <v>664.38</v>
      </c>
      <c r="DF135" s="87">
        <f t="shared" si="173"/>
        <v>-550.41</v>
      </c>
      <c r="DG135" s="86">
        <f t="shared" si="174"/>
        <v>5.8294287970518557</v>
      </c>
      <c r="DH135" s="95">
        <v>15655.390000000001</v>
      </c>
      <c r="DI135" s="403">
        <v>9655.07</v>
      </c>
      <c r="DJ135" s="87">
        <f t="shared" si="175"/>
        <v>6000.3200000000015</v>
      </c>
      <c r="DK135" s="94">
        <f t="shared" si="176"/>
        <v>0.61672497459341469</v>
      </c>
      <c r="DL135" s="80">
        <v>0</v>
      </c>
      <c r="DM135" s="81">
        <v>0</v>
      </c>
      <c r="DN135" s="87">
        <f t="shared" si="177"/>
        <v>0</v>
      </c>
      <c r="DO135" s="406"/>
      <c r="DP135" s="84">
        <v>0</v>
      </c>
      <c r="DQ135" s="80">
        <v>0</v>
      </c>
      <c r="DR135" s="82">
        <f t="shared" si="178"/>
        <v>0</v>
      </c>
      <c r="DS135" s="96"/>
      <c r="DT135" s="97">
        <v>3731.7000000000003</v>
      </c>
      <c r="DU135" s="97">
        <v>3675.74</v>
      </c>
      <c r="DV135" s="98">
        <f t="shared" ref="DV135:DV198" si="181">CR135+CN135+AN135+AR135+H135+L135+P135+T135+X135+AB135+AF135+AJ135+CZ135+DD135+AV135+BD135+BH135+BL135+BP135+BT135+BX135+CB135+CF135+CV135+DH135+DL135+DP135+DT135</f>
        <v>112726.15000000001</v>
      </c>
      <c r="DW135" s="87">
        <f t="shared" ref="DW135:DW198" si="182">CS135+CO135+AO135+AS135+I135+M135+Q135+U135+Y135+AC135+AG135+AK135+DA135+DE135+AW135+BE135+BI135+BM135+BQ135+BU135+BY135+CC135+CG135+CW135+DI135+DM135+DQ135+DU135</f>
        <v>103758.56000000001</v>
      </c>
      <c r="DX135" s="87">
        <f t="shared" si="179"/>
        <v>8967.5899999999965</v>
      </c>
      <c r="DY135" s="83">
        <f t="shared" si="180"/>
        <v>0.92044800607489929</v>
      </c>
      <c r="DZ135" s="108"/>
      <c r="EA135" s="100">
        <f t="shared" si="128"/>
        <v>-101967.63</v>
      </c>
      <c r="EB135" s="91">
        <f t="shared" si="129"/>
        <v>-25150.940000000002</v>
      </c>
      <c r="EC135" s="101"/>
      <c r="ED135" s="101"/>
      <c r="EE135" s="102">
        <v>17614.660000000003</v>
      </c>
      <c r="EF135" s="102">
        <v>35140.959999999999</v>
      </c>
      <c r="EG135" s="103">
        <f t="shared" ref="EG135:EG198" si="183">EF135-EE135</f>
        <v>17526.299999999996</v>
      </c>
      <c r="EH135" s="104">
        <f t="shared" si="130"/>
        <v>0.99498372378461986</v>
      </c>
      <c r="EI135" s="101"/>
      <c r="EJ135" s="101"/>
      <c r="EK135" s="396"/>
      <c r="EL135" s="2"/>
      <c r="EM135" s="101"/>
      <c r="EN135" s="101"/>
    </row>
    <row r="136" spans="1:144" s="1" customFormat="1" ht="15.75" customHeight="1" x14ac:dyDescent="0.25">
      <c r="A136" s="105" t="s">
        <v>136</v>
      </c>
      <c r="B136" s="106">
        <v>5</v>
      </c>
      <c r="C136" s="107">
        <v>2</v>
      </c>
      <c r="D136" s="76" t="s">
        <v>414</v>
      </c>
      <c r="E136" s="77">
        <v>3342.6342857142854</v>
      </c>
      <c r="F136" s="78">
        <v>-70913.78</v>
      </c>
      <c r="G136" s="79">
        <v>-48888.340000000011</v>
      </c>
      <c r="H136" s="80">
        <v>5899.32</v>
      </c>
      <c r="I136" s="81">
        <v>735.62</v>
      </c>
      <c r="J136" s="82">
        <f t="shared" si="131"/>
        <v>5163.7</v>
      </c>
      <c r="K136" s="83">
        <f t="shared" si="132"/>
        <v>0.124695727643186</v>
      </c>
      <c r="L136" s="84">
        <v>3004.96</v>
      </c>
      <c r="M136" s="84">
        <v>690.49</v>
      </c>
      <c r="N136" s="82">
        <f t="shared" si="133"/>
        <v>2314.4700000000003</v>
      </c>
      <c r="O136" s="83">
        <f t="shared" si="134"/>
        <v>0.22978342473776689</v>
      </c>
      <c r="P136" s="84">
        <v>4657.1399999999994</v>
      </c>
      <c r="Q136" s="84">
        <v>3591.54</v>
      </c>
      <c r="R136" s="82">
        <f t="shared" si="135"/>
        <v>1065.5999999999995</v>
      </c>
      <c r="S136" s="83">
        <f t="shared" si="136"/>
        <v>0.77119004367487354</v>
      </c>
      <c r="T136" s="84">
        <v>926.6400000000001</v>
      </c>
      <c r="U136" s="84">
        <v>786.74000000000012</v>
      </c>
      <c r="V136" s="82">
        <f t="shared" si="137"/>
        <v>139.89999999999998</v>
      </c>
      <c r="W136" s="83">
        <f t="shared" si="138"/>
        <v>0.8490244323577657</v>
      </c>
      <c r="X136" s="84">
        <v>0</v>
      </c>
      <c r="Y136" s="84">
        <v>0</v>
      </c>
      <c r="Z136" s="82">
        <f t="shared" si="139"/>
        <v>0</v>
      </c>
      <c r="AA136" s="83"/>
      <c r="AB136" s="84">
        <v>3436.3</v>
      </c>
      <c r="AC136" s="84">
        <v>2360.5800000000008</v>
      </c>
      <c r="AD136" s="82">
        <f t="shared" si="140"/>
        <v>1075.7199999999993</v>
      </c>
      <c r="AE136" s="83">
        <f t="shared" si="141"/>
        <v>0.68695399121147771</v>
      </c>
      <c r="AF136" s="84">
        <v>1144.5</v>
      </c>
      <c r="AG136" s="84">
        <v>0</v>
      </c>
      <c r="AH136" s="82">
        <f t="shared" si="142"/>
        <v>1144.5</v>
      </c>
      <c r="AI136" s="85">
        <f t="shared" si="143"/>
        <v>0</v>
      </c>
      <c r="AJ136" s="84">
        <v>6303.03</v>
      </c>
      <c r="AK136" s="84">
        <v>3588.17</v>
      </c>
      <c r="AL136" s="82">
        <f t="shared" si="144"/>
        <v>2714.8599999999997</v>
      </c>
      <c r="AM136" s="86">
        <f t="shared" si="145"/>
        <v>0.56927699852293268</v>
      </c>
      <c r="AN136" s="80">
        <v>0</v>
      </c>
      <c r="AO136" s="81">
        <v>0</v>
      </c>
      <c r="AP136" s="87">
        <f t="shared" si="146"/>
        <v>0</v>
      </c>
      <c r="AQ136" s="83"/>
      <c r="AR136" s="84">
        <v>0</v>
      </c>
      <c r="AS136" s="84">
        <v>0</v>
      </c>
      <c r="AT136" s="87">
        <f t="shared" si="127"/>
        <v>0</v>
      </c>
      <c r="AU136" s="96"/>
      <c r="AV136" s="80">
        <v>3377.7000000000003</v>
      </c>
      <c r="AW136" s="81">
        <v>5461.33</v>
      </c>
      <c r="AX136" s="87">
        <f t="shared" si="147"/>
        <v>-2083.6299999999997</v>
      </c>
      <c r="AY136" s="83">
        <f t="shared" si="148"/>
        <v>1.6168783491725136</v>
      </c>
      <c r="AZ136" s="90">
        <v>0</v>
      </c>
      <c r="BA136" s="82">
        <v>0</v>
      </c>
      <c r="BB136" s="82">
        <f t="shared" si="149"/>
        <v>0</v>
      </c>
      <c r="BC136" s="91"/>
      <c r="BD136" s="84">
        <v>19213.760000000002</v>
      </c>
      <c r="BE136" s="84">
        <v>2755.81</v>
      </c>
      <c r="BF136" s="87">
        <f t="shared" si="150"/>
        <v>16457.95</v>
      </c>
      <c r="BG136" s="83">
        <f t="shared" si="151"/>
        <v>0.14342898006428725</v>
      </c>
      <c r="BH136" s="84">
        <v>3258.8899999999994</v>
      </c>
      <c r="BI136" s="84">
        <v>0</v>
      </c>
      <c r="BJ136" s="82">
        <f t="shared" si="152"/>
        <v>3258.8899999999994</v>
      </c>
      <c r="BK136" s="86">
        <f t="shared" si="153"/>
        <v>0</v>
      </c>
      <c r="BL136" s="80">
        <v>5123.8599999999997</v>
      </c>
      <c r="BM136" s="80">
        <v>0</v>
      </c>
      <c r="BN136" s="82">
        <f t="shared" si="154"/>
        <v>5123.8599999999997</v>
      </c>
      <c r="BO136" s="86">
        <f t="shared" si="155"/>
        <v>0</v>
      </c>
      <c r="BP136" s="80">
        <v>663.80000000000007</v>
      </c>
      <c r="BQ136" s="80">
        <v>0</v>
      </c>
      <c r="BR136" s="82">
        <f t="shared" si="156"/>
        <v>663.80000000000007</v>
      </c>
      <c r="BS136" s="86">
        <f t="shared" si="157"/>
        <v>0</v>
      </c>
      <c r="BT136" s="80">
        <v>1792.6899999999998</v>
      </c>
      <c r="BU136" s="80">
        <v>0</v>
      </c>
      <c r="BV136" s="82">
        <f t="shared" si="158"/>
        <v>1792.6899999999998</v>
      </c>
      <c r="BW136" s="86">
        <f t="shared" si="159"/>
        <v>0</v>
      </c>
      <c r="BX136" s="80">
        <v>0</v>
      </c>
      <c r="BY136" s="80">
        <v>0</v>
      </c>
      <c r="BZ136" s="82">
        <f t="shared" si="160"/>
        <v>0</v>
      </c>
      <c r="CA136" s="86"/>
      <c r="CB136" s="80">
        <v>1307.53</v>
      </c>
      <c r="CC136" s="80">
        <v>1153.98</v>
      </c>
      <c r="CD136" s="82">
        <f t="shared" si="161"/>
        <v>153.54999999999995</v>
      </c>
      <c r="CE136" s="83">
        <f t="shared" si="162"/>
        <v>0.8825648359884668</v>
      </c>
      <c r="CF136" s="84">
        <v>181.17</v>
      </c>
      <c r="CG136" s="84">
        <v>0</v>
      </c>
      <c r="CH136" s="82">
        <f t="shared" si="163"/>
        <v>181.17</v>
      </c>
      <c r="CI136" s="86">
        <f t="shared" si="164"/>
        <v>0</v>
      </c>
      <c r="CJ136" s="80">
        <v>0</v>
      </c>
      <c r="CK136" s="81">
        <v>0</v>
      </c>
      <c r="CL136" s="81">
        <v>0</v>
      </c>
      <c r="CM136" s="92"/>
      <c r="CN136" s="93">
        <v>24610.410000000003</v>
      </c>
      <c r="CO136" s="93">
        <v>32788.03</v>
      </c>
      <c r="CP136" s="87">
        <f t="shared" si="165"/>
        <v>-8177.6199999999953</v>
      </c>
      <c r="CQ136" s="94">
        <f t="shared" si="166"/>
        <v>1.3322829648104195</v>
      </c>
      <c r="CR136" s="80">
        <v>6693.54</v>
      </c>
      <c r="CS136" s="81">
        <v>6820.51</v>
      </c>
      <c r="CT136" s="87">
        <f t="shared" si="167"/>
        <v>-126.97000000000025</v>
      </c>
      <c r="CU136" s="94">
        <f t="shared" si="168"/>
        <v>1.0189690358166232</v>
      </c>
      <c r="CV136" s="80">
        <v>4020.78</v>
      </c>
      <c r="CW136" s="81">
        <v>0</v>
      </c>
      <c r="CX136" s="87">
        <f t="shared" si="169"/>
        <v>4020.78</v>
      </c>
      <c r="CY136" s="86">
        <f t="shared" si="170"/>
        <v>0</v>
      </c>
      <c r="CZ136" s="80">
        <v>881.51</v>
      </c>
      <c r="DA136" s="81">
        <v>724.86</v>
      </c>
      <c r="DB136" s="87">
        <f t="shared" si="171"/>
        <v>156.64999999999998</v>
      </c>
      <c r="DC136" s="86">
        <f t="shared" si="172"/>
        <v>0.82229356445190638</v>
      </c>
      <c r="DD136" s="80">
        <v>114.64</v>
      </c>
      <c r="DE136" s="81">
        <v>0</v>
      </c>
      <c r="DF136" s="87">
        <f t="shared" si="173"/>
        <v>114.64</v>
      </c>
      <c r="DG136" s="86">
        <f t="shared" si="174"/>
        <v>0</v>
      </c>
      <c r="DH136" s="95">
        <v>14211.550000000001</v>
      </c>
      <c r="DI136" s="403">
        <v>8106.92</v>
      </c>
      <c r="DJ136" s="87">
        <f t="shared" si="175"/>
        <v>6104.630000000001</v>
      </c>
      <c r="DK136" s="94">
        <f t="shared" si="176"/>
        <v>0.57044586973271738</v>
      </c>
      <c r="DL136" s="80">
        <v>0</v>
      </c>
      <c r="DM136" s="81">
        <v>0</v>
      </c>
      <c r="DN136" s="87">
        <f t="shared" si="177"/>
        <v>0</v>
      </c>
      <c r="DO136" s="406"/>
      <c r="DP136" s="84">
        <v>0</v>
      </c>
      <c r="DQ136" s="80">
        <v>0</v>
      </c>
      <c r="DR136" s="82">
        <f t="shared" si="178"/>
        <v>0</v>
      </c>
      <c r="DS136" s="96"/>
      <c r="DT136" s="97">
        <v>3793.9399999999996</v>
      </c>
      <c r="DU136" s="97">
        <v>2371.52</v>
      </c>
      <c r="DV136" s="98">
        <f t="shared" si="181"/>
        <v>114617.66000000002</v>
      </c>
      <c r="DW136" s="87">
        <f t="shared" si="182"/>
        <v>71936.100000000006</v>
      </c>
      <c r="DX136" s="87">
        <f t="shared" si="179"/>
        <v>42681.560000000012</v>
      </c>
      <c r="DY136" s="83">
        <f t="shared" si="180"/>
        <v>0.62761794299412499</v>
      </c>
      <c r="DZ136" s="108"/>
      <c r="EA136" s="100">
        <f t="shared" si="128"/>
        <v>-28232.219999999987</v>
      </c>
      <c r="EB136" s="91">
        <f t="shared" si="129"/>
        <v>-21256.430000000015</v>
      </c>
      <c r="EC136" s="101"/>
      <c r="ED136" s="101"/>
      <c r="EE136" s="102">
        <v>17914.72</v>
      </c>
      <c r="EF136" s="102">
        <v>39223.29</v>
      </c>
      <c r="EG136" s="103">
        <f t="shared" si="183"/>
        <v>21308.57</v>
      </c>
      <c r="EH136" s="104">
        <f t="shared" si="130"/>
        <v>1.189444769440996</v>
      </c>
      <c r="EI136" s="101"/>
      <c r="EJ136" s="101"/>
      <c r="EK136" s="396"/>
      <c r="EL136" s="2"/>
      <c r="EM136" s="101"/>
      <c r="EN136" s="101"/>
    </row>
    <row r="137" spans="1:144" s="1" customFormat="1" ht="15.75" customHeight="1" x14ac:dyDescent="0.25">
      <c r="A137" s="105" t="s">
        <v>137</v>
      </c>
      <c r="B137" s="106">
        <v>5</v>
      </c>
      <c r="C137" s="107">
        <v>6</v>
      </c>
      <c r="D137" s="76" t="s">
        <v>415</v>
      </c>
      <c r="E137" s="77">
        <v>4478.8785714285714</v>
      </c>
      <c r="F137" s="78">
        <v>-143208.99000000002</v>
      </c>
      <c r="G137" s="79">
        <v>-173288.46</v>
      </c>
      <c r="H137" s="80">
        <v>6157.9999999999982</v>
      </c>
      <c r="I137" s="81">
        <v>1288.24</v>
      </c>
      <c r="J137" s="82">
        <f t="shared" si="131"/>
        <v>4869.7599999999984</v>
      </c>
      <c r="K137" s="83">
        <f t="shared" si="132"/>
        <v>0.2091977914907438</v>
      </c>
      <c r="L137" s="84">
        <v>3363.63</v>
      </c>
      <c r="M137" s="84">
        <v>440.81</v>
      </c>
      <c r="N137" s="82">
        <f t="shared" si="133"/>
        <v>2922.82</v>
      </c>
      <c r="O137" s="83">
        <f t="shared" si="134"/>
        <v>0.13105186955759104</v>
      </c>
      <c r="P137" s="84">
        <v>6313.87</v>
      </c>
      <c r="Q137" s="84">
        <v>4853.18</v>
      </c>
      <c r="R137" s="82">
        <f t="shared" si="135"/>
        <v>1460.6899999999996</v>
      </c>
      <c r="S137" s="83">
        <f t="shared" si="136"/>
        <v>0.76865377335928686</v>
      </c>
      <c r="T137" s="84">
        <v>1236.6199999999999</v>
      </c>
      <c r="U137" s="84">
        <v>1060.06</v>
      </c>
      <c r="V137" s="82">
        <f t="shared" si="137"/>
        <v>176.55999999999995</v>
      </c>
      <c r="W137" s="83">
        <f t="shared" si="138"/>
        <v>0.85722372272808145</v>
      </c>
      <c r="X137" s="84">
        <v>527.16999999999996</v>
      </c>
      <c r="Y137" s="84">
        <v>0.89</v>
      </c>
      <c r="Z137" s="82">
        <f t="shared" si="139"/>
        <v>526.28</v>
      </c>
      <c r="AA137" s="83">
        <f t="shared" si="125"/>
        <v>1.6882599540945047E-3</v>
      </c>
      <c r="AB137" s="84">
        <v>8138.5600000000013</v>
      </c>
      <c r="AC137" s="84">
        <v>5046.8600000000006</v>
      </c>
      <c r="AD137" s="82">
        <f t="shared" si="140"/>
        <v>3091.7000000000007</v>
      </c>
      <c r="AE137" s="83">
        <f t="shared" si="141"/>
        <v>0.6201170723076318</v>
      </c>
      <c r="AF137" s="84">
        <v>1533.5600000000002</v>
      </c>
      <c r="AG137" s="84">
        <v>0</v>
      </c>
      <c r="AH137" s="82">
        <f t="shared" si="142"/>
        <v>1533.5600000000002</v>
      </c>
      <c r="AI137" s="85">
        <f t="shared" si="143"/>
        <v>0</v>
      </c>
      <c r="AJ137" s="84">
        <v>8443.1299999999992</v>
      </c>
      <c r="AK137" s="84">
        <v>9986.77</v>
      </c>
      <c r="AL137" s="82">
        <f t="shared" si="144"/>
        <v>-1543.6400000000012</v>
      </c>
      <c r="AM137" s="86">
        <f t="shared" si="145"/>
        <v>1.1828279322952509</v>
      </c>
      <c r="AN137" s="80">
        <v>0</v>
      </c>
      <c r="AO137" s="81">
        <v>0</v>
      </c>
      <c r="AP137" s="87">
        <f t="shared" si="146"/>
        <v>0</v>
      </c>
      <c r="AQ137" s="83"/>
      <c r="AR137" s="84">
        <v>0</v>
      </c>
      <c r="AS137" s="84">
        <v>0</v>
      </c>
      <c r="AT137" s="87">
        <f t="shared" si="127"/>
        <v>0</v>
      </c>
      <c r="AU137" s="96"/>
      <c r="AV137" s="80">
        <v>2511.73</v>
      </c>
      <c r="AW137" s="81">
        <v>4124.4800000000005</v>
      </c>
      <c r="AX137" s="87">
        <f t="shared" si="147"/>
        <v>-1612.7500000000005</v>
      </c>
      <c r="AY137" s="83">
        <f t="shared" si="148"/>
        <v>1.6420873262651641</v>
      </c>
      <c r="AZ137" s="90">
        <v>0</v>
      </c>
      <c r="BA137" s="82">
        <v>0</v>
      </c>
      <c r="BB137" s="82">
        <f t="shared" si="149"/>
        <v>0</v>
      </c>
      <c r="BC137" s="91"/>
      <c r="BD137" s="84">
        <v>35944.33</v>
      </c>
      <c r="BE137" s="84">
        <v>0</v>
      </c>
      <c r="BF137" s="87">
        <f t="shared" si="150"/>
        <v>35944.33</v>
      </c>
      <c r="BG137" s="83">
        <f t="shared" si="151"/>
        <v>0</v>
      </c>
      <c r="BH137" s="84">
        <v>3610.4</v>
      </c>
      <c r="BI137" s="84">
        <v>0</v>
      </c>
      <c r="BJ137" s="82">
        <f t="shared" si="152"/>
        <v>3610.4</v>
      </c>
      <c r="BK137" s="86">
        <f t="shared" si="153"/>
        <v>0</v>
      </c>
      <c r="BL137" s="80">
        <v>5732.06</v>
      </c>
      <c r="BM137" s="80">
        <v>5505.94</v>
      </c>
      <c r="BN137" s="82">
        <f t="shared" si="154"/>
        <v>226.1200000000008</v>
      </c>
      <c r="BO137" s="86">
        <f t="shared" si="155"/>
        <v>0.96055170392494138</v>
      </c>
      <c r="BP137" s="80">
        <v>968.76999999999987</v>
      </c>
      <c r="BQ137" s="80">
        <v>0</v>
      </c>
      <c r="BR137" s="82">
        <f t="shared" si="156"/>
        <v>968.76999999999987</v>
      </c>
      <c r="BS137" s="86">
        <f t="shared" si="157"/>
        <v>0</v>
      </c>
      <c r="BT137" s="80">
        <v>2292.75</v>
      </c>
      <c r="BU137" s="80">
        <v>0</v>
      </c>
      <c r="BV137" s="82">
        <f t="shared" si="158"/>
        <v>2292.75</v>
      </c>
      <c r="BW137" s="86">
        <f t="shared" si="159"/>
        <v>0</v>
      </c>
      <c r="BX137" s="80">
        <v>1941.13</v>
      </c>
      <c r="BY137" s="80">
        <v>0</v>
      </c>
      <c r="BZ137" s="82">
        <f t="shared" si="160"/>
        <v>1941.13</v>
      </c>
      <c r="CA137" s="86">
        <f t="shared" si="126"/>
        <v>0</v>
      </c>
      <c r="CB137" s="80">
        <v>2874.5199999999995</v>
      </c>
      <c r="CC137" s="80">
        <v>992.04</v>
      </c>
      <c r="CD137" s="82">
        <f t="shared" si="161"/>
        <v>1882.4799999999996</v>
      </c>
      <c r="CE137" s="83">
        <f t="shared" si="162"/>
        <v>0.34511501050610194</v>
      </c>
      <c r="CF137" s="84">
        <v>230.21999999999997</v>
      </c>
      <c r="CG137" s="84">
        <v>0</v>
      </c>
      <c r="CH137" s="82">
        <f t="shared" si="163"/>
        <v>230.21999999999997</v>
      </c>
      <c r="CI137" s="86">
        <f t="shared" si="164"/>
        <v>0</v>
      </c>
      <c r="CJ137" s="80">
        <v>0</v>
      </c>
      <c r="CK137" s="81">
        <v>0</v>
      </c>
      <c r="CL137" s="81">
        <v>0</v>
      </c>
      <c r="CM137" s="92"/>
      <c r="CN137" s="93">
        <v>31288.100000000002</v>
      </c>
      <c r="CO137" s="93">
        <v>46068.82</v>
      </c>
      <c r="CP137" s="87">
        <f t="shared" si="165"/>
        <v>-14780.719999999998</v>
      </c>
      <c r="CQ137" s="94">
        <f t="shared" si="166"/>
        <v>1.4724070812864953</v>
      </c>
      <c r="CR137" s="80">
        <v>16433.47</v>
      </c>
      <c r="CS137" s="81">
        <v>14993.42</v>
      </c>
      <c r="CT137" s="87">
        <f t="shared" si="167"/>
        <v>1440.0500000000011</v>
      </c>
      <c r="CU137" s="94">
        <f t="shared" si="168"/>
        <v>0.91237091131696468</v>
      </c>
      <c r="CV137" s="80">
        <v>5997.6699999999992</v>
      </c>
      <c r="CW137" s="81">
        <v>0</v>
      </c>
      <c r="CX137" s="87">
        <f t="shared" si="169"/>
        <v>5997.6699999999992</v>
      </c>
      <c r="CY137" s="86">
        <f t="shared" si="170"/>
        <v>0</v>
      </c>
      <c r="CZ137" s="80">
        <v>1246.4699999999998</v>
      </c>
      <c r="DA137" s="81">
        <v>1025.7199999999998</v>
      </c>
      <c r="DB137" s="87">
        <f t="shared" si="171"/>
        <v>220.75</v>
      </c>
      <c r="DC137" s="86">
        <f t="shared" si="172"/>
        <v>0.82289986923070746</v>
      </c>
      <c r="DD137" s="80">
        <v>160.33999999999997</v>
      </c>
      <c r="DE137" s="81">
        <v>1345.26</v>
      </c>
      <c r="DF137" s="87">
        <f t="shared" si="173"/>
        <v>-1184.92</v>
      </c>
      <c r="DG137" s="86">
        <f t="shared" si="174"/>
        <v>8.3900461519271552</v>
      </c>
      <c r="DH137" s="95">
        <v>6168.2999999999993</v>
      </c>
      <c r="DI137" s="403">
        <v>3605.04</v>
      </c>
      <c r="DJ137" s="87">
        <f t="shared" si="175"/>
        <v>2563.2599999999993</v>
      </c>
      <c r="DK137" s="94">
        <f t="shared" si="176"/>
        <v>0.58444628179563252</v>
      </c>
      <c r="DL137" s="80">
        <v>0</v>
      </c>
      <c r="DM137" s="81">
        <v>0</v>
      </c>
      <c r="DN137" s="87">
        <f t="shared" si="177"/>
        <v>0</v>
      </c>
      <c r="DO137" s="406"/>
      <c r="DP137" s="84">
        <v>0</v>
      </c>
      <c r="DQ137" s="80">
        <v>0</v>
      </c>
      <c r="DR137" s="82">
        <f t="shared" si="178"/>
        <v>0</v>
      </c>
      <c r="DS137" s="96"/>
      <c r="DT137" s="97">
        <v>5242.1900000000005</v>
      </c>
      <c r="DU137" s="97">
        <v>3611.87</v>
      </c>
      <c r="DV137" s="98">
        <f t="shared" si="181"/>
        <v>158356.99</v>
      </c>
      <c r="DW137" s="87">
        <f t="shared" si="182"/>
        <v>103949.39999999998</v>
      </c>
      <c r="DX137" s="87">
        <f t="shared" si="179"/>
        <v>54407.590000000011</v>
      </c>
      <c r="DY137" s="83">
        <f t="shared" si="180"/>
        <v>0.65642444959328905</v>
      </c>
      <c r="DZ137" s="108"/>
      <c r="EA137" s="100">
        <f t="shared" si="128"/>
        <v>-88801.400000000009</v>
      </c>
      <c r="EB137" s="91">
        <f t="shared" si="129"/>
        <v>-126192.26000000001</v>
      </c>
      <c r="EC137" s="101"/>
      <c r="ED137" s="101"/>
      <c r="EE137" s="102">
        <v>24746.160000000007</v>
      </c>
      <c r="EF137" s="102">
        <v>33272.85</v>
      </c>
      <c r="EG137" s="103">
        <f t="shared" si="183"/>
        <v>8526.6899999999914</v>
      </c>
      <c r="EH137" s="104">
        <f t="shared" si="130"/>
        <v>0.34456618723874688</v>
      </c>
      <c r="EI137" s="101"/>
      <c r="EJ137" s="101"/>
      <c r="EK137" s="396"/>
      <c r="EL137" s="2"/>
      <c r="EM137" s="101"/>
      <c r="EN137" s="101"/>
    </row>
    <row r="138" spans="1:144" s="1" customFormat="1" ht="15.75" customHeight="1" x14ac:dyDescent="0.25">
      <c r="A138" s="105" t="s">
        <v>138</v>
      </c>
      <c r="B138" s="106">
        <v>5</v>
      </c>
      <c r="C138" s="107">
        <v>4</v>
      </c>
      <c r="D138" s="76" t="s">
        <v>416</v>
      </c>
      <c r="E138" s="77">
        <v>2758.9000000000005</v>
      </c>
      <c r="F138" s="78">
        <v>63921.9</v>
      </c>
      <c r="G138" s="79">
        <v>20020.519999999997</v>
      </c>
      <c r="H138" s="80">
        <v>4276.03</v>
      </c>
      <c r="I138" s="81">
        <v>638.93000000000006</v>
      </c>
      <c r="J138" s="82">
        <f t="shared" si="131"/>
        <v>3637.0999999999995</v>
      </c>
      <c r="K138" s="83">
        <f t="shared" si="132"/>
        <v>0.14942130901794423</v>
      </c>
      <c r="L138" s="84">
        <v>2255.4</v>
      </c>
      <c r="M138" s="84">
        <v>311.26000000000005</v>
      </c>
      <c r="N138" s="82">
        <f t="shared" si="133"/>
        <v>1944.14</v>
      </c>
      <c r="O138" s="83">
        <f t="shared" si="134"/>
        <v>0.1380065620289084</v>
      </c>
      <c r="P138" s="84">
        <v>3793.4800000000005</v>
      </c>
      <c r="Q138" s="84">
        <v>2921.7799999999997</v>
      </c>
      <c r="R138" s="82">
        <f t="shared" si="135"/>
        <v>871.70000000000073</v>
      </c>
      <c r="S138" s="83">
        <f t="shared" si="136"/>
        <v>0.77021099359954437</v>
      </c>
      <c r="T138" s="84">
        <v>758.69</v>
      </c>
      <c r="U138" s="84">
        <v>649.56000000000006</v>
      </c>
      <c r="V138" s="82">
        <f t="shared" si="137"/>
        <v>109.13</v>
      </c>
      <c r="W138" s="83">
        <f t="shared" si="138"/>
        <v>0.85615995993093363</v>
      </c>
      <c r="X138" s="84">
        <v>120</v>
      </c>
      <c r="Y138" s="84">
        <v>0.41</v>
      </c>
      <c r="Z138" s="82">
        <f t="shared" si="139"/>
        <v>119.59</v>
      </c>
      <c r="AA138" s="83">
        <f t="shared" si="125"/>
        <v>3.4166666666666664E-3</v>
      </c>
      <c r="AB138" s="84">
        <v>4159.05</v>
      </c>
      <c r="AC138" s="84">
        <v>2586.3200000000002</v>
      </c>
      <c r="AD138" s="82">
        <f t="shared" si="140"/>
        <v>1572.73</v>
      </c>
      <c r="AE138" s="83">
        <f t="shared" si="141"/>
        <v>0.62185354828626727</v>
      </c>
      <c r="AF138" s="84">
        <v>944.62000000000012</v>
      </c>
      <c r="AG138" s="84">
        <v>0</v>
      </c>
      <c r="AH138" s="82">
        <f t="shared" si="142"/>
        <v>944.62000000000012</v>
      </c>
      <c r="AI138" s="85">
        <f t="shared" si="143"/>
        <v>0</v>
      </c>
      <c r="AJ138" s="84">
        <v>5199.99</v>
      </c>
      <c r="AK138" s="84">
        <v>4927.1499999999996</v>
      </c>
      <c r="AL138" s="82">
        <f t="shared" si="144"/>
        <v>272.84000000000015</v>
      </c>
      <c r="AM138" s="86">
        <f t="shared" si="145"/>
        <v>0.94753066832820831</v>
      </c>
      <c r="AN138" s="80">
        <v>0</v>
      </c>
      <c r="AO138" s="81">
        <v>0</v>
      </c>
      <c r="AP138" s="87">
        <f t="shared" si="146"/>
        <v>0</v>
      </c>
      <c r="AQ138" s="83"/>
      <c r="AR138" s="84">
        <v>0</v>
      </c>
      <c r="AS138" s="84">
        <v>0</v>
      </c>
      <c r="AT138" s="87">
        <f t="shared" si="127"/>
        <v>0</v>
      </c>
      <c r="AU138" s="96"/>
      <c r="AV138" s="80">
        <v>1673.5700000000002</v>
      </c>
      <c r="AW138" s="81">
        <v>2781.05</v>
      </c>
      <c r="AX138" s="87">
        <f t="shared" si="147"/>
        <v>-1107.48</v>
      </c>
      <c r="AY138" s="83">
        <f t="shared" si="148"/>
        <v>1.661747043744809</v>
      </c>
      <c r="AZ138" s="90">
        <v>0</v>
      </c>
      <c r="BA138" s="82">
        <v>0</v>
      </c>
      <c r="BB138" s="82">
        <f t="shared" si="149"/>
        <v>0</v>
      </c>
      <c r="BC138" s="91"/>
      <c r="BD138" s="84">
        <v>17797.920000000002</v>
      </c>
      <c r="BE138" s="84">
        <v>5634.1200000000008</v>
      </c>
      <c r="BF138" s="87">
        <f t="shared" si="150"/>
        <v>12163.800000000001</v>
      </c>
      <c r="BG138" s="83">
        <f t="shared" si="151"/>
        <v>0.3165605868550932</v>
      </c>
      <c r="BH138" s="84">
        <v>2536.27</v>
      </c>
      <c r="BI138" s="84">
        <v>276.52</v>
      </c>
      <c r="BJ138" s="82">
        <f t="shared" si="152"/>
        <v>2259.75</v>
      </c>
      <c r="BK138" s="86">
        <f t="shared" si="153"/>
        <v>0.10902624720554199</v>
      </c>
      <c r="BL138" s="80">
        <v>3845.3500000000004</v>
      </c>
      <c r="BM138" s="80">
        <v>0</v>
      </c>
      <c r="BN138" s="82">
        <f t="shared" si="154"/>
        <v>3845.3500000000004</v>
      </c>
      <c r="BO138" s="86">
        <f t="shared" si="155"/>
        <v>0</v>
      </c>
      <c r="BP138" s="80">
        <v>575.51999999999987</v>
      </c>
      <c r="BQ138" s="80">
        <v>0</v>
      </c>
      <c r="BR138" s="82">
        <f t="shared" si="156"/>
        <v>575.51999999999987</v>
      </c>
      <c r="BS138" s="86">
        <f t="shared" si="157"/>
        <v>0</v>
      </c>
      <c r="BT138" s="80">
        <v>1440.6800000000003</v>
      </c>
      <c r="BU138" s="80">
        <v>0</v>
      </c>
      <c r="BV138" s="82">
        <f t="shared" si="158"/>
        <v>1440.6800000000003</v>
      </c>
      <c r="BW138" s="86">
        <f t="shared" si="159"/>
        <v>0</v>
      </c>
      <c r="BX138" s="80">
        <v>0</v>
      </c>
      <c r="BY138" s="80">
        <v>0</v>
      </c>
      <c r="BZ138" s="82">
        <f t="shared" si="160"/>
        <v>0</v>
      </c>
      <c r="CA138" s="86"/>
      <c r="CB138" s="80">
        <v>1393.52</v>
      </c>
      <c r="CC138" s="80">
        <v>939.36</v>
      </c>
      <c r="CD138" s="82">
        <f t="shared" si="161"/>
        <v>454.15999999999997</v>
      </c>
      <c r="CE138" s="83">
        <f t="shared" si="162"/>
        <v>0.6740915092714852</v>
      </c>
      <c r="CF138" s="84">
        <v>153.66</v>
      </c>
      <c r="CG138" s="84">
        <v>0</v>
      </c>
      <c r="CH138" s="82">
        <f t="shared" si="163"/>
        <v>153.66</v>
      </c>
      <c r="CI138" s="86">
        <f t="shared" si="164"/>
        <v>0</v>
      </c>
      <c r="CJ138" s="80">
        <v>0</v>
      </c>
      <c r="CK138" s="81">
        <v>0</v>
      </c>
      <c r="CL138" s="81">
        <v>0</v>
      </c>
      <c r="CM138" s="92"/>
      <c r="CN138" s="93">
        <v>20435.989999999998</v>
      </c>
      <c r="CO138" s="93">
        <v>30620.38</v>
      </c>
      <c r="CP138" s="87">
        <f t="shared" si="165"/>
        <v>-10184.390000000003</v>
      </c>
      <c r="CQ138" s="94">
        <f t="shared" si="166"/>
        <v>1.4983555971597169</v>
      </c>
      <c r="CR138" s="80">
        <v>10726.05</v>
      </c>
      <c r="CS138" s="81">
        <v>10027.15</v>
      </c>
      <c r="CT138" s="87">
        <f t="shared" si="167"/>
        <v>698.89999999999964</v>
      </c>
      <c r="CU138" s="94">
        <f t="shared" si="168"/>
        <v>0.93484087804923532</v>
      </c>
      <c r="CV138" s="80">
        <v>4492.03</v>
      </c>
      <c r="CW138" s="81">
        <v>0</v>
      </c>
      <c r="CX138" s="87">
        <f t="shared" si="169"/>
        <v>4492.03</v>
      </c>
      <c r="CY138" s="86">
        <f t="shared" si="170"/>
        <v>0</v>
      </c>
      <c r="CZ138" s="80">
        <v>685.29</v>
      </c>
      <c r="DA138" s="81">
        <v>563.19999999999993</v>
      </c>
      <c r="DB138" s="87">
        <f t="shared" si="171"/>
        <v>122.09000000000003</v>
      </c>
      <c r="DC138" s="86">
        <f t="shared" si="172"/>
        <v>0.82184184797676896</v>
      </c>
      <c r="DD138" s="80">
        <v>89.66</v>
      </c>
      <c r="DE138" s="81">
        <v>682.68</v>
      </c>
      <c r="DF138" s="87">
        <f t="shared" si="173"/>
        <v>-593.02</v>
      </c>
      <c r="DG138" s="86">
        <f t="shared" si="174"/>
        <v>7.6140977024314074</v>
      </c>
      <c r="DH138" s="95">
        <v>3262.1400000000003</v>
      </c>
      <c r="DI138" s="403">
        <v>2029.78</v>
      </c>
      <c r="DJ138" s="87">
        <f t="shared" si="175"/>
        <v>1232.3600000000004</v>
      </c>
      <c r="DK138" s="94">
        <f t="shared" si="176"/>
        <v>0.62222344841116561</v>
      </c>
      <c r="DL138" s="80">
        <v>0</v>
      </c>
      <c r="DM138" s="81">
        <v>0</v>
      </c>
      <c r="DN138" s="87">
        <f t="shared" si="177"/>
        <v>0</v>
      </c>
      <c r="DO138" s="406"/>
      <c r="DP138" s="84">
        <v>0</v>
      </c>
      <c r="DQ138" s="80">
        <v>0</v>
      </c>
      <c r="DR138" s="82">
        <f t="shared" si="178"/>
        <v>0</v>
      </c>
      <c r="DS138" s="96"/>
      <c r="DT138" s="97">
        <v>3102.67</v>
      </c>
      <c r="DU138" s="97">
        <v>2453.94</v>
      </c>
      <c r="DV138" s="98">
        <f t="shared" si="181"/>
        <v>93717.580000000031</v>
      </c>
      <c r="DW138" s="87">
        <f t="shared" si="182"/>
        <v>68043.590000000011</v>
      </c>
      <c r="DX138" s="87">
        <f t="shared" si="179"/>
        <v>25673.99000000002</v>
      </c>
      <c r="DY138" s="83">
        <f t="shared" si="180"/>
        <v>0.72604937088644406</v>
      </c>
      <c r="DZ138" s="108"/>
      <c r="EA138" s="100">
        <f t="shared" si="128"/>
        <v>89595.890000000029</v>
      </c>
      <c r="EB138" s="91">
        <f t="shared" si="129"/>
        <v>40913.439999999995</v>
      </c>
      <c r="EC138" s="101"/>
      <c r="ED138" s="101"/>
      <c r="EE138" s="102">
        <v>14645.349999999999</v>
      </c>
      <c r="EF138" s="102">
        <v>41274.39</v>
      </c>
      <c r="EG138" s="103">
        <f t="shared" si="183"/>
        <v>26629.040000000001</v>
      </c>
      <c r="EH138" s="104">
        <f t="shared" si="130"/>
        <v>1.818259037851605</v>
      </c>
      <c r="EI138" s="101"/>
      <c r="EJ138" s="101"/>
      <c r="EK138" s="396"/>
      <c r="EL138" s="2"/>
      <c r="EM138" s="101"/>
      <c r="EN138" s="101"/>
    </row>
    <row r="139" spans="1:144" s="1" customFormat="1" ht="15.75" customHeight="1" x14ac:dyDescent="0.25">
      <c r="A139" s="105" t="s">
        <v>139</v>
      </c>
      <c r="B139" s="106">
        <v>5</v>
      </c>
      <c r="C139" s="107">
        <v>4</v>
      </c>
      <c r="D139" s="76" t="s">
        <v>417</v>
      </c>
      <c r="E139" s="77">
        <v>2765.7999999999997</v>
      </c>
      <c r="F139" s="78">
        <v>44451.019999999982</v>
      </c>
      <c r="G139" s="79">
        <v>42639.160000000018</v>
      </c>
      <c r="H139" s="80">
        <v>4040.2999999999997</v>
      </c>
      <c r="I139" s="81">
        <v>636.9899999999999</v>
      </c>
      <c r="J139" s="82">
        <f t="shared" si="131"/>
        <v>3403.31</v>
      </c>
      <c r="K139" s="83">
        <f t="shared" si="132"/>
        <v>0.15765908472143156</v>
      </c>
      <c r="L139" s="84">
        <v>2006.01</v>
      </c>
      <c r="M139" s="84">
        <v>501.55</v>
      </c>
      <c r="N139" s="82">
        <f t="shared" si="133"/>
        <v>1504.46</v>
      </c>
      <c r="O139" s="83">
        <f t="shared" si="134"/>
        <v>0.2500236788450706</v>
      </c>
      <c r="P139" s="84">
        <v>3807.9500000000007</v>
      </c>
      <c r="Q139" s="84">
        <v>2933.5099999999998</v>
      </c>
      <c r="R139" s="82">
        <f t="shared" si="135"/>
        <v>874.44000000000096</v>
      </c>
      <c r="S139" s="83">
        <f t="shared" si="136"/>
        <v>0.77036463188854876</v>
      </c>
      <c r="T139" s="84">
        <v>760.62</v>
      </c>
      <c r="U139" s="84">
        <v>651.23000000000013</v>
      </c>
      <c r="V139" s="82">
        <f t="shared" si="137"/>
        <v>109.38999999999987</v>
      </c>
      <c r="W139" s="83">
        <f t="shared" si="138"/>
        <v>0.8561831137756043</v>
      </c>
      <c r="X139" s="84">
        <v>234.27</v>
      </c>
      <c r="Y139" s="84">
        <v>0.39999999999999997</v>
      </c>
      <c r="Z139" s="82">
        <f t="shared" si="139"/>
        <v>233.87</v>
      </c>
      <c r="AA139" s="83">
        <f t="shared" si="125"/>
        <v>1.7074315960216842E-3</v>
      </c>
      <c r="AB139" s="84">
        <v>4159.76</v>
      </c>
      <c r="AC139" s="84">
        <v>2680.15</v>
      </c>
      <c r="AD139" s="82">
        <f t="shared" si="140"/>
        <v>1479.6100000000001</v>
      </c>
      <c r="AE139" s="83">
        <f t="shared" si="141"/>
        <v>0.64430399830759466</v>
      </c>
      <c r="AF139" s="84">
        <v>946.9899999999999</v>
      </c>
      <c r="AG139" s="84">
        <v>3721.56</v>
      </c>
      <c r="AH139" s="82">
        <f t="shared" si="142"/>
        <v>-2774.57</v>
      </c>
      <c r="AI139" s="85">
        <f t="shared" si="143"/>
        <v>3.9298831033062656</v>
      </c>
      <c r="AJ139" s="84">
        <v>5212.96</v>
      </c>
      <c r="AK139" s="84">
        <v>4932.8499999999995</v>
      </c>
      <c r="AL139" s="82">
        <f t="shared" si="144"/>
        <v>280.11000000000058</v>
      </c>
      <c r="AM139" s="86">
        <f t="shared" si="145"/>
        <v>0.94626661244283472</v>
      </c>
      <c r="AN139" s="80">
        <v>0</v>
      </c>
      <c r="AO139" s="81">
        <v>0</v>
      </c>
      <c r="AP139" s="87">
        <f t="shared" si="146"/>
        <v>0</v>
      </c>
      <c r="AQ139" s="83"/>
      <c r="AR139" s="84">
        <v>0</v>
      </c>
      <c r="AS139" s="84">
        <v>0</v>
      </c>
      <c r="AT139" s="87">
        <f t="shared" si="127"/>
        <v>0</v>
      </c>
      <c r="AU139" s="96"/>
      <c r="AV139" s="80">
        <v>1673.58</v>
      </c>
      <c r="AW139" s="81">
        <v>2781.05</v>
      </c>
      <c r="AX139" s="87">
        <f t="shared" si="147"/>
        <v>-1107.4700000000003</v>
      </c>
      <c r="AY139" s="83">
        <f t="shared" si="148"/>
        <v>1.6617371144492645</v>
      </c>
      <c r="AZ139" s="90">
        <v>0</v>
      </c>
      <c r="BA139" s="82">
        <v>0</v>
      </c>
      <c r="BB139" s="82">
        <f t="shared" si="149"/>
        <v>0</v>
      </c>
      <c r="BC139" s="91"/>
      <c r="BD139" s="84">
        <v>21873.31</v>
      </c>
      <c r="BE139" s="84">
        <v>9607.9500000000007</v>
      </c>
      <c r="BF139" s="87">
        <f t="shared" si="150"/>
        <v>12265.36</v>
      </c>
      <c r="BG139" s="83">
        <f t="shared" si="151"/>
        <v>0.4392545069767676</v>
      </c>
      <c r="BH139" s="84">
        <v>2350.9</v>
      </c>
      <c r="BI139" s="84">
        <v>0</v>
      </c>
      <c r="BJ139" s="82">
        <f t="shared" si="152"/>
        <v>2350.9</v>
      </c>
      <c r="BK139" s="86">
        <f t="shared" si="153"/>
        <v>0</v>
      </c>
      <c r="BL139" s="80">
        <v>3420.4700000000003</v>
      </c>
      <c r="BM139" s="80">
        <v>47863.979999999996</v>
      </c>
      <c r="BN139" s="82">
        <f t="shared" si="154"/>
        <v>-44443.509999999995</v>
      </c>
      <c r="BO139" s="86">
        <f t="shared" si="155"/>
        <v>13.993392720883385</v>
      </c>
      <c r="BP139" s="80">
        <v>578.86</v>
      </c>
      <c r="BQ139" s="80">
        <v>0</v>
      </c>
      <c r="BR139" s="82">
        <f t="shared" si="156"/>
        <v>578.86</v>
      </c>
      <c r="BS139" s="86">
        <f t="shared" si="157"/>
        <v>0</v>
      </c>
      <c r="BT139" s="80">
        <v>1439.0400000000004</v>
      </c>
      <c r="BU139" s="80">
        <v>0</v>
      </c>
      <c r="BV139" s="82">
        <f t="shared" si="158"/>
        <v>1439.0400000000004</v>
      </c>
      <c r="BW139" s="86">
        <f t="shared" si="159"/>
        <v>0</v>
      </c>
      <c r="BX139" s="80">
        <v>862.91999999999985</v>
      </c>
      <c r="BY139" s="80">
        <v>0</v>
      </c>
      <c r="BZ139" s="82">
        <f t="shared" si="160"/>
        <v>862.91999999999985</v>
      </c>
      <c r="CA139" s="86">
        <f t="shared" si="126"/>
        <v>0</v>
      </c>
      <c r="CB139" s="80">
        <v>1393.1399999999999</v>
      </c>
      <c r="CC139" s="80">
        <v>3855.81</v>
      </c>
      <c r="CD139" s="82">
        <f t="shared" si="161"/>
        <v>-2462.67</v>
      </c>
      <c r="CE139" s="83">
        <f t="shared" si="162"/>
        <v>2.7677117877600241</v>
      </c>
      <c r="CF139" s="84">
        <v>139.15000000000003</v>
      </c>
      <c r="CG139" s="84">
        <v>0</v>
      </c>
      <c r="CH139" s="82">
        <f t="shared" si="163"/>
        <v>139.15000000000003</v>
      </c>
      <c r="CI139" s="86">
        <f t="shared" si="164"/>
        <v>0</v>
      </c>
      <c r="CJ139" s="80">
        <v>0</v>
      </c>
      <c r="CK139" s="81">
        <v>0</v>
      </c>
      <c r="CL139" s="81">
        <v>0</v>
      </c>
      <c r="CM139" s="92"/>
      <c r="CN139" s="93">
        <v>22502.799999999999</v>
      </c>
      <c r="CO139" s="93">
        <v>30885.840000000004</v>
      </c>
      <c r="CP139" s="87">
        <f t="shared" si="165"/>
        <v>-8383.0400000000045</v>
      </c>
      <c r="CQ139" s="94">
        <f t="shared" si="166"/>
        <v>1.3725331958689588</v>
      </c>
      <c r="CR139" s="80">
        <v>11234.929999999998</v>
      </c>
      <c r="CS139" s="81">
        <v>10435.06</v>
      </c>
      <c r="CT139" s="87">
        <f t="shared" si="167"/>
        <v>799.86999999999898</v>
      </c>
      <c r="CU139" s="94">
        <f t="shared" si="168"/>
        <v>0.92880507488698205</v>
      </c>
      <c r="CV139" s="80">
        <v>4729.8</v>
      </c>
      <c r="CW139" s="81">
        <v>0</v>
      </c>
      <c r="CX139" s="87">
        <f t="shared" si="169"/>
        <v>4729.8</v>
      </c>
      <c r="CY139" s="86">
        <f t="shared" si="170"/>
        <v>0</v>
      </c>
      <c r="CZ139" s="80">
        <v>707.75</v>
      </c>
      <c r="DA139" s="81">
        <v>582.84</v>
      </c>
      <c r="DB139" s="87">
        <f t="shared" si="171"/>
        <v>124.90999999999997</v>
      </c>
      <c r="DC139" s="86">
        <f t="shared" si="172"/>
        <v>0.82351112681031446</v>
      </c>
      <c r="DD139" s="80">
        <v>91.84</v>
      </c>
      <c r="DE139" s="81">
        <v>0</v>
      </c>
      <c r="DF139" s="87">
        <f t="shared" si="173"/>
        <v>91.84</v>
      </c>
      <c r="DG139" s="86">
        <f t="shared" si="174"/>
        <v>0</v>
      </c>
      <c r="DH139" s="95">
        <v>3902.2399999999993</v>
      </c>
      <c r="DI139" s="403">
        <v>3099.16</v>
      </c>
      <c r="DJ139" s="87">
        <f t="shared" si="175"/>
        <v>803.07999999999947</v>
      </c>
      <c r="DK139" s="94">
        <f t="shared" si="176"/>
        <v>0.79420025421296492</v>
      </c>
      <c r="DL139" s="80">
        <v>0</v>
      </c>
      <c r="DM139" s="81">
        <v>0</v>
      </c>
      <c r="DN139" s="87">
        <f t="shared" si="177"/>
        <v>0</v>
      </c>
      <c r="DO139" s="406"/>
      <c r="DP139" s="84">
        <v>0</v>
      </c>
      <c r="DQ139" s="80">
        <v>0</v>
      </c>
      <c r="DR139" s="82">
        <f t="shared" si="178"/>
        <v>0</v>
      </c>
      <c r="DS139" s="96"/>
      <c r="DT139" s="97">
        <v>3357.2099999999996</v>
      </c>
      <c r="DU139" s="97">
        <v>5154.84</v>
      </c>
      <c r="DV139" s="98">
        <f t="shared" si="181"/>
        <v>101426.8</v>
      </c>
      <c r="DW139" s="87">
        <f t="shared" si="182"/>
        <v>130324.77</v>
      </c>
      <c r="DX139" s="87">
        <f t="shared" si="179"/>
        <v>-28897.97</v>
      </c>
      <c r="DY139" s="83">
        <f t="shared" si="180"/>
        <v>1.2849145393525183</v>
      </c>
      <c r="DZ139" s="108"/>
      <c r="EA139" s="100">
        <f t="shared" si="128"/>
        <v>15553.049999999974</v>
      </c>
      <c r="EB139" s="91">
        <f t="shared" si="129"/>
        <v>13369.210000000028</v>
      </c>
      <c r="EC139" s="101"/>
      <c r="ED139" s="101"/>
      <c r="EE139" s="102">
        <v>15849.95</v>
      </c>
      <c r="EF139" s="102">
        <v>22155.83</v>
      </c>
      <c r="EG139" s="103">
        <f t="shared" si="183"/>
        <v>6305.880000000001</v>
      </c>
      <c r="EH139" s="104">
        <f t="shared" si="130"/>
        <v>0.39784857365480653</v>
      </c>
      <c r="EI139" s="101"/>
      <c r="EJ139" s="101"/>
      <c r="EK139" s="396"/>
      <c r="EL139" s="2"/>
      <c r="EM139" s="101"/>
      <c r="EN139" s="101"/>
    </row>
    <row r="140" spans="1:144" s="1" customFormat="1" ht="15.75" customHeight="1" x14ac:dyDescent="0.25">
      <c r="A140" s="105" t="s">
        <v>140</v>
      </c>
      <c r="B140" s="106">
        <v>5</v>
      </c>
      <c r="C140" s="107">
        <v>4</v>
      </c>
      <c r="D140" s="76" t="s">
        <v>418</v>
      </c>
      <c r="E140" s="77">
        <v>3197.7128571428575</v>
      </c>
      <c r="F140" s="78">
        <v>21880.539999999994</v>
      </c>
      <c r="G140" s="79">
        <v>-28078.999999999985</v>
      </c>
      <c r="H140" s="80">
        <v>4619.5200000000004</v>
      </c>
      <c r="I140" s="81">
        <v>826.82</v>
      </c>
      <c r="J140" s="82">
        <f t="shared" si="131"/>
        <v>3792.7000000000003</v>
      </c>
      <c r="K140" s="83">
        <f t="shared" si="132"/>
        <v>0.17898396370185646</v>
      </c>
      <c r="L140" s="84">
        <v>2680.9100000000003</v>
      </c>
      <c r="M140" s="84">
        <v>912.41000000000008</v>
      </c>
      <c r="N140" s="82">
        <f t="shared" si="133"/>
        <v>1768.5000000000002</v>
      </c>
      <c r="O140" s="83">
        <f t="shared" si="134"/>
        <v>0.34033593071009471</v>
      </c>
      <c r="P140" s="84">
        <v>4454.1799999999994</v>
      </c>
      <c r="Q140" s="84">
        <v>3422.76</v>
      </c>
      <c r="R140" s="82">
        <f t="shared" si="135"/>
        <v>1031.4199999999992</v>
      </c>
      <c r="S140" s="83">
        <f t="shared" si="136"/>
        <v>0.76843773713680197</v>
      </c>
      <c r="T140" s="84">
        <v>866.94</v>
      </c>
      <c r="U140" s="84">
        <v>742.55000000000007</v>
      </c>
      <c r="V140" s="82">
        <f t="shared" si="137"/>
        <v>124.38999999999999</v>
      </c>
      <c r="W140" s="83">
        <f t="shared" si="138"/>
        <v>0.8565183288347521</v>
      </c>
      <c r="X140" s="84">
        <v>0</v>
      </c>
      <c r="Y140" s="84">
        <v>0</v>
      </c>
      <c r="Z140" s="82">
        <f t="shared" si="139"/>
        <v>0</v>
      </c>
      <c r="AA140" s="83"/>
      <c r="AB140" s="84">
        <v>4448.6499999999996</v>
      </c>
      <c r="AC140" s="84">
        <v>2597.4699999999998</v>
      </c>
      <c r="AD140" s="82">
        <f t="shared" si="140"/>
        <v>1851.1799999999998</v>
      </c>
      <c r="AE140" s="83">
        <f t="shared" si="141"/>
        <v>0.58387825520101599</v>
      </c>
      <c r="AF140" s="84">
        <v>1094.9100000000001</v>
      </c>
      <c r="AG140" s="84">
        <v>0</v>
      </c>
      <c r="AH140" s="82">
        <f t="shared" si="142"/>
        <v>1094.9100000000001</v>
      </c>
      <c r="AI140" s="85">
        <f t="shared" si="143"/>
        <v>0</v>
      </c>
      <c r="AJ140" s="84">
        <v>6028.39</v>
      </c>
      <c r="AK140" s="84">
        <v>3432.7200000000003</v>
      </c>
      <c r="AL140" s="82">
        <f t="shared" si="144"/>
        <v>2595.67</v>
      </c>
      <c r="AM140" s="86">
        <f t="shared" si="145"/>
        <v>0.56942566754971058</v>
      </c>
      <c r="AN140" s="80">
        <v>0</v>
      </c>
      <c r="AO140" s="81">
        <v>0</v>
      </c>
      <c r="AP140" s="87">
        <f t="shared" si="146"/>
        <v>0</v>
      </c>
      <c r="AQ140" s="83"/>
      <c r="AR140" s="84">
        <v>0</v>
      </c>
      <c r="AS140" s="84">
        <v>0</v>
      </c>
      <c r="AT140" s="87">
        <f t="shared" si="127"/>
        <v>0</v>
      </c>
      <c r="AU140" s="96"/>
      <c r="AV140" s="80">
        <v>1828.5399999999997</v>
      </c>
      <c r="AW140" s="81">
        <v>0</v>
      </c>
      <c r="AX140" s="87">
        <f t="shared" si="147"/>
        <v>1828.5399999999997</v>
      </c>
      <c r="AY140" s="83">
        <f t="shared" si="148"/>
        <v>0</v>
      </c>
      <c r="AZ140" s="90">
        <v>0</v>
      </c>
      <c r="BA140" s="82">
        <v>0</v>
      </c>
      <c r="BB140" s="82">
        <f t="shared" si="149"/>
        <v>0</v>
      </c>
      <c r="BC140" s="91"/>
      <c r="BD140" s="84">
        <v>16812.14</v>
      </c>
      <c r="BE140" s="84">
        <v>1419.02</v>
      </c>
      <c r="BF140" s="87">
        <f t="shared" si="150"/>
        <v>15393.119999999999</v>
      </c>
      <c r="BG140" s="83">
        <f t="shared" si="151"/>
        <v>8.440448390270365E-2</v>
      </c>
      <c r="BH140" s="84">
        <v>2722.47</v>
      </c>
      <c r="BI140" s="84">
        <v>0</v>
      </c>
      <c r="BJ140" s="82">
        <f t="shared" si="152"/>
        <v>2722.47</v>
      </c>
      <c r="BK140" s="86">
        <f t="shared" si="153"/>
        <v>0</v>
      </c>
      <c r="BL140" s="80">
        <v>4570.93</v>
      </c>
      <c r="BM140" s="80">
        <v>5553.83</v>
      </c>
      <c r="BN140" s="82">
        <f t="shared" si="154"/>
        <v>-982.89999999999964</v>
      </c>
      <c r="BO140" s="86">
        <f t="shared" si="155"/>
        <v>1.2150328270176964</v>
      </c>
      <c r="BP140" s="80">
        <v>690.68</v>
      </c>
      <c r="BQ140" s="80">
        <v>484.88</v>
      </c>
      <c r="BR140" s="82">
        <f t="shared" si="156"/>
        <v>205.79999999999995</v>
      </c>
      <c r="BS140" s="86">
        <f t="shared" si="157"/>
        <v>0.7020327792899751</v>
      </c>
      <c r="BT140" s="80">
        <v>1662.0199999999998</v>
      </c>
      <c r="BU140" s="80">
        <v>0</v>
      </c>
      <c r="BV140" s="82">
        <f t="shared" si="158"/>
        <v>1662.0199999999998</v>
      </c>
      <c r="BW140" s="86">
        <f t="shared" si="159"/>
        <v>0</v>
      </c>
      <c r="BX140" s="80">
        <v>0</v>
      </c>
      <c r="BY140" s="80">
        <v>0</v>
      </c>
      <c r="BZ140" s="82">
        <f t="shared" si="160"/>
        <v>0</v>
      </c>
      <c r="CA140" s="86"/>
      <c r="CB140" s="80">
        <v>1516.29</v>
      </c>
      <c r="CC140" s="80">
        <v>213.98000000000002</v>
      </c>
      <c r="CD140" s="82">
        <f t="shared" si="161"/>
        <v>1302.31</v>
      </c>
      <c r="CE140" s="83">
        <f t="shared" si="162"/>
        <v>0.14112076185953876</v>
      </c>
      <c r="CF140" s="84">
        <v>170.10000000000002</v>
      </c>
      <c r="CG140" s="84">
        <v>0</v>
      </c>
      <c r="CH140" s="82">
        <f t="shared" si="163"/>
        <v>170.10000000000002</v>
      </c>
      <c r="CI140" s="86">
        <f t="shared" si="164"/>
        <v>0</v>
      </c>
      <c r="CJ140" s="80">
        <v>0</v>
      </c>
      <c r="CK140" s="81">
        <v>0</v>
      </c>
      <c r="CL140" s="81">
        <v>0</v>
      </c>
      <c r="CM140" s="92"/>
      <c r="CN140" s="93">
        <v>19894.240000000005</v>
      </c>
      <c r="CO140" s="93">
        <v>27272.7</v>
      </c>
      <c r="CP140" s="87">
        <f t="shared" si="165"/>
        <v>-7378.4599999999955</v>
      </c>
      <c r="CQ140" s="94">
        <f t="shared" si="166"/>
        <v>1.3708842358391169</v>
      </c>
      <c r="CR140" s="80">
        <v>12209.37</v>
      </c>
      <c r="CS140" s="81">
        <v>11620.460000000001</v>
      </c>
      <c r="CT140" s="87">
        <f t="shared" si="167"/>
        <v>588.90999999999985</v>
      </c>
      <c r="CU140" s="94">
        <f t="shared" si="168"/>
        <v>0.95176573402231235</v>
      </c>
      <c r="CV140" s="80">
        <v>4665.95</v>
      </c>
      <c r="CW140" s="81">
        <v>0</v>
      </c>
      <c r="CX140" s="87">
        <f t="shared" si="169"/>
        <v>4665.95</v>
      </c>
      <c r="CY140" s="86">
        <f t="shared" si="170"/>
        <v>0</v>
      </c>
      <c r="CZ140" s="80">
        <v>782.81</v>
      </c>
      <c r="DA140" s="81">
        <v>643.41999999999996</v>
      </c>
      <c r="DB140" s="87">
        <f t="shared" si="171"/>
        <v>139.38999999999999</v>
      </c>
      <c r="DC140" s="86">
        <f t="shared" si="172"/>
        <v>0.82193635748138116</v>
      </c>
      <c r="DD140" s="80">
        <v>101.68999999999998</v>
      </c>
      <c r="DE140" s="81">
        <v>341.34</v>
      </c>
      <c r="DF140" s="87">
        <f t="shared" si="173"/>
        <v>-239.64999999999998</v>
      </c>
      <c r="DG140" s="86">
        <f t="shared" si="174"/>
        <v>3.3566722391582262</v>
      </c>
      <c r="DH140" s="95">
        <v>4562.83</v>
      </c>
      <c r="DI140" s="403">
        <v>3316.87</v>
      </c>
      <c r="DJ140" s="87">
        <f t="shared" si="175"/>
        <v>1245.96</v>
      </c>
      <c r="DK140" s="94">
        <f t="shared" si="176"/>
        <v>0.72693262733873498</v>
      </c>
      <c r="DL140" s="80">
        <v>0</v>
      </c>
      <c r="DM140" s="81">
        <v>0</v>
      </c>
      <c r="DN140" s="87">
        <f t="shared" si="177"/>
        <v>0</v>
      </c>
      <c r="DO140" s="406"/>
      <c r="DP140" s="84">
        <v>0</v>
      </c>
      <c r="DQ140" s="80">
        <v>0</v>
      </c>
      <c r="DR140" s="82">
        <f t="shared" si="178"/>
        <v>0</v>
      </c>
      <c r="DS140" s="96"/>
      <c r="DT140" s="97">
        <v>3298.9599999999996</v>
      </c>
      <c r="DU140" s="97">
        <v>2128.5</v>
      </c>
      <c r="DV140" s="98">
        <f t="shared" si="181"/>
        <v>99682.52</v>
      </c>
      <c r="DW140" s="87">
        <f t="shared" si="182"/>
        <v>64929.73000000001</v>
      </c>
      <c r="DX140" s="87">
        <f t="shared" si="179"/>
        <v>34752.789999999994</v>
      </c>
      <c r="DY140" s="83">
        <f t="shared" si="180"/>
        <v>0.65136525440969995</v>
      </c>
      <c r="DZ140" s="108"/>
      <c r="EA140" s="100">
        <f t="shared" si="128"/>
        <v>56633.329999999987</v>
      </c>
      <c r="EB140" s="91">
        <f t="shared" si="129"/>
        <v>-7606.0799999999854</v>
      </c>
      <c r="EC140" s="101"/>
      <c r="ED140" s="101"/>
      <c r="EE140" s="102">
        <v>15578.110000000002</v>
      </c>
      <c r="EF140" s="102">
        <v>35974.239999999998</v>
      </c>
      <c r="EG140" s="103">
        <f t="shared" si="183"/>
        <v>20396.129999999997</v>
      </c>
      <c r="EH140" s="104">
        <v>0</v>
      </c>
      <c r="EI140" s="101"/>
      <c r="EJ140" s="101"/>
      <c r="EK140" s="396"/>
      <c r="EL140" s="2"/>
      <c r="EM140" s="101"/>
      <c r="EN140" s="101"/>
    </row>
    <row r="141" spans="1:144" s="1" customFormat="1" ht="15.75" customHeight="1" x14ac:dyDescent="0.25">
      <c r="A141" s="105" t="s">
        <v>141</v>
      </c>
      <c r="B141" s="106">
        <v>5</v>
      </c>
      <c r="C141" s="107">
        <v>2</v>
      </c>
      <c r="D141" s="76" t="s">
        <v>419</v>
      </c>
      <c r="E141" s="77">
        <v>3356</v>
      </c>
      <c r="F141" s="78">
        <v>-292982.03000000003</v>
      </c>
      <c r="G141" s="79">
        <v>-165240.84000000003</v>
      </c>
      <c r="H141" s="80">
        <v>5839.4500000000007</v>
      </c>
      <c r="I141" s="81">
        <v>735.12</v>
      </c>
      <c r="J141" s="82">
        <f t="shared" si="131"/>
        <v>5104.3300000000008</v>
      </c>
      <c r="K141" s="83">
        <f t="shared" si="132"/>
        <v>0.1258885682726969</v>
      </c>
      <c r="L141" s="84">
        <v>3086.1600000000003</v>
      </c>
      <c r="M141" s="84">
        <v>758.63</v>
      </c>
      <c r="N141" s="82">
        <f t="shared" si="133"/>
        <v>2327.5300000000002</v>
      </c>
      <c r="O141" s="83">
        <f t="shared" si="134"/>
        <v>0.24581680794255642</v>
      </c>
      <c r="P141" s="84">
        <v>4663.1500000000005</v>
      </c>
      <c r="Q141" s="84">
        <v>3594.0199999999995</v>
      </c>
      <c r="R141" s="82">
        <f t="shared" si="135"/>
        <v>1069.130000000001</v>
      </c>
      <c r="S141" s="83">
        <f t="shared" si="136"/>
        <v>0.77072794141299317</v>
      </c>
      <c r="T141" s="84">
        <v>925.93999999999983</v>
      </c>
      <c r="U141" s="84">
        <v>790.16</v>
      </c>
      <c r="V141" s="82">
        <f t="shared" si="137"/>
        <v>135.77999999999986</v>
      </c>
      <c r="W141" s="83">
        <f t="shared" si="138"/>
        <v>0.85335982893060036</v>
      </c>
      <c r="X141" s="84">
        <v>0</v>
      </c>
      <c r="Y141" s="84">
        <v>0</v>
      </c>
      <c r="Z141" s="82">
        <f t="shared" si="139"/>
        <v>0</v>
      </c>
      <c r="AA141" s="83"/>
      <c r="AB141" s="84">
        <v>3374.14</v>
      </c>
      <c r="AC141" s="84">
        <v>2129.41</v>
      </c>
      <c r="AD141" s="82">
        <f t="shared" si="140"/>
        <v>1244.73</v>
      </c>
      <c r="AE141" s="83">
        <f t="shared" si="141"/>
        <v>0.63109710918930451</v>
      </c>
      <c r="AF141" s="84">
        <v>1149.08</v>
      </c>
      <c r="AG141" s="84">
        <v>0</v>
      </c>
      <c r="AH141" s="82">
        <f t="shared" si="142"/>
        <v>1149.08</v>
      </c>
      <c r="AI141" s="85">
        <f t="shared" si="143"/>
        <v>0</v>
      </c>
      <c r="AJ141" s="84">
        <v>6326.38</v>
      </c>
      <c r="AK141" s="84">
        <v>17278.29</v>
      </c>
      <c r="AL141" s="82">
        <f t="shared" si="144"/>
        <v>-10951.91</v>
      </c>
      <c r="AM141" s="86">
        <f t="shared" si="145"/>
        <v>2.7311495673671198</v>
      </c>
      <c r="AN141" s="80">
        <v>0</v>
      </c>
      <c r="AO141" s="81">
        <v>0</v>
      </c>
      <c r="AP141" s="87">
        <f t="shared" si="146"/>
        <v>0</v>
      </c>
      <c r="AQ141" s="83"/>
      <c r="AR141" s="84">
        <v>0</v>
      </c>
      <c r="AS141" s="84">
        <v>0</v>
      </c>
      <c r="AT141" s="87">
        <f t="shared" si="127"/>
        <v>0</v>
      </c>
      <c r="AU141" s="96"/>
      <c r="AV141" s="80">
        <v>3377.5000000000005</v>
      </c>
      <c r="AW141" s="81">
        <v>0</v>
      </c>
      <c r="AX141" s="87">
        <f t="shared" si="147"/>
        <v>3377.5000000000005</v>
      </c>
      <c r="AY141" s="83">
        <f t="shared" si="148"/>
        <v>0</v>
      </c>
      <c r="AZ141" s="90">
        <v>0</v>
      </c>
      <c r="BA141" s="82">
        <v>0</v>
      </c>
      <c r="BB141" s="82">
        <f t="shared" si="149"/>
        <v>0</v>
      </c>
      <c r="BC141" s="91"/>
      <c r="BD141" s="84">
        <v>19429.23</v>
      </c>
      <c r="BE141" s="84">
        <v>29622.769999999997</v>
      </c>
      <c r="BF141" s="87">
        <f t="shared" si="150"/>
        <v>-10193.539999999997</v>
      </c>
      <c r="BG141" s="83">
        <f t="shared" si="151"/>
        <v>1.5246497159177177</v>
      </c>
      <c r="BH141" s="84">
        <v>3216.0499999999997</v>
      </c>
      <c r="BI141" s="84">
        <v>2766.3599999999997</v>
      </c>
      <c r="BJ141" s="82">
        <f t="shared" si="152"/>
        <v>449.69000000000005</v>
      </c>
      <c r="BK141" s="86">
        <f t="shared" si="153"/>
        <v>0.86017319382472279</v>
      </c>
      <c r="BL141" s="80">
        <v>5263.55</v>
      </c>
      <c r="BM141" s="80">
        <v>18275.599999999999</v>
      </c>
      <c r="BN141" s="82">
        <f t="shared" si="154"/>
        <v>-13012.05</v>
      </c>
      <c r="BO141" s="86">
        <f t="shared" si="155"/>
        <v>3.4721053281530523</v>
      </c>
      <c r="BP141" s="80">
        <v>679.27</v>
      </c>
      <c r="BQ141" s="80">
        <v>0</v>
      </c>
      <c r="BR141" s="82">
        <f t="shared" si="156"/>
        <v>679.27</v>
      </c>
      <c r="BS141" s="86">
        <f t="shared" si="157"/>
        <v>0</v>
      </c>
      <c r="BT141" s="80">
        <v>1747.1500000000003</v>
      </c>
      <c r="BU141" s="80">
        <v>0</v>
      </c>
      <c r="BV141" s="82">
        <f t="shared" si="158"/>
        <v>1747.1500000000003</v>
      </c>
      <c r="BW141" s="86">
        <f t="shared" si="159"/>
        <v>0</v>
      </c>
      <c r="BX141" s="80">
        <v>0</v>
      </c>
      <c r="BY141" s="80">
        <v>0</v>
      </c>
      <c r="BZ141" s="82">
        <f t="shared" si="160"/>
        <v>0</v>
      </c>
      <c r="CA141" s="86"/>
      <c r="CB141" s="80">
        <v>1276.27</v>
      </c>
      <c r="CC141" s="80">
        <v>581.53</v>
      </c>
      <c r="CD141" s="82">
        <f t="shared" si="161"/>
        <v>694.74</v>
      </c>
      <c r="CE141" s="83">
        <f t="shared" si="162"/>
        <v>0.45564809954006597</v>
      </c>
      <c r="CF141" s="84">
        <v>169.78</v>
      </c>
      <c r="CG141" s="84">
        <v>0</v>
      </c>
      <c r="CH141" s="82">
        <f t="shared" si="163"/>
        <v>169.78</v>
      </c>
      <c r="CI141" s="86">
        <f t="shared" si="164"/>
        <v>0</v>
      </c>
      <c r="CJ141" s="80">
        <v>0</v>
      </c>
      <c r="CK141" s="81">
        <v>0</v>
      </c>
      <c r="CL141" s="81">
        <v>0</v>
      </c>
      <c r="CM141" s="92"/>
      <c r="CN141" s="93">
        <v>21576.409999999996</v>
      </c>
      <c r="CO141" s="93">
        <v>42362.17</v>
      </c>
      <c r="CP141" s="87">
        <f t="shared" si="165"/>
        <v>-20785.760000000002</v>
      </c>
      <c r="CQ141" s="94">
        <f t="shared" si="166"/>
        <v>1.9633558131311004</v>
      </c>
      <c r="CR141" s="80">
        <v>6711.3499999999995</v>
      </c>
      <c r="CS141" s="81">
        <v>6838.11</v>
      </c>
      <c r="CT141" s="87">
        <f t="shared" si="167"/>
        <v>-126.76000000000022</v>
      </c>
      <c r="CU141" s="94">
        <f t="shared" si="168"/>
        <v>1.0188874071535534</v>
      </c>
      <c r="CV141" s="80">
        <v>3877.1800000000003</v>
      </c>
      <c r="CW141" s="81">
        <v>0</v>
      </c>
      <c r="CX141" s="87">
        <f t="shared" si="169"/>
        <v>3877.1800000000003</v>
      </c>
      <c r="CY141" s="86">
        <f t="shared" si="170"/>
        <v>0</v>
      </c>
      <c r="CZ141" s="80">
        <v>891.01</v>
      </c>
      <c r="DA141" s="81">
        <v>732.57</v>
      </c>
      <c r="DB141" s="87">
        <f t="shared" si="171"/>
        <v>158.43999999999994</v>
      </c>
      <c r="DC141" s="86">
        <f t="shared" si="172"/>
        <v>0.82217932458670506</v>
      </c>
      <c r="DD141" s="80">
        <v>115.10000000000002</v>
      </c>
      <c r="DE141" s="81">
        <v>0</v>
      </c>
      <c r="DF141" s="87">
        <f t="shared" si="173"/>
        <v>115.10000000000002</v>
      </c>
      <c r="DG141" s="86">
        <f t="shared" si="174"/>
        <v>0</v>
      </c>
      <c r="DH141" s="95">
        <v>18431.830000000002</v>
      </c>
      <c r="DI141" s="403">
        <v>13957.34</v>
      </c>
      <c r="DJ141" s="87">
        <f t="shared" si="175"/>
        <v>4474.4900000000016</v>
      </c>
      <c r="DK141" s="94">
        <f t="shared" si="176"/>
        <v>0.75724114208952653</v>
      </c>
      <c r="DL141" s="80">
        <v>0</v>
      </c>
      <c r="DM141" s="81">
        <v>0</v>
      </c>
      <c r="DN141" s="87">
        <f t="shared" si="177"/>
        <v>0</v>
      </c>
      <c r="DO141" s="406"/>
      <c r="DP141" s="84">
        <v>0</v>
      </c>
      <c r="DQ141" s="80">
        <v>0</v>
      </c>
      <c r="DR141" s="82">
        <f t="shared" si="178"/>
        <v>0</v>
      </c>
      <c r="DS141" s="96"/>
      <c r="DT141" s="97">
        <v>3838.9199999999992</v>
      </c>
      <c r="DU141" s="97">
        <v>4814.8</v>
      </c>
      <c r="DV141" s="98">
        <f t="shared" si="181"/>
        <v>115964.9</v>
      </c>
      <c r="DW141" s="87">
        <f t="shared" si="182"/>
        <v>145236.87999999998</v>
      </c>
      <c r="DX141" s="87">
        <f t="shared" si="179"/>
        <v>-29271.979999999981</v>
      </c>
      <c r="DY141" s="83">
        <f t="shared" si="180"/>
        <v>1.252421034295722</v>
      </c>
      <c r="DZ141" s="108"/>
      <c r="EA141" s="100">
        <f t="shared" si="128"/>
        <v>-322254.01</v>
      </c>
      <c r="EB141" s="91">
        <f t="shared" si="129"/>
        <v>-184705.80000000005</v>
      </c>
      <c r="EC141" s="101"/>
      <c r="ED141" s="101"/>
      <c r="EE141" s="102">
        <v>18120.05</v>
      </c>
      <c r="EF141" s="102">
        <v>15493.64</v>
      </c>
      <c r="EG141" s="103">
        <f t="shared" si="183"/>
        <v>-2626.41</v>
      </c>
      <c r="EH141" s="104">
        <f t="shared" si="130"/>
        <v>-0.14494496427989989</v>
      </c>
      <c r="EI141" s="101"/>
      <c r="EJ141" s="101"/>
      <c r="EK141" s="396"/>
      <c r="EL141" s="2"/>
      <c r="EM141" s="101"/>
      <c r="EN141" s="101"/>
    </row>
    <row r="142" spans="1:144" s="1" customFormat="1" ht="15.75" customHeight="1" x14ac:dyDescent="0.25">
      <c r="A142" s="105" t="s">
        <v>142</v>
      </c>
      <c r="B142" s="106">
        <v>9</v>
      </c>
      <c r="C142" s="107">
        <v>3</v>
      </c>
      <c r="D142" s="76" t="s">
        <v>420</v>
      </c>
      <c r="E142" s="77">
        <v>6221.3000000000011</v>
      </c>
      <c r="F142" s="78">
        <v>-166731.43</v>
      </c>
      <c r="G142" s="79">
        <v>-59553.430000000008</v>
      </c>
      <c r="H142" s="80">
        <v>7130.8599999999988</v>
      </c>
      <c r="I142" s="81">
        <v>850.57999999999993</v>
      </c>
      <c r="J142" s="82">
        <f t="shared" si="131"/>
        <v>6280.2799999999988</v>
      </c>
      <c r="K142" s="83">
        <f t="shared" si="132"/>
        <v>0.11928154528345811</v>
      </c>
      <c r="L142" s="84">
        <v>4952.17</v>
      </c>
      <c r="M142" s="84">
        <v>572.14</v>
      </c>
      <c r="N142" s="82">
        <f t="shared" si="133"/>
        <v>4380.03</v>
      </c>
      <c r="O142" s="83">
        <f t="shared" si="134"/>
        <v>0.11553319050032612</v>
      </c>
      <c r="P142" s="84">
        <v>7520.9500000000007</v>
      </c>
      <c r="Q142" s="84">
        <v>5776.7699999999995</v>
      </c>
      <c r="R142" s="82">
        <f t="shared" si="135"/>
        <v>1744.1800000000012</v>
      </c>
      <c r="S142" s="83">
        <f t="shared" si="136"/>
        <v>0.76809046729468999</v>
      </c>
      <c r="T142" s="84">
        <v>1500.5800000000002</v>
      </c>
      <c r="U142" s="84">
        <v>1286.2200000000003</v>
      </c>
      <c r="V142" s="82">
        <f t="shared" si="137"/>
        <v>214.3599999999999</v>
      </c>
      <c r="W142" s="83">
        <f t="shared" si="138"/>
        <v>0.85714856921990168</v>
      </c>
      <c r="X142" s="84">
        <v>387.59999999999997</v>
      </c>
      <c r="Y142" s="84">
        <v>0.67999999999999994</v>
      </c>
      <c r="Z142" s="82">
        <f t="shared" si="139"/>
        <v>386.91999999999996</v>
      </c>
      <c r="AA142" s="83">
        <f t="shared" si="125"/>
        <v>1.7543859649122807E-3</v>
      </c>
      <c r="AB142" s="84">
        <v>4728.1899999999996</v>
      </c>
      <c r="AC142" s="84">
        <v>3618.7</v>
      </c>
      <c r="AD142" s="82">
        <f t="shared" si="140"/>
        <v>1109.4899999999998</v>
      </c>
      <c r="AE142" s="83">
        <f t="shared" si="141"/>
        <v>0.76534572426234992</v>
      </c>
      <c r="AF142" s="84">
        <v>2130.1400000000003</v>
      </c>
      <c r="AG142" s="84">
        <v>0</v>
      </c>
      <c r="AH142" s="82">
        <f t="shared" si="142"/>
        <v>2130.1400000000003</v>
      </c>
      <c r="AI142" s="85">
        <f t="shared" si="143"/>
        <v>0</v>
      </c>
      <c r="AJ142" s="84">
        <v>11684.85</v>
      </c>
      <c r="AK142" s="84">
        <v>52066.01</v>
      </c>
      <c r="AL142" s="82">
        <f t="shared" si="144"/>
        <v>-40381.160000000003</v>
      </c>
      <c r="AM142" s="86">
        <f t="shared" si="145"/>
        <v>4.4558560871555901</v>
      </c>
      <c r="AN142" s="80">
        <v>50760.41</v>
      </c>
      <c r="AO142" s="81">
        <v>55595.659999999996</v>
      </c>
      <c r="AP142" s="87">
        <f t="shared" si="146"/>
        <v>-4835.2499999999927</v>
      </c>
      <c r="AQ142" s="83">
        <f t="shared" ref="AQ142:AQ185" si="184">AO142/AN142</f>
        <v>1.0952563227917189</v>
      </c>
      <c r="AR142" s="84">
        <v>0</v>
      </c>
      <c r="AS142" s="84">
        <v>0</v>
      </c>
      <c r="AT142" s="87">
        <f t="shared" si="127"/>
        <v>0</v>
      </c>
      <c r="AU142" s="96"/>
      <c r="AV142" s="80">
        <v>2948.87</v>
      </c>
      <c r="AW142" s="81">
        <v>4869.68</v>
      </c>
      <c r="AX142" s="87">
        <f t="shared" si="147"/>
        <v>-1920.8100000000004</v>
      </c>
      <c r="AY142" s="83">
        <f t="shared" si="148"/>
        <v>1.6513715423196005</v>
      </c>
      <c r="AZ142" s="90">
        <v>0</v>
      </c>
      <c r="BA142" s="82">
        <v>0</v>
      </c>
      <c r="BB142" s="82">
        <f t="shared" si="149"/>
        <v>0</v>
      </c>
      <c r="BC142" s="91"/>
      <c r="BD142" s="84">
        <v>42718.55</v>
      </c>
      <c r="BE142" s="84">
        <v>112818.29</v>
      </c>
      <c r="BF142" s="87">
        <f t="shared" si="150"/>
        <v>-70099.739999999991</v>
      </c>
      <c r="BG142" s="83">
        <f t="shared" si="151"/>
        <v>2.6409672144770826</v>
      </c>
      <c r="BH142" s="84">
        <v>4116.6499999999996</v>
      </c>
      <c r="BI142" s="84">
        <v>0</v>
      </c>
      <c r="BJ142" s="82">
        <f t="shared" si="152"/>
        <v>4116.6499999999996</v>
      </c>
      <c r="BK142" s="86">
        <f t="shared" si="153"/>
        <v>0</v>
      </c>
      <c r="BL142" s="80">
        <v>8569.2200000000012</v>
      </c>
      <c r="BM142" s="80">
        <v>8176.51</v>
      </c>
      <c r="BN142" s="82">
        <f t="shared" si="154"/>
        <v>392.71000000000095</v>
      </c>
      <c r="BO142" s="86">
        <f t="shared" si="155"/>
        <v>0.95417202499177278</v>
      </c>
      <c r="BP142" s="80">
        <v>1661.6999999999996</v>
      </c>
      <c r="BQ142" s="80">
        <v>0</v>
      </c>
      <c r="BR142" s="82">
        <f t="shared" si="156"/>
        <v>1661.6999999999996</v>
      </c>
      <c r="BS142" s="86">
        <f t="shared" si="157"/>
        <v>0</v>
      </c>
      <c r="BT142" s="80">
        <v>3172.8399999999997</v>
      </c>
      <c r="BU142" s="80">
        <v>0</v>
      </c>
      <c r="BV142" s="82">
        <f t="shared" si="158"/>
        <v>3172.8399999999997</v>
      </c>
      <c r="BW142" s="86">
        <f t="shared" si="159"/>
        <v>0</v>
      </c>
      <c r="BX142" s="80">
        <v>1424.0500000000002</v>
      </c>
      <c r="BY142" s="80">
        <v>0</v>
      </c>
      <c r="BZ142" s="82">
        <f t="shared" si="160"/>
        <v>1424.0500000000002</v>
      </c>
      <c r="CA142" s="86">
        <f t="shared" si="126"/>
        <v>0</v>
      </c>
      <c r="CB142" s="80">
        <v>1798.58</v>
      </c>
      <c r="CC142" s="80">
        <v>3562.7</v>
      </c>
      <c r="CD142" s="82">
        <f t="shared" si="161"/>
        <v>-1764.12</v>
      </c>
      <c r="CE142" s="83">
        <f t="shared" si="162"/>
        <v>1.9808404407921805</v>
      </c>
      <c r="CF142" s="84">
        <v>205.32</v>
      </c>
      <c r="CG142" s="84">
        <v>0</v>
      </c>
      <c r="CH142" s="82">
        <f t="shared" si="163"/>
        <v>205.32</v>
      </c>
      <c r="CI142" s="86">
        <f t="shared" si="164"/>
        <v>0</v>
      </c>
      <c r="CJ142" s="80">
        <v>0</v>
      </c>
      <c r="CK142" s="81">
        <v>0</v>
      </c>
      <c r="CL142" s="81">
        <v>0</v>
      </c>
      <c r="CM142" s="92"/>
      <c r="CN142" s="93">
        <v>29472.73</v>
      </c>
      <c r="CO142" s="93">
        <v>34840.79</v>
      </c>
      <c r="CP142" s="87">
        <f t="shared" si="165"/>
        <v>-5368.0600000000013</v>
      </c>
      <c r="CQ142" s="94">
        <f t="shared" si="166"/>
        <v>1.1821365038121681</v>
      </c>
      <c r="CR142" s="80">
        <v>33851.919999999998</v>
      </c>
      <c r="CS142" s="81">
        <v>35019.119999999995</v>
      </c>
      <c r="CT142" s="87">
        <f t="shared" si="167"/>
        <v>-1167.1999999999971</v>
      </c>
      <c r="CU142" s="94">
        <f t="shared" si="168"/>
        <v>1.0344795804787439</v>
      </c>
      <c r="CV142" s="80">
        <v>3602.5600000000004</v>
      </c>
      <c r="CW142" s="81">
        <v>0</v>
      </c>
      <c r="CX142" s="87">
        <f t="shared" si="169"/>
        <v>3602.5600000000004</v>
      </c>
      <c r="CY142" s="86">
        <f t="shared" si="170"/>
        <v>0</v>
      </c>
      <c r="CZ142" s="80">
        <v>876.57</v>
      </c>
      <c r="DA142" s="81">
        <v>714.61999999999989</v>
      </c>
      <c r="DB142" s="87">
        <f t="shared" si="171"/>
        <v>161.95000000000016</v>
      </c>
      <c r="DC142" s="86">
        <f t="shared" si="172"/>
        <v>0.81524578755832378</v>
      </c>
      <c r="DD142" s="80">
        <v>112.61999999999998</v>
      </c>
      <c r="DE142" s="81">
        <v>0</v>
      </c>
      <c r="DF142" s="87">
        <f t="shared" si="173"/>
        <v>112.61999999999998</v>
      </c>
      <c r="DG142" s="86">
        <f t="shared" si="174"/>
        <v>0</v>
      </c>
      <c r="DH142" s="95">
        <v>9056.4699999999993</v>
      </c>
      <c r="DI142" s="403">
        <v>4462.3</v>
      </c>
      <c r="DJ142" s="87">
        <f t="shared" si="175"/>
        <v>4594.1699999999992</v>
      </c>
      <c r="DK142" s="94">
        <f t="shared" si="176"/>
        <v>0.49271956954530854</v>
      </c>
      <c r="DL142" s="80">
        <v>25870.920000000006</v>
      </c>
      <c r="DM142" s="81">
        <v>21911.47</v>
      </c>
      <c r="DN142" s="87">
        <f t="shared" si="177"/>
        <v>3959.4500000000044</v>
      </c>
      <c r="DO142" s="406">
        <f t="shared" ref="DO142:DO185" si="185">DM142/DL142</f>
        <v>0.84695364525111583</v>
      </c>
      <c r="DP142" s="84">
        <v>0</v>
      </c>
      <c r="DQ142" s="80">
        <v>0</v>
      </c>
      <c r="DR142" s="82">
        <f t="shared" si="178"/>
        <v>0</v>
      </c>
      <c r="DS142" s="96"/>
      <c r="DT142" s="97">
        <v>8994.5</v>
      </c>
      <c r="DU142" s="97">
        <v>11547.1</v>
      </c>
      <c r="DV142" s="98">
        <f t="shared" si="181"/>
        <v>269249.82</v>
      </c>
      <c r="DW142" s="87">
        <f t="shared" si="182"/>
        <v>357689.33999999997</v>
      </c>
      <c r="DX142" s="87">
        <f t="shared" si="179"/>
        <v>-88439.51999999996</v>
      </c>
      <c r="DY142" s="83">
        <f t="shared" si="180"/>
        <v>1.3284664034315787</v>
      </c>
      <c r="DZ142" s="108"/>
      <c r="EA142" s="100">
        <f t="shared" si="128"/>
        <v>-255170.94999999995</v>
      </c>
      <c r="EB142" s="91">
        <f t="shared" si="129"/>
        <v>-120444.01999999999</v>
      </c>
      <c r="EC142" s="101"/>
      <c r="ED142" s="101"/>
      <c r="EE142" s="102">
        <v>42421.909999999989</v>
      </c>
      <c r="EF142" s="102">
        <v>46707.15</v>
      </c>
      <c r="EG142" s="103">
        <f t="shared" si="183"/>
        <v>4285.2400000000125</v>
      </c>
      <c r="EH142" s="104">
        <f t="shared" si="130"/>
        <v>0.10101478221984851</v>
      </c>
      <c r="EI142" s="101"/>
      <c r="EJ142" s="101"/>
      <c r="EK142" s="396"/>
      <c r="EL142" s="2"/>
      <c r="EM142" s="101"/>
      <c r="EN142" s="101"/>
    </row>
    <row r="143" spans="1:144" s="1" customFormat="1" ht="15.75" customHeight="1" x14ac:dyDescent="0.25">
      <c r="A143" s="105" t="s">
        <v>143</v>
      </c>
      <c r="B143" s="106">
        <v>9</v>
      </c>
      <c r="C143" s="107">
        <v>3</v>
      </c>
      <c r="D143" s="76" t="s">
        <v>421</v>
      </c>
      <c r="E143" s="77">
        <v>5939.6285714285723</v>
      </c>
      <c r="F143" s="78">
        <v>59266.169999999969</v>
      </c>
      <c r="G143" s="79">
        <v>-16649.660000000007</v>
      </c>
      <c r="H143" s="80">
        <v>6980.8700000000008</v>
      </c>
      <c r="I143" s="81">
        <v>848.94</v>
      </c>
      <c r="J143" s="82">
        <f t="shared" si="131"/>
        <v>6131.93</v>
      </c>
      <c r="K143" s="83">
        <f t="shared" si="132"/>
        <v>0.12160948420469081</v>
      </c>
      <c r="L143" s="84">
        <v>4552.74</v>
      </c>
      <c r="M143" s="84">
        <v>570.68999999999994</v>
      </c>
      <c r="N143" s="82">
        <f t="shared" si="133"/>
        <v>3982.0499999999997</v>
      </c>
      <c r="O143" s="83">
        <f t="shared" si="134"/>
        <v>0.12535088759735893</v>
      </c>
      <c r="P143" s="84">
        <v>7386.53</v>
      </c>
      <c r="Q143" s="84">
        <v>5669.32</v>
      </c>
      <c r="R143" s="82">
        <f t="shared" si="135"/>
        <v>1717.21</v>
      </c>
      <c r="S143" s="83">
        <f t="shared" si="136"/>
        <v>0.76752142074830809</v>
      </c>
      <c r="T143" s="84">
        <v>1432.6399999999999</v>
      </c>
      <c r="U143" s="84">
        <v>1228.1100000000001</v>
      </c>
      <c r="V143" s="82">
        <f t="shared" si="137"/>
        <v>204.52999999999975</v>
      </c>
      <c r="W143" s="83">
        <f t="shared" si="138"/>
        <v>0.85723559303104779</v>
      </c>
      <c r="X143" s="84">
        <v>386.08000000000004</v>
      </c>
      <c r="Y143" s="84">
        <v>0.67999999999999994</v>
      </c>
      <c r="Z143" s="82">
        <f t="shared" si="139"/>
        <v>385.40000000000003</v>
      </c>
      <c r="AA143" s="83">
        <f t="shared" si="125"/>
        <v>1.7612929962702026E-3</v>
      </c>
      <c r="AB143" s="84">
        <v>4975.6100000000006</v>
      </c>
      <c r="AC143" s="84">
        <v>3540.6099999999997</v>
      </c>
      <c r="AD143" s="82">
        <f t="shared" si="140"/>
        <v>1435.0000000000009</v>
      </c>
      <c r="AE143" s="83">
        <f t="shared" si="141"/>
        <v>0.71159315139249246</v>
      </c>
      <c r="AF143" s="84">
        <v>2033.7400000000002</v>
      </c>
      <c r="AG143" s="84">
        <v>0</v>
      </c>
      <c r="AH143" s="82">
        <f t="shared" si="142"/>
        <v>2033.7400000000002</v>
      </c>
      <c r="AI143" s="85">
        <f t="shared" si="143"/>
        <v>0</v>
      </c>
      <c r="AJ143" s="84">
        <v>11195.02</v>
      </c>
      <c r="AK143" s="84">
        <v>10490.660000000002</v>
      </c>
      <c r="AL143" s="82">
        <f t="shared" si="144"/>
        <v>704.35999999999876</v>
      </c>
      <c r="AM143" s="86">
        <f t="shared" si="145"/>
        <v>0.93708273857483071</v>
      </c>
      <c r="AN143" s="80">
        <v>50757.280000000013</v>
      </c>
      <c r="AO143" s="81">
        <v>49711.56</v>
      </c>
      <c r="AP143" s="87">
        <f t="shared" si="146"/>
        <v>1045.7200000000157</v>
      </c>
      <c r="AQ143" s="83">
        <f t="shared" si="184"/>
        <v>0.979397635176668</v>
      </c>
      <c r="AR143" s="84">
        <v>0</v>
      </c>
      <c r="AS143" s="84">
        <v>0</v>
      </c>
      <c r="AT143" s="87">
        <f t="shared" si="127"/>
        <v>0</v>
      </c>
      <c r="AU143" s="96"/>
      <c r="AV143" s="80">
        <v>2877.74</v>
      </c>
      <c r="AW143" s="81">
        <v>4733.1499999999996</v>
      </c>
      <c r="AX143" s="87">
        <f t="shared" si="147"/>
        <v>-1855.4099999999999</v>
      </c>
      <c r="AY143" s="83">
        <f t="shared" si="148"/>
        <v>1.6447455294779931</v>
      </c>
      <c r="AZ143" s="90">
        <v>0</v>
      </c>
      <c r="BA143" s="82">
        <v>0</v>
      </c>
      <c r="BB143" s="82">
        <f t="shared" si="149"/>
        <v>0</v>
      </c>
      <c r="BC143" s="91"/>
      <c r="BD143" s="84">
        <v>43515.55</v>
      </c>
      <c r="BE143" s="84">
        <v>2755.15</v>
      </c>
      <c r="BF143" s="87">
        <f t="shared" si="150"/>
        <v>40760.400000000001</v>
      </c>
      <c r="BG143" s="83">
        <f t="shared" si="151"/>
        <v>6.3314148620435676E-2</v>
      </c>
      <c r="BH143" s="84">
        <v>4025.8899999999994</v>
      </c>
      <c r="BI143" s="84">
        <v>0</v>
      </c>
      <c r="BJ143" s="82">
        <f t="shared" si="152"/>
        <v>4025.8899999999994</v>
      </c>
      <c r="BK143" s="86">
        <f t="shared" si="153"/>
        <v>0</v>
      </c>
      <c r="BL143" s="80">
        <v>7889.03</v>
      </c>
      <c r="BM143" s="80">
        <v>0</v>
      </c>
      <c r="BN143" s="82">
        <f t="shared" si="154"/>
        <v>7889.03</v>
      </c>
      <c r="BO143" s="86">
        <f t="shared" si="155"/>
        <v>0</v>
      </c>
      <c r="BP143" s="80">
        <v>1561.54</v>
      </c>
      <c r="BQ143" s="80">
        <v>0</v>
      </c>
      <c r="BR143" s="82">
        <f t="shared" si="156"/>
        <v>1561.54</v>
      </c>
      <c r="BS143" s="86">
        <f t="shared" si="157"/>
        <v>0</v>
      </c>
      <c r="BT143" s="80">
        <v>2459.6099999999997</v>
      </c>
      <c r="BU143" s="80">
        <v>0</v>
      </c>
      <c r="BV143" s="82">
        <f t="shared" si="158"/>
        <v>2459.6099999999997</v>
      </c>
      <c r="BW143" s="86">
        <f t="shared" si="159"/>
        <v>0</v>
      </c>
      <c r="BX143" s="80">
        <v>1423.1299999999997</v>
      </c>
      <c r="BY143" s="80">
        <v>0</v>
      </c>
      <c r="BZ143" s="82">
        <f t="shared" si="160"/>
        <v>1423.1299999999997</v>
      </c>
      <c r="CA143" s="86">
        <f t="shared" si="126"/>
        <v>0</v>
      </c>
      <c r="CB143" s="80">
        <v>1927.9900000000002</v>
      </c>
      <c r="CC143" s="80">
        <v>0</v>
      </c>
      <c r="CD143" s="82">
        <f t="shared" si="161"/>
        <v>1927.9900000000002</v>
      </c>
      <c r="CE143" s="83">
        <f t="shared" si="162"/>
        <v>0</v>
      </c>
      <c r="CF143" s="84">
        <v>228.07000000000005</v>
      </c>
      <c r="CG143" s="84">
        <v>0</v>
      </c>
      <c r="CH143" s="82">
        <f t="shared" si="163"/>
        <v>228.07000000000005</v>
      </c>
      <c r="CI143" s="86">
        <f t="shared" si="164"/>
        <v>0</v>
      </c>
      <c r="CJ143" s="80">
        <v>0</v>
      </c>
      <c r="CK143" s="81">
        <v>0</v>
      </c>
      <c r="CL143" s="81">
        <v>0</v>
      </c>
      <c r="CM143" s="92"/>
      <c r="CN143" s="93">
        <v>25044.460000000003</v>
      </c>
      <c r="CO143" s="93">
        <v>28023.41</v>
      </c>
      <c r="CP143" s="87">
        <f t="shared" si="165"/>
        <v>-2978.9499999999971</v>
      </c>
      <c r="CQ143" s="94">
        <f t="shared" si="166"/>
        <v>1.118946465605567</v>
      </c>
      <c r="CR143" s="80">
        <v>32064.509999999995</v>
      </c>
      <c r="CS143" s="81">
        <v>31692.370000000006</v>
      </c>
      <c r="CT143" s="87">
        <f t="shared" si="167"/>
        <v>372.1399999999885</v>
      </c>
      <c r="CU143" s="94">
        <f t="shared" si="168"/>
        <v>0.98839402192642301</v>
      </c>
      <c r="CV143" s="80">
        <v>3332.1400000000003</v>
      </c>
      <c r="CW143" s="81">
        <v>0</v>
      </c>
      <c r="CX143" s="87">
        <f t="shared" si="169"/>
        <v>3332.1400000000003</v>
      </c>
      <c r="CY143" s="86">
        <f t="shared" si="170"/>
        <v>0</v>
      </c>
      <c r="CZ143" s="80">
        <v>883.82</v>
      </c>
      <c r="DA143" s="81">
        <v>714.61999999999989</v>
      </c>
      <c r="DB143" s="87">
        <f t="shared" si="171"/>
        <v>169.20000000000016</v>
      </c>
      <c r="DC143" s="86">
        <f t="shared" si="172"/>
        <v>0.8085583037270031</v>
      </c>
      <c r="DD143" s="80">
        <v>111.68000000000002</v>
      </c>
      <c r="DE143" s="81">
        <v>0</v>
      </c>
      <c r="DF143" s="87">
        <f t="shared" si="173"/>
        <v>111.68000000000002</v>
      </c>
      <c r="DG143" s="86">
        <f t="shared" si="174"/>
        <v>0</v>
      </c>
      <c r="DH143" s="95">
        <v>23016.090000000004</v>
      </c>
      <c r="DI143" s="403">
        <v>17546.560000000001</v>
      </c>
      <c r="DJ143" s="87">
        <f t="shared" si="175"/>
        <v>5469.5300000000025</v>
      </c>
      <c r="DK143" s="94">
        <f t="shared" si="176"/>
        <v>0.76236059209014206</v>
      </c>
      <c r="DL143" s="80">
        <v>11468.199999999999</v>
      </c>
      <c r="DM143" s="81">
        <v>10906.24</v>
      </c>
      <c r="DN143" s="87">
        <f t="shared" si="177"/>
        <v>561.95999999999913</v>
      </c>
      <c r="DO143" s="406">
        <f t="shared" si="185"/>
        <v>0.95099841300291243</v>
      </c>
      <c r="DP143" s="84">
        <v>0</v>
      </c>
      <c r="DQ143" s="80">
        <v>0</v>
      </c>
      <c r="DR143" s="82">
        <f t="shared" si="178"/>
        <v>0</v>
      </c>
      <c r="DS143" s="96"/>
      <c r="DT143" s="97">
        <v>8704.18</v>
      </c>
      <c r="DU143" s="97">
        <v>5869.11</v>
      </c>
      <c r="DV143" s="98">
        <f t="shared" si="181"/>
        <v>260234.14000000004</v>
      </c>
      <c r="DW143" s="87">
        <f t="shared" si="182"/>
        <v>174301.17999999996</v>
      </c>
      <c r="DX143" s="87">
        <f t="shared" si="179"/>
        <v>85932.960000000079</v>
      </c>
      <c r="DY143" s="83">
        <f t="shared" si="180"/>
        <v>0.66978598580493676</v>
      </c>
      <c r="DZ143" s="108"/>
      <c r="EA143" s="100">
        <f t="shared" si="128"/>
        <v>145199.13000000003</v>
      </c>
      <c r="EB143" s="91">
        <f t="shared" si="129"/>
        <v>43625.999999999993</v>
      </c>
      <c r="EC143" s="101"/>
      <c r="ED143" s="101"/>
      <c r="EE143" s="102">
        <v>41044.770000000004</v>
      </c>
      <c r="EF143" s="102">
        <v>75812.97</v>
      </c>
      <c r="EG143" s="103">
        <f t="shared" si="183"/>
        <v>34768.199999999997</v>
      </c>
      <c r="EH143" s="104">
        <f t="shared" si="130"/>
        <v>0.84707990811009526</v>
      </c>
      <c r="EI143" s="101"/>
      <c r="EJ143" s="101"/>
      <c r="EK143" s="396"/>
      <c r="EL143" s="2"/>
      <c r="EM143" s="101"/>
      <c r="EN143" s="101"/>
    </row>
    <row r="144" spans="1:144" s="1" customFormat="1" ht="15.75" customHeight="1" x14ac:dyDescent="0.25">
      <c r="A144" s="105" t="s">
        <v>144</v>
      </c>
      <c r="B144" s="106">
        <v>5</v>
      </c>
      <c r="C144" s="107">
        <v>4</v>
      </c>
      <c r="D144" s="76" t="s">
        <v>422</v>
      </c>
      <c r="E144" s="77">
        <v>2742.2999999999997</v>
      </c>
      <c r="F144" s="78">
        <v>74220.44</v>
      </c>
      <c r="G144" s="79">
        <v>28483.79</v>
      </c>
      <c r="H144" s="80">
        <v>4039.1299999999997</v>
      </c>
      <c r="I144" s="81">
        <v>809.15999999999985</v>
      </c>
      <c r="J144" s="82">
        <f t="shared" si="131"/>
        <v>3229.97</v>
      </c>
      <c r="K144" s="83">
        <f t="shared" si="132"/>
        <v>0.20033026914211721</v>
      </c>
      <c r="L144" s="84">
        <v>2006.5399999999997</v>
      </c>
      <c r="M144" s="84">
        <v>490.56</v>
      </c>
      <c r="N144" s="82">
        <f t="shared" si="133"/>
        <v>1515.9799999999998</v>
      </c>
      <c r="O144" s="83">
        <f t="shared" si="134"/>
        <v>0.24448054860605822</v>
      </c>
      <c r="P144" s="84">
        <v>3775.62</v>
      </c>
      <c r="Q144" s="84">
        <v>2908.25</v>
      </c>
      <c r="R144" s="82">
        <f t="shared" si="135"/>
        <v>867.36999999999989</v>
      </c>
      <c r="S144" s="83">
        <f t="shared" si="136"/>
        <v>0.77027084293440551</v>
      </c>
      <c r="T144" s="84">
        <v>752.19999999999982</v>
      </c>
      <c r="U144" s="84">
        <v>643.4799999999999</v>
      </c>
      <c r="V144" s="82">
        <f t="shared" si="137"/>
        <v>108.71999999999991</v>
      </c>
      <c r="W144" s="83">
        <f t="shared" si="138"/>
        <v>0.85546397234777993</v>
      </c>
      <c r="X144" s="84">
        <v>252.02000000000004</v>
      </c>
      <c r="Y144" s="84">
        <v>0.42</v>
      </c>
      <c r="Z144" s="82">
        <f t="shared" si="139"/>
        <v>251.60000000000005</v>
      </c>
      <c r="AA144" s="83">
        <f t="shared" si="125"/>
        <v>1.6665344020315846E-3</v>
      </c>
      <c r="AB144" s="84">
        <v>4158.9799999999996</v>
      </c>
      <c r="AC144" s="84">
        <v>2609.9300000000003</v>
      </c>
      <c r="AD144" s="82">
        <f t="shared" si="140"/>
        <v>1549.0499999999993</v>
      </c>
      <c r="AE144" s="83">
        <f t="shared" si="141"/>
        <v>0.62754088742912939</v>
      </c>
      <c r="AF144" s="84">
        <v>938.93</v>
      </c>
      <c r="AG144" s="84">
        <v>2651.12</v>
      </c>
      <c r="AH144" s="82">
        <f t="shared" si="142"/>
        <v>-1712.19</v>
      </c>
      <c r="AI144" s="85">
        <f t="shared" si="143"/>
        <v>2.8235544715793508</v>
      </c>
      <c r="AJ144" s="84">
        <v>5168.6899999999996</v>
      </c>
      <c r="AK144" s="84">
        <v>2944</v>
      </c>
      <c r="AL144" s="82">
        <f t="shared" si="144"/>
        <v>2224.6899999999996</v>
      </c>
      <c r="AM144" s="86">
        <f t="shared" si="145"/>
        <v>0.56958339540579916</v>
      </c>
      <c r="AN144" s="80">
        <v>0</v>
      </c>
      <c r="AO144" s="81">
        <v>0</v>
      </c>
      <c r="AP144" s="87">
        <f t="shared" si="146"/>
        <v>0</v>
      </c>
      <c r="AQ144" s="83"/>
      <c r="AR144" s="84">
        <v>0</v>
      </c>
      <c r="AS144" s="84">
        <v>0</v>
      </c>
      <c r="AT144" s="87">
        <f t="shared" si="127"/>
        <v>0</v>
      </c>
      <c r="AU144" s="96"/>
      <c r="AV144" s="80">
        <v>1674.1599999999999</v>
      </c>
      <c r="AW144" s="81">
        <v>2749.66</v>
      </c>
      <c r="AX144" s="87">
        <f t="shared" si="147"/>
        <v>-1075.5</v>
      </c>
      <c r="AY144" s="83">
        <f t="shared" si="148"/>
        <v>1.6424117169207244</v>
      </c>
      <c r="AZ144" s="90">
        <v>0</v>
      </c>
      <c r="BA144" s="82">
        <v>0</v>
      </c>
      <c r="BB144" s="82">
        <f t="shared" si="149"/>
        <v>0</v>
      </c>
      <c r="BC144" s="91"/>
      <c r="BD144" s="84">
        <v>22592.95</v>
      </c>
      <c r="BE144" s="84">
        <v>3924.14</v>
      </c>
      <c r="BF144" s="87">
        <f t="shared" si="150"/>
        <v>18668.810000000001</v>
      </c>
      <c r="BG144" s="83">
        <f t="shared" si="151"/>
        <v>0.1736886949247442</v>
      </c>
      <c r="BH144" s="84">
        <v>2349.86</v>
      </c>
      <c r="BI144" s="84">
        <v>2944.77</v>
      </c>
      <c r="BJ144" s="82">
        <f t="shared" si="152"/>
        <v>-594.90999999999985</v>
      </c>
      <c r="BK144" s="86">
        <f t="shared" si="153"/>
        <v>1.2531682738546126</v>
      </c>
      <c r="BL144" s="80">
        <v>3419.63</v>
      </c>
      <c r="BM144" s="80">
        <v>0</v>
      </c>
      <c r="BN144" s="82">
        <f t="shared" si="154"/>
        <v>3419.63</v>
      </c>
      <c r="BO144" s="86">
        <f t="shared" si="155"/>
        <v>0</v>
      </c>
      <c r="BP144" s="80">
        <v>570.12</v>
      </c>
      <c r="BQ144" s="80">
        <v>0</v>
      </c>
      <c r="BR144" s="82">
        <f t="shared" si="156"/>
        <v>570.12</v>
      </c>
      <c r="BS144" s="86">
        <f t="shared" si="157"/>
        <v>0</v>
      </c>
      <c r="BT144" s="80">
        <v>1417.5099999999998</v>
      </c>
      <c r="BU144" s="80">
        <v>0</v>
      </c>
      <c r="BV144" s="82">
        <f t="shared" si="158"/>
        <v>1417.5099999999998</v>
      </c>
      <c r="BW144" s="86">
        <f t="shared" si="159"/>
        <v>0</v>
      </c>
      <c r="BX144" s="80">
        <v>927.73000000000013</v>
      </c>
      <c r="BY144" s="80">
        <v>0</v>
      </c>
      <c r="BZ144" s="82">
        <f t="shared" si="160"/>
        <v>927.73000000000013</v>
      </c>
      <c r="CA144" s="86">
        <f t="shared" si="126"/>
        <v>0</v>
      </c>
      <c r="CB144" s="80">
        <v>1392.54</v>
      </c>
      <c r="CC144" s="80">
        <v>100.09</v>
      </c>
      <c r="CD144" s="82">
        <f t="shared" si="161"/>
        <v>1292.45</v>
      </c>
      <c r="CE144" s="83">
        <f t="shared" si="162"/>
        <v>7.1875852758269063E-2</v>
      </c>
      <c r="CF144" s="84">
        <v>154.38</v>
      </c>
      <c r="CG144" s="84">
        <v>0</v>
      </c>
      <c r="CH144" s="82">
        <f t="shared" si="163"/>
        <v>154.38</v>
      </c>
      <c r="CI144" s="86">
        <f t="shared" si="164"/>
        <v>0</v>
      </c>
      <c r="CJ144" s="80">
        <v>0</v>
      </c>
      <c r="CK144" s="81">
        <v>0</v>
      </c>
      <c r="CL144" s="81">
        <v>0</v>
      </c>
      <c r="CM144" s="92"/>
      <c r="CN144" s="93">
        <v>24797.48</v>
      </c>
      <c r="CO144" s="93">
        <v>32033.83</v>
      </c>
      <c r="CP144" s="87">
        <f t="shared" si="165"/>
        <v>-7236.3500000000022</v>
      </c>
      <c r="CQ144" s="94">
        <f t="shared" si="166"/>
        <v>1.2918179589216325</v>
      </c>
      <c r="CR144" s="80">
        <v>11144.160000000002</v>
      </c>
      <c r="CS144" s="81">
        <v>10173.120000000001</v>
      </c>
      <c r="CT144" s="87">
        <f t="shared" si="167"/>
        <v>971.04000000000087</v>
      </c>
      <c r="CU144" s="94">
        <f t="shared" si="168"/>
        <v>0.91286557264073731</v>
      </c>
      <c r="CV144" s="80">
        <v>3114.14</v>
      </c>
      <c r="CW144" s="81">
        <v>0</v>
      </c>
      <c r="CX144" s="87">
        <f t="shared" si="169"/>
        <v>3114.14</v>
      </c>
      <c r="CY144" s="86">
        <f t="shared" si="170"/>
        <v>0</v>
      </c>
      <c r="CZ144" s="80">
        <v>683.12</v>
      </c>
      <c r="DA144" s="81">
        <v>561.93000000000006</v>
      </c>
      <c r="DB144" s="87">
        <f t="shared" si="171"/>
        <v>121.18999999999994</v>
      </c>
      <c r="DC144" s="86">
        <f t="shared" si="172"/>
        <v>0.82259339501112549</v>
      </c>
      <c r="DD144" s="80">
        <v>89.11999999999999</v>
      </c>
      <c r="DE144" s="81">
        <v>0</v>
      </c>
      <c r="DF144" s="87">
        <f t="shared" si="173"/>
        <v>89.11999999999999</v>
      </c>
      <c r="DG144" s="86">
        <f t="shared" si="174"/>
        <v>0</v>
      </c>
      <c r="DH144" s="95">
        <v>3764.0800000000004</v>
      </c>
      <c r="DI144" s="403">
        <v>1266.8</v>
      </c>
      <c r="DJ144" s="87">
        <f t="shared" si="175"/>
        <v>2497.2800000000007</v>
      </c>
      <c r="DK144" s="94">
        <f t="shared" si="176"/>
        <v>0.33654970138785567</v>
      </c>
      <c r="DL144" s="80">
        <v>0</v>
      </c>
      <c r="DM144" s="81">
        <v>0</v>
      </c>
      <c r="DN144" s="87">
        <f t="shared" si="177"/>
        <v>0</v>
      </c>
      <c r="DO144" s="406"/>
      <c r="DP144" s="84">
        <v>0</v>
      </c>
      <c r="DQ144" s="80">
        <v>0</v>
      </c>
      <c r="DR144" s="82">
        <f t="shared" si="178"/>
        <v>0</v>
      </c>
      <c r="DS144" s="96"/>
      <c r="DT144" s="97">
        <v>3395.4900000000007</v>
      </c>
      <c r="DU144" s="97">
        <v>2329.31</v>
      </c>
      <c r="DV144" s="98">
        <f t="shared" si="181"/>
        <v>102578.57999999999</v>
      </c>
      <c r="DW144" s="87">
        <f t="shared" si="182"/>
        <v>69140.570000000007</v>
      </c>
      <c r="DX144" s="87">
        <f t="shared" si="179"/>
        <v>33438.00999999998</v>
      </c>
      <c r="DY144" s="83">
        <f t="shared" si="180"/>
        <v>0.6740254154424834</v>
      </c>
      <c r="DZ144" s="108"/>
      <c r="EA144" s="100">
        <f t="shared" si="128"/>
        <v>107658.44999999998</v>
      </c>
      <c r="EB144" s="91">
        <f t="shared" si="129"/>
        <v>54339.510000000017</v>
      </c>
      <c r="EC144" s="101"/>
      <c r="ED144" s="101"/>
      <c r="EE144" s="102">
        <v>16029.269999999997</v>
      </c>
      <c r="EF144" s="102">
        <v>101858.07</v>
      </c>
      <c r="EG144" s="103">
        <f t="shared" si="183"/>
        <v>85828.800000000017</v>
      </c>
      <c r="EH144" s="104">
        <f t="shared" si="130"/>
        <v>5.3545046031416303</v>
      </c>
      <c r="EI144" s="101"/>
      <c r="EJ144" s="101"/>
      <c r="EK144" s="396"/>
      <c r="EL144" s="2"/>
      <c r="EM144" s="101"/>
      <c r="EN144" s="101"/>
    </row>
    <row r="145" spans="1:144" s="1" customFormat="1" ht="15.75" customHeight="1" x14ac:dyDescent="0.25">
      <c r="A145" s="105" t="s">
        <v>145</v>
      </c>
      <c r="B145" s="106">
        <v>5</v>
      </c>
      <c r="C145" s="107">
        <v>4</v>
      </c>
      <c r="D145" s="76" t="s">
        <v>423</v>
      </c>
      <c r="E145" s="77">
        <v>2756.6428571428573</v>
      </c>
      <c r="F145" s="78">
        <v>23832.97</v>
      </c>
      <c r="G145" s="79">
        <v>-1423.4700000000137</v>
      </c>
      <c r="H145" s="80">
        <v>4038.2400000000007</v>
      </c>
      <c r="I145" s="81">
        <v>636.9899999999999</v>
      </c>
      <c r="J145" s="82">
        <f t="shared" si="131"/>
        <v>3401.2500000000009</v>
      </c>
      <c r="K145" s="83">
        <f t="shared" si="132"/>
        <v>0.15773951028170682</v>
      </c>
      <c r="L145" s="84">
        <v>2005.6999999999998</v>
      </c>
      <c r="M145" s="84">
        <v>503.67</v>
      </c>
      <c r="N145" s="82">
        <f t="shared" si="133"/>
        <v>1502.0299999999997</v>
      </c>
      <c r="O145" s="83">
        <f t="shared" si="134"/>
        <v>0.25111930996659526</v>
      </c>
      <c r="P145" s="84">
        <v>3797.2400000000007</v>
      </c>
      <c r="Q145" s="84">
        <v>2924.2</v>
      </c>
      <c r="R145" s="82">
        <f t="shared" si="135"/>
        <v>873.04000000000087</v>
      </c>
      <c r="S145" s="83">
        <f t="shared" si="136"/>
        <v>0.77008564114988765</v>
      </c>
      <c r="T145" s="84">
        <v>758.07</v>
      </c>
      <c r="U145" s="84">
        <v>649.16</v>
      </c>
      <c r="V145" s="82">
        <f t="shared" si="137"/>
        <v>108.91000000000008</v>
      </c>
      <c r="W145" s="83">
        <f t="shared" si="138"/>
        <v>0.85633252865830323</v>
      </c>
      <c r="X145" s="84">
        <v>234.32000000000005</v>
      </c>
      <c r="Y145" s="84">
        <v>0.39999999999999997</v>
      </c>
      <c r="Z145" s="82">
        <f t="shared" si="139"/>
        <v>233.92000000000004</v>
      </c>
      <c r="AA145" s="83">
        <f t="shared" si="125"/>
        <v>1.7070672584499824E-3</v>
      </c>
      <c r="AB145" s="84">
        <v>4157.5599999999995</v>
      </c>
      <c r="AC145" s="84">
        <v>2729.1700000000005</v>
      </c>
      <c r="AD145" s="82">
        <f t="shared" si="140"/>
        <v>1428.389999999999</v>
      </c>
      <c r="AE145" s="83">
        <f t="shared" si="141"/>
        <v>0.6564355054406914</v>
      </c>
      <c r="AF145" s="84">
        <v>943.90000000000009</v>
      </c>
      <c r="AG145" s="84">
        <v>0</v>
      </c>
      <c r="AH145" s="82">
        <f t="shared" si="142"/>
        <v>943.90000000000009</v>
      </c>
      <c r="AI145" s="85">
        <f t="shared" si="143"/>
        <v>0</v>
      </c>
      <c r="AJ145" s="84">
        <v>5196.53</v>
      </c>
      <c r="AK145" s="84">
        <v>2959.37</v>
      </c>
      <c r="AL145" s="82">
        <f t="shared" si="144"/>
        <v>2237.16</v>
      </c>
      <c r="AM145" s="86">
        <f t="shared" si="145"/>
        <v>0.56948964020221182</v>
      </c>
      <c r="AN145" s="80">
        <v>0</v>
      </c>
      <c r="AO145" s="81">
        <v>0</v>
      </c>
      <c r="AP145" s="87">
        <f t="shared" si="146"/>
        <v>0</v>
      </c>
      <c r="AQ145" s="83"/>
      <c r="AR145" s="84">
        <v>0</v>
      </c>
      <c r="AS145" s="84">
        <v>0</v>
      </c>
      <c r="AT145" s="87">
        <f t="shared" si="127"/>
        <v>0</v>
      </c>
      <c r="AU145" s="96"/>
      <c r="AV145" s="80">
        <v>1673.83</v>
      </c>
      <c r="AW145" s="81">
        <v>2785.32</v>
      </c>
      <c r="AX145" s="87">
        <f t="shared" si="147"/>
        <v>-1111.4900000000002</v>
      </c>
      <c r="AY145" s="83">
        <f t="shared" si="148"/>
        <v>1.6640399562679604</v>
      </c>
      <c r="AZ145" s="90">
        <v>0</v>
      </c>
      <c r="BA145" s="82">
        <v>0</v>
      </c>
      <c r="BB145" s="82">
        <f t="shared" si="149"/>
        <v>0</v>
      </c>
      <c r="BC145" s="91"/>
      <c r="BD145" s="84">
        <v>15978.300000000001</v>
      </c>
      <c r="BE145" s="84">
        <v>81344.37</v>
      </c>
      <c r="BF145" s="87">
        <f t="shared" si="150"/>
        <v>-65366.069999999992</v>
      </c>
      <c r="BG145" s="83">
        <f t="shared" si="151"/>
        <v>5.0909276956872755</v>
      </c>
      <c r="BH145" s="84">
        <v>2350.85</v>
      </c>
      <c r="BI145" s="84">
        <v>3835.33</v>
      </c>
      <c r="BJ145" s="82">
        <f t="shared" si="152"/>
        <v>-1484.48</v>
      </c>
      <c r="BK145" s="86">
        <f t="shared" si="153"/>
        <v>1.6314652147095732</v>
      </c>
      <c r="BL145" s="80">
        <v>3419.87</v>
      </c>
      <c r="BM145" s="80">
        <v>7005.97</v>
      </c>
      <c r="BN145" s="82">
        <f t="shared" si="154"/>
        <v>-3586.1000000000004</v>
      </c>
      <c r="BO145" s="86">
        <f t="shared" si="155"/>
        <v>2.0486071107966093</v>
      </c>
      <c r="BP145" s="80">
        <v>575.87</v>
      </c>
      <c r="BQ145" s="80">
        <v>0</v>
      </c>
      <c r="BR145" s="82">
        <f t="shared" si="156"/>
        <v>575.87</v>
      </c>
      <c r="BS145" s="86">
        <f t="shared" si="157"/>
        <v>0</v>
      </c>
      <c r="BT145" s="80">
        <v>1440.3799999999999</v>
      </c>
      <c r="BU145" s="80">
        <v>0</v>
      </c>
      <c r="BV145" s="82">
        <f t="shared" si="158"/>
        <v>1440.3799999999999</v>
      </c>
      <c r="BW145" s="86">
        <f t="shared" si="159"/>
        <v>0</v>
      </c>
      <c r="BX145" s="80">
        <v>862.84</v>
      </c>
      <c r="BY145" s="80">
        <v>0</v>
      </c>
      <c r="BZ145" s="82">
        <f t="shared" si="160"/>
        <v>862.84</v>
      </c>
      <c r="CA145" s="86">
        <f t="shared" si="126"/>
        <v>0</v>
      </c>
      <c r="CB145" s="80">
        <v>1392.3900000000003</v>
      </c>
      <c r="CC145" s="80">
        <v>7898.96</v>
      </c>
      <c r="CD145" s="82">
        <f t="shared" si="161"/>
        <v>-6506.57</v>
      </c>
      <c r="CE145" s="83">
        <f t="shared" si="162"/>
        <v>5.6729508255589298</v>
      </c>
      <c r="CF145" s="84">
        <v>152.70999999999998</v>
      </c>
      <c r="CG145" s="84">
        <v>0</v>
      </c>
      <c r="CH145" s="82">
        <f t="shared" si="163"/>
        <v>152.70999999999998</v>
      </c>
      <c r="CI145" s="86">
        <f t="shared" si="164"/>
        <v>0</v>
      </c>
      <c r="CJ145" s="80">
        <v>0</v>
      </c>
      <c r="CK145" s="81">
        <v>0</v>
      </c>
      <c r="CL145" s="81">
        <v>0</v>
      </c>
      <c r="CM145" s="92"/>
      <c r="CN145" s="93">
        <v>28113.760000000002</v>
      </c>
      <c r="CO145" s="93">
        <v>38897.72</v>
      </c>
      <c r="CP145" s="87">
        <f t="shared" si="165"/>
        <v>-10783.96</v>
      </c>
      <c r="CQ145" s="94">
        <f t="shared" si="166"/>
        <v>1.3835829856981066</v>
      </c>
      <c r="CR145" s="80">
        <v>11455.99</v>
      </c>
      <c r="CS145" s="81">
        <v>10396.08</v>
      </c>
      <c r="CT145" s="87">
        <f t="shared" si="167"/>
        <v>1059.9099999999999</v>
      </c>
      <c r="CU145" s="94">
        <f t="shared" si="168"/>
        <v>0.9074798424230468</v>
      </c>
      <c r="CV145" s="80">
        <v>5620.24</v>
      </c>
      <c r="CW145" s="81">
        <v>0</v>
      </c>
      <c r="CX145" s="87">
        <f t="shared" si="169"/>
        <v>5620.24</v>
      </c>
      <c r="CY145" s="86">
        <f t="shared" si="170"/>
        <v>0</v>
      </c>
      <c r="CZ145" s="80">
        <v>686.68000000000006</v>
      </c>
      <c r="DA145" s="81">
        <v>565.41</v>
      </c>
      <c r="DB145" s="87">
        <f t="shared" si="171"/>
        <v>121.2700000000001</v>
      </c>
      <c r="DC145" s="86">
        <f t="shared" si="172"/>
        <v>0.82339663307508582</v>
      </c>
      <c r="DD145" s="80">
        <v>89.589999999999989</v>
      </c>
      <c r="DE145" s="81">
        <v>0</v>
      </c>
      <c r="DF145" s="87">
        <f t="shared" si="173"/>
        <v>89.589999999999989</v>
      </c>
      <c r="DG145" s="86">
        <f t="shared" si="174"/>
        <v>0</v>
      </c>
      <c r="DH145" s="95">
        <v>5520.71</v>
      </c>
      <c r="DI145" s="403">
        <v>4392.1600000000008</v>
      </c>
      <c r="DJ145" s="87">
        <f t="shared" si="175"/>
        <v>1128.5499999999993</v>
      </c>
      <c r="DK145" s="94">
        <f t="shared" si="176"/>
        <v>0.79557882953460712</v>
      </c>
      <c r="DL145" s="80">
        <v>0</v>
      </c>
      <c r="DM145" s="81">
        <v>0</v>
      </c>
      <c r="DN145" s="87">
        <f t="shared" si="177"/>
        <v>0</v>
      </c>
      <c r="DO145" s="406"/>
      <c r="DP145" s="84">
        <v>0</v>
      </c>
      <c r="DQ145" s="80">
        <v>0</v>
      </c>
      <c r="DR145" s="82">
        <f t="shared" si="178"/>
        <v>0</v>
      </c>
      <c r="DS145" s="96"/>
      <c r="DT145" s="97">
        <v>3439.4300000000003</v>
      </c>
      <c r="DU145" s="97">
        <v>4988</v>
      </c>
      <c r="DV145" s="98">
        <f t="shared" si="181"/>
        <v>103905</v>
      </c>
      <c r="DW145" s="87">
        <f t="shared" si="182"/>
        <v>172512.27999999997</v>
      </c>
      <c r="DX145" s="87">
        <f t="shared" si="179"/>
        <v>-68607.27999999997</v>
      </c>
      <c r="DY145" s="83">
        <f t="shared" si="180"/>
        <v>1.6602885327943793</v>
      </c>
      <c r="DZ145" s="108"/>
      <c r="EA145" s="100">
        <f t="shared" si="128"/>
        <v>-44774.309999999969</v>
      </c>
      <c r="EB145" s="91">
        <f t="shared" si="129"/>
        <v>-75334.89</v>
      </c>
      <c r="EC145" s="101"/>
      <c r="ED145" s="101"/>
      <c r="EE145" s="102">
        <v>16235.750000000004</v>
      </c>
      <c r="EF145" s="102">
        <v>27245.85</v>
      </c>
      <c r="EG145" s="103">
        <f t="shared" si="183"/>
        <v>11010.099999999995</v>
      </c>
      <c r="EH145" s="104">
        <f t="shared" si="130"/>
        <v>0.67813929137859308</v>
      </c>
      <c r="EI145" s="101"/>
      <c r="EJ145" s="101"/>
      <c r="EK145" s="396"/>
      <c r="EL145" s="2"/>
      <c r="EM145" s="101"/>
      <c r="EN145" s="101"/>
    </row>
    <row r="146" spans="1:144" s="1" customFormat="1" ht="15.75" customHeight="1" x14ac:dyDescent="0.25">
      <c r="A146" s="105" t="s">
        <v>146</v>
      </c>
      <c r="B146" s="106">
        <v>5</v>
      </c>
      <c r="C146" s="107">
        <v>8</v>
      </c>
      <c r="D146" s="76" t="s">
        <v>424</v>
      </c>
      <c r="E146" s="77">
        <v>5857.0599999999995</v>
      </c>
      <c r="F146" s="78">
        <v>347958.41</v>
      </c>
      <c r="G146" s="79">
        <v>220628.50000000003</v>
      </c>
      <c r="H146" s="80">
        <v>7952.1299999999992</v>
      </c>
      <c r="I146" s="81">
        <v>1070.3999999999999</v>
      </c>
      <c r="J146" s="82">
        <f t="shared" si="131"/>
        <v>6881.73</v>
      </c>
      <c r="K146" s="83">
        <f t="shared" si="132"/>
        <v>0.1346054453335144</v>
      </c>
      <c r="L146" s="84">
        <v>4287.3599999999997</v>
      </c>
      <c r="M146" s="84">
        <v>565.62999999999988</v>
      </c>
      <c r="N146" s="82">
        <f t="shared" si="133"/>
        <v>3721.7299999999996</v>
      </c>
      <c r="O146" s="83">
        <f t="shared" si="134"/>
        <v>0.13192967233915509</v>
      </c>
      <c r="P146" s="84">
        <v>8282.4599999999991</v>
      </c>
      <c r="Q146" s="84">
        <v>6360</v>
      </c>
      <c r="R146" s="82">
        <f t="shared" si="135"/>
        <v>1922.4599999999991</v>
      </c>
      <c r="S146" s="83">
        <f t="shared" si="136"/>
        <v>0.76788780145029378</v>
      </c>
      <c r="T146" s="84">
        <v>1617.15</v>
      </c>
      <c r="U146" s="84">
        <v>1385.2</v>
      </c>
      <c r="V146" s="82">
        <f t="shared" si="137"/>
        <v>231.95000000000005</v>
      </c>
      <c r="W146" s="83">
        <f t="shared" si="138"/>
        <v>0.85656865473209043</v>
      </c>
      <c r="X146" s="84">
        <v>644.84</v>
      </c>
      <c r="Y146" s="84">
        <v>1.08</v>
      </c>
      <c r="Z146" s="82">
        <f t="shared" si="139"/>
        <v>643.76</v>
      </c>
      <c r="AA146" s="83">
        <f t="shared" si="125"/>
        <v>1.6748340673655481E-3</v>
      </c>
      <c r="AB146" s="84">
        <v>13061.260000000002</v>
      </c>
      <c r="AC146" s="84">
        <v>8145.0999999999995</v>
      </c>
      <c r="AD146" s="82">
        <f t="shared" si="140"/>
        <v>4916.1600000000026</v>
      </c>
      <c r="AE146" s="83">
        <f t="shared" si="141"/>
        <v>0.62360752331704583</v>
      </c>
      <c r="AF146" s="84">
        <v>2005.43</v>
      </c>
      <c r="AG146" s="84">
        <v>4003.68</v>
      </c>
      <c r="AH146" s="82">
        <f t="shared" si="142"/>
        <v>-1998.2499999999998</v>
      </c>
      <c r="AI146" s="85">
        <f t="shared" si="143"/>
        <v>1.9964197204589538</v>
      </c>
      <c r="AJ146" s="84">
        <v>11041.149999999998</v>
      </c>
      <c r="AK146" s="84">
        <v>6287.7800000000007</v>
      </c>
      <c r="AL146" s="82">
        <f t="shared" si="144"/>
        <v>4753.3699999999972</v>
      </c>
      <c r="AM146" s="86">
        <f t="shared" si="145"/>
        <v>0.56948596840003096</v>
      </c>
      <c r="AN146" s="80">
        <v>0</v>
      </c>
      <c r="AO146" s="81">
        <v>0</v>
      </c>
      <c r="AP146" s="87">
        <f t="shared" si="146"/>
        <v>0</v>
      </c>
      <c r="AQ146" s="83"/>
      <c r="AR146" s="84">
        <v>0</v>
      </c>
      <c r="AS146" s="84">
        <v>0</v>
      </c>
      <c r="AT146" s="87">
        <f t="shared" si="127"/>
        <v>0</v>
      </c>
      <c r="AU146" s="96"/>
      <c r="AV146" s="80">
        <v>3322.7100000000005</v>
      </c>
      <c r="AW146" s="81">
        <v>5524.22</v>
      </c>
      <c r="AX146" s="87">
        <f t="shared" si="147"/>
        <v>-2201.5099999999998</v>
      </c>
      <c r="AY146" s="83">
        <f t="shared" si="148"/>
        <v>1.6625645933590352</v>
      </c>
      <c r="AZ146" s="90">
        <v>0</v>
      </c>
      <c r="BA146" s="82">
        <v>0</v>
      </c>
      <c r="BB146" s="82">
        <f t="shared" si="149"/>
        <v>0</v>
      </c>
      <c r="BC146" s="91"/>
      <c r="BD146" s="84">
        <v>50699.290000000008</v>
      </c>
      <c r="BE146" s="84">
        <v>238782.27000000002</v>
      </c>
      <c r="BF146" s="87">
        <f t="shared" si="150"/>
        <v>-188082.98</v>
      </c>
      <c r="BG146" s="83">
        <f t="shared" si="151"/>
        <v>4.7097754228905373</v>
      </c>
      <c r="BH146" s="84">
        <v>4622.97</v>
      </c>
      <c r="BI146" s="84">
        <v>0</v>
      </c>
      <c r="BJ146" s="82">
        <f t="shared" si="152"/>
        <v>4622.97</v>
      </c>
      <c r="BK146" s="86">
        <f t="shared" si="153"/>
        <v>0</v>
      </c>
      <c r="BL146" s="80">
        <v>7313.130000000001</v>
      </c>
      <c r="BM146" s="80">
        <v>3892.69</v>
      </c>
      <c r="BN146" s="82">
        <f t="shared" si="154"/>
        <v>3420.440000000001</v>
      </c>
      <c r="BO146" s="86">
        <f t="shared" si="155"/>
        <v>0.53228781657101676</v>
      </c>
      <c r="BP146" s="80">
        <v>1271.0000000000002</v>
      </c>
      <c r="BQ146" s="80">
        <v>0</v>
      </c>
      <c r="BR146" s="82">
        <f t="shared" si="156"/>
        <v>1271.0000000000002</v>
      </c>
      <c r="BS146" s="86">
        <f t="shared" si="157"/>
        <v>0</v>
      </c>
      <c r="BT146" s="80">
        <v>2974.7700000000009</v>
      </c>
      <c r="BU146" s="80">
        <v>0</v>
      </c>
      <c r="BV146" s="82">
        <f t="shared" si="158"/>
        <v>2974.7700000000009</v>
      </c>
      <c r="BW146" s="86">
        <f t="shared" si="159"/>
        <v>0</v>
      </c>
      <c r="BX146" s="80">
        <v>2376.7900000000004</v>
      </c>
      <c r="BY146" s="80">
        <v>0</v>
      </c>
      <c r="BZ146" s="82">
        <f t="shared" si="160"/>
        <v>2376.7900000000004</v>
      </c>
      <c r="CA146" s="86">
        <f t="shared" si="126"/>
        <v>0</v>
      </c>
      <c r="CB146" s="80">
        <v>4676.8700000000008</v>
      </c>
      <c r="CC146" s="80">
        <v>2810.7</v>
      </c>
      <c r="CD146" s="82">
        <f t="shared" si="161"/>
        <v>1866.170000000001</v>
      </c>
      <c r="CE146" s="83">
        <f t="shared" si="162"/>
        <v>0.60097885979298105</v>
      </c>
      <c r="CF146" s="84">
        <v>307.52</v>
      </c>
      <c r="CG146" s="84">
        <v>0</v>
      </c>
      <c r="CH146" s="82">
        <f t="shared" si="163"/>
        <v>307.52</v>
      </c>
      <c r="CI146" s="86">
        <f t="shared" si="164"/>
        <v>0</v>
      </c>
      <c r="CJ146" s="80">
        <v>0</v>
      </c>
      <c r="CK146" s="81">
        <v>0</v>
      </c>
      <c r="CL146" s="81">
        <v>0</v>
      </c>
      <c r="CM146" s="92"/>
      <c r="CN146" s="93">
        <v>36472.499999999993</v>
      </c>
      <c r="CO146" s="93">
        <v>48056.95</v>
      </c>
      <c r="CP146" s="87">
        <f t="shared" si="165"/>
        <v>-11584.450000000004</v>
      </c>
      <c r="CQ146" s="94">
        <f t="shared" si="166"/>
        <v>1.3176214956474057</v>
      </c>
      <c r="CR146" s="80">
        <v>22741.189999999995</v>
      </c>
      <c r="CS146" s="81">
        <v>20755.969999999998</v>
      </c>
      <c r="CT146" s="87">
        <f t="shared" si="167"/>
        <v>1985.2199999999975</v>
      </c>
      <c r="CU146" s="94">
        <f t="shared" si="168"/>
        <v>0.91270377671529068</v>
      </c>
      <c r="CV146" s="80">
        <v>6596.2400000000007</v>
      </c>
      <c r="CW146" s="81">
        <v>0</v>
      </c>
      <c r="CX146" s="87">
        <f t="shared" si="169"/>
        <v>6596.2400000000007</v>
      </c>
      <c r="CY146" s="86">
        <f t="shared" si="170"/>
        <v>0</v>
      </c>
      <c r="CZ146" s="80">
        <v>1463.09</v>
      </c>
      <c r="DA146" s="81">
        <v>1202.79</v>
      </c>
      <c r="DB146" s="87">
        <f t="shared" si="171"/>
        <v>260.29999999999995</v>
      </c>
      <c r="DC146" s="86">
        <f t="shared" si="172"/>
        <v>0.82208886671359938</v>
      </c>
      <c r="DD146" s="80">
        <v>190.34000000000003</v>
      </c>
      <c r="DE146" s="81">
        <v>334.64</v>
      </c>
      <c r="DF146" s="87">
        <f t="shared" si="173"/>
        <v>-144.29999999999995</v>
      </c>
      <c r="DG146" s="86">
        <f t="shared" si="174"/>
        <v>1.7581170536933903</v>
      </c>
      <c r="DH146" s="95">
        <v>7912.5500000000011</v>
      </c>
      <c r="DI146" s="403">
        <v>4343.37</v>
      </c>
      <c r="DJ146" s="87">
        <f t="shared" si="175"/>
        <v>3569.1800000000012</v>
      </c>
      <c r="DK146" s="94">
        <f t="shared" si="176"/>
        <v>0.54892164978420344</v>
      </c>
      <c r="DL146" s="80">
        <v>0</v>
      </c>
      <c r="DM146" s="81">
        <v>0</v>
      </c>
      <c r="DN146" s="87">
        <f t="shared" si="177"/>
        <v>0</v>
      </c>
      <c r="DO146" s="406"/>
      <c r="DP146" s="84">
        <v>0</v>
      </c>
      <c r="DQ146" s="80">
        <v>0</v>
      </c>
      <c r="DR146" s="82">
        <f t="shared" si="178"/>
        <v>0</v>
      </c>
      <c r="DS146" s="96"/>
      <c r="DT146" s="97">
        <v>6909.7699999999995</v>
      </c>
      <c r="DU146" s="97">
        <v>12462.930000000002</v>
      </c>
      <c r="DV146" s="98">
        <f t="shared" si="181"/>
        <v>208742.50999999992</v>
      </c>
      <c r="DW146" s="87">
        <f t="shared" si="182"/>
        <v>365985.4</v>
      </c>
      <c r="DX146" s="87">
        <f t="shared" si="179"/>
        <v>-157242.8900000001</v>
      </c>
      <c r="DY146" s="83">
        <f t="shared" si="180"/>
        <v>1.7532863813892061</v>
      </c>
      <c r="DZ146" s="108"/>
      <c r="EA146" s="100">
        <f t="shared" si="128"/>
        <v>190715.5199999999</v>
      </c>
      <c r="EB146" s="91">
        <f t="shared" si="129"/>
        <v>49385.180000000029</v>
      </c>
      <c r="EC146" s="101"/>
      <c r="ED146" s="101"/>
      <c r="EE146" s="102">
        <v>32613.980000000007</v>
      </c>
      <c r="EF146" s="102">
        <v>17168.59</v>
      </c>
      <c r="EG146" s="103">
        <f t="shared" si="183"/>
        <v>-15445.390000000007</v>
      </c>
      <c r="EH146" s="104">
        <f t="shared" si="130"/>
        <v>-0.47358188114422106</v>
      </c>
      <c r="EI146" s="101"/>
      <c r="EJ146" s="101"/>
      <c r="EK146" s="396"/>
      <c r="EL146" s="2"/>
      <c r="EM146" s="101"/>
      <c r="EN146" s="101"/>
    </row>
    <row r="147" spans="1:144" s="1" customFormat="1" ht="15.75" customHeight="1" x14ac:dyDescent="0.25">
      <c r="A147" s="105" t="s">
        <v>147</v>
      </c>
      <c r="B147" s="106">
        <v>5</v>
      </c>
      <c r="C147" s="107">
        <v>6</v>
      </c>
      <c r="D147" s="76" t="s">
        <v>425</v>
      </c>
      <c r="E147" s="77">
        <v>4510.4000000000005</v>
      </c>
      <c r="F147" s="78">
        <v>-186615.62</v>
      </c>
      <c r="G147" s="79">
        <v>-221035.28000000003</v>
      </c>
      <c r="H147" s="80">
        <v>6166.5999999999995</v>
      </c>
      <c r="I147" s="81">
        <v>1220.1299999999999</v>
      </c>
      <c r="J147" s="82">
        <f t="shared" si="131"/>
        <v>4946.4699999999993</v>
      </c>
      <c r="K147" s="83">
        <f t="shared" si="132"/>
        <v>0.19786105795738332</v>
      </c>
      <c r="L147" s="84">
        <v>3625.9000000000005</v>
      </c>
      <c r="M147" s="84">
        <v>1462.14</v>
      </c>
      <c r="N147" s="82">
        <f t="shared" si="133"/>
        <v>2163.7600000000002</v>
      </c>
      <c r="O147" s="83">
        <f t="shared" si="134"/>
        <v>0.40324884856173637</v>
      </c>
      <c r="P147" s="84">
        <v>6387.18</v>
      </c>
      <c r="Q147" s="84">
        <v>4907.5899999999992</v>
      </c>
      <c r="R147" s="82">
        <f t="shared" si="135"/>
        <v>1479.5900000000011</v>
      </c>
      <c r="S147" s="83">
        <f t="shared" si="136"/>
        <v>0.7683500386712131</v>
      </c>
      <c r="T147" s="84">
        <v>1248.04</v>
      </c>
      <c r="U147" s="84">
        <v>1067.54</v>
      </c>
      <c r="V147" s="82">
        <f t="shared" si="137"/>
        <v>180.5</v>
      </c>
      <c r="W147" s="83">
        <f t="shared" si="138"/>
        <v>0.85537322521714043</v>
      </c>
      <c r="X147" s="84">
        <v>0</v>
      </c>
      <c r="Y147" s="84">
        <v>0</v>
      </c>
      <c r="Z147" s="82">
        <f t="shared" si="139"/>
        <v>0</v>
      </c>
      <c r="AA147" s="83"/>
      <c r="AB147" s="84">
        <v>8322.14</v>
      </c>
      <c r="AC147" s="84">
        <v>5363.01</v>
      </c>
      <c r="AD147" s="82">
        <f t="shared" si="140"/>
        <v>2959.1299999999992</v>
      </c>
      <c r="AE147" s="83">
        <f t="shared" si="141"/>
        <v>0.64442679406979464</v>
      </c>
      <c r="AF147" s="84">
        <v>1544.3600000000001</v>
      </c>
      <c r="AG147" s="84">
        <v>0</v>
      </c>
      <c r="AH147" s="82">
        <f t="shared" si="142"/>
        <v>1544.3600000000001</v>
      </c>
      <c r="AI147" s="85">
        <f t="shared" si="143"/>
        <v>0</v>
      </c>
      <c r="AJ147" s="84">
        <v>8461.98</v>
      </c>
      <c r="AK147" s="84">
        <v>5566.79</v>
      </c>
      <c r="AL147" s="82">
        <f t="shared" si="144"/>
        <v>2895.1899999999996</v>
      </c>
      <c r="AM147" s="86">
        <f t="shared" si="145"/>
        <v>0.65785903535579149</v>
      </c>
      <c r="AN147" s="80">
        <v>0</v>
      </c>
      <c r="AO147" s="81">
        <v>0</v>
      </c>
      <c r="AP147" s="87">
        <f t="shared" si="146"/>
        <v>0</v>
      </c>
      <c r="AQ147" s="83"/>
      <c r="AR147" s="84">
        <v>0</v>
      </c>
      <c r="AS147" s="84">
        <v>0</v>
      </c>
      <c r="AT147" s="87">
        <f t="shared" si="127"/>
        <v>0</v>
      </c>
      <c r="AU147" s="96"/>
      <c r="AV147" s="80">
        <v>2651.2000000000003</v>
      </c>
      <c r="AW147" s="81">
        <v>4399.4399999999996</v>
      </c>
      <c r="AX147" s="87">
        <f t="shared" si="147"/>
        <v>-1748.2399999999993</v>
      </c>
      <c r="AY147" s="83">
        <f t="shared" si="148"/>
        <v>1.659414604707302</v>
      </c>
      <c r="AZ147" s="90">
        <v>0</v>
      </c>
      <c r="BA147" s="82">
        <v>0</v>
      </c>
      <c r="BB147" s="82">
        <f t="shared" si="149"/>
        <v>0</v>
      </c>
      <c r="BC147" s="91"/>
      <c r="BD147" s="84">
        <v>21589.89</v>
      </c>
      <c r="BE147" s="84">
        <v>6030.32</v>
      </c>
      <c r="BF147" s="87">
        <f t="shared" si="150"/>
        <v>15559.57</v>
      </c>
      <c r="BG147" s="83">
        <f t="shared" si="151"/>
        <v>0.27931221511550081</v>
      </c>
      <c r="BH147" s="84">
        <v>3579.4600000000005</v>
      </c>
      <c r="BI147" s="84">
        <v>0</v>
      </c>
      <c r="BJ147" s="82">
        <f t="shared" si="152"/>
        <v>3579.4600000000005</v>
      </c>
      <c r="BK147" s="86">
        <f t="shared" si="153"/>
        <v>0</v>
      </c>
      <c r="BL147" s="80">
        <v>6180.6</v>
      </c>
      <c r="BM147" s="80">
        <v>4287.68</v>
      </c>
      <c r="BN147" s="82">
        <f t="shared" si="154"/>
        <v>1892.92</v>
      </c>
      <c r="BO147" s="86">
        <f t="shared" si="155"/>
        <v>0.69373200012943725</v>
      </c>
      <c r="BP147" s="80">
        <v>973.81000000000017</v>
      </c>
      <c r="BQ147" s="80">
        <v>0</v>
      </c>
      <c r="BR147" s="82">
        <f t="shared" si="156"/>
        <v>973.81000000000017</v>
      </c>
      <c r="BS147" s="86">
        <f t="shared" si="157"/>
        <v>0</v>
      </c>
      <c r="BT147" s="80">
        <v>2326.48</v>
      </c>
      <c r="BU147" s="80">
        <v>0</v>
      </c>
      <c r="BV147" s="82">
        <f t="shared" si="158"/>
        <v>2326.48</v>
      </c>
      <c r="BW147" s="86">
        <f t="shared" si="159"/>
        <v>0</v>
      </c>
      <c r="BX147" s="80">
        <v>0</v>
      </c>
      <c r="BY147" s="80">
        <v>0</v>
      </c>
      <c r="BZ147" s="82">
        <f t="shared" si="160"/>
        <v>0</v>
      </c>
      <c r="CA147" s="86"/>
      <c r="CB147" s="80">
        <v>2834.76</v>
      </c>
      <c r="CC147" s="80">
        <v>1348.71</v>
      </c>
      <c r="CD147" s="82">
        <f t="shared" si="161"/>
        <v>1486.0500000000002</v>
      </c>
      <c r="CE147" s="83">
        <f t="shared" si="162"/>
        <v>0.47577572704567578</v>
      </c>
      <c r="CF147" s="84">
        <v>248.03999999999996</v>
      </c>
      <c r="CG147" s="84">
        <v>0</v>
      </c>
      <c r="CH147" s="82">
        <f t="shared" si="163"/>
        <v>248.03999999999996</v>
      </c>
      <c r="CI147" s="86">
        <f t="shared" si="164"/>
        <v>0</v>
      </c>
      <c r="CJ147" s="80">
        <v>0</v>
      </c>
      <c r="CK147" s="81">
        <v>0</v>
      </c>
      <c r="CL147" s="81">
        <v>0</v>
      </c>
      <c r="CM147" s="92"/>
      <c r="CN147" s="93">
        <v>33147.850000000006</v>
      </c>
      <c r="CO147" s="93">
        <v>45354.52</v>
      </c>
      <c r="CP147" s="87">
        <f t="shared" si="165"/>
        <v>-12206.669999999991</v>
      </c>
      <c r="CQ147" s="94">
        <f t="shared" si="166"/>
        <v>1.3682492228002718</v>
      </c>
      <c r="CR147" s="80">
        <v>18097.68</v>
      </c>
      <c r="CS147" s="81">
        <v>16949.5</v>
      </c>
      <c r="CT147" s="87">
        <f t="shared" si="167"/>
        <v>1148.1800000000003</v>
      </c>
      <c r="CU147" s="94">
        <f t="shared" si="168"/>
        <v>0.93655650890058839</v>
      </c>
      <c r="CV147" s="80">
        <v>6372.619999999999</v>
      </c>
      <c r="CW147" s="81">
        <v>0</v>
      </c>
      <c r="CX147" s="87">
        <f t="shared" si="169"/>
        <v>6372.619999999999</v>
      </c>
      <c r="CY147" s="86">
        <f t="shared" si="170"/>
        <v>0</v>
      </c>
      <c r="CZ147" s="80">
        <v>1105.93</v>
      </c>
      <c r="DA147" s="81">
        <v>917.74</v>
      </c>
      <c r="DB147" s="87">
        <f t="shared" si="171"/>
        <v>188.19000000000005</v>
      </c>
      <c r="DC147" s="86">
        <f t="shared" si="172"/>
        <v>0.82983552304395392</v>
      </c>
      <c r="DD147" s="80">
        <v>143.45999999999998</v>
      </c>
      <c r="DE147" s="81">
        <v>0</v>
      </c>
      <c r="DF147" s="87">
        <f t="shared" si="173"/>
        <v>143.45999999999998</v>
      </c>
      <c r="DG147" s="86">
        <f t="shared" si="174"/>
        <v>0</v>
      </c>
      <c r="DH147" s="95">
        <v>9367.34</v>
      </c>
      <c r="DI147" s="403">
        <v>4314.2699999999995</v>
      </c>
      <c r="DJ147" s="87">
        <f t="shared" si="175"/>
        <v>5053.0700000000006</v>
      </c>
      <c r="DK147" s="94">
        <f t="shared" si="176"/>
        <v>0.46056511240117254</v>
      </c>
      <c r="DL147" s="80">
        <v>0</v>
      </c>
      <c r="DM147" s="81">
        <v>0</v>
      </c>
      <c r="DN147" s="87">
        <f t="shared" si="177"/>
        <v>0</v>
      </c>
      <c r="DO147" s="406"/>
      <c r="DP147" s="84">
        <v>0</v>
      </c>
      <c r="DQ147" s="80">
        <v>0</v>
      </c>
      <c r="DR147" s="82">
        <f t="shared" si="178"/>
        <v>0</v>
      </c>
      <c r="DS147" s="96"/>
      <c r="DT147" s="97">
        <v>4943.13</v>
      </c>
      <c r="DU147" s="97">
        <v>3647.0800000000004</v>
      </c>
      <c r="DV147" s="98">
        <f t="shared" si="181"/>
        <v>149318.44999999998</v>
      </c>
      <c r="DW147" s="87">
        <f t="shared" si="182"/>
        <v>106836.45999999998</v>
      </c>
      <c r="DX147" s="87">
        <f t="shared" si="179"/>
        <v>42481.990000000005</v>
      </c>
      <c r="DY147" s="83">
        <f t="shared" si="180"/>
        <v>0.71549403305485682</v>
      </c>
      <c r="DZ147" s="108"/>
      <c r="EA147" s="100">
        <f t="shared" si="128"/>
        <v>-144133.63</v>
      </c>
      <c r="EB147" s="91">
        <f t="shared" si="129"/>
        <v>-194968.94999999998</v>
      </c>
      <c r="EC147" s="101"/>
      <c r="ED147" s="101"/>
      <c r="EE147" s="102">
        <v>23315.95</v>
      </c>
      <c r="EF147" s="102">
        <v>49127.57</v>
      </c>
      <c r="EG147" s="103">
        <f t="shared" si="183"/>
        <v>25811.62</v>
      </c>
      <c r="EH147" s="104">
        <f t="shared" si="130"/>
        <v>1.1070370283003694</v>
      </c>
      <c r="EI147" s="101"/>
      <c r="EJ147" s="101"/>
      <c r="EK147" s="396"/>
      <c r="EL147" s="2"/>
      <c r="EM147" s="101"/>
      <c r="EN147" s="101"/>
    </row>
    <row r="148" spans="1:144" s="1" customFormat="1" ht="15.75" customHeight="1" x14ac:dyDescent="0.25">
      <c r="A148" s="105" t="s">
        <v>148</v>
      </c>
      <c r="B148" s="106">
        <v>5</v>
      </c>
      <c r="C148" s="107">
        <v>4</v>
      </c>
      <c r="D148" s="76" t="s">
        <v>426</v>
      </c>
      <c r="E148" s="77">
        <v>2755.9000000000005</v>
      </c>
      <c r="F148" s="78">
        <v>50142.11</v>
      </c>
      <c r="G148" s="79">
        <v>51252.670000000006</v>
      </c>
      <c r="H148" s="80">
        <v>4039.8899999999994</v>
      </c>
      <c r="I148" s="81">
        <v>654.1099999999999</v>
      </c>
      <c r="J148" s="82">
        <f t="shared" si="131"/>
        <v>3385.7799999999997</v>
      </c>
      <c r="K148" s="83">
        <f t="shared" si="132"/>
        <v>0.16191282435907908</v>
      </c>
      <c r="L148" s="84">
        <v>2006.3100000000002</v>
      </c>
      <c r="M148" s="84">
        <v>310.36</v>
      </c>
      <c r="N148" s="82">
        <f t="shared" si="133"/>
        <v>1695.9500000000003</v>
      </c>
      <c r="O148" s="83">
        <f t="shared" si="134"/>
        <v>0.15469194690750682</v>
      </c>
      <c r="P148" s="84">
        <v>3794.3300000000004</v>
      </c>
      <c r="Q148" s="84">
        <v>2922.94</v>
      </c>
      <c r="R148" s="82">
        <f t="shared" si="135"/>
        <v>871.39000000000033</v>
      </c>
      <c r="S148" s="83">
        <f t="shared" si="136"/>
        <v>0.77034417143474598</v>
      </c>
      <c r="T148" s="84">
        <v>757.87000000000012</v>
      </c>
      <c r="U148" s="84">
        <v>648.84</v>
      </c>
      <c r="V148" s="82">
        <f t="shared" si="137"/>
        <v>109.03000000000009</v>
      </c>
      <c r="W148" s="83">
        <f t="shared" si="138"/>
        <v>0.85613627667014125</v>
      </c>
      <c r="X148" s="84">
        <v>234.24999999999997</v>
      </c>
      <c r="Y148" s="84">
        <v>0.39999999999999997</v>
      </c>
      <c r="Z148" s="82">
        <f t="shared" si="139"/>
        <v>233.84999999999997</v>
      </c>
      <c r="AA148" s="83">
        <f t="shared" si="125"/>
        <v>1.7075773745997866E-3</v>
      </c>
      <c r="AB148" s="84">
        <v>4159.46</v>
      </c>
      <c r="AC148" s="84">
        <v>2660.85</v>
      </c>
      <c r="AD148" s="82">
        <f t="shared" si="140"/>
        <v>1498.6100000000001</v>
      </c>
      <c r="AE148" s="83">
        <f t="shared" si="141"/>
        <v>0.63971044318252845</v>
      </c>
      <c r="AF148" s="84">
        <v>943.6099999999999</v>
      </c>
      <c r="AG148" s="84">
        <v>2651.12</v>
      </c>
      <c r="AH148" s="82">
        <f t="shared" si="142"/>
        <v>-1707.51</v>
      </c>
      <c r="AI148" s="85">
        <f t="shared" si="143"/>
        <v>2.8095505558440461</v>
      </c>
      <c r="AJ148" s="84">
        <v>5195.9799999999996</v>
      </c>
      <c r="AK148" s="84">
        <v>2958.54</v>
      </c>
      <c r="AL148" s="82">
        <f t="shared" si="144"/>
        <v>2237.4399999999996</v>
      </c>
      <c r="AM148" s="86">
        <f t="shared" si="145"/>
        <v>0.56939018241024797</v>
      </c>
      <c r="AN148" s="80">
        <v>0</v>
      </c>
      <c r="AO148" s="81">
        <v>0</v>
      </c>
      <c r="AP148" s="87">
        <f t="shared" si="146"/>
        <v>0</v>
      </c>
      <c r="AQ148" s="83"/>
      <c r="AR148" s="84">
        <v>0</v>
      </c>
      <c r="AS148" s="84">
        <v>0</v>
      </c>
      <c r="AT148" s="87">
        <f t="shared" si="127"/>
        <v>0</v>
      </c>
      <c r="AU148" s="96"/>
      <c r="AV148" s="80">
        <v>1674.4899999999998</v>
      </c>
      <c r="AW148" s="81">
        <v>2785.32</v>
      </c>
      <c r="AX148" s="87">
        <f t="shared" si="147"/>
        <v>-1110.8300000000004</v>
      </c>
      <c r="AY148" s="83">
        <f t="shared" si="148"/>
        <v>1.6633840751512403</v>
      </c>
      <c r="AZ148" s="90">
        <v>0</v>
      </c>
      <c r="BA148" s="82">
        <v>0</v>
      </c>
      <c r="BB148" s="82">
        <f t="shared" si="149"/>
        <v>0</v>
      </c>
      <c r="BC148" s="91"/>
      <c r="BD148" s="84">
        <v>18700.949999999997</v>
      </c>
      <c r="BE148" s="84">
        <v>2783.7199999999993</v>
      </c>
      <c r="BF148" s="87">
        <f t="shared" si="150"/>
        <v>15917.229999999998</v>
      </c>
      <c r="BG148" s="83">
        <f t="shared" si="151"/>
        <v>0.14885446996008223</v>
      </c>
      <c r="BH148" s="84">
        <v>2351.0499999999997</v>
      </c>
      <c r="BI148" s="84">
        <v>0</v>
      </c>
      <c r="BJ148" s="82">
        <f t="shared" si="152"/>
        <v>2351.0499999999997</v>
      </c>
      <c r="BK148" s="86">
        <f t="shared" si="153"/>
        <v>0</v>
      </c>
      <c r="BL148" s="80">
        <v>3420.8799999999997</v>
      </c>
      <c r="BM148" s="80">
        <v>0</v>
      </c>
      <c r="BN148" s="82">
        <f t="shared" si="154"/>
        <v>3420.8799999999997</v>
      </c>
      <c r="BO148" s="86">
        <f t="shared" si="155"/>
        <v>0</v>
      </c>
      <c r="BP148" s="80">
        <v>574.88</v>
      </c>
      <c r="BQ148" s="80">
        <v>0</v>
      </c>
      <c r="BR148" s="82">
        <f t="shared" si="156"/>
        <v>574.88</v>
      </c>
      <c r="BS148" s="86">
        <f t="shared" si="157"/>
        <v>0</v>
      </c>
      <c r="BT148" s="80">
        <v>1436.1200000000001</v>
      </c>
      <c r="BU148" s="80">
        <v>0</v>
      </c>
      <c r="BV148" s="82">
        <f t="shared" si="158"/>
        <v>1436.1200000000001</v>
      </c>
      <c r="BW148" s="86">
        <f t="shared" si="159"/>
        <v>0</v>
      </c>
      <c r="BX148" s="80">
        <v>863.41000000000008</v>
      </c>
      <c r="BY148" s="80">
        <v>0</v>
      </c>
      <c r="BZ148" s="82">
        <f t="shared" si="160"/>
        <v>863.41000000000008</v>
      </c>
      <c r="CA148" s="86">
        <f t="shared" si="126"/>
        <v>0</v>
      </c>
      <c r="CB148" s="80">
        <v>1392.83</v>
      </c>
      <c r="CC148" s="80">
        <v>1068.7</v>
      </c>
      <c r="CD148" s="82">
        <f t="shared" si="161"/>
        <v>324.12999999999988</v>
      </c>
      <c r="CE148" s="83">
        <f t="shared" si="162"/>
        <v>0.76728674712635436</v>
      </c>
      <c r="CF148" s="84">
        <v>153.47999999999999</v>
      </c>
      <c r="CG148" s="84">
        <v>0</v>
      </c>
      <c r="CH148" s="82">
        <f t="shared" si="163"/>
        <v>153.47999999999999</v>
      </c>
      <c r="CI148" s="86">
        <f t="shared" si="164"/>
        <v>0</v>
      </c>
      <c r="CJ148" s="80">
        <v>0</v>
      </c>
      <c r="CK148" s="81">
        <v>0</v>
      </c>
      <c r="CL148" s="81">
        <v>0</v>
      </c>
      <c r="CM148" s="92"/>
      <c r="CN148" s="93">
        <v>20765.149999999998</v>
      </c>
      <c r="CO148" s="93">
        <v>35021.22</v>
      </c>
      <c r="CP148" s="87">
        <f t="shared" si="165"/>
        <v>-14256.070000000003</v>
      </c>
      <c r="CQ148" s="94">
        <f t="shared" si="166"/>
        <v>1.6865382624252656</v>
      </c>
      <c r="CR148" s="80">
        <v>11075.4</v>
      </c>
      <c r="CS148" s="81">
        <v>10110.16</v>
      </c>
      <c r="CT148" s="87">
        <f t="shared" si="167"/>
        <v>965.23999999999978</v>
      </c>
      <c r="CU148" s="94">
        <f t="shared" si="168"/>
        <v>0.91284829441826032</v>
      </c>
      <c r="CV148" s="80">
        <v>7821.7900000000009</v>
      </c>
      <c r="CW148" s="81">
        <v>0</v>
      </c>
      <c r="CX148" s="87">
        <f t="shared" si="169"/>
        <v>7821.7900000000009</v>
      </c>
      <c r="CY148" s="86">
        <f t="shared" si="170"/>
        <v>0</v>
      </c>
      <c r="CZ148" s="80">
        <v>680.73</v>
      </c>
      <c r="DA148" s="81">
        <v>560.5100000000001</v>
      </c>
      <c r="DB148" s="87">
        <f t="shared" si="171"/>
        <v>120.21999999999991</v>
      </c>
      <c r="DC148" s="86">
        <f t="shared" si="172"/>
        <v>0.82339547250745537</v>
      </c>
      <c r="DD148" s="80">
        <v>88.47</v>
      </c>
      <c r="DE148" s="81">
        <v>1017.3299999999999</v>
      </c>
      <c r="DF148" s="87">
        <f t="shared" si="173"/>
        <v>-928.8599999999999</v>
      </c>
      <c r="DG148" s="86">
        <f t="shared" si="174"/>
        <v>11.499152255001695</v>
      </c>
      <c r="DH148" s="95">
        <v>4002.4099999999994</v>
      </c>
      <c r="DI148" s="403">
        <v>2851.11</v>
      </c>
      <c r="DJ148" s="87">
        <f t="shared" si="175"/>
        <v>1151.2999999999993</v>
      </c>
      <c r="DK148" s="94">
        <f t="shared" si="176"/>
        <v>0.71234831014313893</v>
      </c>
      <c r="DL148" s="80">
        <v>0</v>
      </c>
      <c r="DM148" s="81">
        <v>0</v>
      </c>
      <c r="DN148" s="87">
        <f t="shared" si="177"/>
        <v>0</v>
      </c>
      <c r="DO148" s="406"/>
      <c r="DP148" s="84">
        <v>0</v>
      </c>
      <c r="DQ148" s="80">
        <v>0</v>
      </c>
      <c r="DR148" s="82">
        <f t="shared" si="178"/>
        <v>0</v>
      </c>
      <c r="DS148" s="96"/>
      <c r="DT148" s="97">
        <v>3290.75</v>
      </c>
      <c r="DU148" s="97">
        <v>2461.46</v>
      </c>
      <c r="DV148" s="98">
        <f t="shared" si="181"/>
        <v>99424.49000000002</v>
      </c>
      <c r="DW148" s="87">
        <f t="shared" si="182"/>
        <v>71466.690000000017</v>
      </c>
      <c r="DX148" s="87">
        <f t="shared" si="179"/>
        <v>27957.800000000003</v>
      </c>
      <c r="DY148" s="83">
        <f t="shared" si="180"/>
        <v>0.71880368709962705</v>
      </c>
      <c r="DZ148" s="108"/>
      <c r="EA148" s="100">
        <f t="shared" si="128"/>
        <v>78099.910000000018</v>
      </c>
      <c r="EB148" s="91">
        <f t="shared" si="129"/>
        <v>76293.850000000006</v>
      </c>
      <c r="EC148" s="101"/>
      <c r="ED148" s="101"/>
      <c r="EE148" s="102">
        <v>15536.410000000003</v>
      </c>
      <c r="EF148" s="102">
        <v>39252.44</v>
      </c>
      <c r="EG148" s="103">
        <f t="shared" si="183"/>
        <v>23716.03</v>
      </c>
      <c r="EH148" s="104">
        <f t="shared" si="130"/>
        <v>1.5264806992091478</v>
      </c>
      <c r="EI148" s="101"/>
      <c r="EJ148" s="101"/>
      <c r="EK148" s="396"/>
      <c r="EL148" s="2"/>
      <c r="EM148" s="101"/>
      <c r="EN148" s="101"/>
    </row>
    <row r="149" spans="1:144" s="1" customFormat="1" ht="15.75" customHeight="1" x14ac:dyDescent="0.25">
      <c r="A149" s="105" t="s">
        <v>149</v>
      </c>
      <c r="B149" s="106">
        <v>5</v>
      </c>
      <c r="C149" s="107">
        <v>2</v>
      </c>
      <c r="D149" s="76" t="s">
        <v>427</v>
      </c>
      <c r="E149" s="77">
        <v>3204.9000000000005</v>
      </c>
      <c r="F149" s="78">
        <v>-133587.73000000001</v>
      </c>
      <c r="G149" s="79">
        <v>-64227.41</v>
      </c>
      <c r="H149" s="80">
        <v>5205.72</v>
      </c>
      <c r="I149" s="81">
        <v>634.9799999999999</v>
      </c>
      <c r="J149" s="82">
        <f t="shared" si="131"/>
        <v>4570.7400000000007</v>
      </c>
      <c r="K149" s="83">
        <f t="shared" si="132"/>
        <v>0.12197736336184041</v>
      </c>
      <c r="L149" s="84">
        <v>2655.2800000000007</v>
      </c>
      <c r="M149" s="84">
        <v>438.21</v>
      </c>
      <c r="N149" s="82">
        <f t="shared" si="133"/>
        <v>2217.0700000000006</v>
      </c>
      <c r="O149" s="83">
        <f t="shared" si="134"/>
        <v>0.16503344280075918</v>
      </c>
      <c r="P149" s="84">
        <v>4461.54</v>
      </c>
      <c r="Q149" s="84">
        <v>3435.69</v>
      </c>
      <c r="R149" s="82">
        <f t="shared" si="135"/>
        <v>1025.8499999999999</v>
      </c>
      <c r="S149" s="83">
        <f t="shared" si="136"/>
        <v>0.77006818273510946</v>
      </c>
      <c r="T149" s="84">
        <v>868.52</v>
      </c>
      <c r="U149" s="84">
        <v>741.37</v>
      </c>
      <c r="V149" s="82">
        <f t="shared" si="137"/>
        <v>127.14999999999998</v>
      </c>
      <c r="W149" s="83">
        <f t="shared" si="138"/>
        <v>0.85360152903790354</v>
      </c>
      <c r="X149" s="84">
        <v>0</v>
      </c>
      <c r="Y149" s="84">
        <v>0</v>
      </c>
      <c r="Z149" s="82">
        <f t="shared" si="139"/>
        <v>0</v>
      </c>
      <c r="AA149" s="83"/>
      <c r="AB149" s="84">
        <v>3080.2199999999993</v>
      </c>
      <c r="AC149" s="84">
        <v>2050.25</v>
      </c>
      <c r="AD149" s="82">
        <f t="shared" si="140"/>
        <v>1029.9699999999993</v>
      </c>
      <c r="AE149" s="83">
        <f t="shared" si="141"/>
        <v>0.66561804026985094</v>
      </c>
      <c r="AF149" s="84">
        <v>1097.3599999999999</v>
      </c>
      <c r="AG149" s="84">
        <v>0</v>
      </c>
      <c r="AH149" s="82">
        <f t="shared" si="142"/>
        <v>1097.3599999999999</v>
      </c>
      <c r="AI149" s="85">
        <f t="shared" si="143"/>
        <v>0</v>
      </c>
      <c r="AJ149" s="84">
        <v>6041.54</v>
      </c>
      <c r="AK149" s="84">
        <v>3440.61</v>
      </c>
      <c r="AL149" s="82">
        <f t="shared" si="144"/>
        <v>2600.9299999999998</v>
      </c>
      <c r="AM149" s="86">
        <f t="shared" si="145"/>
        <v>0.56949221556093321</v>
      </c>
      <c r="AN149" s="80">
        <v>0</v>
      </c>
      <c r="AO149" s="81">
        <v>0</v>
      </c>
      <c r="AP149" s="87">
        <f t="shared" si="146"/>
        <v>0</v>
      </c>
      <c r="AQ149" s="83"/>
      <c r="AR149" s="84">
        <v>0</v>
      </c>
      <c r="AS149" s="84">
        <v>0</v>
      </c>
      <c r="AT149" s="87">
        <f t="shared" si="127"/>
        <v>0</v>
      </c>
      <c r="AU149" s="96"/>
      <c r="AV149" s="80">
        <v>2216.5</v>
      </c>
      <c r="AW149" s="81">
        <v>0</v>
      </c>
      <c r="AX149" s="87">
        <f t="shared" si="147"/>
        <v>2216.5</v>
      </c>
      <c r="AY149" s="83">
        <f t="shared" si="148"/>
        <v>0</v>
      </c>
      <c r="AZ149" s="90">
        <v>0</v>
      </c>
      <c r="BA149" s="82">
        <v>0</v>
      </c>
      <c r="BB149" s="82">
        <f t="shared" si="149"/>
        <v>0</v>
      </c>
      <c r="BC149" s="91"/>
      <c r="BD149" s="84">
        <v>16797.190000000002</v>
      </c>
      <c r="BE149" s="84">
        <v>0</v>
      </c>
      <c r="BF149" s="87">
        <f t="shared" si="150"/>
        <v>16797.190000000002</v>
      </c>
      <c r="BG149" s="83">
        <f t="shared" si="151"/>
        <v>0</v>
      </c>
      <c r="BH149" s="84">
        <v>3004.27</v>
      </c>
      <c r="BI149" s="84">
        <v>0</v>
      </c>
      <c r="BJ149" s="82">
        <f t="shared" si="152"/>
        <v>3004.27</v>
      </c>
      <c r="BK149" s="86">
        <f t="shared" si="153"/>
        <v>0</v>
      </c>
      <c r="BL149" s="80">
        <v>4527.2300000000005</v>
      </c>
      <c r="BM149" s="80">
        <v>0</v>
      </c>
      <c r="BN149" s="82">
        <f t="shared" si="154"/>
        <v>4527.2300000000005</v>
      </c>
      <c r="BO149" s="86">
        <f t="shared" si="155"/>
        <v>0</v>
      </c>
      <c r="BP149" s="80">
        <v>660.53000000000009</v>
      </c>
      <c r="BQ149" s="80">
        <v>0</v>
      </c>
      <c r="BR149" s="82">
        <f t="shared" si="156"/>
        <v>660.53000000000009</v>
      </c>
      <c r="BS149" s="86">
        <f t="shared" si="157"/>
        <v>0</v>
      </c>
      <c r="BT149" s="80">
        <v>1579.7099999999998</v>
      </c>
      <c r="BU149" s="80">
        <v>0</v>
      </c>
      <c r="BV149" s="82">
        <f t="shared" si="158"/>
        <v>1579.7099999999998</v>
      </c>
      <c r="BW149" s="86">
        <f t="shared" si="159"/>
        <v>0</v>
      </c>
      <c r="BX149" s="80">
        <v>0</v>
      </c>
      <c r="BY149" s="80">
        <v>0</v>
      </c>
      <c r="BZ149" s="82">
        <f t="shared" si="160"/>
        <v>0</v>
      </c>
      <c r="CA149" s="86"/>
      <c r="CB149" s="80">
        <v>971.72</v>
      </c>
      <c r="CC149" s="80">
        <v>0</v>
      </c>
      <c r="CD149" s="82">
        <f t="shared" si="161"/>
        <v>971.72</v>
      </c>
      <c r="CE149" s="83">
        <f t="shared" si="162"/>
        <v>0</v>
      </c>
      <c r="CF149" s="84">
        <v>165.69</v>
      </c>
      <c r="CG149" s="84">
        <v>0</v>
      </c>
      <c r="CH149" s="82">
        <f t="shared" si="163"/>
        <v>165.69</v>
      </c>
      <c r="CI149" s="86">
        <f t="shared" si="164"/>
        <v>0</v>
      </c>
      <c r="CJ149" s="80">
        <v>0</v>
      </c>
      <c r="CK149" s="81">
        <v>0</v>
      </c>
      <c r="CL149" s="81">
        <v>0</v>
      </c>
      <c r="CM149" s="92"/>
      <c r="CN149" s="93">
        <v>35678.86</v>
      </c>
      <c r="CO149" s="93">
        <v>43437.630000000005</v>
      </c>
      <c r="CP149" s="87">
        <f t="shared" si="165"/>
        <v>-7758.7700000000041</v>
      </c>
      <c r="CQ149" s="94">
        <f t="shared" si="166"/>
        <v>1.2174612641771627</v>
      </c>
      <c r="CR149" s="80">
        <v>14975.199999999999</v>
      </c>
      <c r="CS149" s="81">
        <v>14141.840000000002</v>
      </c>
      <c r="CT149" s="87">
        <f t="shared" si="167"/>
        <v>833.35999999999694</v>
      </c>
      <c r="CU149" s="94">
        <f t="shared" si="168"/>
        <v>0.9443506597574659</v>
      </c>
      <c r="CV149" s="80">
        <v>3550.3799999999997</v>
      </c>
      <c r="CW149" s="81">
        <v>0</v>
      </c>
      <c r="CX149" s="87">
        <f t="shared" si="169"/>
        <v>3550.3799999999997</v>
      </c>
      <c r="CY149" s="86">
        <f t="shared" si="170"/>
        <v>0</v>
      </c>
      <c r="CZ149" s="80">
        <v>917.23</v>
      </c>
      <c r="DA149" s="81">
        <v>754.89</v>
      </c>
      <c r="DB149" s="87">
        <f t="shared" si="171"/>
        <v>162.34000000000003</v>
      </c>
      <c r="DC149" s="86">
        <f t="shared" si="172"/>
        <v>0.82301058622155832</v>
      </c>
      <c r="DD149" s="80">
        <v>119.22</v>
      </c>
      <c r="DE149" s="81">
        <v>0</v>
      </c>
      <c r="DF149" s="87">
        <f t="shared" si="173"/>
        <v>119.22</v>
      </c>
      <c r="DG149" s="86">
        <f t="shared" si="174"/>
        <v>0</v>
      </c>
      <c r="DH149" s="95">
        <v>19520.419999999998</v>
      </c>
      <c r="DI149" s="403">
        <v>16210.419999999998</v>
      </c>
      <c r="DJ149" s="87">
        <f t="shared" si="175"/>
        <v>3310</v>
      </c>
      <c r="DK149" s="94">
        <f t="shared" si="176"/>
        <v>0.83043397631813254</v>
      </c>
      <c r="DL149" s="80">
        <v>0</v>
      </c>
      <c r="DM149" s="81">
        <v>0</v>
      </c>
      <c r="DN149" s="87">
        <f t="shared" si="177"/>
        <v>0</v>
      </c>
      <c r="DO149" s="406"/>
      <c r="DP149" s="84">
        <v>0</v>
      </c>
      <c r="DQ149" s="80">
        <v>0</v>
      </c>
      <c r="DR149" s="82">
        <f t="shared" si="178"/>
        <v>0</v>
      </c>
      <c r="DS149" s="96"/>
      <c r="DT149" s="97">
        <v>4385.5899999999992</v>
      </c>
      <c r="DU149" s="97">
        <v>2979.9399999999996</v>
      </c>
      <c r="DV149" s="98">
        <f t="shared" si="181"/>
        <v>132479.92000000001</v>
      </c>
      <c r="DW149" s="87">
        <f t="shared" si="182"/>
        <v>88265.830000000016</v>
      </c>
      <c r="DX149" s="87">
        <f t="shared" si="179"/>
        <v>44214.09</v>
      </c>
      <c r="DY149" s="83">
        <f t="shared" si="180"/>
        <v>0.66625817708827129</v>
      </c>
      <c r="DZ149" s="108"/>
      <c r="EA149" s="100">
        <f t="shared" si="128"/>
        <v>-89373.640000000014</v>
      </c>
      <c r="EB149" s="91">
        <f t="shared" si="129"/>
        <v>-36521.07</v>
      </c>
      <c r="EC149" s="101"/>
      <c r="ED149" s="101"/>
      <c r="EE149" s="102">
        <v>20702.350000000002</v>
      </c>
      <c r="EF149" s="102">
        <v>22366.65</v>
      </c>
      <c r="EG149" s="103">
        <f t="shared" si="183"/>
        <v>1664.2999999999993</v>
      </c>
      <c r="EH149" s="104">
        <f t="shared" si="130"/>
        <v>8.0391839573768151E-2</v>
      </c>
      <c r="EI149" s="101"/>
      <c r="EJ149" s="101"/>
      <c r="EK149" s="396"/>
      <c r="EL149" s="2"/>
      <c r="EM149" s="101"/>
      <c r="EN149" s="101"/>
    </row>
    <row r="150" spans="1:144" s="1" customFormat="1" ht="15.75" customHeight="1" x14ac:dyDescent="0.25">
      <c r="A150" s="105" t="s">
        <v>150</v>
      </c>
      <c r="B150" s="106">
        <v>9</v>
      </c>
      <c r="C150" s="107">
        <v>6</v>
      </c>
      <c r="D150" s="76" t="s">
        <v>428</v>
      </c>
      <c r="E150" s="77">
        <v>11083.428571428571</v>
      </c>
      <c r="F150" s="78">
        <v>300257.68</v>
      </c>
      <c r="G150" s="79">
        <v>91194.680000000008</v>
      </c>
      <c r="H150" s="80">
        <v>16471.07</v>
      </c>
      <c r="I150" s="81">
        <v>1403.41</v>
      </c>
      <c r="J150" s="82">
        <f t="shared" si="131"/>
        <v>15067.66</v>
      </c>
      <c r="K150" s="83">
        <f t="shared" si="132"/>
        <v>8.5204543481388895E-2</v>
      </c>
      <c r="L150" s="84">
        <v>8549.75</v>
      </c>
      <c r="M150" s="84">
        <v>1695.71</v>
      </c>
      <c r="N150" s="82">
        <f t="shared" si="133"/>
        <v>6854.04</v>
      </c>
      <c r="O150" s="83">
        <f t="shared" si="134"/>
        <v>0.19833445422380772</v>
      </c>
      <c r="P150" s="84">
        <v>13839.850000000002</v>
      </c>
      <c r="Q150" s="84">
        <v>10563.9</v>
      </c>
      <c r="R150" s="82">
        <f t="shared" si="135"/>
        <v>3275.9500000000025</v>
      </c>
      <c r="S150" s="83">
        <f t="shared" si="136"/>
        <v>0.76329584496941782</v>
      </c>
      <c r="T150" s="84">
        <v>2743.15</v>
      </c>
      <c r="U150" s="84">
        <v>2344.84</v>
      </c>
      <c r="V150" s="82">
        <f t="shared" si="137"/>
        <v>398.30999999999995</v>
      </c>
      <c r="W150" s="83">
        <f t="shared" si="138"/>
        <v>0.85479831580482291</v>
      </c>
      <c r="X150" s="84">
        <v>606.24</v>
      </c>
      <c r="Y150" s="84">
        <v>1.04</v>
      </c>
      <c r="Z150" s="82">
        <f t="shared" si="139"/>
        <v>605.20000000000005</v>
      </c>
      <c r="AA150" s="83">
        <f t="shared" si="125"/>
        <v>1.7154922143045659E-3</v>
      </c>
      <c r="AB150" s="84">
        <v>12614.06</v>
      </c>
      <c r="AC150" s="84">
        <v>9699.3800000000028</v>
      </c>
      <c r="AD150" s="82">
        <f t="shared" si="140"/>
        <v>2914.6799999999967</v>
      </c>
      <c r="AE150" s="83">
        <f t="shared" si="141"/>
        <v>0.76893403075615652</v>
      </c>
      <c r="AF150" s="84">
        <v>3794.97</v>
      </c>
      <c r="AG150" s="84">
        <v>3973.6</v>
      </c>
      <c r="AH150" s="82">
        <f t="shared" si="142"/>
        <v>-178.63000000000011</v>
      </c>
      <c r="AI150" s="85">
        <f t="shared" si="143"/>
        <v>1.0470702008184518</v>
      </c>
      <c r="AJ150" s="84">
        <v>20896.68</v>
      </c>
      <c r="AK150" s="84">
        <v>39740.520000000004</v>
      </c>
      <c r="AL150" s="82">
        <f t="shared" si="144"/>
        <v>-18843.840000000004</v>
      </c>
      <c r="AM150" s="86">
        <f t="shared" si="145"/>
        <v>1.9017623852210017</v>
      </c>
      <c r="AN150" s="80">
        <v>85993.42</v>
      </c>
      <c r="AO150" s="81">
        <v>86918.819999999992</v>
      </c>
      <c r="AP150" s="87">
        <f t="shared" si="146"/>
        <v>-925.39999999999418</v>
      </c>
      <c r="AQ150" s="83">
        <f t="shared" si="184"/>
        <v>1.010761288479979</v>
      </c>
      <c r="AR150" s="84">
        <v>4140.7699999999995</v>
      </c>
      <c r="AS150" s="84">
        <v>4062.4399999999996</v>
      </c>
      <c r="AT150" s="87">
        <f t="shared" si="127"/>
        <v>78.329999999999927</v>
      </c>
      <c r="AU150" s="96">
        <f t="shared" ref="AU150:AU151" si="186">AS150/AR150</f>
        <v>0.98108322848165919</v>
      </c>
      <c r="AV150" s="80">
        <v>5869.7800000000007</v>
      </c>
      <c r="AW150" s="81">
        <v>9872.7200000000012</v>
      </c>
      <c r="AX150" s="87">
        <f t="shared" si="147"/>
        <v>-4002.9400000000005</v>
      </c>
      <c r="AY150" s="83">
        <f t="shared" si="148"/>
        <v>1.6819574157804893</v>
      </c>
      <c r="AZ150" s="90">
        <v>0</v>
      </c>
      <c r="BA150" s="82">
        <v>0</v>
      </c>
      <c r="BB150" s="82">
        <f t="shared" si="149"/>
        <v>0</v>
      </c>
      <c r="BC150" s="91"/>
      <c r="BD150" s="84">
        <v>96399.2</v>
      </c>
      <c r="BE150" s="84">
        <v>332513.52</v>
      </c>
      <c r="BF150" s="87">
        <f t="shared" si="150"/>
        <v>-236114.32</v>
      </c>
      <c r="BG150" s="83">
        <f t="shared" si="151"/>
        <v>3.4493389986638898</v>
      </c>
      <c r="BH150" s="84">
        <v>9739.02</v>
      </c>
      <c r="BI150" s="84">
        <v>5168.1099999999997</v>
      </c>
      <c r="BJ150" s="82">
        <f t="shared" si="152"/>
        <v>4570.9100000000008</v>
      </c>
      <c r="BK150" s="86">
        <f t="shared" si="153"/>
        <v>0.53066016909298874</v>
      </c>
      <c r="BL150" s="80">
        <v>14822.96</v>
      </c>
      <c r="BM150" s="80">
        <v>1800.98</v>
      </c>
      <c r="BN150" s="82">
        <f t="shared" si="154"/>
        <v>13021.98</v>
      </c>
      <c r="BO150" s="86">
        <f t="shared" si="155"/>
        <v>0.12149934965755828</v>
      </c>
      <c r="BP150" s="80">
        <v>3164.33</v>
      </c>
      <c r="BQ150" s="80">
        <v>0</v>
      </c>
      <c r="BR150" s="82">
        <f t="shared" si="156"/>
        <v>3164.33</v>
      </c>
      <c r="BS150" s="86">
        <f t="shared" si="157"/>
        <v>0</v>
      </c>
      <c r="BT150" s="80">
        <v>5321.17</v>
      </c>
      <c r="BU150" s="80">
        <v>0</v>
      </c>
      <c r="BV150" s="82">
        <f t="shared" si="158"/>
        <v>5321.17</v>
      </c>
      <c r="BW150" s="86">
        <f t="shared" si="159"/>
        <v>0</v>
      </c>
      <c r="BX150" s="80">
        <v>2245.5</v>
      </c>
      <c r="BY150" s="80">
        <v>0</v>
      </c>
      <c r="BZ150" s="82">
        <f t="shared" si="160"/>
        <v>2245.5</v>
      </c>
      <c r="CA150" s="86">
        <f t="shared" si="126"/>
        <v>0</v>
      </c>
      <c r="CB150" s="80">
        <v>5182.6100000000006</v>
      </c>
      <c r="CC150" s="80">
        <v>0</v>
      </c>
      <c r="CD150" s="82">
        <f t="shared" si="161"/>
        <v>5182.6100000000006</v>
      </c>
      <c r="CE150" s="83">
        <f t="shared" si="162"/>
        <v>0</v>
      </c>
      <c r="CF150" s="84">
        <v>497.66999999999996</v>
      </c>
      <c r="CG150" s="84">
        <v>0</v>
      </c>
      <c r="CH150" s="82">
        <f t="shared" si="163"/>
        <v>497.66999999999996</v>
      </c>
      <c r="CI150" s="86">
        <f t="shared" si="164"/>
        <v>0</v>
      </c>
      <c r="CJ150" s="80">
        <v>0</v>
      </c>
      <c r="CK150" s="81">
        <v>0</v>
      </c>
      <c r="CL150" s="81">
        <v>0</v>
      </c>
      <c r="CM150" s="92"/>
      <c r="CN150" s="93">
        <v>62501.64</v>
      </c>
      <c r="CO150" s="93">
        <v>71323.72</v>
      </c>
      <c r="CP150" s="87">
        <f t="shared" si="165"/>
        <v>-8822.0800000000017</v>
      </c>
      <c r="CQ150" s="94">
        <f t="shared" si="166"/>
        <v>1.1411495762351196</v>
      </c>
      <c r="CR150" s="80">
        <v>69391.09</v>
      </c>
      <c r="CS150" s="81">
        <v>67794.760000000009</v>
      </c>
      <c r="CT150" s="87">
        <f t="shared" si="167"/>
        <v>1596.3299999999872</v>
      </c>
      <c r="CU150" s="94">
        <f t="shared" si="168"/>
        <v>0.97699517329962693</v>
      </c>
      <c r="CV150" s="80">
        <v>9205.92</v>
      </c>
      <c r="CW150" s="81">
        <v>0</v>
      </c>
      <c r="CX150" s="87">
        <f t="shared" si="169"/>
        <v>9205.92</v>
      </c>
      <c r="CY150" s="86">
        <f t="shared" si="170"/>
        <v>0</v>
      </c>
      <c r="CZ150" s="80">
        <v>1644.77</v>
      </c>
      <c r="DA150" s="81">
        <v>1342.75</v>
      </c>
      <c r="DB150" s="87">
        <f t="shared" si="171"/>
        <v>302.02</v>
      </c>
      <c r="DC150" s="86">
        <f t="shared" si="172"/>
        <v>0.8163755418690759</v>
      </c>
      <c r="DD150" s="80">
        <v>208.39</v>
      </c>
      <c r="DE150" s="81">
        <v>0</v>
      </c>
      <c r="DF150" s="87">
        <f t="shared" si="173"/>
        <v>208.39</v>
      </c>
      <c r="DG150" s="86">
        <f t="shared" si="174"/>
        <v>0</v>
      </c>
      <c r="DH150" s="95">
        <v>13491.850000000002</v>
      </c>
      <c r="DI150" s="403">
        <v>9050.07</v>
      </c>
      <c r="DJ150" s="87">
        <f t="shared" si="175"/>
        <v>4441.7800000000025</v>
      </c>
      <c r="DK150" s="94">
        <f t="shared" si="176"/>
        <v>0.67078050823274782</v>
      </c>
      <c r="DL150" s="80">
        <v>16358.98</v>
      </c>
      <c r="DM150" s="81">
        <v>11057.46</v>
      </c>
      <c r="DN150" s="87">
        <f t="shared" si="177"/>
        <v>5301.52</v>
      </c>
      <c r="DO150" s="406">
        <f t="shared" si="185"/>
        <v>0.6759260051665813</v>
      </c>
      <c r="DP150" s="84">
        <v>0</v>
      </c>
      <c r="DQ150" s="80">
        <v>0</v>
      </c>
      <c r="DR150" s="82">
        <f t="shared" si="178"/>
        <v>0</v>
      </c>
      <c r="DS150" s="96"/>
      <c r="DT150" s="97">
        <v>16755.79</v>
      </c>
      <c r="DU150" s="97">
        <v>20532.490000000002</v>
      </c>
      <c r="DV150" s="98">
        <f t="shared" si="181"/>
        <v>502450.62999999995</v>
      </c>
      <c r="DW150" s="87">
        <f t="shared" si="182"/>
        <v>690860.23999999987</v>
      </c>
      <c r="DX150" s="87">
        <f t="shared" si="179"/>
        <v>-188409.60999999993</v>
      </c>
      <c r="DY150" s="83">
        <f t="shared" si="180"/>
        <v>1.374981338962596</v>
      </c>
      <c r="DZ150" s="108"/>
      <c r="EA150" s="100">
        <f t="shared" si="128"/>
        <v>111848.07000000007</v>
      </c>
      <c r="EB150" s="91">
        <f t="shared" si="129"/>
        <v>-110915.47000000002</v>
      </c>
      <c r="EC150" s="101"/>
      <c r="ED150" s="101"/>
      <c r="EE150" s="102">
        <v>79133.91</v>
      </c>
      <c r="EF150" s="102">
        <v>28498.57</v>
      </c>
      <c r="EG150" s="103">
        <f t="shared" si="183"/>
        <v>-50635.340000000004</v>
      </c>
      <c r="EH150" s="104">
        <f t="shared" si="130"/>
        <v>-0.63986905234431113</v>
      </c>
      <c r="EI150" s="101"/>
      <c r="EJ150" s="101"/>
      <c r="EK150" s="396"/>
      <c r="EL150" s="2"/>
      <c r="EM150" s="101"/>
      <c r="EN150" s="101"/>
    </row>
    <row r="151" spans="1:144" s="1" customFormat="1" ht="15.75" customHeight="1" x14ac:dyDescent="0.25">
      <c r="A151" s="109" t="s">
        <v>151</v>
      </c>
      <c r="B151" s="106">
        <v>9</v>
      </c>
      <c r="C151" s="107">
        <v>1</v>
      </c>
      <c r="D151" s="76" t="s">
        <v>429</v>
      </c>
      <c r="E151" s="77">
        <v>6282</v>
      </c>
      <c r="F151" s="78">
        <v>-416415.67</v>
      </c>
      <c r="G151" s="79">
        <v>-161825.74999999994</v>
      </c>
      <c r="H151" s="80">
        <v>3961.4500000000003</v>
      </c>
      <c r="I151" s="81">
        <v>746.7</v>
      </c>
      <c r="J151" s="82">
        <f t="shared" si="131"/>
        <v>3214.75</v>
      </c>
      <c r="K151" s="83">
        <f t="shared" si="132"/>
        <v>0.18849158767622967</v>
      </c>
      <c r="L151" s="84">
        <v>2046.06</v>
      </c>
      <c r="M151" s="84">
        <v>757.25</v>
      </c>
      <c r="N151" s="82">
        <f t="shared" si="133"/>
        <v>1288.81</v>
      </c>
      <c r="O151" s="83">
        <f t="shared" si="134"/>
        <v>0.37010156104904063</v>
      </c>
      <c r="P151" s="84">
        <v>7893.3400000000011</v>
      </c>
      <c r="Q151" s="84">
        <v>1996.6599999999999</v>
      </c>
      <c r="R151" s="82">
        <f t="shared" si="135"/>
        <v>5896.6800000000012</v>
      </c>
      <c r="S151" s="83">
        <f t="shared" si="136"/>
        <v>0.25295502284204147</v>
      </c>
      <c r="T151" s="84">
        <v>1574.8899999999999</v>
      </c>
      <c r="U151" s="84">
        <v>402.97999999999996</v>
      </c>
      <c r="V151" s="82">
        <f t="shared" si="137"/>
        <v>1171.9099999999999</v>
      </c>
      <c r="W151" s="83">
        <f t="shared" si="138"/>
        <v>0.25587818831791426</v>
      </c>
      <c r="X151" s="84">
        <v>422.78999999999991</v>
      </c>
      <c r="Y151" s="84">
        <v>0.72</v>
      </c>
      <c r="Z151" s="82">
        <f t="shared" si="139"/>
        <v>422.06999999999988</v>
      </c>
      <c r="AA151" s="83">
        <f t="shared" si="125"/>
        <v>1.7029731072163489E-3</v>
      </c>
      <c r="AB151" s="84">
        <v>3426.2000000000003</v>
      </c>
      <c r="AC151" s="84">
        <v>2718.5499999999997</v>
      </c>
      <c r="AD151" s="82">
        <f t="shared" si="140"/>
        <v>707.65000000000055</v>
      </c>
      <c r="AE151" s="83">
        <f t="shared" si="141"/>
        <v>0.79345922596462537</v>
      </c>
      <c r="AF151" s="84">
        <v>0</v>
      </c>
      <c r="AG151" s="84">
        <v>0</v>
      </c>
      <c r="AH151" s="82">
        <f t="shared" si="142"/>
        <v>0</v>
      </c>
      <c r="AI151" s="85"/>
      <c r="AJ151" s="84">
        <v>12784.519999999999</v>
      </c>
      <c r="AK151" s="84">
        <v>62311.03</v>
      </c>
      <c r="AL151" s="82">
        <f t="shared" si="144"/>
        <v>-49526.51</v>
      </c>
      <c r="AM151" s="86">
        <f t="shared" si="145"/>
        <v>4.8739436443448803</v>
      </c>
      <c r="AN151" s="80">
        <v>24973.439999999999</v>
      </c>
      <c r="AO151" s="81">
        <v>24069.8</v>
      </c>
      <c r="AP151" s="87">
        <f t="shared" si="146"/>
        <v>903.63999999999942</v>
      </c>
      <c r="AQ151" s="83">
        <f t="shared" si="184"/>
        <v>0.96381595807385767</v>
      </c>
      <c r="AR151" s="84">
        <v>2071.81</v>
      </c>
      <c r="AS151" s="84">
        <v>2031.26</v>
      </c>
      <c r="AT151" s="87">
        <f t="shared" si="127"/>
        <v>40.549999999999955</v>
      </c>
      <c r="AU151" s="96">
        <f t="shared" si="186"/>
        <v>0.9804277419261419</v>
      </c>
      <c r="AV151" s="80">
        <v>2629.6299999999997</v>
      </c>
      <c r="AW151" s="81">
        <v>0</v>
      </c>
      <c r="AX151" s="87">
        <f t="shared" si="147"/>
        <v>2629.6299999999997</v>
      </c>
      <c r="AY151" s="83">
        <f t="shared" si="148"/>
        <v>0</v>
      </c>
      <c r="AZ151" s="90">
        <v>0</v>
      </c>
      <c r="BA151" s="82">
        <v>0</v>
      </c>
      <c r="BB151" s="82">
        <f t="shared" si="149"/>
        <v>0</v>
      </c>
      <c r="BC151" s="91"/>
      <c r="BD151" s="84">
        <v>48617.75</v>
      </c>
      <c r="BE151" s="84">
        <v>10003.909999999998</v>
      </c>
      <c r="BF151" s="87">
        <f t="shared" si="150"/>
        <v>38613.840000000004</v>
      </c>
      <c r="BG151" s="83">
        <f t="shared" si="151"/>
        <v>0.20576661815900568</v>
      </c>
      <c r="BH151" s="84">
        <v>2599.5200000000004</v>
      </c>
      <c r="BI151" s="84">
        <v>2024.17</v>
      </c>
      <c r="BJ151" s="82">
        <f t="shared" si="152"/>
        <v>575.35000000000036</v>
      </c>
      <c r="BK151" s="86">
        <f t="shared" si="153"/>
        <v>0.77867067766356857</v>
      </c>
      <c r="BL151" s="80">
        <v>3598.97</v>
      </c>
      <c r="BM151" s="80">
        <v>13070.720000000001</v>
      </c>
      <c r="BN151" s="82">
        <f t="shared" si="154"/>
        <v>-9471.7500000000018</v>
      </c>
      <c r="BO151" s="86">
        <f t="shared" si="155"/>
        <v>3.6317946523588698</v>
      </c>
      <c r="BP151" s="80">
        <v>1748.2800000000002</v>
      </c>
      <c r="BQ151" s="80">
        <v>2318.35</v>
      </c>
      <c r="BR151" s="82">
        <f t="shared" si="156"/>
        <v>-570.06999999999971</v>
      </c>
      <c r="BS151" s="86">
        <f t="shared" si="157"/>
        <v>1.3260747706317064</v>
      </c>
      <c r="BT151" s="80">
        <v>2960.07</v>
      </c>
      <c r="BU151" s="80">
        <v>0</v>
      </c>
      <c r="BV151" s="82">
        <f t="shared" si="158"/>
        <v>2960.07</v>
      </c>
      <c r="BW151" s="86">
        <f t="shared" si="159"/>
        <v>0</v>
      </c>
      <c r="BX151" s="80">
        <v>1571.7899999999995</v>
      </c>
      <c r="BY151" s="80">
        <v>0</v>
      </c>
      <c r="BZ151" s="82">
        <f t="shared" si="160"/>
        <v>1571.7899999999995</v>
      </c>
      <c r="CA151" s="86">
        <f t="shared" si="126"/>
        <v>0</v>
      </c>
      <c r="CB151" s="80">
        <v>848.7</v>
      </c>
      <c r="CC151" s="80">
        <v>7978.93</v>
      </c>
      <c r="CD151" s="82">
        <f t="shared" si="161"/>
        <v>-7130.2300000000005</v>
      </c>
      <c r="CE151" s="83">
        <f t="shared" si="162"/>
        <v>9.4013550135501358</v>
      </c>
      <c r="CF151" s="84">
        <v>0</v>
      </c>
      <c r="CG151" s="84">
        <v>0</v>
      </c>
      <c r="CH151" s="82">
        <f t="shared" si="163"/>
        <v>0</v>
      </c>
      <c r="CI151" s="86"/>
      <c r="CJ151" s="80">
        <v>0</v>
      </c>
      <c r="CK151" s="81">
        <v>0</v>
      </c>
      <c r="CL151" s="81">
        <v>0</v>
      </c>
      <c r="CM151" s="92"/>
      <c r="CN151" s="93">
        <v>41188.769999999997</v>
      </c>
      <c r="CO151" s="93">
        <v>49193.8</v>
      </c>
      <c r="CP151" s="87">
        <f t="shared" si="165"/>
        <v>-8005.0300000000061</v>
      </c>
      <c r="CQ151" s="94">
        <f t="shared" si="166"/>
        <v>1.1943498191375952</v>
      </c>
      <c r="CR151" s="80">
        <v>27776.86</v>
      </c>
      <c r="CS151" s="81">
        <v>29344.05</v>
      </c>
      <c r="CT151" s="87">
        <f t="shared" si="167"/>
        <v>-1567.1899999999987</v>
      </c>
      <c r="CU151" s="94">
        <f t="shared" si="168"/>
        <v>1.0564207041400648</v>
      </c>
      <c r="CV151" s="80">
        <v>5180.8600000000006</v>
      </c>
      <c r="CW151" s="81">
        <v>0</v>
      </c>
      <c r="CX151" s="87">
        <f t="shared" si="169"/>
        <v>5180.8600000000006</v>
      </c>
      <c r="CY151" s="86">
        <f t="shared" si="170"/>
        <v>0</v>
      </c>
      <c r="CZ151" s="80">
        <v>1223.1099999999999</v>
      </c>
      <c r="DA151" s="81">
        <v>999.59</v>
      </c>
      <c r="DB151" s="87">
        <f t="shared" si="171"/>
        <v>223.51999999999987</v>
      </c>
      <c r="DC151" s="86">
        <f t="shared" si="172"/>
        <v>0.81725274096360923</v>
      </c>
      <c r="DD151" s="80">
        <v>158.29</v>
      </c>
      <c r="DE151" s="81">
        <v>0</v>
      </c>
      <c r="DF151" s="87">
        <f t="shared" si="173"/>
        <v>158.29</v>
      </c>
      <c r="DG151" s="86">
        <f t="shared" si="174"/>
        <v>0</v>
      </c>
      <c r="DH151" s="95">
        <v>4805.2</v>
      </c>
      <c r="DI151" s="403">
        <v>2159.08</v>
      </c>
      <c r="DJ151" s="87">
        <f t="shared" si="175"/>
        <v>2646.12</v>
      </c>
      <c r="DK151" s="94">
        <f t="shared" si="176"/>
        <v>0.44932156830100722</v>
      </c>
      <c r="DL151" s="80">
        <v>12811.109999999999</v>
      </c>
      <c r="DM151" s="81">
        <v>9606.57</v>
      </c>
      <c r="DN151" s="87">
        <f t="shared" si="177"/>
        <v>3204.5399999999991</v>
      </c>
      <c r="DO151" s="406">
        <f t="shared" si="185"/>
        <v>0.74986242409908277</v>
      </c>
      <c r="DP151" s="84">
        <v>0</v>
      </c>
      <c r="DQ151" s="80">
        <v>0</v>
      </c>
      <c r="DR151" s="82">
        <f t="shared" si="178"/>
        <v>0</v>
      </c>
      <c r="DS151" s="96"/>
      <c r="DT151" s="97">
        <v>7582.52</v>
      </c>
      <c r="DU151" s="97">
        <v>7673.53</v>
      </c>
      <c r="DV151" s="98">
        <f t="shared" si="181"/>
        <v>224455.92999999996</v>
      </c>
      <c r="DW151" s="87">
        <f t="shared" si="182"/>
        <v>229407.65</v>
      </c>
      <c r="DX151" s="87">
        <f t="shared" si="179"/>
        <v>-4951.7200000000303</v>
      </c>
      <c r="DY151" s="83">
        <f t="shared" si="180"/>
        <v>1.0220609898789488</v>
      </c>
      <c r="DZ151" s="108"/>
      <c r="EA151" s="100">
        <f t="shared" si="128"/>
        <v>-421367.39</v>
      </c>
      <c r="EB151" s="91">
        <f t="shared" si="129"/>
        <v>-135276.74999999994</v>
      </c>
      <c r="EC151" s="101"/>
      <c r="ED151" s="101"/>
      <c r="EE151" s="102">
        <v>35532.269999999997</v>
      </c>
      <c r="EF151" s="102">
        <v>131848.20000000001</v>
      </c>
      <c r="EG151" s="103">
        <f t="shared" si="183"/>
        <v>96315.930000000022</v>
      </c>
      <c r="EH151" s="104">
        <f t="shared" si="130"/>
        <v>2.7106607599233046</v>
      </c>
      <c r="EI151" s="101"/>
      <c r="EJ151" s="101"/>
      <c r="EK151" s="396"/>
      <c r="EL151" s="2"/>
      <c r="EM151" s="101"/>
      <c r="EN151" s="101"/>
    </row>
    <row r="152" spans="1:144" s="1" customFormat="1" ht="15.75" customHeight="1" x14ac:dyDescent="0.25">
      <c r="A152" s="105" t="s">
        <v>152</v>
      </c>
      <c r="B152" s="106">
        <v>2</v>
      </c>
      <c r="C152" s="107">
        <v>1</v>
      </c>
      <c r="D152" s="76" t="s">
        <v>430</v>
      </c>
      <c r="E152" s="77">
        <v>389.90000000000003</v>
      </c>
      <c r="F152" s="78">
        <v>15543.65</v>
      </c>
      <c r="G152" s="79">
        <v>14815.159999999994</v>
      </c>
      <c r="H152" s="80">
        <v>702.44</v>
      </c>
      <c r="I152" s="81">
        <v>160.39000000000001</v>
      </c>
      <c r="J152" s="82">
        <f t="shared" si="131"/>
        <v>542.05000000000007</v>
      </c>
      <c r="K152" s="83">
        <f t="shared" si="132"/>
        <v>0.2283326689824042</v>
      </c>
      <c r="L152" s="84">
        <v>352.37000000000006</v>
      </c>
      <c r="M152" s="84">
        <v>244.95000000000002</v>
      </c>
      <c r="N152" s="82">
        <f t="shared" si="133"/>
        <v>107.42000000000004</v>
      </c>
      <c r="O152" s="83">
        <f t="shared" si="134"/>
        <v>0.69514998439140674</v>
      </c>
      <c r="P152" s="84">
        <v>0</v>
      </c>
      <c r="Q152" s="84">
        <v>0</v>
      </c>
      <c r="R152" s="82">
        <f t="shared" si="135"/>
        <v>0</v>
      </c>
      <c r="S152" s="83"/>
      <c r="T152" s="84">
        <v>0</v>
      </c>
      <c r="U152" s="84">
        <v>0</v>
      </c>
      <c r="V152" s="82">
        <f t="shared" si="137"/>
        <v>0</v>
      </c>
      <c r="W152" s="83"/>
      <c r="X152" s="84">
        <v>0</v>
      </c>
      <c r="Y152" s="84">
        <v>0</v>
      </c>
      <c r="Z152" s="82">
        <f t="shared" si="139"/>
        <v>0</v>
      </c>
      <c r="AA152" s="83"/>
      <c r="AB152" s="84">
        <v>433.02</v>
      </c>
      <c r="AC152" s="84">
        <v>243.97</v>
      </c>
      <c r="AD152" s="82">
        <f t="shared" si="140"/>
        <v>189.04999999999998</v>
      </c>
      <c r="AE152" s="83">
        <f t="shared" si="141"/>
        <v>0.56341508475359103</v>
      </c>
      <c r="AF152" s="84">
        <v>133.5</v>
      </c>
      <c r="AG152" s="84">
        <v>0</v>
      </c>
      <c r="AH152" s="82">
        <f t="shared" si="142"/>
        <v>133.5</v>
      </c>
      <c r="AI152" s="85">
        <f t="shared" si="143"/>
        <v>0</v>
      </c>
      <c r="AJ152" s="84">
        <v>623.61000000000013</v>
      </c>
      <c r="AK152" s="84">
        <v>418.58000000000004</v>
      </c>
      <c r="AL152" s="82">
        <f t="shared" si="144"/>
        <v>205.03000000000009</v>
      </c>
      <c r="AM152" s="86">
        <f t="shared" si="145"/>
        <v>0.6712207950481871</v>
      </c>
      <c r="AN152" s="80">
        <v>0</v>
      </c>
      <c r="AO152" s="81">
        <v>0</v>
      </c>
      <c r="AP152" s="87">
        <f t="shared" si="146"/>
        <v>0</v>
      </c>
      <c r="AQ152" s="83"/>
      <c r="AR152" s="84">
        <v>0</v>
      </c>
      <c r="AS152" s="84">
        <v>0</v>
      </c>
      <c r="AT152" s="87">
        <f t="shared" si="127"/>
        <v>0</v>
      </c>
      <c r="AU152" s="96"/>
      <c r="AV152" s="80">
        <v>373.89</v>
      </c>
      <c r="AW152" s="81">
        <v>370.81</v>
      </c>
      <c r="AX152" s="87">
        <f t="shared" si="147"/>
        <v>3.0799999999999841</v>
      </c>
      <c r="AY152" s="83">
        <f t="shared" si="148"/>
        <v>0.99176228302441893</v>
      </c>
      <c r="AZ152" s="90">
        <v>0</v>
      </c>
      <c r="BA152" s="82">
        <v>0</v>
      </c>
      <c r="BB152" s="82">
        <f t="shared" si="149"/>
        <v>0</v>
      </c>
      <c r="BC152" s="91"/>
      <c r="BD152" s="84">
        <v>2232.86</v>
      </c>
      <c r="BE152" s="84">
        <v>3581.8700000000003</v>
      </c>
      <c r="BF152" s="87">
        <f t="shared" si="150"/>
        <v>-1349.0100000000002</v>
      </c>
      <c r="BG152" s="83">
        <f t="shared" si="151"/>
        <v>1.6041623747122524</v>
      </c>
      <c r="BH152" s="84">
        <v>466.90999999999997</v>
      </c>
      <c r="BI152" s="84">
        <v>0</v>
      </c>
      <c r="BJ152" s="82">
        <f t="shared" si="152"/>
        <v>466.90999999999997</v>
      </c>
      <c r="BK152" s="86">
        <f t="shared" si="153"/>
        <v>0</v>
      </c>
      <c r="BL152" s="80">
        <v>600.66999999999996</v>
      </c>
      <c r="BM152" s="80">
        <v>0</v>
      </c>
      <c r="BN152" s="82">
        <f t="shared" si="154"/>
        <v>600.66999999999996</v>
      </c>
      <c r="BO152" s="86">
        <f t="shared" si="155"/>
        <v>0</v>
      </c>
      <c r="BP152" s="80">
        <v>0</v>
      </c>
      <c r="BQ152" s="80">
        <v>0</v>
      </c>
      <c r="BR152" s="82">
        <f t="shared" si="156"/>
        <v>0</v>
      </c>
      <c r="BS152" s="86"/>
      <c r="BT152" s="80">
        <v>0</v>
      </c>
      <c r="BU152" s="80">
        <v>0</v>
      </c>
      <c r="BV152" s="82">
        <f t="shared" si="158"/>
        <v>0</v>
      </c>
      <c r="BW152" s="86"/>
      <c r="BX152" s="80">
        <v>0</v>
      </c>
      <c r="BY152" s="80">
        <v>0</v>
      </c>
      <c r="BZ152" s="82">
        <f t="shared" si="160"/>
        <v>0</v>
      </c>
      <c r="CA152" s="86"/>
      <c r="CB152" s="80">
        <v>77.8</v>
      </c>
      <c r="CC152" s="80">
        <v>0</v>
      </c>
      <c r="CD152" s="82">
        <f t="shared" si="161"/>
        <v>77.8</v>
      </c>
      <c r="CE152" s="83">
        <f t="shared" si="162"/>
        <v>0</v>
      </c>
      <c r="CF152" s="84">
        <v>23.549999999999997</v>
      </c>
      <c r="CG152" s="84">
        <v>0</v>
      </c>
      <c r="CH152" s="82">
        <f t="shared" si="163"/>
        <v>23.549999999999997</v>
      </c>
      <c r="CI152" s="86">
        <f t="shared" si="164"/>
        <v>0</v>
      </c>
      <c r="CJ152" s="80">
        <v>0</v>
      </c>
      <c r="CK152" s="81">
        <v>0</v>
      </c>
      <c r="CL152" s="81">
        <v>0</v>
      </c>
      <c r="CM152" s="92"/>
      <c r="CN152" s="93">
        <v>2416.54</v>
      </c>
      <c r="CO152" s="93">
        <v>3222.2099999999996</v>
      </c>
      <c r="CP152" s="87">
        <f t="shared" si="165"/>
        <v>-805.66999999999962</v>
      </c>
      <c r="CQ152" s="94">
        <f t="shared" si="166"/>
        <v>1.3333981643175778</v>
      </c>
      <c r="CR152" s="80">
        <v>1900.63</v>
      </c>
      <c r="CS152" s="81">
        <v>2138.8900000000003</v>
      </c>
      <c r="CT152" s="87">
        <f t="shared" si="167"/>
        <v>-238.26000000000022</v>
      </c>
      <c r="CU152" s="94">
        <f t="shared" si="168"/>
        <v>1.1253584337824827</v>
      </c>
      <c r="CV152" s="80">
        <v>328.11999999999995</v>
      </c>
      <c r="CW152" s="81">
        <v>0</v>
      </c>
      <c r="CX152" s="87">
        <f t="shared" si="169"/>
        <v>328.11999999999995</v>
      </c>
      <c r="CY152" s="86">
        <f t="shared" si="170"/>
        <v>0</v>
      </c>
      <c r="CZ152" s="80">
        <v>0</v>
      </c>
      <c r="DA152" s="81">
        <v>0</v>
      </c>
      <c r="DB152" s="87">
        <f t="shared" si="171"/>
        <v>0</v>
      </c>
      <c r="DC152" s="86"/>
      <c r="DD152" s="80">
        <v>0</v>
      </c>
      <c r="DE152" s="81">
        <v>0</v>
      </c>
      <c r="DF152" s="87">
        <f t="shared" si="173"/>
        <v>0</v>
      </c>
      <c r="DG152" s="86"/>
      <c r="DH152" s="95">
        <v>398.1400000000001</v>
      </c>
      <c r="DI152" s="403">
        <v>73.58</v>
      </c>
      <c r="DJ152" s="87">
        <f t="shared" si="175"/>
        <v>324.56000000000012</v>
      </c>
      <c r="DK152" s="94">
        <f t="shared" si="176"/>
        <v>0.1848093635404631</v>
      </c>
      <c r="DL152" s="80">
        <v>0</v>
      </c>
      <c r="DM152" s="81">
        <v>0</v>
      </c>
      <c r="DN152" s="87">
        <f t="shared" si="177"/>
        <v>0</v>
      </c>
      <c r="DO152" s="406"/>
      <c r="DP152" s="84">
        <v>0</v>
      </c>
      <c r="DQ152" s="80">
        <v>0</v>
      </c>
      <c r="DR152" s="82">
        <f t="shared" si="178"/>
        <v>0</v>
      </c>
      <c r="DS152" s="96"/>
      <c r="DT152" s="97">
        <v>378.72</v>
      </c>
      <c r="DU152" s="97">
        <v>411.41</v>
      </c>
      <c r="DV152" s="98">
        <f t="shared" si="181"/>
        <v>11442.769999999999</v>
      </c>
      <c r="DW152" s="87">
        <f t="shared" si="182"/>
        <v>10866.660000000002</v>
      </c>
      <c r="DX152" s="87">
        <f t="shared" si="179"/>
        <v>576.10999999999694</v>
      </c>
      <c r="DY152" s="83">
        <f t="shared" si="180"/>
        <v>0.94965292494736875</v>
      </c>
      <c r="DZ152" s="108"/>
      <c r="EA152" s="100">
        <f t="shared" si="128"/>
        <v>16119.759999999997</v>
      </c>
      <c r="EB152" s="91">
        <f t="shared" si="129"/>
        <v>14635.079999999991</v>
      </c>
      <c r="EC152" s="101"/>
      <c r="ED152" s="101"/>
      <c r="EE152" s="102">
        <v>1787.9300000000005</v>
      </c>
      <c r="EF152" s="102">
        <v>349326.81</v>
      </c>
      <c r="EG152" s="103">
        <f t="shared" si="183"/>
        <v>347538.88</v>
      </c>
      <c r="EH152" s="104">
        <f t="shared" si="130"/>
        <v>194.38058536967327</v>
      </c>
      <c r="EI152" s="101"/>
      <c r="EJ152" s="101"/>
      <c r="EK152" s="396"/>
      <c r="EL152" s="2"/>
      <c r="EM152" s="101"/>
      <c r="EN152" s="101"/>
    </row>
    <row r="153" spans="1:144" s="1" customFormat="1" ht="15.75" customHeight="1" x14ac:dyDescent="0.25">
      <c r="A153" s="105" t="s">
        <v>153</v>
      </c>
      <c r="B153" s="106">
        <v>2</v>
      </c>
      <c r="C153" s="107">
        <v>1</v>
      </c>
      <c r="D153" s="76" t="s">
        <v>431</v>
      </c>
      <c r="E153" s="77">
        <v>358.90000000000003</v>
      </c>
      <c r="F153" s="78">
        <v>-46549.350000000006</v>
      </c>
      <c r="G153" s="79">
        <v>-14230.320000000003</v>
      </c>
      <c r="H153" s="80">
        <v>507.38</v>
      </c>
      <c r="I153" s="81">
        <v>142.45999999999998</v>
      </c>
      <c r="J153" s="82">
        <f t="shared" si="131"/>
        <v>364.92</v>
      </c>
      <c r="K153" s="83">
        <f t="shared" si="132"/>
        <v>0.28077574993101811</v>
      </c>
      <c r="L153" s="84">
        <v>234.81000000000006</v>
      </c>
      <c r="M153" s="84">
        <v>226.74</v>
      </c>
      <c r="N153" s="82">
        <f t="shared" si="133"/>
        <v>8.07000000000005</v>
      </c>
      <c r="O153" s="83">
        <f t="shared" si="134"/>
        <v>0.9656317874025806</v>
      </c>
      <c r="P153" s="84">
        <v>0</v>
      </c>
      <c r="Q153" s="84">
        <v>0</v>
      </c>
      <c r="R153" s="82">
        <f t="shared" si="135"/>
        <v>0</v>
      </c>
      <c r="S153" s="83"/>
      <c r="T153" s="84">
        <v>0</v>
      </c>
      <c r="U153" s="84">
        <v>0</v>
      </c>
      <c r="V153" s="82">
        <f t="shared" si="137"/>
        <v>0</v>
      </c>
      <c r="W153" s="83"/>
      <c r="X153" s="84">
        <v>0</v>
      </c>
      <c r="Y153" s="84">
        <v>0</v>
      </c>
      <c r="Z153" s="82">
        <f t="shared" si="139"/>
        <v>0</v>
      </c>
      <c r="AA153" s="83"/>
      <c r="AB153" s="84">
        <v>388.40999999999997</v>
      </c>
      <c r="AC153" s="84">
        <v>206.23</v>
      </c>
      <c r="AD153" s="82">
        <f t="shared" si="140"/>
        <v>182.17999999999998</v>
      </c>
      <c r="AE153" s="83">
        <f t="shared" si="141"/>
        <v>0.53095955304961251</v>
      </c>
      <c r="AF153" s="84">
        <v>122.86000000000003</v>
      </c>
      <c r="AG153" s="84">
        <v>712.54</v>
      </c>
      <c r="AH153" s="82">
        <f t="shared" si="142"/>
        <v>-589.67999999999995</v>
      </c>
      <c r="AI153" s="85">
        <f t="shared" si="143"/>
        <v>5.7996093114113609</v>
      </c>
      <c r="AJ153" s="84">
        <v>574.15</v>
      </c>
      <c r="AK153" s="84">
        <v>23876.62</v>
      </c>
      <c r="AL153" s="82">
        <f t="shared" si="144"/>
        <v>-23302.469999999998</v>
      </c>
      <c r="AM153" s="86">
        <f t="shared" si="145"/>
        <v>41.58603152486284</v>
      </c>
      <c r="AN153" s="80">
        <v>0</v>
      </c>
      <c r="AO153" s="81">
        <v>0</v>
      </c>
      <c r="AP153" s="87">
        <f t="shared" si="146"/>
        <v>0</v>
      </c>
      <c r="AQ153" s="83"/>
      <c r="AR153" s="84">
        <v>0</v>
      </c>
      <c r="AS153" s="84">
        <v>0</v>
      </c>
      <c r="AT153" s="87">
        <f t="shared" si="127"/>
        <v>0</v>
      </c>
      <c r="AU153" s="96"/>
      <c r="AV153" s="80">
        <v>561.02</v>
      </c>
      <c r="AW153" s="81">
        <v>556.21</v>
      </c>
      <c r="AX153" s="87">
        <f t="shared" si="147"/>
        <v>4.8099999999999454</v>
      </c>
      <c r="AY153" s="83">
        <f t="shared" si="148"/>
        <v>0.9914263306120995</v>
      </c>
      <c r="AZ153" s="90">
        <v>0</v>
      </c>
      <c r="BA153" s="82">
        <v>0</v>
      </c>
      <c r="BB153" s="82">
        <f t="shared" si="149"/>
        <v>0</v>
      </c>
      <c r="BC153" s="91"/>
      <c r="BD153" s="84">
        <v>3319.3499999999995</v>
      </c>
      <c r="BE153" s="84">
        <v>24583.07</v>
      </c>
      <c r="BF153" s="87">
        <f t="shared" si="150"/>
        <v>-21263.72</v>
      </c>
      <c r="BG153" s="83">
        <f t="shared" si="151"/>
        <v>7.4059891243767613</v>
      </c>
      <c r="BH153" s="84">
        <v>238.08000000000004</v>
      </c>
      <c r="BI153" s="84">
        <v>0</v>
      </c>
      <c r="BJ153" s="82">
        <f t="shared" si="152"/>
        <v>238.08000000000004</v>
      </c>
      <c r="BK153" s="86">
        <f t="shared" si="153"/>
        <v>0</v>
      </c>
      <c r="BL153" s="80">
        <v>295.51999999999992</v>
      </c>
      <c r="BM153" s="80">
        <v>0</v>
      </c>
      <c r="BN153" s="82">
        <f t="shared" si="154"/>
        <v>295.51999999999992</v>
      </c>
      <c r="BO153" s="86">
        <f t="shared" si="155"/>
        <v>0</v>
      </c>
      <c r="BP153" s="80">
        <v>0</v>
      </c>
      <c r="BQ153" s="80">
        <v>0</v>
      </c>
      <c r="BR153" s="82">
        <f t="shared" si="156"/>
        <v>0</v>
      </c>
      <c r="BS153" s="86"/>
      <c r="BT153" s="80">
        <v>0</v>
      </c>
      <c r="BU153" s="80">
        <v>0</v>
      </c>
      <c r="BV153" s="82">
        <f t="shared" si="158"/>
        <v>0</v>
      </c>
      <c r="BW153" s="86"/>
      <c r="BX153" s="80">
        <v>0</v>
      </c>
      <c r="BY153" s="80">
        <v>0</v>
      </c>
      <c r="BZ153" s="82">
        <f t="shared" si="160"/>
        <v>0</v>
      </c>
      <c r="CA153" s="86"/>
      <c r="CB153" s="80">
        <v>56.96</v>
      </c>
      <c r="CC153" s="80">
        <v>0</v>
      </c>
      <c r="CD153" s="82">
        <f t="shared" si="161"/>
        <v>56.96</v>
      </c>
      <c r="CE153" s="83">
        <f t="shared" si="162"/>
        <v>0</v>
      </c>
      <c r="CF153" s="84">
        <v>23.499999999999996</v>
      </c>
      <c r="CG153" s="84">
        <v>0</v>
      </c>
      <c r="CH153" s="82">
        <f t="shared" si="163"/>
        <v>23.499999999999996</v>
      </c>
      <c r="CI153" s="86">
        <f t="shared" si="164"/>
        <v>0</v>
      </c>
      <c r="CJ153" s="80">
        <v>0</v>
      </c>
      <c r="CK153" s="81">
        <v>0</v>
      </c>
      <c r="CL153" s="81">
        <v>0</v>
      </c>
      <c r="CM153" s="92"/>
      <c r="CN153" s="93">
        <v>2790.11</v>
      </c>
      <c r="CO153" s="93">
        <v>4063.4399999999996</v>
      </c>
      <c r="CP153" s="87">
        <f t="shared" si="165"/>
        <v>-1273.3299999999995</v>
      </c>
      <c r="CQ153" s="94">
        <f t="shared" si="166"/>
        <v>1.4563726878151755</v>
      </c>
      <c r="CR153" s="80">
        <v>1875.12</v>
      </c>
      <c r="CS153" s="81">
        <v>1944.62</v>
      </c>
      <c r="CT153" s="87">
        <f t="shared" si="167"/>
        <v>-69.5</v>
      </c>
      <c r="CU153" s="94">
        <f t="shared" si="168"/>
        <v>1.0370642945518154</v>
      </c>
      <c r="CV153" s="80">
        <v>491.31000000000006</v>
      </c>
      <c r="CW153" s="81">
        <v>0</v>
      </c>
      <c r="CX153" s="87">
        <f t="shared" si="169"/>
        <v>491.31000000000006</v>
      </c>
      <c r="CY153" s="86">
        <f t="shared" si="170"/>
        <v>0</v>
      </c>
      <c r="CZ153" s="80">
        <v>0</v>
      </c>
      <c r="DA153" s="81">
        <v>0</v>
      </c>
      <c r="DB153" s="87">
        <f t="shared" si="171"/>
        <v>0</v>
      </c>
      <c r="DC153" s="86"/>
      <c r="DD153" s="80">
        <v>0</v>
      </c>
      <c r="DE153" s="81">
        <v>0</v>
      </c>
      <c r="DF153" s="87">
        <f t="shared" si="173"/>
        <v>0</v>
      </c>
      <c r="DG153" s="86"/>
      <c r="DH153" s="95">
        <v>216.71999999999997</v>
      </c>
      <c r="DI153" s="403">
        <v>313.64999999999998</v>
      </c>
      <c r="DJ153" s="87">
        <f t="shared" si="175"/>
        <v>-96.93</v>
      </c>
      <c r="DK153" s="94">
        <f t="shared" si="176"/>
        <v>1.4472591362126246</v>
      </c>
      <c r="DL153" s="80">
        <v>0</v>
      </c>
      <c r="DM153" s="81">
        <v>0</v>
      </c>
      <c r="DN153" s="87">
        <f t="shared" si="177"/>
        <v>0</v>
      </c>
      <c r="DO153" s="406"/>
      <c r="DP153" s="84">
        <v>0</v>
      </c>
      <c r="DQ153" s="80">
        <v>0</v>
      </c>
      <c r="DR153" s="82">
        <f t="shared" si="178"/>
        <v>0</v>
      </c>
      <c r="DS153" s="96"/>
      <c r="DT153" s="97">
        <v>400.25999999999993</v>
      </c>
      <c r="DU153" s="97">
        <v>1835.44</v>
      </c>
      <c r="DV153" s="98">
        <f t="shared" si="181"/>
        <v>12095.559999999998</v>
      </c>
      <c r="DW153" s="87">
        <f t="shared" si="182"/>
        <v>58461.02</v>
      </c>
      <c r="DX153" s="87">
        <f t="shared" si="179"/>
        <v>-46365.46</v>
      </c>
      <c r="DY153" s="83">
        <f t="shared" si="180"/>
        <v>4.8332627840298432</v>
      </c>
      <c r="DZ153" s="108"/>
      <c r="EA153" s="100">
        <f t="shared" si="128"/>
        <v>-92914.81</v>
      </c>
      <c r="EB153" s="91">
        <f t="shared" si="129"/>
        <v>-34879.98000000001</v>
      </c>
      <c r="EC153" s="101"/>
      <c r="ED153" s="101"/>
      <c r="EE153" s="102">
        <v>1889.9499999999998</v>
      </c>
      <c r="EF153" s="102">
        <v>13489.54</v>
      </c>
      <c r="EG153" s="103">
        <f t="shared" si="183"/>
        <v>11599.59</v>
      </c>
      <c r="EH153" s="104">
        <f t="shared" si="130"/>
        <v>6.1375115743802748</v>
      </c>
      <c r="EI153" s="101"/>
      <c r="EJ153" s="101"/>
      <c r="EK153" s="396"/>
      <c r="EL153" s="2"/>
      <c r="EM153" s="101"/>
      <c r="EN153" s="101"/>
    </row>
    <row r="154" spans="1:144" s="1" customFormat="1" ht="15.75" customHeight="1" x14ac:dyDescent="0.25">
      <c r="A154" s="105" t="s">
        <v>154</v>
      </c>
      <c r="B154" s="106">
        <v>1</v>
      </c>
      <c r="C154" s="107">
        <v>0</v>
      </c>
      <c r="D154" s="76" t="s">
        <v>432</v>
      </c>
      <c r="E154" s="77">
        <v>63.199999999999996</v>
      </c>
      <c r="F154" s="78">
        <v>-547.22</v>
      </c>
      <c r="G154" s="79">
        <v>1483.9199999999998</v>
      </c>
      <c r="H154" s="80">
        <v>0</v>
      </c>
      <c r="I154" s="81">
        <v>0</v>
      </c>
      <c r="J154" s="82">
        <f t="shared" si="131"/>
        <v>0</v>
      </c>
      <c r="K154" s="83"/>
      <c r="L154" s="84">
        <v>0</v>
      </c>
      <c r="M154" s="84">
        <v>0</v>
      </c>
      <c r="N154" s="82">
        <f t="shared" si="133"/>
        <v>0</v>
      </c>
      <c r="O154" s="83"/>
      <c r="P154" s="84">
        <v>0</v>
      </c>
      <c r="Q154" s="84">
        <v>0</v>
      </c>
      <c r="R154" s="82">
        <f t="shared" si="135"/>
        <v>0</v>
      </c>
      <c r="S154" s="83"/>
      <c r="T154" s="84">
        <v>0</v>
      </c>
      <c r="U154" s="84">
        <v>0</v>
      </c>
      <c r="V154" s="82">
        <f t="shared" si="137"/>
        <v>0</v>
      </c>
      <c r="W154" s="83"/>
      <c r="X154" s="84">
        <v>0</v>
      </c>
      <c r="Y154" s="84">
        <v>0</v>
      </c>
      <c r="Z154" s="82">
        <f t="shared" si="139"/>
        <v>0</v>
      </c>
      <c r="AA154" s="83"/>
      <c r="AB154" s="84">
        <v>0</v>
      </c>
      <c r="AC154" s="84">
        <v>0</v>
      </c>
      <c r="AD154" s="82">
        <f t="shared" si="140"/>
        <v>0</v>
      </c>
      <c r="AE154" s="83"/>
      <c r="AF154" s="84">
        <v>21.639999999999997</v>
      </c>
      <c r="AG154" s="84">
        <v>0</v>
      </c>
      <c r="AH154" s="82">
        <f t="shared" si="142"/>
        <v>21.639999999999997</v>
      </c>
      <c r="AI154" s="85">
        <f t="shared" si="143"/>
        <v>0</v>
      </c>
      <c r="AJ154" s="84">
        <v>0</v>
      </c>
      <c r="AK154" s="84">
        <v>0</v>
      </c>
      <c r="AL154" s="82">
        <f t="shared" si="144"/>
        <v>0</v>
      </c>
      <c r="AM154" s="86"/>
      <c r="AN154" s="80">
        <v>0</v>
      </c>
      <c r="AO154" s="81">
        <v>0</v>
      </c>
      <c r="AP154" s="87">
        <f t="shared" si="146"/>
        <v>0</v>
      </c>
      <c r="AQ154" s="83"/>
      <c r="AR154" s="84">
        <v>0</v>
      </c>
      <c r="AS154" s="84">
        <v>0</v>
      </c>
      <c r="AT154" s="87">
        <f t="shared" si="127"/>
        <v>0</v>
      </c>
      <c r="AU154" s="96"/>
      <c r="AV154" s="80">
        <v>173.24</v>
      </c>
      <c r="AW154" s="81">
        <v>208.57999999999998</v>
      </c>
      <c r="AX154" s="87">
        <f t="shared" si="147"/>
        <v>-35.339999999999975</v>
      </c>
      <c r="AY154" s="83"/>
      <c r="AZ154" s="90">
        <v>0</v>
      </c>
      <c r="BA154" s="82">
        <v>0</v>
      </c>
      <c r="BB154" s="82">
        <f t="shared" si="149"/>
        <v>0</v>
      </c>
      <c r="BC154" s="91"/>
      <c r="BD154" s="84">
        <v>207.74999999999997</v>
      </c>
      <c r="BE154" s="84">
        <v>0</v>
      </c>
      <c r="BF154" s="87">
        <f t="shared" si="150"/>
        <v>207.74999999999997</v>
      </c>
      <c r="BG154" s="83">
        <f t="shared" si="151"/>
        <v>0</v>
      </c>
      <c r="BH154" s="84">
        <v>0</v>
      </c>
      <c r="BI154" s="84">
        <v>0</v>
      </c>
      <c r="BJ154" s="82">
        <f t="shared" si="152"/>
        <v>0</v>
      </c>
      <c r="BK154" s="86"/>
      <c r="BL154" s="80">
        <v>0</v>
      </c>
      <c r="BM154" s="80">
        <v>0</v>
      </c>
      <c r="BN154" s="82">
        <f t="shared" si="154"/>
        <v>0</v>
      </c>
      <c r="BO154" s="86"/>
      <c r="BP154" s="80">
        <v>0</v>
      </c>
      <c r="BQ154" s="80">
        <v>0</v>
      </c>
      <c r="BR154" s="82">
        <f t="shared" si="156"/>
        <v>0</v>
      </c>
      <c r="BS154" s="86"/>
      <c r="BT154" s="80">
        <v>0</v>
      </c>
      <c r="BU154" s="80">
        <v>0</v>
      </c>
      <c r="BV154" s="82">
        <f t="shared" si="158"/>
        <v>0</v>
      </c>
      <c r="BW154" s="86"/>
      <c r="BX154" s="80">
        <v>0</v>
      </c>
      <c r="BY154" s="80">
        <v>0</v>
      </c>
      <c r="BZ154" s="82">
        <f t="shared" si="160"/>
        <v>0</v>
      </c>
      <c r="CA154" s="86"/>
      <c r="CB154" s="80">
        <v>0</v>
      </c>
      <c r="CC154" s="80">
        <v>0</v>
      </c>
      <c r="CD154" s="82">
        <f t="shared" si="161"/>
        <v>0</v>
      </c>
      <c r="CE154" s="83"/>
      <c r="CF154" s="84">
        <v>0</v>
      </c>
      <c r="CG154" s="84">
        <v>0</v>
      </c>
      <c r="CH154" s="82">
        <f t="shared" si="163"/>
        <v>0</v>
      </c>
      <c r="CI154" s="86"/>
      <c r="CJ154" s="80">
        <v>0</v>
      </c>
      <c r="CK154" s="81">
        <v>0</v>
      </c>
      <c r="CL154" s="81">
        <v>0</v>
      </c>
      <c r="CM154" s="92"/>
      <c r="CN154" s="93">
        <v>0</v>
      </c>
      <c r="CO154" s="93">
        <v>0</v>
      </c>
      <c r="CP154" s="87">
        <f t="shared" si="165"/>
        <v>0</v>
      </c>
      <c r="CQ154" s="94"/>
      <c r="CR154" s="80">
        <v>0</v>
      </c>
      <c r="CS154" s="81">
        <v>0</v>
      </c>
      <c r="CT154" s="87">
        <f t="shared" si="167"/>
        <v>0</v>
      </c>
      <c r="CU154" s="94"/>
      <c r="CV154" s="80">
        <v>0</v>
      </c>
      <c r="CW154" s="81">
        <v>0</v>
      </c>
      <c r="CX154" s="87">
        <f t="shared" si="169"/>
        <v>0</v>
      </c>
      <c r="CY154" s="86"/>
      <c r="CZ154" s="80">
        <v>0</v>
      </c>
      <c r="DA154" s="81">
        <v>0</v>
      </c>
      <c r="DB154" s="87">
        <f t="shared" si="171"/>
        <v>0</v>
      </c>
      <c r="DC154" s="86"/>
      <c r="DD154" s="80">
        <v>0</v>
      </c>
      <c r="DE154" s="81">
        <v>0</v>
      </c>
      <c r="DF154" s="87">
        <f t="shared" si="173"/>
        <v>0</v>
      </c>
      <c r="DG154" s="86"/>
      <c r="DH154" s="95">
        <v>0</v>
      </c>
      <c r="DI154" s="403">
        <v>0</v>
      </c>
      <c r="DJ154" s="87">
        <f t="shared" si="175"/>
        <v>0</v>
      </c>
      <c r="DK154" s="94"/>
      <c r="DL154" s="80">
        <v>0</v>
      </c>
      <c r="DM154" s="81">
        <v>0</v>
      </c>
      <c r="DN154" s="87">
        <f t="shared" si="177"/>
        <v>0</v>
      </c>
      <c r="DO154" s="406"/>
      <c r="DP154" s="84">
        <v>0</v>
      </c>
      <c r="DQ154" s="80">
        <v>0</v>
      </c>
      <c r="DR154" s="82">
        <f t="shared" si="178"/>
        <v>0</v>
      </c>
      <c r="DS154" s="96"/>
      <c r="DT154" s="97">
        <v>13.77</v>
      </c>
      <c r="DU154" s="97">
        <v>10.43</v>
      </c>
      <c r="DV154" s="98">
        <f t="shared" si="181"/>
        <v>416.4</v>
      </c>
      <c r="DW154" s="87">
        <f t="shared" si="182"/>
        <v>219.01</v>
      </c>
      <c r="DX154" s="87">
        <f t="shared" si="179"/>
        <v>197.39</v>
      </c>
      <c r="DY154" s="83">
        <f t="shared" si="180"/>
        <v>0.52596061479346778</v>
      </c>
      <c r="DZ154" s="108"/>
      <c r="EA154" s="100">
        <f t="shared" si="128"/>
        <v>-349.83000000000004</v>
      </c>
      <c r="EB154" s="91">
        <f t="shared" si="129"/>
        <v>1691.6699999999998</v>
      </c>
      <c r="EC154" s="101"/>
      <c r="ED154" s="101"/>
      <c r="EE154" s="102">
        <v>65.070000000000007</v>
      </c>
      <c r="EF154" s="102">
        <v>2112.62</v>
      </c>
      <c r="EG154" s="103">
        <f t="shared" si="183"/>
        <v>2047.55</v>
      </c>
      <c r="EH154" s="104">
        <f t="shared" si="130"/>
        <v>31.466881819578912</v>
      </c>
      <c r="EI154" s="101"/>
      <c r="EJ154" s="101"/>
      <c r="EK154" s="396"/>
      <c r="EL154" s="2"/>
      <c r="EM154" s="101"/>
      <c r="EN154" s="101"/>
    </row>
    <row r="155" spans="1:144" s="1" customFormat="1" ht="15.75" customHeight="1" x14ac:dyDescent="0.25">
      <c r="A155" s="105" t="s">
        <v>155</v>
      </c>
      <c r="B155" s="106">
        <v>2</v>
      </c>
      <c r="C155" s="107">
        <v>3</v>
      </c>
      <c r="D155" s="76" t="s">
        <v>433</v>
      </c>
      <c r="E155" s="77">
        <v>931</v>
      </c>
      <c r="F155" s="78">
        <v>30360.59</v>
      </c>
      <c r="G155" s="79">
        <v>17567.040000000008</v>
      </c>
      <c r="H155" s="80">
        <v>1270.0800000000002</v>
      </c>
      <c r="I155" s="81">
        <v>1028.8</v>
      </c>
      <c r="J155" s="82">
        <f t="shared" si="131"/>
        <v>241.2800000000002</v>
      </c>
      <c r="K155" s="83">
        <f t="shared" si="132"/>
        <v>0.81002771478961944</v>
      </c>
      <c r="L155" s="84">
        <v>612.34</v>
      </c>
      <c r="M155" s="84">
        <v>876.41000000000008</v>
      </c>
      <c r="N155" s="82">
        <f t="shared" si="133"/>
        <v>-264.07000000000005</v>
      </c>
      <c r="O155" s="83">
        <f t="shared" si="134"/>
        <v>1.4312473462455499</v>
      </c>
      <c r="P155" s="84">
        <v>1236.3399999999999</v>
      </c>
      <c r="Q155" s="84">
        <v>962.24999999999989</v>
      </c>
      <c r="R155" s="82">
        <f t="shared" si="135"/>
        <v>274.09000000000003</v>
      </c>
      <c r="S155" s="83">
        <f t="shared" si="136"/>
        <v>0.7783053205428927</v>
      </c>
      <c r="T155" s="84">
        <v>253.97000000000003</v>
      </c>
      <c r="U155" s="84">
        <v>217.39000000000001</v>
      </c>
      <c r="V155" s="82">
        <f t="shared" si="137"/>
        <v>36.580000000000013</v>
      </c>
      <c r="W155" s="83">
        <f t="shared" si="138"/>
        <v>0.85596724022522341</v>
      </c>
      <c r="X155" s="84">
        <v>0</v>
      </c>
      <c r="Y155" s="84">
        <v>0</v>
      </c>
      <c r="Z155" s="82">
        <f t="shared" si="139"/>
        <v>0</v>
      </c>
      <c r="AA155" s="83"/>
      <c r="AB155" s="84">
        <v>1642.36</v>
      </c>
      <c r="AC155" s="84">
        <v>2482.0600000000004</v>
      </c>
      <c r="AD155" s="82">
        <f t="shared" si="140"/>
        <v>-839.7000000000005</v>
      </c>
      <c r="AE155" s="83">
        <f t="shared" si="141"/>
        <v>1.5112764558318521</v>
      </c>
      <c r="AF155" s="84">
        <v>318.77</v>
      </c>
      <c r="AG155" s="84">
        <v>2014.48</v>
      </c>
      <c r="AH155" s="82">
        <f t="shared" si="142"/>
        <v>-1695.71</v>
      </c>
      <c r="AI155" s="85">
        <f t="shared" si="143"/>
        <v>6.3195407346989994</v>
      </c>
      <c r="AJ155" s="84">
        <v>1755.3100000000002</v>
      </c>
      <c r="AK155" s="84">
        <v>2573</v>
      </c>
      <c r="AL155" s="82">
        <f t="shared" si="144"/>
        <v>-817.68999999999983</v>
      </c>
      <c r="AM155" s="86">
        <f t="shared" si="145"/>
        <v>1.4658379431553399</v>
      </c>
      <c r="AN155" s="80">
        <v>0</v>
      </c>
      <c r="AO155" s="81">
        <v>0</v>
      </c>
      <c r="AP155" s="87">
        <f t="shared" si="146"/>
        <v>0</v>
      </c>
      <c r="AQ155" s="83"/>
      <c r="AR155" s="84">
        <v>0</v>
      </c>
      <c r="AS155" s="84">
        <v>0</v>
      </c>
      <c r="AT155" s="87">
        <f t="shared" si="127"/>
        <v>0</v>
      </c>
      <c r="AU155" s="96"/>
      <c r="AV155" s="80">
        <v>442.03000000000003</v>
      </c>
      <c r="AW155" s="81">
        <v>736.04</v>
      </c>
      <c r="AX155" s="87">
        <f t="shared" si="147"/>
        <v>-294.00999999999993</v>
      </c>
      <c r="AY155" s="83">
        <f t="shared" si="148"/>
        <v>1.6651358505078839</v>
      </c>
      <c r="AZ155" s="90">
        <v>0</v>
      </c>
      <c r="BA155" s="82">
        <v>0</v>
      </c>
      <c r="BB155" s="82">
        <f t="shared" si="149"/>
        <v>0</v>
      </c>
      <c r="BC155" s="91"/>
      <c r="BD155" s="84">
        <v>4614.22</v>
      </c>
      <c r="BE155" s="84">
        <v>16975.36</v>
      </c>
      <c r="BF155" s="87">
        <f t="shared" si="150"/>
        <v>-12361.14</v>
      </c>
      <c r="BG155" s="83">
        <f t="shared" si="151"/>
        <v>3.6789229815656816</v>
      </c>
      <c r="BH155" s="84">
        <v>731.86000000000013</v>
      </c>
      <c r="BI155" s="84">
        <v>0</v>
      </c>
      <c r="BJ155" s="82">
        <f t="shared" si="152"/>
        <v>731.86000000000013</v>
      </c>
      <c r="BK155" s="86">
        <f t="shared" si="153"/>
        <v>0</v>
      </c>
      <c r="BL155" s="80">
        <v>1044.21</v>
      </c>
      <c r="BM155" s="80">
        <v>0</v>
      </c>
      <c r="BN155" s="82">
        <f t="shared" si="154"/>
        <v>1044.21</v>
      </c>
      <c r="BO155" s="86">
        <f t="shared" si="155"/>
        <v>0</v>
      </c>
      <c r="BP155" s="80">
        <v>159.49999999999997</v>
      </c>
      <c r="BQ155" s="80">
        <v>0</v>
      </c>
      <c r="BR155" s="82">
        <f t="shared" si="156"/>
        <v>159.49999999999997</v>
      </c>
      <c r="BS155" s="86">
        <f t="shared" si="157"/>
        <v>0</v>
      </c>
      <c r="BT155" s="80">
        <v>475.55000000000007</v>
      </c>
      <c r="BU155" s="80">
        <v>0</v>
      </c>
      <c r="BV155" s="82">
        <f t="shared" si="158"/>
        <v>475.55000000000007</v>
      </c>
      <c r="BW155" s="86">
        <f t="shared" si="159"/>
        <v>0</v>
      </c>
      <c r="BX155" s="80">
        <v>0</v>
      </c>
      <c r="BY155" s="80">
        <v>0</v>
      </c>
      <c r="BZ155" s="82">
        <f t="shared" si="160"/>
        <v>0</v>
      </c>
      <c r="CA155" s="86"/>
      <c r="CB155" s="80">
        <v>397.71000000000009</v>
      </c>
      <c r="CC155" s="80">
        <v>321.05</v>
      </c>
      <c r="CD155" s="82">
        <f t="shared" si="161"/>
        <v>76.660000000000082</v>
      </c>
      <c r="CE155" s="83">
        <f t="shared" si="162"/>
        <v>0.8072464861331119</v>
      </c>
      <c r="CF155" s="84">
        <v>80.239999999999995</v>
      </c>
      <c r="CG155" s="84">
        <v>0</v>
      </c>
      <c r="CH155" s="82">
        <f t="shared" si="163"/>
        <v>80.239999999999995</v>
      </c>
      <c r="CI155" s="86">
        <f t="shared" si="164"/>
        <v>0</v>
      </c>
      <c r="CJ155" s="80">
        <v>0</v>
      </c>
      <c r="CK155" s="81">
        <v>0</v>
      </c>
      <c r="CL155" s="81">
        <v>0</v>
      </c>
      <c r="CM155" s="92"/>
      <c r="CN155" s="93">
        <v>8779.06</v>
      </c>
      <c r="CO155" s="93">
        <v>11927.71</v>
      </c>
      <c r="CP155" s="87">
        <f t="shared" si="165"/>
        <v>-3148.6499999999996</v>
      </c>
      <c r="CQ155" s="94">
        <f t="shared" si="166"/>
        <v>1.3586545712183309</v>
      </c>
      <c r="CR155" s="80">
        <v>4007.09</v>
      </c>
      <c r="CS155" s="81">
        <v>3795.91</v>
      </c>
      <c r="CT155" s="87">
        <f t="shared" si="167"/>
        <v>211.18000000000029</v>
      </c>
      <c r="CU155" s="94">
        <f t="shared" si="168"/>
        <v>0.94729841356196132</v>
      </c>
      <c r="CV155" s="80">
        <v>2674.66</v>
      </c>
      <c r="CW155" s="81">
        <v>0</v>
      </c>
      <c r="CX155" s="87">
        <f t="shared" si="169"/>
        <v>2674.66</v>
      </c>
      <c r="CY155" s="86">
        <f t="shared" si="170"/>
        <v>0</v>
      </c>
      <c r="CZ155" s="80">
        <v>780.09000000000015</v>
      </c>
      <c r="DA155" s="81">
        <v>641.83000000000004</v>
      </c>
      <c r="DB155" s="87">
        <f t="shared" si="171"/>
        <v>138.2600000000001</v>
      </c>
      <c r="DC155" s="86">
        <f t="shared" si="172"/>
        <v>0.82276404004666115</v>
      </c>
      <c r="DD155" s="80">
        <v>100.91999999999999</v>
      </c>
      <c r="DE155" s="81">
        <v>0</v>
      </c>
      <c r="DF155" s="87">
        <f t="shared" si="173"/>
        <v>100.91999999999999</v>
      </c>
      <c r="DG155" s="86">
        <f t="shared" si="174"/>
        <v>0</v>
      </c>
      <c r="DH155" s="95">
        <v>2164.46</v>
      </c>
      <c r="DI155" s="403">
        <v>1593.6</v>
      </c>
      <c r="DJ155" s="87">
        <f t="shared" si="175"/>
        <v>570.86000000000013</v>
      </c>
      <c r="DK155" s="94">
        <f t="shared" si="176"/>
        <v>0.73625754229692386</v>
      </c>
      <c r="DL155" s="80">
        <v>0</v>
      </c>
      <c r="DM155" s="81">
        <v>0</v>
      </c>
      <c r="DN155" s="87">
        <f t="shared" si="177"/>
        <v>0</v>
      </c>
      <c r="DO155" s="406"/>
      <c r="DP155" s="84">
        <v>0</v>
      </c>
      <c r="DQ155" s="80">
        <v>0</v>
      </c>
      <c r="DR155" s="82">
        <f t="shared" si="178"/>
        <v>0</v>
      </c>
      <c r="DS155" s="96"/>
      <c r="DT155" s="97">
        <v>1148.3600000000001</v>
      </c>
      <c r="DU155" s="97">
        <v>1966.6000000000001</v>
      </c>
      <c r="DV155" s="98">
        <f t="shared" si="181"/>
        <v>34689.129999999997</v>
      </c>
      <c r="DW155" s="87">
        <f t="shared" si="182"/>
        <v>48112.490000000005</v>
      </c>
      <c r="DX155" s="87">
        <f t="shared" si="179"/>
        <v>-13423.360000000008</v>
      </c>
      <c r="DY155" s="83">
        <f t="shared" si="180"/>
        <v>1.3869615640403783</v>
      </c>
      <c r="DZ155" s="108"/>
      <c r="EA155" s="100">
        <f t="shared" si="128"/>
        <v>16937.229999999996</v>
      </c>
      <c r="EB155" s="91">
        <f t="shared" si="129"/>
        <v>7773.9200000000092</v>
      </c>
      <c r="EC155" s="101"/>
      <c r="ED155" s="101"/>
      <c r="EE155" s="102">
        <v>5420.17</v>
      </c>
      <c r="EF155" s="102">
        <v>2551.1799999999998</v>
      </c>
      <c r="EG155" s="103">
        <f t="shared" si="183"/>
        <v>-2868.9900000000002</v>
      </c>
      <c r="EH155" s="104">
        <f t="shared" si="130"/>
        <v>-0.52931734613489989</v>
      </c>
      <c r="EI155" s="101"/>
      <c r="EJ155" s="101"/>
      <c r="EK155" s="396"/>
      <c r="EL155" s="2"/>
      <c r="EM155" s="101"/>
      <c r="EN155" s="101"/>
    </row>
    <row r="156" spans="1:144" s="1" customFormat="1" ht="15.75" customHeight="1" x14ac:dyDescent="0.25">
      <c r="A156" s="105" t="s">
        <v>156</v>
      </c>
      <c r="B156" s="106">
        <v>2</v>
      </c>
      <c r="C156" s="107">
        <v>4</v>
      </c>
      <c r="D156" s="76" t="s">
        <v>434</v>
      </c>
      <c r="E156" s="77">
        <v>1034.6000000000001</v>
      </c>
      <c r="F156" s="78">
        <v>-24896.89</v>
      </c>
      <c r="G156" s="79">
        <v>-15914.859999999999</v>
      </c>
      <c r="H156" s="80">
        <v>994.95</v>
      </c>
      <c r="I156" s="81">
        <v>1022.76</v>
      </c>
      <c r="J156" s="82">
        <f t="shared" si="131"/>
        <v>-27.809999999999945</v>
      </c>
      <c r="K156" s="83">
        <f t="shared" si="132"/>
        <v>1.0279511533242875</v>
      </c>
      <c r="L156" s="84">
        <v>631.08999999999992</v>
      </c>
      <c r="M156" s="84">
        <v>876.47</v>
      </c>
      <c r="N156" s="82">
        <f t="shared" si="133"/>
        <v>-245.38000000000011</v>
      </c>
      <c r="O156" s="83">
        <f t="shared" si="134"/>
        <v>1.3888193443090529</v>
      </c>
      <c r="P156" s="84">
        <v>1470.8100000000002</v>
      </c>
      <c r="Q156" s="84">
        <v>1139.6600000000001</v>
      </c>
      <c r="R156" s="82">
        <f t="shared" si="135"/>
        <v>331.15000000000009</v>
      </c>
      <c r="S156" s="83">
        <f t="shared" si="136"/>
        <v>0.77485195232558923</v>
      </c>
      <c r="T156" s="84">
        <v>282.65000000000003</v>
      </c>
      <c r="U156" s="84">
        <v>241.51000000000002</v>
      </c>
      <c r="V156" s="82">
        <f t="shared" si="137"/>
        <v>41.140000000000015</v>
      </c>
      <c r="W156" s="83">
        <f t="shared" si="138"/>
        <v>0.85444896515124713</v>
      </c>
      <c r="X156" s="84">
        <v>0</v>
      </c>
      <c r="Y156" s="84">
        <v>0</v>
      </c>
      <c r="Z156" s="82">
        <f t="shared" si="139"/>
        <v>0</v>
      </c>
      <c r="AA156" s="83"/>
      <c r="AB156" s="84">
        <v>2365.4300000000003</v>
      </c>
      <c r="AC156" s="84">
        <v>3521.2200000000003</v>
      </c>
      <c r="AD156" s="82">
        <f t="shared" si="140"/>
        <v>-1155.79</v>
      </c>
      <c r="AE156" s="83">
        <f t="shared" si="141"/>
        <v>1.4886172915706657</v>
      </c>
      <c r="AF156" s="84">
        <v>354.22999999999996</v>
      </c>
      <c r="AG156" s="84">
        <v>0</v>
      </c>
      <c r="AH156" s="82">
        <f t="shared" si="142"/>
        <v>354.22999999999996</v>
      </c>
      <c r="AI156" s="85">
        <f t="shared" si="143"/>
        <v>0</v>
      </c>
      <c r="AJ156" s="84">
        <v>1950.61</v>
      </c>
      <c r="AK156" s="84">
        <v>8865.4599999999991</v>
      </c>
      <c r="AL156" s="82">
        <f t="shared" si="144"/>
        <v>-6914.8499999999995</v>
      </c>
      <c r="AM156" s="86">
        <f t="shared" si="145"/>
        <v>4.5449679843741189</v>
      </c>
      <c r="AN156" s="80">
        <v>0</v>
      </c>
      <c r="AO156" s="81">
        <v>0</v>
      </c>
      <c r="AP156" s="87">
        <f t="shared" si="146"/>
        <v>0</v>
      </c>
      <c r="AQ156" s="83"/>
      <c r="AR156" s="84">
        <v>0</v>
      </c>
      <c r="AS156" s="84">
        <v>0</v>
      </c>
      <c r="AT156" s="87">
        <f t="shared" si="127"/>
        <v>0</v>
      </c>
      <c r="AU156" s="96"/>
      <c r="AV156" s="80">
        <v>441.95000000000005</v>
      </c>
      <c r="AW156" s="81">
        <v>733.24</v>
      </c>
      <c r="AX156" s="87">
        <f t="shared" si="147"/>
        <v>-291.28999999999996</v>
      </c>
      <c r="AY156" s="83">
        <f t="shared" si="148"/>
        <v>1.659101708338047</v>
      </c>
      <c r="AZ156" s="90">
        <v>0</v>
      </c>
      <c r="BA156" s="82">
        <v>0</v>
      </c>
      <c r="BB156" s="82">
        <f t="shared" si="149"/>
        <v>0</v>
      </c>
      <c r="BC156" s="91"/>
      <c r="BD156" s="84">
        <v>5631.06</v>
      </c>
      <c r="BE156" s="84">
        <v>1454.2600000000002</v>
      </c>
      <c r="BF156" s="87">
        <f t="shared" si="150"/>
        <v>4176.8</v>
      </c>
      <c r="BG156" s="83">
        <f t="shared" si="151"/>
        <v>0.25825688236317851</v>
      </c>
      <c r="BH156" s="84">
        <v>640.84999999999991</v>
      </c>
      <c r="BI156" s="84">
        <v>0</v>
      </c>
      <c r="BJ156" s="82">
        <f t="shared" si="152"/>
        <v>640.84999999999991</v>
      </c>
      <c r="BK156" s="86">
        <f t="shared" si="153"/>
        <v>0</v>
      </c>
      <c r="BL156" s="80">
        <v>1075.98</v>
      </c>
      <c r="BM156" s="80">
        <v>5153.93</v>
      </c>
      <c r="BN156" s="82">
        <f t="shared" si="154"/>
        <v>-4077.9500000000003</v>
      </c>
      <c r="BO156" s="86">
        <f t="shared" si="155"/>
        <v>4.7899868027286754</v>
      </c>
      <c r="BP156" s="80">
        <v>187.67</v>
      </c>
      <c r="BQ156" s="80">
        <v>0</v>
      </c>
      <c r="BR156" s="82">
        <f t="shared" si="156"/>
        <v>187.67</v>
      </c>
      <c r="BS156" s="86">
        <f t="shared" si="157"/>
        <v>0</v>
      </c>
      <c r="BT156" s="80">
        <v>540.17999999999995</v>
      </c>
      <c r="BU156" s="80">
        <v>0</v>
      </c>
      <c r="BV156" s="82">
        <f t="shared" si="158"/>
        <v>540.17999999999995</v>
      </c>
      <c r="BW156" s="86">
        <f t="shared" si="159"/>
        <v>0</v>
      </c>
      <c r="BX156" s="80">
        <v>0</v>
      </c>
      <c r="BY156" s="80">
        <v>0</v>
      </c>
      <c r="BZ156" s="82">
        <f t="shared" si="160"/>
        <v>0</v>
      </c>
      <c r="CA156" s="86"/>
      <c r="CB156" s="80">
        <v>565.19000000000005</v>
      </c>
      <c r="CC156" s="80">
        <v>0</v>
      </c>
      <c r="CD156" s="82">
        <f t="shared" si="161"/>
        <v>565.19000000000005</v>
      </c>
      <c r="CE156" s="83">
        <f t="shared" si="162"/>
        <v>0</v>
      </c>
      <c r="CF156" s="84">
        <v>88.04</v>
      </c>
      <c r="CG156" s="84">
        <v>0</v>
      </c>
      <c r="CH156" s="82">
        <f t="shared" si="163"/>
        <v>88.04</v>
      </c>
      <c r="CI156" s="86">
        <f t="shared" si="164"/>
        <v>0</v>
      </c>
      <c r="CJ156" s="80">
        <v>0</v>
      </c>
      <c r="CK156" s="81">
        <v>0</v>
      </c>
      <c r="CL156" s="81">
        <v>0</v>
      </c>
      <c r="CM156" s="92"/>
      <c r="CN156" s="93">
        <v>8439.4700000000012</v>
      </c>
      <c r="CO156" s="93">
        <v>15807.160000000002</v>
      </c>
      <c r="CP156" s="87">
        <f t="shared" si="165"/>
        <v>-7367.6900000000005</v>
      </c>
      <c r="CQ156" s="94">
        <f t="shared" si="166"/>
        <v>1.8730038734659877</v>
      </c>
      <c r="CR156" s="80">
        <v>5161.01</v>
      </c>
      <c r="CS156" s="81">
        <v>4829.33</v>
      </c>
      <c r="CT156" s="87">
        <f t="shared" si="167"/>
        <v>331.68000000000029</v>
      </c>
      <c r="CU156" s="94">
        <f t="shared" si="168"/>
        <v>0.93573350952623613</v>
      </c>
      <c r="CV156" s="80">
        <v>4390.75</v>
      </c>
      <c r="CW156" s="81">
        <v>0</v>
      </c>
      <c r="CX156" s="87">
        <f t="shared" si="169"/>
        <v>4390.75</v>
      </c>
      <c r="CY156" s="86">
        <f t="shared" si="170"/>
        <v>0</v>
      </c>
      <c r="CZ156" s="80">
        <v>490.43000000000006</v>
      </c>
      <c r="DA156" s="81">
        <v>403.21999999999997</v>
      </c>
      <c r="DB156" s="87">
        <f t="shared" si="171"/>
        <v>87.210000000000093</v>
      </c>
      <c r="DC156" s="86">
        <f t="shared" si="172"/>
        <v>0.82217645739453116</v>
      </c>
      <c r="DD156" s="80">
        <v>63.529999999999994</v>
      </c>
      <c r="DE156" s="81">
        <v>669.27</v>
      </c>
      <c r="DF156" s="87">
        <f t="shared" si="173"/>
        <v>-605.74</v>
      </c>
      <c r="DG156" s="86">
        <f t="shared" si="174"/>
        <v>10.534708011962852</v>
      </c>
      <c r="DH156" s="95">
        <v>1503.3900000000003</v>
      </c>
      <c r="DI156" s="403">
        <v>786.78000000000009</v>
      </c>
      <c r="DJ156" s="87">
        <f t="shared" si="175"/>
        <v>716.61000000000024</v>
      </c>
      <c r="DK156" s="94">
        <f t="shared" si="176"/>
        <v>0.52333725779737783</v>
      </c>
      <c r="DL156" s="80">
        <v>0</v>
      </c>
      <c r="DM156" s="81">
        <v>0</v>
      </c>
      <c r="DN156" s="87">
        <f t="shared" si="177"/>
        <v>0</v>
      </c>
      <c r="DO156" s="406"/>
      <c r="DP156" s="84">
        <v>0</v>
      </c>
      <c r="DQ156" s="80">
        <v>0</v>
      </c>
      <c r="DR156" s="82">
        <f t="shared" si="178"/>
        <v>0</v>
      </c>
      <c r="DS156" s="96"/>
      <c r="DT156" s="97">
        <v>1276.08</v>
      </c>
      <c r="DU156" s="97">
        <v>1665.3999999999999</v>
      </c>
      <c r="DV156" s="98">
        <f t="shared" si="181"/>
        <v>38545.350000000006</v>
      </c>
      <c r="DW156" s="87">
        <f t="shared" si="182"/>
        <v>47169.67</v>
      </c>
      <c r="DX156" s="87">
        <f t="shared" si="179"/>
        <v>-8624.3199999999924</v>
      </c>
      <c r="DY156" s="83">
        <f t="shared" si="180"/>
        <v>1.2237447577982816</v>
      </c>
      <c r="DZ156" s="108"/>
      <c r="EA156" s="100">
        <f t="shared" si="128"/>
        <v>-33521.209999999992</v>
      </c>
      <c r="EB156" s="91">
        <f t="shared" si="129"/>
        <v>-13794.079999999998</v>
      </c>
      <c r="EC156" s="101"/>
      <c r="ED156" s="101"/>
      <c r="EE156" s="102">
        <v>6022.7099999999982</v>
      </c>
      <c r="EF156" s="102">
        <v>9214.65</v>
      </c>
      <c r="EG156" s="103">
        <f t="shared" si="183"/>
        <v>3191.9400000000014</v>
      </c>
      <c r="EH156" s="104">
        <f t="shared" si="130"/>
        <v>0.52998401052018151</v>
      </c>
      <c r="EI156" s="101"/>
      <c r="EJ156" s="101"/>
      <c r="EK156" s="396"/>
      <c r="EL156" s="2"/>
      <c r="EM156" s="101"/>
      <c r="EN156" s="101"/>
    </row>
    <row r="157" spans="1:144" s="1" customFormat="1" ht="15.75" customHeight="1" x14ac:dyDescent="0.25">
      <c r="A157" s="105" t="s">
        <v>157</v>
      </c>
      <c r="B157" s="106">
        <v>3</v>
      </c>
      <c r="C157" s="107">
        <v>5</v>
      </c>
      <c r="D157" s="76" t="s">
        <v>435</v>
      </c>
      <c r="E157" s="77">
        <v>1917.7000000000003</v>
      </c>
      <c r="F157" s="78">
        <v>-7041.6799999999985</v>
      </c>
      <c r="G157" s="79">
        <v>-29277.639999999992</v>
      </c>
      <c r="H157" s="80">
        <v>2440.8599999999997</v>
      </c>
      <c r="I157" s="81">
        <v>1190.72</v>
      </c>
      <c r="J157" s="82">
        <f t="shared" si="131"/>
        <v>1250.1399999999996</v>
      </c>
      <c r="K157" s="83">
        <f t="shared" si="132"/>
        <v>0.48782806060159134</v>
      </c>
      <c r="L157" s="84">
        <v>1680.8500000000001</v>
      </c>
      <c r="M157" s="84">
        <v>948.55000000000018</v>
      </c>
      <c r="N157" s="82">
        <f t="shared" si="133"/>
        <v>732.3</v>
      </c>
      <c r="O157" s="83">
        <f t="shared" si="134"/>
        <v>0.56432757235922304</v>
      </c>
      <c r="P157" s="84">
        <v>0</v>
      </c>
      <c r="Q157" s="84">
        <v>0</v>
      </c>
      <c r="R157" s="82">
        <f t="shared" si="135"/>
        <v>0</v>
      </c>
      <c r="S157" s="83"/>
      <c r="T157" s="84">
        <v>0</v>
      </c>
      <c r="U157" s="84">
        <v>0</v>
      </c>
      <c r="V157" s="82">
        <f t="shared" si="137"/>
        <v>0</v>
      </c>
      <c r="W157" s="83"/>
      <c r="X157" s="84">
        <v>157.05000000000001</v>
      </c>
      <c r="Y157" s="84">
        <v>0.55000000000000004</v>
      </c>
      <c r="Z157" s="82">
        <f t="shared" si="139"/>
        <v>156.5</v>
      </c>
      <c r="AA157" s="83">
        <f t="shared" si="125"/>
        <v>3.5020694046482012E-3</v>
      </c>
      <c r="AB157" s="84">
        <v>4515.7999999999993</v>
      </c>
      <c r="AC157" s="84">
        <v>5967.3700000000008</v>
      </c>
      <c r="AD157" s="82">
        <f t="shared" si="140"/>
        <v>-1451.5700000000015</v>
      </c>
      <c r="AE157" s="83">
        <f t="shared" si="141"/>
        <v>1.3214424908100451</v>
      </c>
      <c r="AF157" s="84">
        <v>656.63</v>
      </c>
      <c r="AG157" s="84">
        <v>0</v>
      </c>
      <c r="AH157" s="82">
        <f t="shared" si="142"/>
        <v>656.63</v>
      </c>
      <c r="AI157" s="85">
        <f t="shared" si="143"/>
        <v>0</v>
      </c>
      <c r="AJ157" s="84">
        <v>3067.7500000000005</v>
      </c>
      <c r="AK157" s="84">
        <v>2058.75</v>
      </c>
      <c r="AL157" s="82">
        <f t="shared" si="144"/>
        <v>1009.0000000000005</v>
      </c>
      <c r="AM157" s="86">
        <f t="shared" si="145"/>
        <v>0.67109445033004633</v>
      </c>
      <c r="AN157" s="80">
        <v>0</v>
      </c>
      <c r="AO157" s="81">
        <v>0</v>
      </c>
      <c r="AP157" s="87">
        <f t="shared" si="146"/>
        <v>0</v>
      </c>
      <c r="AQ157" s="83"/>
      <c r="AR157" s="84">
        <v>0</v>
      </c>
      <c r="AS157" s="84">
        <v>0</v>
      </c>
      <c r="AT157" s="87">
        <f t="shared" si="127"/>
        <v>0</v>
      </c>
      <c r="AU157" s="96"/>
      <c r="AV157" s="80">
        <v>2077.83</v>
      </c>
      <c r="AW157" s="81">
        <v>4103.1399999999994</v>
      </c>
      <c r="AX157" s="87">
        <f t="shared" si="147"/>
        <v>-2025.3099999999995</v>
      </c>
      <c r="AY157" s="83">
        <f t="shared" si="148"/>
        <v>1.9747236299408515</v>
      </c>
      <c r="AZ157" s="90">
        <v>0</v>
      </c>
      <c r="BA157" s="82">
        <v>0</v>
      </c>
      <c r="BB157" s="82">
        <f t="shared" si="149"/>
        <v>0</v>
      </c>
      <c r="BC157" s="91"/>
      <c r="BD157" s="84">
        <v>14919.729999999998</v>
      </c>
      <c r="BE157" s="84">
        <v>4733.68</v>
      </c>
      <c r="BF157" s="87">
        <f t="shared" si="150"/>
        <v>10186.049999999997</v>
      </c>
      <c r="BG157" s="83">
        <f t="shared" si="151"/>
        <v>0.31727651907909871</v>
      </c>
      <c r="BH157" s="84">
        <v>1516.6999999999998</v>
      </c>
      <c r="BI157" s="84">
        <v>0</v>
      </c>
      <c r="BJ157" s="82">
        <f t="shared" si="152"/>
        <v>1516.6999999999998</v>
      </c>
      <c r="BK157" s="86">
        <f t="shared" si="153"/>
        <v>0</v>
      </c>
      <c r="BL157" s="80">
        <v>2865.64</v>
      </c>
      <c r="BM157" s="80">
        <v>0</v>
      </c>
      <c r="BN157" s="82">
        <f t="shared" si="154"/>
        <v>2865.64</v>
      </c>
      <c r="BO157" s="86">
        <f t="shared" si="155"/>
        <v>0</v>
      </c>
      <c r="BP157" s="80">
        <v>0</v>
      </c>
      <c r="BQ157" s="80">
        <v>0</v>
      </c>
      <c r="BR157" s="82">
        <f t="shared" si="156"/>
        <v>0</v>
      </c>
      <c r="BS157" s="86"/>
      <c r="BT157" s="80">
        <v>0</v>
      </c>
      <c r="BU157" s="80">
        <v>0</v>
      </c>
      <c r="BV157" s="82">
        <f t="shared" si="158"/>
        <v>0</v>
      </c>
      <c r="BW157" s="86"/>
      <c r="BX157" s="80">
        <v>0</v>
      </c>
      <c r="BY157" s="80">
        <v>0</v>
      </c>
      <c r="BZ157" s="82">
        <f t="shared" si="160"/>
        <v>0</v>
      </c>
      <c r="CA157" s="86"/>
      <c r="CB157" s="80">
        <v>1663.3999999999999</v>
      </c>
      <c r="CC157" s="80">
        <v>0</v>
      </c>
      <c r="CD157" s="82">
        <f t="shared" si="161"/>
        <v>1663.3999999999999</v>
      </c>
      <c r="CE157" s="83">
        <f t="shared" si="162"/>
        <v>0</v>
      </c>
      <c r="CF157" s="84">
        <v>108.13</v>
      </c>
      <c r="CG157" s="84">
        <v>0</v>
      </c>
      <c r="CH157" s="82">
        <f t="shared" si="163"/>
        <v>108.13</v>
      </c>
      <c r="CI157" s="86">
        <f t="shared" si="164"/>
        <v>0</v>
      </c>
      <c r="CJ157" s="80">
        <v>0</v>
      </c>
      <c r="CK157" s="81">
        <v>0</v>
      </c>
      <c r="CL157" s="81">
        <v>0</v>
      </c>
      <c r="CM157" s="92"/>
      <c r="CN157" s="93">
        <v>11534.960000000001</v>
      </c>
      <c r="CO157" s="93">
        <v>17380.27</v>
      </c>
      <c r="CP157" s="87">
        <f t="shared" si="165"/>
        <v>-5845.3099999999995</v>
      </c>
      <c r="CQ157" s="94">
        <f t="shared" si="166"/>
        <v>1.5067473142516314</v>
      </c>
      <c r="CR157" s="80">
        <v>10942.029999999999</v>
      </c>
      <c r="CS157" s="81">
        <v>10102.790000000001</v>
      </c>
      <c r="CT157" s="87">
        <f t="shared" si="167"/>
        <v>839.23999999999796</v>
      </c>
      <c r="CU157" s="94">
        <f t="shared" si="168"/>
        <v>0.92330125214425496</v>
      </c>
      <c r="CV157" s="80">
        <v>4439.5</v>
      </c>
      <c r="CW157" s="81">
        <v>0</v>
      </c>
      <c r="CX157" s="87">
        <f t="shared" si="169"/>
        <v>4439.5</v>
      </c>
      <c r="CY157" s="86">
        <f t="shared" si="170"/>
        <v>0</v>
      </c>
      <c r="CZ157" s="80">
        <v>1059.3600000000001</v>
      </c>
      <c r="DA157" s="81">
        <v>871.26</v>
      </c>
      <c r="DB157" s="87">
        <f t="shared" si="171"/>
        <v>188.10000000000014</v>
      </c>
      <c r="DC157" s="86">
        <f t="shared" si="172"/>
        <v>0.82243996375169903</v>
      </c>
      <c r="DD157" s="80">
        <v>137.11000000000001</v>
      </c>
      <c r="DE157" s="81">
        <v>0</v>
      </c>
      <c r="DF157" s="87">
        <f t="shared" si="173"/>
        <v>137.11000000000001</v>
      </c>
      <c r="DG157" s="86">
        <f t="shared" si="174"/>
        <v>0</v>
      </c>
      <c r="DH157" s="95">
        <v>4468.45</v>
      </c>
      <c r="DI157" s="403">
        <v>5917.73</v>
      </c>
      <c r="DJ157" s="87">
        <f t="shared" si="175"/>
        <v>-1449.2799999999997</v>
      </c>
      <c r="DK157" s="94">
        <f t="shared" si="176"/>
        <v>1.324336179212031</v>
      </c>
      <c r="DL157" s="80">
        <v>0</v>
      </c>
      <c r="DM157" s="81">
        <v>0</v>
      </c>
      <c r="DN157" s="87">
        <f t="shared" si="177"/>
        <v>0</v>
      </c>
      <c r="DO157" s="406"/>
      <c r="DP157" s="84">
        <v>0</v>
      </c>
      <c r="DQ157" s="80">
        <v>0</v>
      </c>
      <c r="DR157" s="82">
        <f t="shared" si="178"/>
        <v>0</v>
      </c>
      <c r="DS157" s="96"/>
      <c r="DT157" s="97">
        <v>2336.71</v>
      </c>
      <c r="DU157" s="97">
        <v>1888.8899999999999</v>
      </c>
      <c r="DV157" s="98">
        <f t="shared" si="181"/>
        <v>70588.490000000005</v>
      </c>
      <c r="DW157" s="87">
        <f t="shared" si="182"/>
        <v>55163.7</v>
      </c>
      <c r="DX157" s="87">
        <f t="shared" si="179"/>
        <v>15424.790000000008</v>
      </c>
      <c r="DY157" s="83">
        <f t="shared" si="180"/>
        <v>0.78148293014909365</v>
      </c>
      <c r="DZ157" s="108"/>
      <c r="EA157" s="100">
        <f t="shared" si="128"/>
        <v>8383.1100000000079</v>
      </c>
      <c r="EB157" s="91">
        <f t="shared" si="129"/>
        <v>-12937.719999999998</v>
      </c>
      <c r="EC157" s="101"/>
      <c r="ED157" s="101"/>
      <c r="EE157" s="102">
        <v>11029.460000000001</v>
      </c>
      <c r="EF157" s="102">
        <v>6402.08</v>
      </c>
      <c r="EG157" s="103">
        <f t="shared" si="183"/>
        <v>-4627.380000000001</v>
      </c>
      <c r="EH157" s="104">
        <v>0</v>
      </c>
      <c r="EI157" s="101"/>
      <c r="EJ157" s="101"/>
      <c r="EK157" s="396"/>
      <c r="EL157" s="2"/>
      <c r="EM157" s="101"/>
      <c r="EN157" s="101"/>
    </row>
    <row r="158" spans="1:144" s="1" customFormat="1" ht="15.75" customHeight="1" x14ac:dyDescent="0.25">
      <c r="A158" s="105" t="s">
        <v>158</v>
      </c>
      <c r="B158" s="106">
        <v>3</v>
      </c>
      <c r="C158" s="107">
        <v>10</v>
      </c>
      <c r="D158" s="76" t="s">
        <v>436</v>
      </c>
      <c r="E158" s="77">
        <v>3930.4000000000005</v>
      </c>
      <c r="F158" s="78">
        <v>-9800.7900000000081</v>
      </c>
      <c r="G158" s="79">
        <v>-32282.189999999995</v>
      </c>
      <c r="H158" s="80">
        <v>4764.42</v>
      </c>
      <c r="I158" s="81">
        <v>1926.94</v>
      </c>
      <c r="J158" s="82">
        <f t="shared" si="131"/>
        <v>2837.48</v>
      </c>
      <c r="K158" s="83">
        <f t="shared" si="132"/>
        <v>0.40444377279920746</v>
      </c>
      <c r="L158" s="84">
        <v>3303.8899999999994</v>
      </c>
      <c r="M158" s="84">
        <v>1420.1399999999999</v>
      </c>
      <c r="N158" s="82">
        <f t="shared" si="133"/>
        <v>1883.7499999999995</v>
      </c>
      <c r="O158" s="83">
        <f t="shared" si="134"/>
        <v>0.42983876581847463</v>
      </c>
      <c r="P158" s="84">
        <v>0</v>
      </c>
      <c r="Q158" s="84">
        <v>0.01</v>
      </c>
      <c r="R158" s="82">
        <f t="shared" si="135"/>
        <v>-0.01</v>
      </c>
      <c r="S158" s="83"/>
      <c r="T158" s="84">
        <v>0</v>
      </c>
      <c r="U158" s="84">
        <v>0</v>
      </c>
      <c r="V158" s="82">
        <f t="shared" si="137"/>
        <v>0</v>
      </c>
      <c r="W158" s="83"/>
      <c r="X158" s="84">
        <v>456.33000000000004</v>
      </c>
      <c r="Y158" s="84">
        <v>1.61</v>
      </c>
      <c r="Z158" s="82">
        <f t="shared" si="139"/>
        <v>454.72</v>
      </c>
      <c r="AA158" s="83">
        <f t="shared" si="125"/>
        <v>3.5281484890320601E-3</v>
      </c>
      <c r="AB158" s="84">
        <v>12688.93</v>
      </c>
      <c r="AC158" s="84">
        <v>20704.599999999999</v>
      </c>
      <c r="AD158" s="82">
        <f t="shared" si="140"/>
        <v>-8015.6699999999983</v>
      </c>
      <c r="AE158" s="83">
        <f t="shared" si="141"/>
        <v>1.6317057466626421</v>
      </c>
      <c r="AF158" s="84">
        <v>1345.76</v>
      </c>
      <c r="AG158" s="84">
        <v>3233.71</v>
      </c>
      <c r="AH158" s="82">
        <f t="shared" si="142"/>
        <v>-1887.95</v>
      </c>
      <c r="AI158" s="85">
        <f t="shared" si="143"/>
        <v>2.4028875876827964</v>
      </c>
      <c r="AJ158" s="84">
        <v>6254.4299999999994</v>
      </c>
      <c r="AK158" s="84">
        <v>4219.45</v>
      </c>
      <c r="AL158" s="82">
        <f t="shared" si="144"/>
        <v>2034.9799999999996</v>
      </c>
      <c r="AM158" s="86">
        <f t="shared" si="145"/>
        <v>0.67463381954870394</v>
      </c>
      <c r="AN158" s="80">
        <v>0</v>
      </c>
      <c r="AO158" s="81">
        <v>0</v>
      </c>
      <c r="AP158" s="87">
        <f t="shared" si="146"/>
        <v>0</v>
      </c>
      <c r="AQ158" s="83"/>
      <c r="AR158" s="84">
        <v>0</v>
      </c>
      <c r="AS158" s="84">
        <v>0</v>
      </c>
      <c r="AT158" s="87">
        <f t="shared" si="127"/>
        <v>0</v>
      </c>
      <c r="AU158" s="96"/>
      <c r="AV158" s="80">
        <v>4159.54</v>
      </c>
      <c r="AW158" s="81">
        <v>8206.2799999999988</v>
      </c>
      <c r="AX158" s="87">
        <f t="shared" si="147"/>
        <v>-4046.7399999999989</v>
      </c>
      <c r="AY158" s="83">
        <f t="shared" si="148"/>
        <v>1.9728816167172329</v>
      </c>
      <c r="AZ158" s="90">
        <v>0</v>
      </c>
      <c r="BA158" s="82">
        <v>0</v>
      </c>
      <c r="BB158" s="82">
        <f t="shared" si="149"/>
        <v>0</v>
      </c>
      <c r="BC158" s="91"/>
      <c r="BD158" s="84">
        <v>20725.8</v>
      </c>
      <c r="BE158" s="84">
        <v>1800.48</v>
      </c>
      <c r="BF158" s="87">
        <f t="shared" si="150"/>
        <v>18925.32</v>
      </c>
      <c r="BG158" s="83">
        <f t="shared" si="151"/>
        <v>8.6871435602003305E-2</v>
      </c>
      <c r="BH158" s="84">
        <v>2934.83</v>
      </c>
      <c r="BI158" s="84">
        <v>433.58</v>
      </c>
      <c r="BJ158" s="82">
        <f t="shared" si="152"/>
        <v>2501.25</v>
      </c>
      <c r="BK158" s="86">
        <f t="shared" si="153"/>
        <v>0.1477359847078025</v>
      </c>
      <c r="BL158" s="80">
        <v>5632.2400000000007</v>
      </c>
      <c r="BM158" s="80">
        <v>0</v>
      </c>
      <c r="BN158" s="82">
        <f t="shared" si="154"/>
        <v>5632.2400000000007</v>
      </c>
      <c r="BO158" s="86">
        <f t="shared" si="155"/>
        <v>0</v>
      </c>
      <c r="BP158" s="80">
        <v>0</v>
      </c>
      <c r="BQ158" s="80">
        <v>0</v>
      </c>
      <c r="BR158" s="82">
        <f t="shared" si="156"/>
        <v>0</v>
      </c>
      <c r="BS158" s="86"/>
      <c r="BT158" s="80">
        <v>0</v>
      </c>
      <c r="BU158" s="80">
        <v>0</v>
      </c>
      <c r="BV158" s="82">
        <f t="shared" si="158"/>
        <v>0</v>
      </c>
      <c r="BW158" s="86"/>
      <c r="BX158" s="80">
        <v>0</v>
      </c>
      <c r="BY158" s="80">
        <v>749.92</v>
      </c>
      <c r="BZ158" s="82">
        <f t="shared" si="160"/>
        <v>-749.92</v>
      </c>
      <c r="CA158" s="86"/>
      <c r="CB158" s="80">
        <v>2334.65</v>
      </c>
      <c r="CC158" s="80">
        <v>1024.81</v>
      </c>
      <c r="CD158" s="82">
        <f t="shared" si="161"/>
        <v>1309.8400000000001</v>
      </c>
      <c r="CE158" s="83">
        <f t="shared" si="162"/>
        <v>0.43895658878204435</v>
      </c>
      <c r="CF158" s="84">
        <v>218.92</v>
      </c>
      <c r="CG158" s="84">
        <v>0</v>
      </c>
      <c r="CH158" s="82">
        <f t="shared" si="163"/>
        <v>218.92</v>
      </c>
      <c r="CI158" s="86">
        <f t="shared" si="164"/>
        <v>0</v>
      </c>
      <c r="CJ158" s="80">
        <v>0</v>
      </c>
      <c r="CK158" s="81">
        <v>0</v>
      </c>
      <c r="CL158" s="81">
        <v>0</v>
      </c>
      <c r="CM158" s="92"/>
      <c r="CN158" s="93">
        <v>40203.03</v>
      </c>
      <c r="CO158" s="93">
        <v>61303.29</v>
      </c>
      <c r="CP158" s="87">
        <f t="shared" si="165"/>
        <v>-21100.260000000002</v>
      </c>
      <c r="CQ158" s="94">
        <f t="shared" si="166"/>
        <v>1.5248425305256843</v>
      </c>
      <c r="CR158" s="80">
        <v>18570.86</v>
      </c>
      <c r="CS158" s="81">
        <v>16647.659999999996</v>
      </c>
      <c r="CT158" s="87">
        <f t="shared" si="167"/>
        <v>1923.2000000000044</v>
      </c>
      <c r="CU158" s="94">
        <f t="shared" si="168"/>
        <v>0.89643990639098003</v>
      </c>
      <c r="CV158" s="80">
        <v>8110.9600000000009</v>
      </c>
      <c r="CW158" s="81">
        <v>0</v>
      </c>
      <c r="CX158" s="87">
        <f t="shared" si="169"/>
        <v>8110.9600000000009</v>
      </c>
      <c r="CY158" s="86">
        <f t="shared" si="170"/>
        <v>0</v>
      </c>
      <c r="CZ158" s="80">
        <v>2167.2099999999996</v>
      </c>
      <c r="DA158" s="81">
        <v>1783.4</v>
      </c>
      <c r="DB158" s="87">
        <f t="shared" si="171"/>
        <v>383.80999999999949</v>
      </c>
      <c r="DC158" s="86">
        <f t="shared" si="172"/>
        <v>0.82290133397317311</v>
      </c>
      <c r="DD158" s="80">
        <v>281.02</v>
      </c>
      <c r="DE158" s="81">
        <v>0</v>
      </c>
      <c r="DF158" s="87">
        <f t="shared" si="173"/>
        <v>281.02</v>
      </c>
      <c r="DG158" s="86">
        <f t="shared" si="174"/>
        <v>0</v>
      </c>
      <c r="DH158" s="95">
        <v>11198.880000000001</v>
      </c>
      <c r="DI158" s="403">
        <v>10659.27</v>
      </c>
      <c r="DJ158" s="87">
        <f t="shared" si="175"/>
        <v>539.61000000000058</v>
      </c>
      <c r="DK158" s="94">
        <f t="shared" si="176"/>
        <v>0.95181571728601422</v>
      </c>
      <c r="DL158" s="80">
        <v>0</v>
      </c>
      <c r="DM158" s="81">
        <v>0</v>
      </c>
      <c r="DN158" s="87">
        <f t="shared" si="177"/>
        <v>0</v>
      </c>
      <c r="DO158" s="406"/>
      <c r="DP158" s="84">
        <v>0</v>
      </c>
      <c r="DQ158" s="80">
        <v>0</v>
      </c>
      <c r="DR158" s="82">
        <f t="shared" si="178"/>
        <v>0</v>
      </c>
      <c r="DS158" s="96"/>
      <c r="DT158" s="97">
        <v>4978.3400000000011</v>
      </c>
      <c r="DU158" s="97">
        <v>4830.38</v>
      </c>
      <c r="DV158" s="98">
        <f t="shared" si="181"/>
        <v>150330.03999999998</v>
      </c>
      <c r="DW158" s="87">
        <f t="shared" si="182"/>
        <v>138945.53</v>
      </c>
      <c r="DX158" s="87">
        <f t="shared" si="179"/>
        <v>11384.50999999998</v>
      </c>
      <c r="DY158" s="83">
        <f t="shared" si="180"/>
        <v>0.9242698930965495</v>
      </c>
      <c r="DZ158" s="108"/>
      <c r="EA158" s="100">
        <f t="shared" si="128"/>
        <v>1583.7199999999721</v>
      </c>
      <c r="EB158" s="91">
        <f t="shared" si="129"/>
        <v>-4444.5399999999945</v>
      </c>
      <c r="EC158" s="101"/>
      <c r="ED158" s="101"/>
      <c r="EE158" s="102">
        <v>23463.1</v>
      </c>
      <c r="EF158" s="102">
        <v>11369.34</v>
      </c>
      <c r="EG158" s="103">
        <f t="shared" si="183"/>
        <v>-12093.759999999998</v>
      </c>
      <c r="EH158" s="104">
        <f t="shared" si="130"/>
        <v>-0.51543743154144162</v>
      </c>
      <c r="EI158" s="101"/>
      <c r="EJ158" s="101"/>
      <c r="EK158" s="396"/>
      <c r="EL158" s="2"/>
      <c r="EM158" s="101"/>
      <c r="EN158" s="101"/>
    </row>
    <row r="159" spans="1:144" s="1" customFormat="1" ht="15.75" customHeight="1" x14ac:dyDescent="0.25">
      <c r="A159" s="105" t="s">
        <v>159</v>
      </c>
      <c r="B159" s="106">
        <v>2</v>
      </c>
      <c r="C159" s="107">
        <v>3</v>
      </c>
      <c r="D159" s="76" t="s">
        <v>437</v>
      </c>
      <c r="E159" s="77">
        <v>925.12857142857138</v>
      </c>
      <c r="F159" s="78">
        <v>-1543.889999999999</v>
      </c>
      <c r="G159" s="79">
        <v>-1693.1499999999985</v>
      </c>
      <c r="H159" s="80">
        <v>919.4</v>
      </c>
      <c r="I159" s="81">
        <v>959.59000000000015</v>
      </c>
      <c r="J159" s="82">
        <f t="shared" si="131"/>
        <v>-40.190000000000168</v>
      </c>
      <c r="K159" s="83">
        <f t="shared" si="132"/>
        <v>1.0437132912769198</v>
      </c>
      <c r="L159" s="84">
        <v>607.71</v>
      </c>
      <c r="M159" s="84">
        <v>731.53</v>
      </c>
      <c r="N159" s="82">
        <f t="shared" si="133"/>
        <v>-123.81999999999994</v>
      </c>
      <c r="O159" s="83">
        <f t="shared" si="134"/>
        <v>1.2037484984614371</v>
      </c>
      <c r="P159" s="84">
        <v>1272.3200000000002</v>
      </c>
      <c r="Q159" s="84">
        <v>982.18</v>
      </c>
      <c r="R159" s="82">
        <f t="shared" si="135"/>
        <v>290.14000000000021</v>
      </c>
      <c r="S159" s="83">
        <f t="shared" si="136"/>
        <v>0.77195988430583484</v>
      </c>
      <c r="T159" s="84">
        <v>250.98</v>
      </c>
      <c r="U159" s="84">
        <v>214.04000000000002</v>
      </c>
      <c r="V159" s="82">
        <f t="shared" si="137"/>
        <v>36.939999999999969</v>
      </c>
      <c r="W159" s="83">
        <f t="shared" si="138"/>
        <v>0.85281695752649622</v>
      </c>
      <c r="X159" s="84">
        <v>0</v>
      </c>
      <c r="Y159" s="84">
        <v>0</v>
      </c>
      <c r="Z159" s="82">
        <f t="shared" si="139"/>
        <v>0</v>
      </c>
      <c r="AA159" s="83"/>
      <c r="AB159" s="84">
        <v>1672.27</v>
      </c>
      <c r="AC159" s="84">
        <v>2482.54</v>
      </c>
      <c r="AD159" s="82">
        <f t="shared" si="140"/>
        <v>-810.27</v>
      </c>
      <c r="AE159" s="83">
        <f t="shared" si="141"/>
        <v>1.4845330000538191</v>
      </c>
      <c r="AF159" s="84">
        <v>316.75</v>
      </c>
      <c r="AG159" s="84">
        <v>1307.2</v>
      </c>
      <c r="AH159" s="82">
        <f t="shared" si="142"/>
        <v>-990.45</v>
      </c>
      <c r="AI159" s="85">
        <f t="shared" si="143"/>
        <v>4.1269139700078927</v>
      </c>
      <c r="AJ159" s="84">
        <v>1743.9700000000003</v>
      </c>
      <c r="AK159" s="84">
        <v>993.17000000000007</v>
      </c>
      <c r="AL159" s="82">
        <f t="shared" si="144"/>
        <v>750.80000000000018</v>
      </c>
      <c r="AM159" s="86">
        <f t="shared" si="145"/>
        <v>0.56948800724783111</v>
      </c>
      <c r="AN159" s="80">
        <v>0</v>
      </c>
      <c r="AO159" s="81">
        <v>0</v>
      </c>
      <c r="AP159" s="87">
        <f t="shared" si="146"/>
        <v>0</v>
      </c>
      <c r="AQ159" s="83"/>
      <c r="AR159" s="84">
        <v>0</v>
      </c>
      <c r="AS159" s="84">
        <v>0</v>
      </c>
      <c r="AT159" s="87">
        <f t="shared" si="127"/>
        <v>0</v>
      </c>
      <c r="AU159" s="96"/>
      <c r="AV159" s="80">
        <v>441.67000000000007</v>
      </c>
      <c r="AW159" s="81">
        <v>728.17</v>
      </c>
      <c r="AX159" s="87">
        <f t="shared" si="147"/>
        <v>-286.49999999999989</v>
      </c>
      <c r="AY159" s="83">
        <f t="shared" si="148"/>
        <v>1.6486743496275496</v>
      </c>
      <c r="AZ159" s="90">
        <v>0</v>
      </c>
      <c r="BA159" s="82">
        <v>0</v>
      </c>
      <c r="BB159" s="82">
        <f t="shared" si="149"/>
        <v>0</v>
      </c>
      <c r="BC159" s="91"/>
      <c r="BD159" s="84">
        <v>4954.619999999999</v>
      </c>
      <c r="BE159" s="84">
        <v>9708.98</v>
      </c>
      <c r="BF159" s="87">
        <f t="shared" si="150"/>
        <v>-4754.3600000000006</v>
      </c>
      <c r="BG159" s="83">
        <f t="shared" si="151"/>
        <v>1.9595811585954124</v>
      </c>
      <c r="BH159" s="84">
        <v>589.30999999999995</v>
      </c>
      <c r="BI159" s="84">
        <v>0</v>
      </c>
      <c r="BJ159" s="82">
        <f t="shared" si="152"/>
        <v>589.30999999999995</v>
      </c>
      <c r="BK159" s="86">
        <f t="shared" si="153"/>
        <v>0</v>
      </c>
      <c r="BL159" s="80">
        <v>1036.24</v>
      </c>
      <c r="BM159" s="80">
        <v>0</v>
      </c>
      <c r="BN159" s="82">
        <f t="shared" si="154"/>
        <v>1036.24</v>
      </c>
      <c r="BO159" s="86">
        <f t="shared" si="155"/>
        <v>0</v>
      </c>
      <c r="BP159" s="80">
        <v>183.37</v>
      </c>
      <c r="BQ159" s="80">
        <v>0</v>
      </c>
      <c r="BR159" s="82">
        <f t="shared" si="156"/>
        <v>183.37</v>
      </c>
      <c r="BS159" s="86">
        <f t="shared" si="157"/>
        <v>0</v>
      </c>
      <c r="BT159" s="80">
        <v>483.36999999999995</v>
      </c>
      <c r="BU159" s="80">
        <v>0</v>
      </c>
      <c r="BV159" s="82">
        <f t="shared" si="158"/>
        <v>483.36999999999995</v>
      </c>
      <c r="BW159" s="86">
        <f t="shared" si="159"/>
        <v>0</v>
      </c>
      <c r="BX159" s="80">
        <v>0</v>
      </c>
      <c r="BY159" s="80">
        <v>0</v>
      </c>
      <c r="BZ159" s="82">
        <f t="shared" si="160"/>
        <v>0</v>
      </c>
      <c r="CA159" s="86"/>
      <c r="CB159" s="80">
        <v>397.70999999999992</v>
      </c>
      <c r="CC159" s="80">
        <v>1100.82</v>
      </c>
      <c r="CD159" s="82">
        <f t="shared" si="161"/>
        <v>-703.11</v>
      </c>
      <c r="CE159" s="83">
        <f t="shared" si="162"/>
        <v>2.7678962057780798</v>
      </c>
      <c r="CF159" s="84">
        <v>80.13000000000001</v>
      </c>
      <c r="CG159" s="84">
        <v>0</v>
      </c>
      <c r="CH159" s="82">
        <f t="shared" si="163"/>
        <v>80.13000000000001</v>
      </c>
      <c r="CI159" s="86">
        <f t="shared" si="164"/>
        <v>0</v>
      </c>
      <c r="CJ159" s="80">
        <v>0</v>
      </c>
      <c r="CK159" s="81">
        <v>0</v>
      </c>
      <c r="CL159" s="81">
        <v>0</v>
      </c>
      <c r="CM159" s="92"/>
      <c r="CN159" s="93">
        <v>8737.7199999999993</v>
      </c>
      <c r="CO159" s="93">
        <v>13235.800000000001</v>
      </c>
      <c r="CP159" s="87">
        <f t="shared" si="165"/>
        <v>-4498.0800000000017</v>
      </c>
      <c r="CQ159" s="94">
        <f t="shared" si="166"/>
        <v>1.5147887549612487</v>
      </c>
      <c r="CR159" s="80">
        <v>4081.13</v>
      </c>
      <c r="CS159" s="81">
        <v>3814.7799999999993</v>
      </c>
      <c r="CT159" s="87">
        <f t="shared" si="167"/>
        <v>266.35000000000082</v>
      </c>
      <c r="CU159" s="94">
        <f t="shared" si="168"/>
        <v>0.93473621276460173</v>
      </c>
      <c r="CV159" s="80">
        <v>3039.5199999999995</v>
      </c>
      <c r="CW159" s="81">
        <v>0</v>
      </c>
      <c r="CX159" s="87">
        <f t="shared" si="169"/>
        <v>3039.5199999999995</v>
      </c>
      <c r="CY159" s="86">
        <f t="shared" si="170"/>
        <v>0</v>
      </c>
      <c r="CZ159" s="80">
        <v>360.97999999999996</v>
      </c>
      <c r="DA159" s="81">
        <v>296.90999999999997</v>
      </c>
      <c r="DB159" s="87">
        <f t="shared" si="171"/>
        <v>64.069999999999993</v>
      </c>
      <c r="DC159" s="86">
        <f t="shared" si="172"/>
        <v>0.82251094243448386</v>
      </c>
      <c r="DD159" s="80">
        <v>46.84</v>
      </c>
      <c r="DE159" s="81">
        <v>0</v>
      </c>
      <c r="DF159" s="87">
        <f t="shared" si="173"/>
        <v>46.84</v>
      </c>
      <c r="DG159" s="86">
        <f t="shared" si="174"/>
        <v>0</v>
      </c>
      <c r="DH159" s="95">
        <v>1403.4199999999996</v>
      </c>
      <c r="DI159" s="403">
        <v>491.60999999999996</v>
      </c>
      <c r="DJ159" s="87">
        <f t="shared" si="175"/>
        <v>911.80999999999972</v>
      </c>
      <c r="DK159" s="94">
        <f t="shared" si="176"/>
        <v>0.35029428111328048</v>
      </c>
      <c r="DL159" s="80">
        <v>0</v>
      </c>
      <c r="DM159" s="81">
        <v>0</v>
      </c>
      <c r="DN159" s="87">
        <f t="shared" si="177"/>
        <v>0</v>
      </c>
      <c r="DO159" s="406"/>
      <c r="DP159" s="84">
        <v>0</v>
      </c>
      <c r="DQ159" s="80">
        <v>0</v>
      </c>
      <c r="DR159" s="82">
        <f t="shared" si="178"/>
        <v>0</v>
      </c>
      <c r="DS159" s="96"/>
      <c r="DT159" s="97">
        <v>1116.9000000000001</v>
      </c>
      <c r="DU159" s="97">
        <v>1220.03</v>
      </c>
      <c r="DV159" s="98">
        <f t="shared" si="181"/>
        <v>33736.329999999994</v>
      </c>
      <c r="DW159" s="87">
        <f t="shared" si="182"/>
        <v>38267.35</v>
      </c>
      <c r="DX159" s="87">
        <f t="shared" si="179"/>
        <v>-4531.0200000000041</v>
      </c>
      <c r="DY159" s="83">
        <f t="shared" si="180"/>
        <v>1.1343068436904669</v>
      </c>
      <c r="DZ159" s="108"/>
      <c r="EA159" s="100">
        <f t="shared" si="128"/>
        <v>-6074.9100000000035</v>
      </c>
      <c r="EB159" s="91">
        <f t="shared" si="129"/>
        <v>-4778.1999999999989</v>
      </c>
      <c r="EC159" s="101"/>
      <c r="ED159" s="101"/>
      <c r="EE159" s="102">
        <v>5271.6999999999989</v>
      </c>
      <c r="EF159" s="102">
        <v>90078.09</v>
      </c>
      <c r="EG159" s="103">
        <f t="shared" si="183"/>
        <v>84806.39</v>
      </c>
      <c r="EH159" s="104">
        <v>0</v>
      </c>
      <c r="EI159" s="101"/>
      <c r="EJ159" s="101"/>
      <c r="EK159" s="396"/>
      <c r="EL159" s="2"/>
      <c r="EM159" s="101"/>
      <c r="EN159" s="101"/>
    </row>
    <row r="160" spans="1:144" s="1" customFormat="1" ht="15.75" customHeight="1" x14ac:dyDescent="0.25">
      <c r="A160" s="105" t="s">
        <v>160</v>
      </c>
      <c r="B160" s="106">
        <v>3</v>
      </c>
      <c r="C160" s="107">
        <v>4</v>
      </c>
      <c r="D160" s="76" t="s">
        <v>438</v>
      </c>
      <c r="E160" s="77">
        <v>1467.3999999999999</v>
      </c>
      <c r="F160" s="78">
        <v>49752.1</v>
      </c>
      <c r="G160" s="79">
        <v>36774.310000000012</v>
      </c>
      <c r="H160" s="80">
        <v>2089.87</v>
      </c>
      <c r="I160" s="81">
        <v>1098.26</v>
      </c>
      <c r="J160" s="82">
        <f t="shared" si="131"/>
        <v>991.6099999999999</v>
      </c>
      <c r="K160" s="83">
        <f t="shared" si="132"/>
        <v>0.52551594118294442</v>
      </c>
      <c r="L160" s="84">
        <v>1349.4299999999998</v>
      </c>
      <c r="M160" s="84">
        <v>879.15000000000009</v>
      </c>
      <c r="N160" s="82">
        <f t="shared" si="133"/>
        <v>470.27999999999975</v>
      </c>
      <c r="O160" s="83">
        <f t="shared" si="134"/>
        <v>0.65149729885951857</v>
      </c>
      <c r="P160" s="84">
        <v>2046.6000000000004</v>
      </c>
      <c r="Q160" s="84">
        <v>1579.45</v>
      </c>
      <c r="R160" s="82">
        <f t="shared" si="135"/>
        <v>467.15000000000032</v>
      </c>
      <c r="S160" s="83">
        <f t="shared" si="136"/>
        <v>0.77174337926316805</v>
      </c>
      <c r="T160" s="84">
        <v>412.48</v>
      </c>
      <c r="U160" s="84">
        <v>353.07</v>
      </c>
      <c r="V160" s="82">
        <f t="shared" si="137"/>
        <v>59.410000000000025</v>
      </c>
      <c r="W160" s="83">
        <f t="shared" si="138"/>
        <v>0.85596877424359963</v>
      </c>
      <c r="X160" s="84">
        <v>0</v>
      </c>
      <c r="Y160" s="84">
        <v>0</v>
      </c>
      <c r="Z160" s="82">
        <f t="shared" si="139"/>
        <v>0</v>
      </c>
      <c r="AA160" s="83"/>
      <c r="AB160" s="84">
        <v>2610.3799999999997</v>
      </c>
      <c r="AC160" s="84">
        <v>4251.92</v>
      </c>
      <c r="AD160" s="82">
        <f t="shared" si="140"/>
        <v>-1641.5400000000004</v>
      </c>
      <c r="AE160" s="83">
        <f t="shared" si="141"/>
        <v>1.6288509718891504</v>
      </c>
      <c r="AF160" s="84">
        <v>502.42999999999995</v>
      </c>
      <c r="AG160" s="84">
        <v>1313.94</v>
      </c>
      <c r="AH160" s="82">
        <f t="shared" si="142"/>
        <v>-811.5100000000001</v>
      </c>
      <c r="AI160" s="85">
        <f t="shared" si="143"/>
        <v>2.6151702724757682</v>
      </c>
      <c r="AJ160" s="84">
        <v>2766.22</v>
      </c>
      <c r="AK160" s="84">
        <v>1575.33</v>
      </c>
      <c r="AL160" s="82">
        <f t="shared" si="144"/>
        <v>1190.8899999999999</v>
      </c>
      <c r="AM160" s="86">
        <f t="shared" si="145"/>
        <v>0.56948832703111107</v>
      </c>
      <c r="AN160" s="80">
        <v>0</v>
      </c>
      <c r="AO160" s="81">
        <v>0</v>
      </c>
      <c r="AP160" s="87">
        <f t="shared" si="146"/>
        <v>0</v>
      </c>
      <c r="AQ160" s="83"/>
      <c r="AR160" s="84">
        <v>0</v>
      </c>
      <c r="AS160" s="84">
        <v>0</v>
      </c>
      <c r="AT160" s="87">
        <f t="shared" si="127"/>
        <v>0</v>
      </c>
      <c r="AU160" s="96"/>
      <c r="AV160" s="80">
        <v>654.73</v>
      </c>
      <c r="AW160" s="81">
        <v>0</v>
      </c>
      <c r="AX160" s="87">
        <f t="shared" si="147"/>
        <v>654.73</v>
      </c>
      <c r="AY160" s="83">
        <f t="shared" si="148"/>
        <v>0</v>
      </c>
      <c r="AZ160" s="90">
        <v>0</v>
      </c>
      <c r="BA160" s="82">
        <v>0</v>
      </c>
      <c r="BB160" s="82">
        <f t="shared" si="149"/>
        <v>0</v>
      </c>
      <c r="BC160" s="91"/>
      <c r="BD160" s="84">
        <v>7947.1500000000005</v>
      </c>
      <c r="BE160" s="84">
        <v>41801.449999999997</v>
      </c>
      <c r="BF160" s="87">
        <f t="shared" si="150"/>
        <v>-33854.299999999996</v>
      </c>
      <c r="BG160" s="83">
        <f t="shared" si="151"/>
        <v>5.2599296603184786</v>
      </c>
      <c r="BH160" s="84">
        <v>1250.0800000000002</v>
      </c>
      <c r="BI160" s="84">
        <v>0</v>
      </c>
      <c r="BJ160" s="82">
        <f t="shared" si="152"/>
        <v>1250.0800000000002</v>
      </c>
      <c r="BK160" s="86">
        <f t="shared" si="153"/>
        <v>0</v>
      </c>
      <c r="BL160" s="80">
        <v>2301.4699999999998</v>
      </c>
      <c r="BM160" s="80">
        <v>0</v>
      </c>
      <c r="BN160" s="82">
        <f t="shared" si="154"/>
        <v>2301.4699999999998</v>
      </c>
      <c r="BO160" s="86">
        <f t="shared" si="155"/>
        <v>0</v>
      </c>
      <c r="BP160" s="80">
        <v>296.27999999999997</v>
      </c>
      <c r="BQ160" s="80">
        <v>0</v>
      </c>
      <c r="BR160" s="82">
        <f t="shared" si="156"/>
        <v>296.27999999999997</v>
      </c>
      <c r="BS160" s="86">
        <f t="shared" si="157"/>
        <v>0</v>
      </c>
      <c r="BT160" s="80">
        <v>727.40000000000009</v>
      </c>
      <c r="BU160" s="80">
        <v>0</v>
      </c>
      <c r="BV160" s="82">
        <f t="shared" si="158"/>
        <v>727.40000000000009</v>
      </c>
      <c r="BW160" s="86">
        <f t="shared" si="159"/>
        <v>0</v>
      </c>
      <c r="BX160" s="80">
        <v>0</v>
      </c>
      <c r="BY160" s="80">
        <v>0</v>
      </c>
      <c r="BZ160" s="82">
        <f t="shared" si="160"/>
        <v>0</v>
      </c>
      <c r="CA160" s="86"/>
      <c r="CB160" s="80">
        <v>625.38999999999987</v>
      </c>
      <c r="CC160" s="80">
        <v>342.34</v>
      </c>
      <c r="CD160" s="82">
        <f t="shared" si="161"/>
        <v>283.0499999999999</v>
      </c>
      <c r="CE160" s="83">
        <f t="shared" si="162"/>
        <v>0.54740242088936508</v>
      </c>
      <c r="CF160" s="84">
        <v>85.25</v>
      </c>
      <c r="CG160" s="84">
        <v>0</v>
      </c>
      <c r="CH160" s="82">
        <f t="shared" si="163"/>
        <v>85.25</v>
      </c>
      <c r="CI160" s="86">
        <f t="shared" si="164"/>
        <v>0</v>
      </c>
      <c r="CJ160" s="80">
        <v>0</v>
      </c>
      <c r="CK160" s="81">
        <v>0</v>
      </c>
      <c r="CL160" s="81">
        <v>0</v>
      </c>
      <c r="CM160" s="92"/>
      <c r="CN160" s="93">
        <v>9099.48</v>
      </c>
      <c r="CO160" s="93">
        <v>16581.39</v>
      </c>
      <c r="CP160" s="87">
        <f t="shared" si="165"/>
        <v>-7481.91</v>
      </c>
      <c r="CQ160" s="94">
        <f t="shared" si="166"/>
        <v>1.8222348969391657</v>
      </c>
      <c r="CR160" s="80">
        <v>7687.5800000000008</v>
      </c>
      <c r="CS160" s="81">
        <v>7105.16</v>
      </c>
      <c r="CT160" s="87">
        <f t="shared" si="167"/>
        <v>582.42000000000098</v>
      </c>
      <c r="CU160" s="94">
        <f t="shared" si="168"/>
        <v>0.92423883718933642</v>
      </c>
      <c r="CV160" s="80">
        <v>5373.33</v>
      </c>
      <c r="CW160" s="81">
        <v>0</v>
      </c>
      <c r="CX160" s="87">
        <f t="shared" si="169"/>
        <v>5373.33</v>
      </c>
      <c r="CY160" s="86">
        <f t="shared" si="170"/>
        <v>0</v>
      </c>
      <c r="CZ160" s="80">
        <v>819.99000000000012</v>
      </c>
      <c r="DA160" s="81">
        <v>674.86</v>
      </c>
      <c r="DB160" s="87">
        <f t="shared" si="171"/>
        <v>145.13000000000011</v>
      </c>
      <c r="DC160" s="86">
        <f t="shared" si="172"/>
        <v>0.82301003670776463</v>
      </c>
      <c r="DD160" s="80">
        <v>106.54999999999998</v>
      </c>
      <c r="DE160" s="81">
        <v>0</v>
      </c>
      <c r="DF160" s="87">
        <f t="shared" si="173"/>
        <v>106.54999999999998</v>
      </c>
      <c r="DG160" s="86">
        <f t="shared" si="174"/>
        <v>0</v>
      </c>
      <c r="DH160" s="95">
        <v>3201.12</v>
      </c>
      <c r="DI160" s="403">
        <v>2185.23</v>
      </c>
      <c r="DJ160" s="87">
        <f t="shared" si="175"/>
        <v>1015.8899999999999</v>
      </c>
      <c r="DK160" s="94">
        <f t="shared" si="176"/>
        <v>0.68264544909281755</v>
      </c>
      <c r="DL160" s="80">
        <v>0</v>
      </c>
      <c r="DM160" s="81">
        <v>0</v>
      </c>
      <c r="DN160" s="87">
        <f t="shared" si="177"/>
        <v>0</v>
      </c>
      <c r="DO160" s="406"/>
      <c r="DP160" s="84">
        <v>0</v>
      </c>
      <c r="DQ160" s="80">
        <v>0</v>
      </c>
      <c r="DR160" s="82">
        <f t="shared" si="178"/>
        <v>0</v>
      </c>
      <c r="DS160" s="96"/>
      <c r="DT160" s="97">
        <v>1778.44</v>
      </c>
      <c r="DU160" s="97">
        <v>3131.2199999999993</v>
      </c>
      <c r="DV160" s="98">
        <f t="shared" si="181"/>
        <v>53731.650000000009</v>
      </c>
      <c r="DW160" s="87">
        <f t="shared" si="182"/>
        <v>82872.77</v>
      </c>
      <c r="DX160" s="87">
        <f t="shared" si="179"/>
        <v>-29141.119999999995</v>
      </c>
      <c r="DY160" s="83">
        <f t="shared" si="180"/>
        <v>1.5423455263331758</v>
      </c>
      <c r="DZ160" s="108"/>
      <c r="EA160" s="100">
        <f t="shared" si="128"/>
        <v>20610.979999999996</v>
      </c>
      <c r="EB160" s="91">
        <f t="shared" si="129"/>
        <v>7863.5400000000154</v>
      </c>
      <c r="EC160" s="101"/>
      <c r="ED160" s="101"/>
      <c r="EE160" s="102">
        <v>8395.59</v>
      </c>
      <c r="EF160" s="102">
        <v>5171.75</v>
      </c>
      <c r="EG160" s="103">
        <f t="shared" si="183"/>
        <v>-3223.84</v>
      </c>
      <c r="EH160" s="104">
        <f t="shared" si="130"/>
        <v>-0.38399207202829105</v>
      </c>
      <c r="EI160" s="101"/>
      <c r="EJ160" s="101"/>
      <c r="EK160" s="396"/>
      <c r="EL160" s="2"/>
      <c r="EM160" s="101"/>
      <c r="EN160" s="101"/>
    </row>
    <row r="161" spans="1:144" s="1" customFormat="1" ht="15.75" customHeight="1" x14ac:dyDescent="0.25">
      <c r="A161" s="105" t="s">
        <v>161</v>
      </c>
      <c r="B161" s="106">
        <v>2</v>
      </c>
      <c r="C161" s="107">
        <v>2</v>
      </c>
      <c r="D161" s="76" t="s">
        <v>439</v>
      </c>
      <c r="E161" s="77">
        <v>1056.5</v>
      </c>
      <c r="F161" s="78">
        <v>-101050.95000000001</v>
      </c>
      <c r="G161" s="79">
        <v>-94326.390000000014</v>
      </c>
      <c r="H161" s="80">
        <v>2019.2800000000002</v>
      </c>
      <c r="I161" s="81">
        <v>972.61000000000013</v>
      </c>
      <c r="J161" s="82">
        <f t="shared" si="131"/>
        <v>1046.67</v>
      </c>
      <c r="K161" s="83">
        <f t="shared" si="132"/>
        <v>0.4816617804365913</v>
      </c>
      <c r="L161" s="84">
        <v>1158.45</v>
      </c>
      <c r="M161" s="84">
        <v>1073.51</v>
      </c>
      <c r="N161" s="82">
        <f t="shared" si="133"/>
        <v>84.940000000000055</v>
      </c>
      <c r="O161" s="83">
        <f t="shared" si="134"/>
        <v>0.92667788855798694</v>
      </c>
      <c r="P161" s="84">
        <v>1427.23</v>
      </c>
      <c r="Q161" s="84">
        <v>1103.82</v>
      </c>
      <c r="R161" s="82">
        <f t="shared" si="135"/>
        <v>323.41000000000008</v>
      </c>
      <c r="S161" s="83">
        <f t="shared" si="136"/>
        <v>0.77340022280921783</v>
      </c>
      <c r="T161" s="84">
        <v>300.91000000000003</v>
      </c>
      <c r="U161" s="84">
        <v>256.36</v>
      </c>
      <c r="V161" s="82">
        <f t="shared" si="137"/>
        <v>44.550000000000011</v>
      </c>
      <c r="W161" s="83">
        <f t="shared" si="138"/>
        <v>0.85194908776710643</v>
      </c>
      <c r="X161" s="84">
        <v>0</v>
      </c>
      <c r="Y161" s="84">
        <v>0</v>
      </c>
      <c r="Z161" s="82">
        <f t="shared" si="139"/>
        <v>0</v>
      </c>
      <c r="AA161" s="83"/>
      <c r="AB161" s="84">
        <v>1253.7300000000002</v>
      </c>
      <c r="AC161" s="84">
        <v>1536.03</v>
      </c>
      <c r="AD161" s="82">
        <f t="shared" si="140"/>
        <v>-282.29999999999973</v>
      </c>
      <c r="AE161" s="83">
        <f t="shared" si="141"/>
        <v>1.2251680983943909</v>
      </c>
      <c r="AF161" s="84">
        <v>361.77</v>
      </c>
      <c r="AG161" s="84">
        <v>3011.35</v>
      </c>
      <c r="AH161" s="82">
        <f t="shared" si="142"/>
        <v>-2649.58</v>
      </c>
      <c r="AI161" s="85">
        <f t="shared" si="143"/>
        <v>8.3239350968847621</v>
      </c>
      <c r="AJ161" s="84">
        <v>1991.9399999999998</v>
      </c>
      <c r="AK161" s="84">
        <v>1134.2</v>
      </c>
      <c r="AL161" s="82">
        <f t="shared" si="144"/>
        <v>857.73999999999978</v>
      </c>
      <c r="AM161" s="86">
        <f t="shared" si="145"/>
        <v>0.56939466048174148</v>
      </c>
      <c r="AN161" s="80">
        <v>0</v>
      </c>
      <c r="AO161" s="81">
        <v>0</v>
      </c>
      <c r="AP161" s="87">
        <f t="shared" si="146"/>
        <v>0</v>
      </c>
      <c r="AQ161" s="83"/>
      <c r="AR161" s="84">
        <v>0</v>
      </c>
      <c r="AS161" s="84">
        <v>0</v>
      </c>
      <c r="AT161" s="87">
        <f t="shared" si="127"/>
        <v>0</v>
      </c>
      <c r="AU161" s="96"/>
      <c r="AV161" s="80">
        <v>710.18000000000006</v>
      </c>
      <c r="AW161" s="81">
        <v>1196.06</v>
      </c>
      <c r="AX161" s="87">
        <f t="shared" si="147"/>
        <v>-485.87999999999988</v>
      </c>
      <c r="AY161" s="83">
        <f t="shared" si="148"/>
        <v>1.6841645779943111</v>
      </c>
      <c r="AZ161" s="90">
        <v>0</v>
      </c>
      <c r="BA161" s="82">
        <v>0</v>
      </c>
      <c r="BB161" s="82">
        <f t="shared" si="149"/>
        <v>0</v>
      </c>
      <c r="BC161" s="91"/>
      <c r="BD161" s="84">
        <v>5335.02</v>
      </c>
      <c r="BE161" s="84">
        <v>19644.940000000002</v>
      </c>
      <c r="BF161" s="87">
        <f t="shared" si="150"/>
        <v>-14309.920000000002</v>
      </c>
      <c r="BG161" s="83">
        <f t="shared" si="151"/>
        <v>3.6822617347263931</v>
      </c>
      <c r="BH161" s="84">
        <v>1165.9599999999998</v>
      </c>
      <c r="BI161" s="84">
        <v>0</v>
      </c>
      <c r="BJ161" s="82">
        <f t="shared" si="152"/>
        <v>1165.9599999999998</v>
      </c>
      <c r="BK161" s="86">
        <f t="shared" si="153"/>
        <v>0</v>
      </c>
      <c r="BL161" s="80">
        <v>1975.1399999999996</v>
      </c>
      <c r="BM161" s="80">
        <v>0</v>
      </c>
      <c r="BN161" s="82">
        <f t="shared" si="154"/>
        <v>1975.1399999999996</v>
      </c>
      <c r="BO161" s="86">
        <f t="shared" si="155"/>
        <v>0</v>
      </c>
      <c r="BP161" s="80">
        <v>210.43999999999997</v>
      </c>
      <c r="BQ161" s="80">
        <v>0</v>
      </c>
      <c r="BR161" s="82">
        <f t="shared" si="156"/>
        <v>210.43999999999997</v>
      </c>
      <c r="BS161" s="86">
        <f t="shared" si="157"/>
        <v>0</v>
      </c>
      <c r="BT161" s="80">
        <v>588.3599999999999</v>
      </c>
      <c r="BU161" s="80">
        <v>0</v>
      </c>
      <c r="BV161" s="82">
        <f t="shared" si="158"/>
        <v>588.3599999999999</v>
      </c>
      <c r="BW161" s="86">
        <f t="shared" si="159"/>
        <v>0</v>
      </c>
      <c r="BX161" s="80">
        <v>0</v>
      </c>
      <c r="BY161" s="80">
        <v>0</v>
      </c>
      <c r="BZ161" s="82">
        <f t="shared" si="160"/>
        <v>0</v>
      </c>
      <c r="CA161" s="86"/>
      <c r="CB161" s="80">
        <v>208.63</v>
      </c>
      <c r="CC161" s="80">
        <v>0</v>
      </c>
      <c r="CD161" s="82">
        <f t="shared" si="161"/>
        <v>208.63</v>
      </c>
      <c r="CE161" s="83">
        <f t="shared" si="162"/>
        <v>0</v>
      </c>
      <c r="CF161" s="84">
        <v>70.169999999999987</v>
      </c>
      <c r="CG161" s="84">
        <v>0</v>
      </c>
      <c r="CH161" s="82">
        <f t="shared" si="163"/>
        <v>70.169999999999987</v>
      </c>
      <c r="CI161" s="86">
        <f t="shared" si="164"/>
        <v>0</v>
      </c>
      <c r="CJ161" s="80">
        <v>0</v>
      </c>
      <c r="CK161" s="81">
        <v>0</v>
      </c>
      <c r="CL161" s="81">
        <v>0</v>
      </c>
      <c r="CM161" s="92"/>
      <c r="CN161" s="93">
        <v>7484.2399999999989</v>
      </c>
      <c r="CO161" s="93">
        <v>10906.400000000001</v>
      </c>
      <c r="CP161" s="87">
        <f t="shared" si="165"/>
        <v>-3422.1600000000026</v>
      </c>
      <c r="CQ161" s="94">
        <f t="shared" si="166"/>
        <v>1.4572488322127568</v>
      </c>
      <c r="CR161" s="80">
        <v>8383.01</v>
      </c>
      <c r="CS161" s="81">
        <v>7302.61</v>
      </c>
      <c r="CT161" s="87">
        <f t="shared" si="167"/>
        <v>1080.4000000000005</v>
      </c>
      <c r="CU161" s="94">
        <f t="shared" si="168"/>
        <v>0.87112027779997869</v>
      </c>
      <c r="CV161" s="80">
        <v>2776.91</v>
      </c>
      <c r="CW161" s="81">
        <v>0</v>
      </c>
      <c r="CX161" s="87">
        <f t="shared" si="169"/>
        <v>2776.91</v>
      </c>
      <c r="CY161" s="86">
        <f t="shared" si="170"/>
        <v>0</v>
      </c>
      <c r="CZ161" s="80">
        <v>0</v>
      </c>
      <c r="DA161" s="81">
        <v>0</v>
      </c>
      <c r="DB161" s="87">
        <f t="shared" si="171"/>
        <v>0</v>
      </c>
      <c r="DC161" s="86"/>
      <c r="DD161" s="80">
        <v>0</v>
      </c>
      <c r="DE161" s="81">
        <v>0</v>
      </c>
      <c r="DF161" s="87">
        <f t="shared" si="173"/>
        <v>0</v>
      </c>
      <c r="DG161" s="86"/>
      <c r="DH161" s="95">
        <v>7398.3700000000008</v>
      </c>
      <c r="DI161" s="403">
        <v>7189.33</v>
      </c>
      <c r="DJ161" s="87">
        <f t="shared" si="175"/>
        <v>209.04000000000087</v>
      </c>
      <c r="DK161" s="94">
        <f t="shared" si="176"/>
        <v>0.97174512764298071</v>
      </c>
      <c r="DL161" s="80">
        <v>0</v>
      </c>
      <c r="DM161" s="81">
        <v>0</v>
      </c>
      <c r="DN161" s="87">
        <f t="shared" si="177"/>
        <v>0</v>
      </c>
      <c r="DO161" s="406"/>
      <c r="DP161" s="84">
        <v>0</v>
      </c>
      <c r="DQ161" s="80">
        <v>0</v>
      </c>
      <c r="DR161" s="82">
        <f t="shared" si="178"/>
        <v>0</v>
      </c>
      <c r="DS161" s="96"/>
      <c r="DT161" s="97">
        <v>1534.42</v>
      </c>
      <c r="DU161" s="97">
        <v>2324.8699999999994</v>
      </c>
      <c r="DV161" s="98">
        <f t="shared" si="181"/>
        <v>46354.159999999996</v>
      </c>
      <c r="DW161" s="87">
        <f t="shared" si="182"/>
        <v>57652.090000000004</v>
      </c>
      <c r="DX161" s="87">
        <f t="shared" si="179"/>
        <v>-11297.930000000008</v>
      </c>
      <c r="DY161" s="83">
        <f t="shared" si="180"/>
        <v>1.2437306597724995</v>
      </c>
      <c r="DZ161" s="108"/>
      <c r="EA161" s="100">
        <f t="shared" si="128"/>
        <v>-112348.88000000002</v>
      </c>
      <c r="EB161" s="91">
        <f t="shared" si="129"/>
        <v>-104417.61</v>
      </c>
      <c r="EC161" s="101"/>
      <c r="ED161" s="101"/>
      <c r="EE161" s="102">
        <v>7242.829999999999</v>
      </c>
      <c r="EF161" s="102">
        <v>9814.93</v>
      </c>
      <c r="EG161" s="103">
        <f t="shared" si="183"/>
        <v>2572.1000000000013</v>
      </c>
      <c r="EH161" s="104">
        <f t="shared" si="130"/>
        <v>0.35512361880646126</v>
      </c>
      <c r="EI161" s="101"/>
      <c r="EJ161" s="101"/>
      <c r="EK161" s="396"/>
      <c r="EL161" s="2"/>
      <c r="EM161" s="101"/>
      <c r="EN161" s="101"/>
    </row>
    <row r="162" spans="1:144" s="1" customFormat="1" ht="15.75" customHeight="1" x14ac:dyDescent="0.25">
      <c r="A162" s="105" t="s">
        <v>162</v>
      </c>
      <c r="B162" s="106">
        <v>2</v>
      </c>
      <c r="C162" s="107">
        <v>4</v>
      </c>
      <c r="D162" s="76" t="s">
        <v>440</v>
      </c>
      <c r="E162" s="77">
        <v>934.5</v>
      </c>
      <c r="F162" s="78">
        <v>34122.090000000004</v>
      </c>
      <c r="G162" s="79">
        <v>34822.689999999995</v>
      </c>
      <c r="H162" s="80">
        <v>748.53</v>
      </c>
      <c r="I162" s="81">
        <v>1081.06</v>
      </c>
      <c r="J162" s="82">
        <f t="shared" si="131"/>
        <v>-332.53</v>
      </c>
      <c r="K162" s="83">
        <f t="shared" si="132"/>
        <v>1.4442440516746156</v>
      </c>
      <c r="L162" s="84">
        <v>378.27</v>
      </c>
      <c r="M162" s="84">
        <v>875.56</v>
      </c>
      <c r="N162" s="82">
        <f t="shared" si="133"/>
        <v>-497.28999999999996</v>
      </c>
      <c r="O162" s="83">
        <f t="shared" si="134"/>
        <v>2.3146429798820947</v>
      </c>
      <c r="P162" s="84">
        <v>1289.05</v>
      </c>
      <c r="Q162" s="84">
        <v>984.93999999999994</v>
      </c>
      <c r="R162" s="82">
        <f t="shared" si="135"/>
        <v>304.11</v>
      </c>
      <c r="S162" s="83">
        <f t="shared" si="136"/>
        <v>0.76408207594740307</v>
      </c>
      <c r="T162" s="84">
        <v>220.18</v>
      </c>
      <c r="U162" s="84">
        <v>189.12</v>
      </c>
      <c r="V162" s="82">
        <f t="shared" si="137"/>
        <v>31.060000000000002</v>
      </c>
      <c r="W162" s="83">
        <f t="shared" si="138"/>
        <v>0.85893359978199657</v>
      </c>
      <c r="X162" s="84">
        <v>0</v>
      </c>
      <c r="Y162" s="84">
        <v>0</v>
      </c>
      <c r="Z162" s="82">
        <f t="shared" si="139"/>
        <v>0</v>
      </c>
      <c r="AA162" s="83"/>
      <c r="AB162" s="84">
        <v>1841.34</v>
      </c>
      <c r="AC162" s="84">
        <v>3357.09</v>
      </c>
      <c r="AD162" s="82">
        <f t="shared" si="140"/>
        <v>-1515.7500000000002</v>
      </c>
      <c r="AE162" s="83">
        <f t="shared" si="141"/>
        <v>1.8231776858157647</v>
      </c>
      <c r="AF162" s="84">
        <v>319.97999999999996</v>
      </c>
      <c r="AG162" s="84">
        <v>2014.48</v>
      </c>
      <c r="AH162" s="82">
        <f t="shared" si="142"/>
        <v>-1694.5</v>
      </c>
      <c r="AI162" s="85">
        <f t="shared" si="143"/>
        <v>6.2956434777173582</v>
      </c>
      <c r="AJ162" s="84">
        <v>1761.9100000000003</v>
      </c>
      <c r="AK162" s="84">
        <v>1003.23</v>
      </c>
      <c r="AL162" s="82">
        <f t="shared" si="144"/>
        <v>758.68000000000029</v>
      </c>
      <c r="AM162" s="86">
        <f t="shared" si="145"/>
        <v>0.56939911800262211</v>
      </c>
      <c r="AN162" s="80">
        <v>0</v>
      </c>
      <c r="AO162" s="81">
        <v>0</v>
      </c>
      <c r="AP162" s="87">
        <f t="shared" si="146"/>
        <v>0</v>
      </c>
      <c r="AQ162" s="83"/>
      <c r="AR162" s="84">
        <v>0</v>
      </c>
      <c r="AS162" s="84">
        <v>0</v>
      </c>
      <c r="AT162" s="87">
        <f t="shared" si="127"/>
        <v>0</v>
      </c>
      <c r="AU162" s="96"/>
      <c r="AV162" s="80">
        <v>442.01</v>
      </c>
      <c r="AW162" s="81">
        <v>728.17</v>
      </c>
      <c r="AX162" s="87">
        <f t="shared" si="147"/>
        <v>-286.15999999999997</v>
      </c>
      <c r="AY162" s="83">
        <f t="shared" si="148"/>
        <v>1.6474061672812832</v>
      </c>
      <c r="AZ162" s="90">
        <v>0</v>
      </c>
      <c r="BA162" s="82">
        <v>0</v>
      </c>
      <c r="BB162" s="82">
        <f t="shared" si="149"/>
        <v>0</v>
      </c>
      <c r="BC162" s="91"/>
      <c r="BD162" s="84">
        <v>4579.1400000000003</v>
      </c>
      <c r="BE162" s="84">
        <v>46941.9</v>
      </c>
      <c r="BF162" s="87">
        <f t="shared" si="150"/>
        <v>-42362.76</v>
      </c>
      <c r="BG162" s="83">
        <f t="shared" si="151"/>
        <v>10.251248050944064</v>
      </c>
      <c r="BH162" s="84">
        <v>484.16999999999996</v>
      </c>
      <c r="BI162" s="84">
        <v>0</v>
      </c>
      <c r="BJ162" s="82">
        <f t="shared" si="152"/>
        <v>484.16999999999996</v>
      </c>
      <c r="BK162" s="86">
        <f t="shared" si="153"/>
        <v>0</v>
      </c>
      <c r="BL162" s="80">
        <v>644.62</v>
      </c>
      <c r="BM162" s="80">
        <v>0</v>
      </c>
      <c r="BN162" s="82">
        <f t="shared" si="154"/>
        <v>644.62</v>
      </c>
      <c r="BO162" s="86">
        <f t="shared" si="155"/>
        <v>0</v>
      </c>
      <c r="BP162" s="80">
        <v>206.35000000000005</v>
      </c>
      <c r="BQ162" s="80">
        <v>0</v>
      </c>
      <c r="BR162" s="82">
        <f t="shared" si="156"/>
        <v>206.35000000000005</v>
      </c>
      <c r="BS162" s="86">
        <f t="shared" si="157"/>
        <v>0</v>
      </c>
      <c r="BT162" s="80">
        <v>331.56999999999994</v>
      </c>
      <c r="BU162" s="80">
        <v>0</v>
      </c>
      <c r="BV162" s="82">
        <f t="shared" si="158"/>
        <v>331.56999999999994</v>
      </c>
      <c r="BW162" s="86">
        <f t="shared" si="159"/>
        <v>0</v>
      </c>
      <c r="BX162" s="80">
        <v>0</v>
      </c>
      <c r="BY162" s="80">
        <v>0</v>
      </c>
      <c r="BZ162" s="82">
        <f t="shared" si="160"/>
        <v>0</v>
      </c>
      <c r="CA162" s="86"/>
      <c r="CB162" s="80">
        <v>321.36</v>
      </c>
      <c r="CC162" s="80">
        <v>0</v>
      </c>
      <c r="CD162" s="82">
        <f t="shared" si="161"/>
        <v>321.36</v>
      </c>
      <c r="CE162" s="83">
        <f t="shared" si="162"/>
        <v>0</v>
      </c>
      <c r="CF162" s="84">
        <v>81.19</v>
      </c>
      <c r="CG162" s="84">
        <v>0</v>
      </c>
      <c r="CH162" s="82">
        <f t="shared" si="163"/>
        <v>81.19</v>
      </c>
      <c r="CI162" s="86">
        <f t="shared" si="164"/>
        <v>0</v>
      </c>
      <c r="CJ162" s="80">
        <v>0</v>
      </c>
      <c r="CK162" s="81">
        <v>0</v>
      </c>
      <c r="CL162" s="81">
        <v>0</v>
      </c>
      <c r="CM162" s="92"/>
      <c r="CN162" s="93">
        <v>9178.0300000000007</v>
      </c>
      <c r="CO162" s="93">
        <v>13306.34</v>
      </c>
      <c r="CP162" s="87">
        <f t="shared" si="165"/>
        <v>-4128.3099999999995</v>
      </c>
      <c r="CQ162" s="94">
        <f t="shared" si="166"/>
        <v>1.4498034981363102</v>
      </c>
      <c r="CR162" s="80">
        <v>5524.32</v>
      </c>
      <c r="CS162" s="81">
        <v>4936.3900000000003</v>
      </c>
      <c r="CT162" s="87">
        <f t="shared" si="167"/>
        <v>587.92999999999938</v>
      </c>
      <c r="CU162" s="94">
        <f t="shared" si="168"/>
        <v>0.89357423176065121</v>
      </c>
      <c r="CV162" s="80">
        <v>4069.9500000000003</v>
      </c>
      <c r="CW162" s="81">
        <v>0</v>
      </c>
      <c r="CX162" s="87">
        <f t="shared" si="169"/>
        <v>4069.9500000000003</v>
      </c>
      <c r="CY162" s="86">
        <f t="shared" si="170"/>
        <v>0</v>
      </c>
      <c r="CZ162" s="80">
        <v>516.89</v>
      </c>
      <c r="DA162" s="81">
        <v>425.26000000000005</v>
      </c>
      <c r="DB162" s="87">
        <f t="shared" si="171"/>
        <v>91.629999999999939</v>
      </c>
      <c r="DC162" s="86">
        <f t="shared" si="172"/>
        <v>0.82272824005107481</v>
      </c>
      <c r="DD162" s="80">
        <v>67.2</v>
      </c>
      <c r="DE162" s="81">
        <v>0</v>
      </c>
      <c r="DF162" s="87">
        <f t="shared" si="173"/>
        <v>67.2</v>
      </c>
      <c r="DG162" s="86">
        <f t="shared" si="174"/>
        <v>0</v>
      </c>
      <c r="DH162" s="95">
        <v>1944.3400000000001</v>
      </c>
      <c r="DI162" s="403">
        <v>2006.83</v>
      </c>
      <c r="DJ162" s="87">
        <f t="shared" si="175"/>
        <v>-62.489999999999782</v>
      </c>
      <c r="DK162" s="94">
        <f t="shared" si="176"/>
        <v>1.032139440632811</v>
      </c>
      <c r="DL162" s="80">
        <v>0</v>
      </c>
      <c r="DM162" s="81">
        <v>0</v>
      </c>
      <c r="DN162" s="87">
        <f t="shared" si="177"/>
        <v>0</v>
      </c>
      <c r="DO162" s="406"/>
      <c r="DP162" s="84">
        <v>0</v>
      </c>
      <c r="DQ162" s="80">
        <v>0</v>
      </c>
      <c r="DR162" s="82">
        <f t="shared" si="178"/>
        <v>0</v>
      </c>
      <c r="DS162" s="96"/>
      <c r="DT162" s="97">
        <v>1196.3200000000002</v>
      </c>
      <c r="DU162" s="97">
        <v>3222.2700000000004</v>
      </c>
      <c r="DV162" s="98">
        <f t="shared" si="181"/>
        <v>36146.719999999994</v>
      </c>
      <c r="DW162" s="87">
        <f t="shared" si="182"/>
        <v>81072.639999999999</v>
      </c>
      <c r="DX162" s="87">
        <f t="shared" si="179"/>
        <v>-44925.920000000006</v>
      </c>
      <c r="DY162" s="83">
        <f t="shared" si="180"/>
        <v>2.242876808739493</v>
      </c>
      <c r="DZ162" s="108"/>
      <c r="EA162" s="100">
        <f t="shared" si="128"/>
        <v>-10803.830000000002</v>
      </c>
      <c r="EB162" s="91">
        <f t="shared" si="129"/>
        <v>-5470.8100000000077</v>
      </c>
      <c r="EC162" s="101"/>
      <c r="ED162" s="101"/>
      <c r="EE162" s="102">
        <v>5647.96</v>
      </c>
      <c r="EF162" s="102">
        <v>25436.68</v>
      </c>
      <c r="EG162" s="103">
        <f t="shared" si="183"/>
        <v>19788.72</v>
      </c>
      <c r="EH162" s="104">
        <v>0</v>
      </c>
      <c r="EI162" s="101"/>
      <c r="EJ162" s="101"/>
      <c r="EK162" s="396"/>
      <c r="EL162" s="2"/>
      <c r="EM162" s="101"/>
      <c r="EN162" s="101"/>
    </row>
    <row r="163" spans="1:144" s="1" customFormat="1" ht="15.75" customHeight="1" x14ac:dyDescent="0.25">
      <c r="A163" s="105" t="s">
        <v>163</v>
      </c>
      <c r="B163" s="106">
        <v>4</v>
      </c>
      <c r="C163" s="107">
        <v>7</v>
      </c>
      <c r="D163" s="76" t="s">
        <v>441</v>
      </c>
      <c r="E163" s="77">
        <v>4539</v>
      </c>
      <c r="F163" s="78">
        <v>133767.09</v>
      </c>
      <c r="G163" s="79">
        <v>18421.180000000004</v>
      </c>
      <c r="H163" s="80">
        <v>7578.7499999999991</v>
      </c>
      <c r="I163" s="81">
        <v>1660.52</v>
      </c>
      <c r="J163" s="82">
        <f t="shared" si="131"/>
        <v>5918.23</v>
      </c>
      <c r="K163" s="83">
        <f t="shared" si="132"/>
        <v>0.21910209467260436</v>
      </c>
      <c r="L163" s="84">
        <v>3667.9700000000003</v>
      </c>
      <c r="M163" s="84">
        <v>1678.5700000000002</v>
      </c>
      <c r="N163" s="82">
        <f t="shared" si="133"/>
        <v>1989.4</v>
      </c>
      <c r="O163" s="83">
        <f t="shared" si="134"/>
        <v>0.4576291518196714</v>
      </c>
      <c r="P163" s="84">
        <v>6316.9500000000007</v>
      </c>
      <c r="Q163" s="84">
        <v>4870.08</v>
      </c>
      <c r="R163" s="82">
        <f t="shared" si="135"/>
        <v>1446.8700000000008</v>
      </c>
      <c r="S163" s="83">
        <f t="shared" si="136"/>
        <v>0.77095433714055028</v>
      </c>
      <c r="T163" s="84">
        <v>1265.49</v>
      </c>
      <c r="U163" s="84">
        <v>1088.52</v>
      </c>
      <c r="V163" s="82">
        <f t="shared" si="137"/>
        <v>176.97000000000003</v>
      </c>
      <c r="W163" s="83">
        <f t="shared" si="138"/>
        <v>0.86015693525827941</v>
      </c>
      <c r="X163" s="84">
        <v>0</v>
      </c>
      <c r="Y163" s="84">
        <v>0</v>
      </c>
      <c r="Z163" s="82">
        <f t="shared" si="139"/>
        <v>0</v>
      </c>
      <c r="AA163" s="83"/>
      <c r="AB163" s="84">
        <v>9890.0500000000011</v>
      </c>
      <c r="AC163" s="84">
        <v>12541.82</v>
      </c>
      <c r="AD163" s="82">
        <f t="shared" si="140"/>
        <v>-2651.7699999999986</v>
      </c>
      <c r="AE163" s="83">
        <f t="shared" si="141"/>
        <v>1.2681250347571547</v>
      </c>
      <c r="AF163" s="84">
        <v>1554.1699999999998</v>
      </c>
      <c r="AG163" s="84">
        <v>2992.26</v>
      </c>
      <c r="AH163" s="82">
        <f t="shared" si="142"/>
        <v>-1438.0900000000004</v>
      </c>
      <c r="AI163" s="85">
        <f t="shared" si="143"/>
        <v>1.9253106159557838</v>
      </c>
      <c r="AJ163" s="84">
        <v>8559.2000000000007</v>
      </c>
      <c r="AK163" s="84">
        <v>4872.8099999999995</v>
      </c>
      <c r="AL163" s="82">
        <f t="shared" si="144"/>
        <v>3686.3900000000012</v>
      </c>
      <c r="AM163" s="86">
        <f t="shared" si="145"/>
        <v>0.56930671090756135</v>
      </c>
      <c r="AN163" s="80">
        <v>0</v>
      </c>
      <c r="AO163" s="81">
        <v>0</v>
      </c>
      <c r="AP163" s="87">
        <f t="shared" si="146"/>
        <v>0</v>
      </c>
      <c r="AQ163" s="83"/>
      <c r="AR163" s="84">
        <v>0</v>
      </c>
      <c r="AS163" s="84">
        <v>0</v>
      </c>
      <c r="AT163" s="87">
        <f t="shared" si="127"/>
        <v>0</v>
      </c>
      <c r="AU163" s="96"/>
      <c r="AV163" s="80">
        <v>1962.6699999999996</v>
      </c>
      <c r="AW163" s="81">
        <v>3276.79</v>
      </c>
      <c r="AX163" s="87">
        <f t="shared" si="147"/>
        <v>-1314.1200000000003</v>
      </c>
      <c r="AY163" s="83">
        <f t="shared" si="148"/>
        <v>1.6695572867573258</v>
      </c>
      <c r="AZ163" s="90">
        <v>0</v>
      </c>
      <c r="BA163" s="82">
        <v>0</v>
      </c>
      <c r="BB163" s="82">
        <f t="shared" si="149"/>
        <v>0</v>
      </c>
      <c r="BC163" s="91"/>
      <c r="BD163" s="84">
        <v>21955.61</v>
      </c>
      <c r="BE163" s="84">
        <v>51625.97</v>
      </c>
      <c r="BF163" s="87">
        <f t="shared" si="150"/>
        <v>-29670.36</v>
      </c>
      <c r="BG163" s="83">
        <f t="shared" si="151"/>
        <v>2.3513794424295202</v>
      </c>
      <c r="BH163" s="84">
        <v>4357.4400000000005</v>
      </c>
      <c r="BI163" s="84">
        <v>0</v>
      </c>
      <c r="BJ163" s="82">
        <f t="shared" si="152"/>
        <v>4357.4400000000005</v>
      </c>
      <c r="BK163" s="86">
        <f t="shared" si="153"/>
        <v>0</v>
      </c>
      <c r="BL163" s="80">
        <v>6253.8300000000008</v>
      </c>
      <c r="BM163" s="80">
        <v>4919.53</v>
      </c>
      <c r="BN163" s="82">
        <f t="shared" si="154"/>
        <v>1334.3000000000011</v>
      </c>
      <c r="BO163" s="86">
        <f t="shared" si="155"/>
        <v>0.78664274532566425</v>
      </c>
      <c r="BP163" s="80">
        <v>923.7</v>
      </c>
      <c r="BQ163" s="80">
        <v>0</v>
      </c>
      <c r="BR163" s="82">
        <f t="shared" si="156"/>
        <v>923.7</v>
      </c>
      <c r="BS163" s="86">
        <f t="shared" si="157"/>
        <v>0</v>
      </c>
      <c r="BT163" s="80">
        <v>2384.79</v>
      </c>
      <c r="BU163" s="80">
        <v>0</v>
      </c>
      <c r="BV163" s="82">
        <f t="shared" si="158"/>
        <v>2384.79</v>
      </c>
      <c r="BW163" s="86">
        <f t="shared" si="159"/>
        <v>0</v>
      </c>
      <c r="BX163" s="80">
        <v>0</v>
      </c>
      <c r="BY163" s="80">
        <v>0</v>
      </c>
      <c r="BZ163" s="82">
        <f t="shared" si="160"/>
        <v>0</v>
      </c>
      <c r="CA163" s="86"/>
      <c r="CB163" s="80">
        <v>3659.3399999999992</v>
      </c>
      <c r="CC163" s="80">
        <v>0</v>
      </c>
      <c r="CD163" s="82">
        <f t="shared" si="161"/>
        <v>3659.3399999999992</v>
      </c>
      <c r="CE163" s="83">
        <f t="shared" si="162"/>
        <v>0</v>
      </c>
      <c r="CF163" s="84">
        <v>175.69</v>
      </c>
      <c r="CG163" s="84">
        <v>0</v>
      </c>
      <c r="CH163" s="82">
        <f t="shared" si="163"/>
        <v>175.69</v>
      </c>
      <c r="CI163" s="86">
        <f t="shared" si="164"/>
        <v>0</v>
      </c>
      <c r="CJ163" s="80">
        <v>0</v>
      </c>
      <c r="CK163" s="81">
        <v>0</v>
      </c>
      <c r="CL163" s="81">
        <v>0</v>
      </c>
      <c r="CM163" s="92"/>
      <c r="CN163" s="93">
        <v>23291.43</v>
      </c>
      <c r="CO163" s="93">
        <v>33598.920000000006</v>
      </c>
      <c r="CP163" s="87">
        <f t="shared" si="165"/>
        <v>-10307.490000000005</v>
      </c>
      <c r="CQ163" s="94">
        <f t="shared" si="166"/>
        <v>1.4425443178027286</v>
      </c>
      <c r="CR163" s="80">
        <v>17114.78</v>
      </c>
      <c r="CS163" s="81">
        <v>15526.779999999999</v>
      </c>
      <c r="CT163" s="87">
        <f t="shared" si="167"/>
        <v>1588</v>
      </c>
      <c r="CU163" s="94">
        <f t="shared" si="168"/>
        <v>0.9072146998091708</v>
      </c>
      <c r="CV163" s="80">
        <v>8794.2999999999993</v>
      </c>
      <c r="CW163" s="81">
        <v>0</v>
      </c>
      <c r="CX163" s="87">
        <f t="shared" si="169"/>
        <v>8794.2999999999993</v>
      </c>
      <c r="CY163" s="86">
        <f t="shared" si="170"/>
        <v>0</v>
      </c>
      <c r="CZ163" s="80">
        <v>1697.13</v>
      </c>
      <c r="DA163" s="81">
        <v>1396.5299999999997</v>
      </c>
      <c r="DB163" s="87">
        <f t="shared" si="171"/>
        <v>300.60000000000036</v>
      </c>
      <c r="DC163" s="86">
        <f t="shared" si="172"/>
        <v>0.82287744604125768</v>
      </c>
      <c r="DD163" s="80">
        <v>219.68</v>
      </c>
      <c r="DE163" s="81">
        <v>0</v>
      </c>
      <c r="DF163" s="87">
        <f t="shared" si="173"/>
        <v>219.68</v>
      </c>
      <c r="DG163" s="86">
        <f t="shared" si="174"/>
        <v>0</v>
      </c>
      <c r="DH163" s="95">
        <v>10191.86</v>
      </c>
      <c r="DI163" s="403">
        <v>5319.8</v>
      </c>
      <c r="DJ163" s="87">
        <f t="shared" si="175"/>
        <v>4872.0600000000004</v>
      </c>
      <c r="DK163" s="94">
        <f t="shared" si="176"/>
        <v>0.52196556860082455</v>
      </c>
      <c r="DL163" s="80">
        <v>0</v>
      </c>
      <c r="DM163" s="81">
        <v>0</v>
      </c>
      <c r="DN163" s="87">
        <f t="shared" si="177"/>
        <v>0</v>
      </c>
      <c r="DO163" s="406"/>
      <c r="DP163" s="84">
        <v>0</v>
      </c>
      <c r="DQ163" s="80">
        <v>0</v>
      </c>
      <c r="DR163" s="82">
        <f t="shared" si="178"/>
        <v>0</v>
      </c>
      <c r="DS163" s="96"/>
      <c r="DT163" s="97">
        <v>4853.5199999999995</v>
      </c>
      <c r="DU163" s="97">
        <v>5779.2899999999991</v>
      </c>
      <c r="DV163" s="98">
        <f t="shared" si="181"/>
        <v>146668.34999999995</v>
      </c>
      <c r="DW163" s="87">
        <f t="shared" si="182"/>
        <v>151148.18999999997</v>
      </c>
      <c r="DX163" s="87">
        <f t="shared" si="179"/>
        <v>-4479.8400000000256</v>
      </c>
      <c r="DY163" s="83">
        <f t="shared" si="180"/>
        <v>1.0305440130743955</v>
      </c>
      <c r="DZ163" s="108"/>
      <c r="EA163" s="100">
        <f t="shared" si="128"/>
        <v>129287.24999999997</v>
      </c>
      <c r="EB163" s="91">
        <f t="shared" si="129"/>
        <v>1586.0800000000077</v>
      </c>
      <c r="EC163" s="101"/>
      <c r="ED163" s="101"/>
      <c r="EE163" s="102">
        <v>22917.000000000004</v>
      </c>
      <c r="EF163" s="102">
        <v>6848.2</v>
      </c>
      <c r="EG163" s="103">
        <f t="shared" si="183"/>
        <v>-16068.800000000003</v>
      </c>
      <c r="EH163" s="104">
        <f t="shared" si="130"/>
        <v>-0.70117380110834748</v>
      </c>
      <c r="EI163" s="101"/>
      <c r="EJ163" s="101"/>
      <c r="EK163" s="396"/>
      <c r="EL163" s="2"/>
      <c r="EM163" s="101"/>
      <c r="EN163" s="101"/>
    </row>
    <row r="164" spans="1:144" s="1" customFormat="1" ht="15.75" customHeight="1" x14ac:dyDescent="0.25">
      <c r="A164" s="105" t="s">
        <v>164</v>
      </c>
      <c r="B164" s="106">
        <v>2</v>
      </c>
      <c r="C164" s="107">
        <v>2</v>
      </c>
      <c r="D164" s="76" t="s">
        <v>442</v>
      </c>
      <c r="E164" s="77">
        <v>1071.8</v>
      </c>
      <c r="F164" s="78">
        <v>-2256.9399999999991</v>
      </c>
      <c r="G164" s="79">
        <v>-1513.5399999999993</v>
      </c>
      <c r="H164" s="80">
        <v>1247.3799999999999</v>
      </c>
      <c r="I164" s="81">
        <v>957.37000000000012</v>
      </c>
      <c r="J164" s="82">
        <f t="shared" si="131"/>
        <v>290.00999999999976</v>
      </c>
      <c r="K164" s="83">
        <f t="shared" si="132"/>
        <v>0.76750468982988362</v>
      </c>
      <c r="L164" s="84">
        <v>905.36000000000013</v>
      </c>
      <c r="M164" s="84">
        <v>1072.58</v>
      </c>
      <c r="N164" s="82">
        <f t="shared" si="133"/>
        <v>-167.2199999999998</v>
      </c>
      <c r="O164" s="83">
        <f t="shared" si="134"/>
        <v>1.1847000088362638</v>
      </c>
      <c r="P164" s="84">
        <v>1421.0700000000002</v>
      </c>
      <c r="Q164" s="84">
        <v>1108.75</v>
      </c>
      <c r="R164" s="82">
        <f t="shared" si="135"/>
        <v>312.32000000000016</v>
      </c>
      <c r="S164" s="83">
        <f t="shared" si="136"/>
        <v>0.78022194543548162</v>
      </c>
      <c r="T164" s="84">
        <v>285.3</v>
      </c>
      <c r="U164" s="84">
        <v>243.39</v>
      </c>
      <c r="V164" s="82">
        <f t="shared" si="137"/>
        <v>41.910000000000025</v>
      </c>
      <c r="W164" s="83">
        <f t="shared" si="138"/>
        <v>0.85310199789695051</v>
      </c>
      <c r="X164" s="84">
        <v>0</v>
      </c>
      <c r="Y164" s="84">
        <v>0</v>
      </c>
      <c r="Z164" s="82">
        <f t="shared" si="139"/>
        <v>0</v>
      </c>
      <c r="AA164" s="83"/>
      <c r="AB164" s="84">
        <v>1476.42</v>
      </c>
      <c r="AC164" s="84">
        <v>2349.14</v>
      </c>
      <c r="AD164" s="82">
        <f t="shared" si="140"/>
        <v>-872.7199999999998</v>
      </c>
      <c r="AE164" s="83">
        <f t="shared" si="141"/>
        <v>1.5911055119816853</v>
      </c>
      <c r="AF164" s="84">
        <v>0</v>
      </c>
      <c r="AG164" s="84">
        <v>0</v>
      </c>
      <c r="AH164" s="82">
        <f t="shared" si="142"/>
        <v>0</v>
      </c>
      <c r="AI164" s="85"/>
      <c r="AJ164" s="84">
        <v>2181.2200000000003</v>
      </c>
      <c r="AK164" s="84">
        <v>1150.6200000000001</v>
      </c>
      <c r="AL164" s="82">
        <f t="shared" si="144"/>
        <v>1030.6000000000001</v>
      </c>
      <c r="AM164" s="86">
        <f t="shared" si="145"/>
        <v>0.52751212624127786</v>
      </c>
      <c r="AN164" s="80">
        <v>0</v>
      </c>
      <c r="AO164" s="81">
        <v>0</v>
      </c>
      <c r="AP164" s="87">
        <f t="shared" si="146"/>
        <v>0</v>
      </c>
      <c r="AQ164" s="83"/>
      <c r="AR164" s="84">
        <v>0</v>
      </c>
      <c r="AS164" s="84">
        <v>0</v>
      </c>
      <c r="AT164" s="87">
        <f t="shared" si="127"/>
        <v>0</v>
      </c>
      <c r="AU164" s="96"/>
      <c r="AV164" s="80">
        <v>477.94</v>
      </c>
      <c r="AW164" s="81">
        <v>0</v>
      </c>
      <c r="AX164" s="87">
        <f t="shared" si="147"/>
        <v>477.94</v>
      </c>
      <c r="AY164" s="83">
        <f t="shared" si="148"/>
        <v>0</v>
      </c>
      <c r="AZ164" s="90">
        <v>0</v>
      </c>
      <c r="BA164" s="82">
        <v>0</v>
      </c>
      <c r="BB164" s="82">
        <f t="shared" si="149"/>
        <v>0</v>
      </c>
      <c r="BC164" s="91"/>
      <c r="BD164" s="84">
        <v>3998.4700000000003</v>
      </c>
      <c r="BE164" s="84">
        <v>0</v>
      </c>
      <c r="BF164" s="87">
        <f t="shared" si="150"/>
        <v>3998.4700000000003</v>
      </c>
      <c r="BG164" s="83">
        <f t="shared" si="151"/>
        <v>0</v>
      </c>
      <c r="BH164" s="84">
        <v>857.67000000000007</v>
      </c>
      <c r="BI164" s="84">
        <v>0</v>
      </c>
      <c r="BJ164" s="82">
        <f t="shared" si="152"/>
        <v>857.67000000000007</v>
      </c>
      <c r="BK164" s="86">
        <f t="shared" si="153"/>
        <v>0</v>
      </c>
      <c r="BL164" s="80">
        <v>1543.83</v>
      </c>
      <c r="BM164" s="80">
        <v>0</v>
      </c>
      <c r="BN164" s="82">
        <f t="shared" si="154"/>
        <v>1543.83</v>
      </c>
      <c r="BO164" s="86">
        <f t="shared" si="155"/>
        <v>0</v>
      </c>
      <c r="BP164" s="80">
        <v>171.48999999999998</v>
      </c>
      <c r="BQ164" s="80">
        <v>0</v>
      </c>
      <c r="BR164" s="82">
        <f t="shared" si="156"/>
        <v>171.48999999999998</v>
      </c>
      <c r="BS164" s="86">
        <f t="shared" si="157"/>
        <v>0</v>
      </c>
      <c r="BT164" s="80">
        <v>502.37000000000012</v>
      </c>
      <c r="BU164" s="80">
        <v>0</v>
      </c>
      <c r="BV164" s="82">
        <f t="shared" si="158"/>
        <v>502.37000000000012</v>
      </c>
      <c r="BW164" s="86">
        <f t="shared" si="159"/>
        <v>0</v>
      </c>
      <c r="BX164" s="80">
        <v>0</v>
      </c>
      <c r="BY164" s="80">
        <v>0</v>
      </c>
      <c r="BZ164" s="82">
        <f t="shared" si="160"/>
        <v>0</v>
      </c>
      <c r="CA164" s="86"/>
      <c r="CB164" s="80">
        <v>140.74</v>
      </c>
      <c r="CC164" s="80">
        <v>0</v>
      </c>
      <c r="CD164" s="82">
        <f t="shared" si="161"/>
        <v>140.74</v>
      </c>
      <c r="CE164" s="83">
        <f t="shared" si="162"/>
        <v>0</v>
      </c>
      <c r="CF164" s="84">
        <v>0</v>
      </c>
      <c r="CG164" s="84">
        <v>0</v>
      </c>
      <c r="CH164" s="82">
        <f t="shared" si="163"/>
        <v>0</v>
      </c>
      <c r="CI164" s="86"/>
      <c r="CJ164" s="80">
        <v>0</v>
      </c>
      <c r="CK164" s="81">
        <v>0</v>
      </c>
      <c r="CL164" s="81">
        <v>0</v>
      </c>
      <c r="CM164" s="92"/>
      <c r="CN164" s="93">
        <v>10797.23</v>
      </c>
      <c r="CO164" s="93">
        <v>15882.230000000001</v>
      </c>
      <c r="CP164" s="87">
        <f t="shared" si="165"/>
        <v>-5085.0000000000018</v>
      </c>
      <c r="CQ164" s="94">
        <f t="shared" si="166"/>
        <v>1.4709541243448554</v>
      </c>
      <c r="CR164" s="80">
        <v>8223.6200000000008</v>
      </c>
      <c r="CS164" s="81">
        <v>7868.76</v>
      </c>
      <c r="CT164" s="87">
        <f t="shared" si="167"/>
        <v>354.86000000000058</v>
      </c>
      <c r="CU164" s="94">
        <f t="shared" si="168"/>
        <v>0.95684868707454862</v>
      </c>
      <c r="CV164" s="80">
        <v>2627.6200000000003</v>
      </c>
      <c r="CW164" s="81">
        <v>0</v>
      </c>
      <c r="CX164" s="87">
        <f t="shared" si="169"/>
        <v>2627.6200000000003</v>
      </c>
      <c r="CY164" s="86">
        <f t="shared" si="170"/>
        <v>0</v>
      </c>
      <c r="CZ164" s="80">
        <v>0</v>
      </c>
      <c r="DA164" s="81">
        <v>0</v>
      </c>
      <c r="DB164" s="87">
        <f t="shared" si="171"/>
        <v>0</v>
      </c>
      <c r="DC164" s="86"/>
      <c r="DD164" s="80">
        <v>0</v>
      </c>
      <c r="DE164" s="81">
        <v>0</v>
      </c>
      <c r="DF164" s="87">
        <f t="shared" si="173"/>
        <v>0</v>
      </c>
      <c r="DG164" s="86"/>
      <c r="DH164" s="95">
        <v>3354.8399999999997</v>
      </c>
      <c r="DI164" s="403">
        <v>2036.86</v>
      </c>
      <c r="DJ164" s="87">
        <f t="shared" si="175"/>
        <v>1317.9799999999998</v>
      </c>
      <c r="DK164" s="94">
        <f t="shared" si="176"/>
        <v>0.60714072802279695</v>
      </c>
      <c r="DL164" s="80">
        <v>0</v>
      </c>
      <c r="DM164" s="81">
        <v>0</v>
      </c>
      <c r="DN164" s="87">
        <f t="shared" si="177"/>
        <v>0</v>
      </c>
      <c r="DO164" s="406"/>
      <c r="DP164" s="84">
        <v>0</v>
      </c>
      <c r="DQ164" s="80">
        <v>0</v>
      </c>
      <c r="DR164" s="82">
        <f t="shared" si="178"/>
        <v>0</v>
      </c>
      <c r="DS164" s="96"/>
      <c r="DT164" s="97">
        <v>1376.82</v>
      </c>
      <c r="DU164" s="97">
        <v>1192.22</v>
      </c>
      <c r="DV164" s="98">
        <f t="shared" si="181"/>
        <v>41589.39</v>
      </c>
      <c r="DW164" s="87">
        <f t="shared" si="182"/>
        <v>33861.919999999998</v>
      </c>
      <c r="DX164" s="87">
        <f t="shared" si="179"/>
        <v>7727.4700000000012</v>
      </c>
      <c r="DY164" s="83">
        <f t="shared" si="180"/>
        <v>0.81419612069328251</v>
      </c>
      <c r="DZ164" s="108"/>
      <c r="EA164" s="100">
        <f t="shared" si="128"/>
        <v>5470.5299999999988</v>
      </c>
      <c r="EB164" s="91">
        <f t="shared" si="129"/>
        <v>5701.0300000000007</v>
      </c>
      <c r="EC164" s="101"/>
      <c r="ED164" s="101"/>
      <c r="EE164" s="102">
        <v>6498.3600000000006</v>
      </c>
      <c r="EF164" s="102">
        <v>48605.94</v>
      </c>
      <c r="EG164" s="103">
        <f t="shared" si="183"/>
        <v>42107.58</v>
      </c>
      <c r="EH164" s="104">
        <f t="shared" si="130"/>
        <v>6.4797241150074782</v>
      </c>
      <c r="EI164" s="101"/>
      <c r="EJ164" s="101"/>
      <c r="EK164" s="396"/>
      <c r="EL164" s="2"/>
      <c r="EM164" s="101"/>
      <c r="EN164" s="101"/>
    </row>
    <row r="165" spans="1:144" s="1" customFormat="1" ht="15.75" customHeight="1" x14ac:dyDescent="0.25">
      <c r="A165" s="105" t="s">
        <v>165</v>
      </c>
      <c r="B165" s="106">
        <v>3</v>
      </c>
      <c r="C165" s="107">
        <v>4</v>
      </c>
      <c r="D165" s="76" t="s">
        <v>443</v>
      </c>
      <c r="E165" s="77">
        <v>1611.5</v>
      </c>
      <c r="F165" s="78">
        <v>16109.839999999998</v>
      </c>
      <c r="G165" s="79">
        <v>23199.200000000001</v>
      </c>
      <c r="H165" s="80">
        <v>2349.0899999999997</v>
      </c>
      <c r="I165" s="81">
        <v>1098.52</v>
      </c>
      <c r="J165" s="82">
        <f t="shared" si="131"/>
        <v>1250.5699999999997</v>
      </c>
      <c r="K165" s="83">
        <f t="shared" si="132"/>
        <v>0.46763640388405731</v>
      </c>
      <c r="L165" s="84">
        <v>1454.55</v>
      </c>
      <c r="M165" s="84">
        <v>879.52</v>
      </c>
      <c r="N165" s="82">
        <f t="shared" si="133"/>
        <v>575.03</v>
      </c>
      <c r="O165" s="83">
        <f t="shared" si="134"/>
        <v>0.60466811041215496</v>
      </c>
      <c r="P165" s="84">
        <v>2315.5500000000002</v>
      </c>
      <c r="Q165" s="84">
        <v>1781.96</v>
      </c>
      <c r="R165" s="82">
        <f t="shared" si="135"/>
        <v>533.59000000000015</v>
      </c>
      <c r="S165" s="83">
        <f t="shared" si="136"/>
        <v>0.76956230701129313</v>
      </c>
      <c r="T165" s="84">
        <v>444.42</v>
      </c>
      <c r="U165" s="84">
        <v>381.42999999999995</v>
      </c>
      <c r="V165" s="82">
        <f t="shared" si="137"/>
        <v>62.990000000000066</v>
      </c>
      <c r="W165" s="83">
        <f t="shared" si="138"/>
        <v>0.85826470455875059</v>
      </c>
      <c r="X165" s="84">
        <v>0</v>
      </c>
      <c r="Y165" s="84">
        <v>0</v>
      </c>
      <c r="Z165" s="82">
        <f t="shared" si="139"/>
        <v>0</v>
      </c>
      <c r="AA165" s="83"/>
      <c r="AB165" s="84">
        <v>2660.73</v>
      </c>
      <c r="AC165" s="84">
        <v>4307.7700000000004</v>
      </c>
      <c r="AD165" s="82">
        <f t="shared" si="140"/>
        <v>-1647.0400000000004</v>
      </c>
      <c r="AE165" s="83">
        <f t="shared" si="141"/>
        <v>1.6190180890206824</v>
      </c>
      <c r="AF165" s="84">
        <v>551.78</v>
      </c>
      <c r="AG165" s="84">
        <v>2014.48</v>
      </c>
      <c r="AH165" s="82">
        <f t="shared" si="142"/>
        <v>-1462.7</v>
      </c>
      <c r="AI165" s="85">
        <f t="shared" si="143"/>
        <v>3.6508753488709269</v>
      </c>
      <c r="AJ165" s="84">
        <v>3038.3500000000004</v>
      </c>
      <c r="AK165" s="84">
        <v>9477.869999999999</v>
      </c>
      <c r="AL165" s="82">
        <f t="shared" si="144"/>
        <v>-6439.5199999999986</v>
      </c>
      <c r="AM165" s="86">
        <f t="shared" si="145"/>
        <v>3.1194134974575007</v>
      </c>
      <c r="AN165" s="80">
        <v>0</v>
      </c>
      <c r="AO165" s="81">
        <v>0</v>
      </c>
      <c r="AP165" s="87">
        <f t="shared" si="146"/>
        <v>0</v>
      </c>
      <c r="AQ165" s="83"/>
      <c r="AR165" s="84">
        <v>0</v>
      </c>
      <c r="AS165" s="84">
        <v>0</v>
      </c>
      <c r="AT165" s="87">
        <f t="shared" si="127"/>
        <v>0</v>
      </c>
      <c r="AU165" s="96"/>
      <c r="AV165" s="80">
        <v>655.54</v>
      </c>
      <c r="AW165" s="81">
        <v>1104.06</v>
      </c>
      <c r="AX165" s="87">
        <f t="shared" si="147"/>
        <v>-448.52</v>
      </c>
      <c r="AY165" s="83">
        <f t="shared" si="148"/>
        <v>1.6841992860847546</v>
      </c>
      <c r="AZ165" s="90">
        <v>0</v>
      </c>
      <c r="BA165" s="82">
        <v>0</v>
      </c>
      <c r="BB165" s="82">
        <f t="shared" si="149"/>
        <v>0</v>
      </c>
      <c r="BC165" s="91"/>
      <c r="BD165" s="84">
        <v>10940.48</v>
      </c>
      <c r="BE165" s="84">
        <v>12066.44</v>
      </c>
      <c r="BF165" s="87">
        <f t="shared" si="150"/>
        <v>-1125.9600000000009</v>
      </c>
      <c r="BG165" s="83">
        <f t="shared" si="151"/>
        <v>1.1029168738483139</v>
      </c>
      <c r="BH165" s="84">
        <v>1374.75</v>
      </c>
      <c r="BI165" s="84">
        <v>0</v>
      </c>
      <c r="BJ165" s="82">
        <f t="shared" si="152"/>
        <v>1374.75</v>
      </c>
      <c r="BK165" s="86">
        <f t="shared" si="153"/>
        <v>0</v>
      </c>
      <c r="BL165" s="80">
        <v>2479.79</v>
      </c>
      <c r="BM165" s="80">
        <v>0</v>
      </c>
      <c r="BN165" s="82">
        <f t="shared" si="154"/>
        <v>2479.79</v>
      </c>
      <c r="BO165" s="86">
        <f t="shared" si="155"/>
        <v>0</v>
      </c>
      <c r="BP165" s="80">
        <v>327.12000000000006</v>
      </c>
      <c r="BQ165" s="80">
        <v>0</v>
      </c>
      <c r="BR165" s="82">
        <f t="shared" si="156"/>
        <v>327.12000000000006</v>
      </c>
      <c r="BS165" s="86">
        <f t="shared" si="157"/>
        <v>0</v>
      </c>
      <c r="BT165" s="80">
        <v>731.78000000000009</v>
      </c>
      <c r="BU165" s="80">
        <v>0</v>
      </c>
      <c r="BV165" s="82">
        <f t="shared" si="158"/>
        <v>731.78000000000009</v>
      </c>
      <c r="BW165" s="86">
        <f t="shared" si="159"/>
        <v>0</v>
      </c>
      <c r="BX165" s="80">
        <v>0</v>
      </c>
      <c r="BY165" s="80">
        <v>0</v>
      </c>
      <c r="BZ165" s="82">
        <f t="shared" si="160"/>
        <v>0</v>
      </c>
      <c r="CA165" s="86"/>
      <c r="CB165" s="80">
        <v>638.64</v>
      </c>
      <c r="CC165" s="80">
        <v>0</v>
      </c>
      <c r="CD165" s="82">
        <f t="shared" si="161"/>
        <v>638.64</v>
      </c>
      <c r="CE165" s="83">
        <f t="shared" si="162"/>
        <v>0</v>
      </c>
      <c r="CF165" s="84">
        <v>88.45</v>
      </c>
      <c r="CG165" s="84">
        <v>0</v>
      </c>
      <c r="CH165" s="82">
        <f t="shared" si="163"/>
        <v>88.45</v>
      </c>
      <c r="CI165" s="86">
        <f t="shared" si="164"/>
        <v>0</v>
      </c>
      <c r="CJ165" s="80">
        <v>0</v>
      </c>
      <c r="CK165" s="81">
        <v>0</v>
      </c>
      <c r="CL165" s="81">
        <v>0</v>
      </c>
      <c r="CM165" s="92"/>
      <c r="CN165" s="93">
        <v>8416.69</v>
      </c>
      <c r="CO165" s="93">
        <v>15489.310000000001</v>
      </c>
      <c r="CP165" s="87">
        <f t="shared" si="165"/>
        <v>-7072.6200000000008</v>
      </c>
      <c r="CQ165" s="94">
        <f t="shared" si="166"/>
        <v>1.8403089575593257</v>
      </c>
      <c r="CR165" s="80">
        <v>9160.59</v>
      </c>
      <c r="CS165" s="81">
        <v>7927.64</v>
      </c>
      <c r="CT165" s="87">
        <f t="shared" si="167"/>
        <v>1232.9499999999998</v>
      </c>
      <c r="CU165" s="94">
        <f t="shared" si="168"/>
        <v>0.86540714080643277</v>
      </c>
      <c r="CV165" s="80">
        <v>4713</v>
      </c>
      <c r="CW165" s="81">
        <v>0</v>
      </c>
      <c r="CX165" s="87">
        <f t="shared" si="169"/>
        <v>4713</v>
      </c>
      <c r="CY165" s="86">
        <f t="shared" si="170"/>
        <v>0</v>
      </c>
      <c r="CZ165" s="80">
        <v>885.02999999999986</v>
      </c>
      <c r="DA165" s="81">
        <v>728.48</v>
      </c>
      <c r="DB165" s="87">
        <f t="shared" si="171"/>
        <v>156.54999999999984</v>
      </c>
      <c r="DC165" s="86">
        <f t="shared" si="172"/>
        <v>0.82311334079070786</v>
      </c>
      <c r="DD165" s="80">
        <v>115.23</v>
      </c>
      <c r="DE165" s="81">
        <v>1328.77</v>
      </c>
      <c r="DF165" s="87">
        <f t="shared" si="173"/>
        <v>-1213.54</v>
      </c>
      <c r="DG165" s="86">
        <f t="shared" si="174"/>
        <v>11.53145882148746</v>
      </c>
      <c r="DH165" s="95">
        <v>3832.1500000000005</v>
      </c>
      <c r="DI165" s="403">
        <v>2938.9600000000005</v>
      </c>
      <c r="DJ165" s="87">
        <f t="shared" si="175"/>
        <v>893.19</v>
      </c>
      <c r="DK165" s="94">
        <f t="shared" si="176"/>
        <v>0.76692196286679803</v>
      </c>
      <c r="DL165" s="80">
        <v>0</v>
      </c>
      <c r="DM165" s="81">
        <v>0</v>
      </c>
      <c r="DN165" s="87">
        <f t="shared" si="177"/>
        <v>0</v>
      </c>
      <c r="DO165" s="406"/>
      <c r="DP165" s="84">
        <v>0</v>
      </c>
      <c r="DQ165" s="80">
        <v>0</v>
      </c>
      <c r="DR165" s="82">
        <f t="shared" si="178"/>
        <v>0</v>
      </c>
      <c r="DS165" s="96"/>
      <c r="DT165" s="97">
        <v>1957.0399999999997</v>
      </c>
      <c r="DU165" s="97">
        <v>2217.8200000000002</v>
      </c>
      <c r="DV165" s="98">
        <f t="shared" si="181"/>
        <v>59130.749999999993</v>
      </c>
      <c r="DW165" s="87">
        <f t="shared" si="182"/>
        <v>63743.03</v>
      </c>
      <c r="DX165" s="87">
        <f t="shared" si="179"/>
        <v>-4612.2800000000061</v>
      </c>
      <c r="DY165" s="83">
        <f t="shared" si="180"/>
        <v>1.0780013783014761</v>
      </c>
      <c r="DZ165" s="108"/>
      <c r="EA165" s="100">
        <f t="shared" si="128"/>
        <v>11497.559999999998</v>
      </c>
      <c r="EB165" s="91">
        <f t="shared" si="129"/>
        <v>27713.769999999997</v>
      </c>
      <c r="EC165" s="101"/>
      <c r="ED165" s="101"/>
      <c r="EE165" s="102">
        <v>9239.19</v>
      </c>
      <c r="EF165" s="102">
        <v>21591.99</v>
      </c>
      <c r="EG165" s="103">
        <f t="shared" si="183"/>
        <v>12352.800000000001</v>
      </c>
      <c r="EH165" s="104">
        <f t="shared" si="130"/>
        <v>1.3370003214567512</v>
      </c>
      <c r="EI165" s="101"/>
      <c r="EJ165" s="101"/>
      <c r="EK165" s="396"/>
      <c r="EL165" s="2"/>
      <c r="EM165" s="101"/>
      <c r="EN165" s="101"/>
    </row>
    <row r="166" spans="1:144" s="1" customFormat="1" ht="15.75" customHeight="1" x14ac:dyDescent="0.25">
      <c r="A166" s="105" t="s">
        <v>166</v>
      </c>
      <c r="B166" s="106">
        <v>2</v>
      </c>
      <c r="C166" s="107">
        <v>3</v>
      </c>
      <c r="D166" s="76" t="s">
        <v>444</v>
      </c>
      <c r="E166" s="77">
        <v>787.69999999999993</v>
      </c>
      <c r="F166" s="78">
        <v>24530.010000000002</v>
      </c>
      <c r="G166" s="79">
        <v>17150.339999999997</v>
      </c>
      <c r="H166" s="80">
        <v>967.07000000000016</v>
      </c>
      <c r="I166" s="81">
        <v>962.38999999999987</v>
      </c>
      <c r="J166" s="82">
        <f t="shared" si="131"/>
        <v>4.680000000000291</v>
      </c>
      <c r="K166" s="83">
        <f t="shared" si="132"/>
        <v>0.99516063987095005</v>
      </c>
      <c r="L166" s="84">
        <v>532.64</v>
      </c>
      <c r="M166" s="84">
        <v>807.96</v>
      </c>
      <c r="N166" s="82">
        <f t="shared" si="133"/>
        <v>-275.32000000000005</v>
      </c>
      <c r="O166" s="83">
        <f t="shared" si="134"/>
        <v>1.5168969660558727</v>
      </c>
      <c r="P166" s="84">
        <v>1120.1199999999999</v>
      </c>
      <c r="Q166" s="84">
        <v>867.17000000000007</v>
      </c>
      <c r="R166" s="82">
        <f t="shared" si="135"/>
        <v>252.94999999999982</v>
      </c>
      <c r="S166" s="83">
        <f t="shared" si="136"/>
        <v>0.77417598114487751</v>
      </c>
      <c r="T166" s="84">
        <v>211.76</v>
      </c>
      <c r="U166" s="84">
        <v>180.47999999999996</v>
      </c>
      <c r="V166" s="82">
        <f t="shared" si="137"/>
        <v>31.28000000000003</v>
      </c>
      <c r="W166" s="83">
        <f t="shared" si="138"/>
        <v>0.85228560634680761</v>
      </c>
      <c r="X166" s="84">
        <v>0</v>
      </c>
      <c r="Y166" s="84">
        <v>0</v>
      </c>
      <c r="Z166" s="82">
        <f t="shared" si="139"/>
        <v>0</v>
      </c>
      <c r="AA166" s="83"/>
      <c r="AB166" s="84">
        <v>1327.82</v>
      </c>
      <c r="AC166" s="84">
        <v>3541.15</v>
      </c>
      <c r="AD166" s="82">
        <f t="shared" si="140"/>
        <v>-2213.33</v>
      </c>
      <c r="AE166" s="83">
        <f t="shared" si="141"/>
        <v>2.6668900905243182</v>
      </c>
      <c r="AF166" s="84">
        <v>269.7</v>
      </c>
      <c r="AG166" s="84">
        <v>2014.48</v>
      </c>
      <c r="AH166" s="82">
        <f t="shared" si="142"/>
        <v>-1744.78</v>
      </c>
      <c r="AI166" s="85">
        <f t="shared" si="143"/>
        <v>7.4693362995921397</v>
      </c>
      <c r="AJ166" s="84">
        <v>1484.9</v>
      </c>
      <c r="AK166" s="84">
        <v>845.62999999999988</v>
      </c>
      <c r="AL166" s="82">
        <f t="shared" si="144"/>
        <v>639.27000000000021</v>
      </c>
      <c r="AM166" s="86">
        <f t="shared" si="145"/>
        <v>0.56948616068422109</v>
      </c>
      <c r="AN166" s="80">
        <v>0</v>
      </c>
      <c r="AO166" s="81">
        <v>0</v>
      </c>
      <c r="AP166" s="87">
        <f t="shared" si="146"/>
        <v>0</v>
      </c>
      <c r="AQ166" s="83"/>
      <c r="AR166" s="84">
        <v>0</v>
      </c>
      <c r="AS166" s="84">
        <v>0</v>
      </c>
      <c r="AT166" s="87">
        <f t="shared" si="127"/>
        <v>0</v>
      </c>
      <c r="AU166" s="96"/>
      <c r="AV166" s="80">
        <v>441.57999999999993</v>
      </c>
      <c r="AW166" s="81">
        <v>0</v>
      </c>
      <c r="AX166" s="87">
        <f t="shared" si="147"/>
        <v>441.57999999999993</v>
      </c>
      <c r="AY166" s="83">
        <f t="shared" si="148"/>
        <v>0</v>
      </c>
      <c r="AZ166" s="90">
        <v>0</v>
      </c>
      <c r="BA166" s="82">
        <v>0</v>
      </c>
      <c r="BB166" s="82">
        <f t="shared" si="149"/>
        <v>0</v>
      </c>
      <c r="BC166" s="91"/>
      <c r="BD166" s="84">
        <v>3873.03</v>
      </c>
      <c r="BE166" s="84">
        <v>0</v>
      </c>
      <c r="BF166" s="87">
        <f t="shared" si="150"/>
        <v>3873.03</v>
      </c>
      <c r="BG166" s="83">
        <f t="shared" si="151"/>
        <v>0</v>
      </c>
      <c r="BH166" s="84">
        <v>557.94000000000005</v>
      </c>
      <c r="BI166" s="84">
        <v>0</v>
      </c>
      <c r="BJ166" s="82">
        <f t="shared" si="152"/>
        <v>557.94000000000005</v>
      </c>
      <c r="BK166" s="86">
        <f t="shared" si="153"/>
        <v>0</v>
      </c>
      <c r="BL166" s="80">
        <v>908.45999999999992</v>
      </c>
      <c r="BM166" s="80">
        <v>3805.45</v>
      </c>
      <c r="BN166" s="82">
        <f t="shared" si="154"/>
        <v>-2896.99</v>
      </c>
      <c r="BO166" s="86">
        <f t="shared" si="155"/>
        <v>4.188902098056051</v>
      </c>
      <c r="BP166" s="80">
        <v>151.91999999999999</v>
      </c>
      <c r="BQ166" s="80">
        <v>0</v>
      </c>
      <c r="BR166" s="82">
        <f t="shared" si="156"/>
        <v>151.91999999999999</v>
      </c>
      <c r="BS166" s="86">
        <f t="shared" si="157"/>
        <v>0</v>
      </c>
      <c r="BT166" s="80">
        <v>449.86</v>
      </c>
      <c r="BU166" s="80">
        <v>0</v>
      </c>
      <c r="BV166" s="82">
        <f t="shared" si="158"/>
        <v>449.86</v>
      </c>
      <c r="BW166" s="86">
        <f t="shared" si="159"/>
        <v>0</v>
      </c>
      <c r="BX166" s="80">
        <v>0</v>
      </c>
      <c r="BY166" s="80">
        <v>0</v>
      </c>
      <c r="BZ166" s="82">
        <f t="shared" si="160"/>
        <v>0</v>
      </c>
      <c r="CA166" s="86"/>
      <c r="CB166" s="80">
        <v>347.84</v>
      </c>
      <c r="CC166" s="80">
        <v>0</v>
      </c>
      <c r="CD166" s="82">
        <f t="shared" si="161"/>
        <v>347.84</v>
      </c>
      <c r="CE166" s="83">
        <f t="shared" si="162"/>
        <v>0</v>
      </c>
      <c r="CF166" s="84">
        <v>65.599999999999994</v>
      </c>
      <c r="CG166" s="84">
        <v>0</v>
      </c>
      <c r="CH166" s="82">
        <f t="shared" si="163"/>
        <v>65.599999999999994</v>
      </c>
      <c r="CI166" s="86">
        <f t="shared" si="164"/>
        <v>0</v>
      </c>
      <c r="CJ166" s="80">
        <v>0</v>
      </c>
      <c r="CK166" s="81">
        <v>0</v>
      </c>
      <c r="CL166" s="81">
        <v>0</v>
      </c>
      <c r="CM166" s="92"/>
      <c r="CN166" s="93">
        <v>7037.4600000000009</v>
      </c>
      <c r="CO166" s="93">
        <v>10448.279999999999</v>
      </c>
      <c r="CP166" s="87">
        <f t="shared" si="165"/>
        <v>-3410.8199999999979</v>
      </c>
      <c r="CQ166" s="94">
        <f t="shared" si="166"/>
        <v>1.4846663426861393</v>
      </c>
      <c r="CR166" s="80">
        <v>4423.41</v>
      </c>
      <c r="CS166" s="81">
        <v>4086.3199999999997</v>
      </c>
      <c r="CT166" s="87">
        <f t="shared" si="167"/>
        <v>337.09000000000015</v>
      </c>
      <c r="CU166" s="94">
        <f t="shared" si="168"/>
        <v>0.92379408646270633</v>
      </c>
      <c r="CV166" s="80">
        <v>3017.2699999999995</v>
      </c>
      <c r="CW166" s="81">
        <v>0</v>
      </c>
      <c r="CX166" s="87">
        <f t="shared" si="169"/>
        <v>3017.2699999999995</v>
      </c>
      <c r="CY166" s="86">
        <f t="shared" si="170"/>
        <v>0</v>
      </c>
      <c r="CZ166" s="80">
        <v>447.49</v>
      </c>
      <c r="DA166" s="81">
        <v>368.03</v>
      </c>
      <c r="DB166" s="87">
        <f t="shared" si="171"/>
        <v>79.460000000000036</v>
      </c>
      <c r="DC166" s="86">
        <f t="shared" si="172"/>
        <v>0.8224317861851661</v>
      </c>
      <c r="DD166" s="80">
        <v>58.06</v>
      </c>
      <c r="DE166" s="81">
        <v>341.34</v>
      </c>
      <c r="DF166" s="87">
        <f t="shared" si="173"/>
        <v>-283.27999999999997</v>
      </c>
      <c r="DG166" s="86">
        <f t="shared" si="174"/>
        <v>5.8790905959352386</v>
      </c>
      <c r="DH166" s="95">
        <v>429.55</v>
      </c>
      <c r="DI166" s="403">
        <v>88.38</v>
      </c>
      <c r="DJ166" s="87">
        <f t="shared" si="175"/>
        <v>341.17</v>
      </c>
      <c r="DK166" s="94">
        <f t="shared" si="176"/>
        <v>0.20575020370154812</v>
      </c>
      <c r="DL166" s="80">
        <v>0</v>
      </c>
      <c r="DM166" s="81">
        <v>0</v>
      </c>
      <c r="DN166" s="87">
        <f t="shared" si="177"/>
        <v>0</v>
      </c>
      <c r="DO166" s="406"/>
      <c r="DP166" s="84">
        <v>0</v>
      </c>
      <c r="DQ166" s="80">
        <v>0</v>
      </c>
      <c r="DR166" s="82">
        <f t="shared" si="178"/>
        <v>0</v>
      </c>
      <c r="DS166" s="96"/>
      <c r="DT166" s="97">
        <v>962.74000000000012</v>
      </c>
      <c r="DU166" s="97">
        <v>992.39</v>
      </c>
      <c r="DV166" s="98">
        <f t="shared" si="181"/>
        <v>29086.219999999998</v>
      </c>
      <c r="DW166" s="87">
        <f t="shared" si="182"/>
        <v>29349.449999999997</v>
      </c>
      <c r="DX166" s="87">
        <f t="shared" si="179"/>
        <v>-263.22999999999956</v>
      </c>
      <c r="DY166" s="83">
        <f t="shared" si="180"/>
        <v>1.0090499899952623</v>
      </c>
      <c r="DZ166" s="108"/>
      <c r="EA166" s="100">
        <f t="shared" si="128"/>
        <v>24266.78</v>
      </c>
      <c r="EB166" s="91">
        <f t="shared" si="129"/>
        <v>19699.53999999999</v>
      </c>
      <c r="EC166" s="101"/>
      <c r="ED166" s="101"/>
      <c r="EE166" s="102">
        <v>4544.72</v>
      </c>
      <c r="EF166" s="102">
        <v>94076.69</v>
      </c>
      <c r="EG166" s="103">
        <f t="shared" si="183"/>
        <v>89531.97</v>
      </c>
      <c r="EH166" s="104">
        <f t="shared" si="130"/>
        <v>19.700216955059936</v>
      </c>
      <c r="EI166" s="101"/>
      <c r="EJ166" s="101"/>
      <c r="EK166" s="396"/>
      <c r="EL166" s="2"/>
      <c r="EM166" s="101"/>
      <c r="EN166" s="101"/>
    </row>
    <row r="167" spans="1:144" s="1" customFormat="1" ht="15.75" customHeight="1" x14ac:dyDescent="0.25">
      <c r="A167" s="105" t="s">
        <v>167</v>
      </c>
      <c r="B167" s="106">
        <v>3</v>
      </c>
      <c r="C167" s="107">
        <v>3</v>
      </c>
      <c r="D167" s="76" t="s">
        <v>445</v>
      </c>
      <c r="E167" s="77">
        <v>1392.6000000000001</v>
      </c>
      <c r="F167" s="78">
        <v>29222.059999999998</v>
      </c>
      <c r="G167" s="79">
        <v>6743.9199999999992</v>
      </c>
      <c r="H167" s="80">
        <v>2191.96</v>
      </c>
      <c r="I167" s="81">
        <v>975.77</v>
      </c>
      <c r="J167" s="82">
        <f t="shared" si="131"/>
        <v>1216.19</v>
      </c>
      <c r="K167" s="83">
        <f t="shared" si="132"/>
        <v>0.44515867077866383</v>
      </c>
      <c r="L167" s="84">
        <v>1276.4399999999998</v>
      </c>
      <c r="M167" s="84">
        <v>1001.89</v>
      </c>
      <c r="N167" s="82">
        <f t="shared" si="133"/>
        <v>274.54999999999984</v>
      </c>
      <c r="O167" s="83">
        <f t="shared" si="134"/>
        <v>0.78490959230359447</v>
      </c>
      <c r="P167" s="84">
        <v>1928.46</v>
      </c>
      <c r="Q167" s="84">
        <v>1489.2500000000002</v>
      </c>
      <c r="R167" s="82">
        <f t="shared" si="135"/>
        <v>439.20999999999981</v>
      </c>
      <c r="S167" s="83">
        <f t="shared" si="136"/>
        <v>0.77224832249567021</v>
      </c>
      <c r="T167" s="84">
        <v>399.52</v>
      </c>
      <c r="U167" s="84">
        <v>342.43</v>
      </c>
      <c r="V167" s="82">
        <f t="shared" si="137"/>
        <v>57.089999999999975</v>
      </c>
      <c r="W167" s="83">
        <f t="shared" si="138"/>
        <v>0.85710352422907499</v>
      </c>
      <c r="X167" s="84">
        <v>0</v>
      </c>
      <c r="Y167" s="84">
        <v>0</v>
      </c>
      <c r="Z167" s="82">
        <f t="shared" si="139"/>
        <v>0</v>
      </c>
      <c r="AA167" s="83"/>
      <c r="AB167" s="84">
        <v>1975.4</v>
      </c>
      <c r="AC167" s="84">
        <v>2890.58</v>
      </c>
      <c r="AD167" s="82">
        <f t="shared" si="140"/>
        <v>-915.17999999999984</v>
      </c>
      <c r="AE167" s="83">
        <f t="shared" si="141"/>
        <v>1.463288447909284</v>
      </c>
      <c r="AF167" s="84">
        <v>476.81000000000006</v>
      </c>
      <c r="AG167" s="84">
        <v>1326.08</v>
      </c>
      <c r="AH167" s="82">
        <f t="shared" si="142"/>
        <v>-849.26999999999987</v>
      </c>
      <c r="AI167" s="85">
        <f t="shared" si="143"/>
        <v>2.7811497242088037</v>
      </c>
      <c r="AJ167" s="84">
        <v>2625.18</v>
      </c>
      <c r="AK167" s="84">
        <v>3741.07</v>
      </c>
      <c r="AL167" s="82">
        <f t="shared" si="144"/>
        <v>-1115.8900000000003</v>
      </c>
      <c r="AM167" s="86">
        <f t="shared" si="145"/>
        <v>1.4250718046000657</v>
      </c>
      <c r="AN167" s="80">
        <v>0</v>
      </c>
      <c r="AO167" s="81">
        <v>0</v>
      </c>
      <c r="AP167" s="87">
        <f t="shared" si="146"/>
        <v>0</v>
      </c>
      <c r="AQ167" s="83"/>
      <c r="AR167" s="84">
        <v>0</v>
      </c>
      <c r="AS167" s="84">
        <v>0</v>
      </c>
      <c r="AT167" s="87">
        <f t="shared" si="127"/>
        <v>0</v>
      </c>
      <c r="AU167" s="96"/>
      <c r="AV167" s="80">
        <v>651.46</v>
      </c>
      <c r="AW167" s="81">
        <v>0</v>
      </c>
      <c r="AX167" s="87">
        <f t="shared" si="147"/>
        <v>651.46</v>
      </c>
      <c r="AY167" s="83">
        <f t="shared" si="148"/>
        <v>0</v>
      </c>
      <c r="AZ167" s="90">
        <v>0</v>
      </c>
      <c r="BA167" s="82">
        <v>0</v>
      </c>
      <c r="BB167" s="82">
        <f t="shared" si="149"/>
        <v>0</v>
      </c>
      <c r="BC167" s="91"/>
      <c r="BD167" s="84">
        <v>7548.06</v>
      </c>
      <c r="BE167" s="84">
        <v>48293.26999999999</v>
      </c>
      <c r="BF167" s="87">
        <f t="shared" si="150"/>
        <v>-40745.209999999992</v>
      </c>
      <c r="BG167" s="83">
        <f t="shared" si="151"/>
        <v>6.3981036186781752</v>
      </c>
      <c r="BH167" s="84">
        <v>1319.9099999999999</v>
      </c>
      <c r="BI167" s="84">
        <v>0</v>
      </c>
      <c r="BJ167" s="82">
        <f t="shared" si="152"/>
        <v>1319.9099999999999</v>
      </c>
      <c r="BK167" s="86">
        <f t="shared" si="153"/>
        <v>0</v>
      </c>
      <c r="BL167" s="80">
        <v>2176.1999999999998</v>
      </c>
      <c r="BM167" s="80">
        <v>4009.94</v>
      </c>
      <c r="BN167" s="82">
        <f t="shared" si="154"/>
        <v>-1833.7400000000002</v>
      </c>
      <c r="BO167" s="86">
        <f t="shared" si="155"/>
        <v>1.8426339490855621</v>
      </c>
      <c r="BP167" s="80">
        <v>277.01</v>
      </c>
      <c r="BQ167" s="80">
        <v>0</v>
      </c>
      <c r="BR167" s="82">
        <f t="shared" si="156"/>
        <v>277.01</v>
      </c>
      <c r="BS167" s="86">
        <f t="shared" si="157"/>
        <v>0</v>
      </c>
      <c r="BT167" s="80">
        <v>742.97999999999979</v>
      </c>
      <c r="BU167" s="80">
        <v>0</v>
      </c>
      <c r="BV167" s="82">
        <f t="shared" si="158"/>
        <v>742.97999999999979</v>
      </c>
      <c r="BW167" s="86">
        <f t="shared" si="159"/>
        <v>0</v>
      </c>
      <c r="BX167" s="80">
        <v>0</v>
      </c>
      <c r="BY167" s="80">
        <v>0</v>
      </c>
      <c r="BZ167" s="82">
        <f t="shared" si="160"/>
        <v>0</v>
      </c>
      <c r="CA167" s="86"/>
      <c r="CB167" s="80">
        <v>474.03999999999996</v>
      </c>
      <c r="CC167" s="80">
        <v>0</v>
      </c>
      <c r="CD167" s="82">
        <f t="shared" si="161"/>
        <v>474.03999999999996</v>
      </c>
      <c r="CE167" s="83">
        <f t="shared" si="162"/>
        <v>0</v>
      </c>
      <c r="CF167" s="84">
        <v>80.910000000000011</v>
      </c>
      <c r="CG167" s="84">
        <v>0</v>
      </c>
      <c r="CH167" s="82">
        <f t="shared" si="163"/>
        <v>80.910000000000011</v>
      </c>
      <c r="CI167" s="86">
        <f t="shared" si="164"/>
        <v>0</v>
      </c>
      <c r="CJ167" s="80">
        <v>0</v>
      </c>
      <c r="CK167" s="81">
        <v>0</v>
      </c>
      <c r="CL167" s="81">
        <v>0</v>
      </c>
      <c r="CM167" s="92"/>
      <c r="CN167" s="93">
        <v>10569.86</v>
      </c>
      <c r="CO167" s="93">
        <v>15170.929999999998</v>
      </c>
      <c r="CP167" s="87">
        <f t="shared" si="165"/>
        <v>-4601.0699999999979</v>
      </c>
      <c r="CQ167" s="94">
        <f t="shared" si="166"/>
        <v>1.4353009405990238</v>
      </c>
      <c r="CR167" s="80">
        <v>6420.8799999999992</v>
      </c>
      <c r="CS167" s="81">
        <v>5579.86</v>
      </c>
      <c r="CT167" s="87">
        <f t="shared" si="167"/>
        <v>841.01999999999953</v>
      </c>
      <c r="CU167" s="94">
        <f t="shared" si="168"/>
        <v>0.86901795392531866</v>
      </c>
      <c r="CV167" s="80">
        <v>3168.3199999999997</v>
      </c>
      <c r="CW167" s="81">
        <v>0</v>
      </c>
      <c r="CX167" s="87">
        <f t="shared" si="169"/>
        <v>3168.3199999999997</v>
      </c>
      <c r="CY167" s="86">
        <f t="shared" si="170"/>
        <v>0</v>
      </c>
      <c r="CZ167" s="80">
        <v>762.30000000000007</v>
      </c>
      <c r="DA167" s="81">
        <v>626.72</v>
      </c>
      <c r="DB167" s="87">
        <f t="shared" si="171"/>
        <v>135.58000000000004</v>
      </c>
      <c r="DC167" s="86">
        <f t="shared" si="172"/>
        <v>0.82214351305260391</v>
      </c>
      <c r="DD167" s="80">
        <v>98.580000000000013</v>
      </c>
      <c r="DE167" s="81">
        <v>0</v>
      </c>
      <c r="DF167" s="87">
        <f t="shared" si="173"/>
        <v>98.580000000000013</v>
      </c>
      <c r="DG167" s="86">
        <f t="shared" si="174"/>
        <v>0</v>
      </c>
      <c r="DH167" s="95">
        <v>1405.3</v>
      </c>
      <c r="DI167" s="403">
        <v>967.49000000000012</v>
      </c>
      <c r="DJ167" s="87">
        <f t="shared" si="175"/>
        <v>437.80999999999983</v>
      </c>
      <c r="DK167" s="94">
        <f t="shared" si="176"/>
        <v>0.68845798050238394</v>
      </c>
      <c r="DL167" s="80">
        <v>0</v>
      </c>
      <c r="DM167" s="81">
        <v>0</v>
      </c>
      <c r="DN167" s="87">
        <f t="shared" si="177"/>
        <v>0</v>
      </c>
      <c r="DO167" s="406"/>
      <c r="DP167" s="84">
        <v>0</v>
      </c>
      <c r="DQ167" s="80">
        <v>0</v>
      </c>
      <c r="DR167" s="82">
        <f t="shared" si="178"/>
        <v>0</v>
      </c>
      <c r="DS167" s="96"/>
      <c r="DT167" s="97">
        <v>1594.4499999999998</v>
      </c>
      <c r="DU167" s="97">
        <v>3623.63</v>
      </c>
      <c r="DV167" s="98">
        <f t="shared" si="181"/>
        <v>48164.03</v>
      </c>
      <c r="DW167" s="87">
        <f t="shared" si="182"/>
        <v>90038.91</v>
      </c>
      <c r="DX167" s="87">
        <f t="shared" si="179"/>
        <v>-41874.880000000005</v>
      </c>
      <c r="DY167" s="83">
        <f t="shared" si="180"/>
        <v>1.8694222638761748</v>
      </c>
      <c r="DZ167" s="108"/>
      <c r="EA167" s="100">
        <f t="shared" si="128"/>
        <v>-12652.820000000007</v>
      </c>
      <c r="EB167" s="91">
        <f t="shared" si="129"/>
        <v>-32940.179999999986</v>
      </c>
      <c r="EC167" s="101"/>
      <c r="ED167" s="101"/>
      <c r="EE167" s="102">
        <v>7525.64</v>
      </c>
      <c r="EF167" s="102">
        <v>8960.76</v>
      </c>
      <c r="EG167" s="103">
        <f t="shared" si="183"/>
        <v>1435.12</v>
      </c>
      <c r="EH167" s="104">
        <v>0</v>
      </c>
      <c r="EI167" s="101"/>
      <c r="EJ167" s="101"/>
      <c r="EK167" s="396"/>
      <c r="EL167" s="2"/>
      <c r="EM167" s="101"/>
      <c r="EN167" s="101"/>
    </row>
    <row r="168" spans="1:144" s="1" customFormat="1" ht="15.75" customHeight="1" x14ac:dyDescent="0.25">
      <c r="A168" s="105" t="s">
        <v>168</v>
      </c>
      <c r="B168" s="106">
        <v>3</v>
      </c>
      <c r="C168" s="107">
        <v>2</v>
      </c>
      <c r="D168" s="76" t="s">
        <v>446</v>
      </c>
      <c r="E168" s="77">
        <v>711.69999999999993</v>
      </c>
      <c r="F168" s="78">
        <v>-34864.810000000005</v>
      </c>
      <c r="G168" s="79">
        <v>-34740.710000000014</v>
      </c>
      <c r="H168" s="80">
        <v>1100.3800000000001</v>
      </c>
      <c r="I168" s="81">
        <v>778.7</v>
      </c>
      <c r="J168" s="82">
        <f t="shared" si="131"/>
        <v>321.68000000000006</v>
      </c>
      <c r="K168" s="83">
        <f t="shared" si="132"/>
        <v>0.70766462494774529</v>
      </c>
      <c r="L168" s="84">
        <v>507.87</v>
      </c>
      <c r="M168" s="84">
        <v>739.69</v>
      </c>
      <c r="N168" s="82">
        <f t="shared" si="133"/>
        <v>-231.82000000000005</v>
      </c>
      <c r="O168" s="83">
        <f t="shared" si="134"/>
        <v>1.4564553921279069</v>
      </c>
      <c r="P168" s="84">
        <v>1013.1000000000001</v>
      </c>
      <c r="Q168" s="84">
        <v>781.30000000000007</v>
      </c>
      <c r="R168" s="82">
        <f t="shared" si="135"/>
        <v>231.80000000000007</v>
      </c>
      <c r="S168" s="83">
        <f t="shared" si="136"/>
        <v>0.77119731517125645</v>
      </c>
      <c r="T168" s="84">
        <v>205.69000000000003</v>
      </c>
      <c r="U168" s="84">
        <v>176.12</v>
      </c>
      <c r="V168" s="82">
        <f t="shared" si="137"/>
        <v>29.570000000000022</v>
      </c>
      <c r="W168" s="83">
        <f t="shared" si="138"/>
        <v>0.85623997277456354</v>
      </c>
      <c r="X168" s="84">
        <v>0</v>
      </c>
      <c r="Y168" s="84">
        <v>0</v>
      </c>
      <c r="Z168" s="82">
        <f t="shared" si="139"/>
        <v>0</v>
      </c>
      <c r="AA168" s="83"/>
      <c r="AB168" s="84">
        <v>900.02999999999986</v>
      </c>
      <c r="AC168" s="84">
        <v>1318.98</v>
      </c>
      <c r="AD168" s="82">
        <f t="shared" si="140"/>
        <v>-418.95000000000016</v>
      </c>
      <c r="AE168" s="83">
        <f t="shared" si="141"/>
        <v>1.4654844838505385</v>
      </c>
      <c r="AF168" s="84">
        <v>243.65999999999997</v>
      </c>
      <c r="AG168" s="84">
        <v>1007.23</v>
      </c>
      <c r="AH168" s="82">
        <f t="shared" si="142"/>
        <v>-763.57</v>
      </c>
      <c r="AI168" s="85">
        <f t="shared" si="143"/>
        <v>4.1337519494377419</v>
      </c>
      <c r="AJ168" s="84">
        <v>1341.65</v>
      </c>
      <c r="AK168" s="84">
        <v>764.04000000000008</v>
      </c>
      <c r="AL168" s="82">
        <f t="shared" si="144"/>
        <v>577.61</v>
      </c>
      <c r="AM168" s="86">
        <f t="shared" si="145"/>
        <v>0.56947788171281633</v>
      </c>
      <c r="AN168" s="80">
        <v>0</v>
      </c>
      <c r="AO168" s="81">
        <v>0</v>
      </c>
      <c r="AP168" s="87">
        <f t="shared" si="146"/>
        <v>0</v>
      </c>
      <c r="AQ168" s="83"/>
      <c r="AR168" s="84">
        <v>0</v>
      </c>
      <c r="AS168" s="84">
        <v>0</v>
      </c>
      <c r="AT168" s="87">
        <f t="shared" si="127"/>
        <v>0</v>
      </c>
      <c r="AU168" s="96"/>
      <c r="AV168" s="80">
        <v>327.39</v>
      </c>
      <c r="AW168" s="81">
        <v>0</v>
      </c>
      <c r="AX168" s="87">
        <f t="shared" si="147"/>
        <v>327.39</v>
      </c>
      <c r="AY168" s="83">
        <f t="shared" si="148"/>
        <v>0</v>
      </c>
      <c r="AZ168" s="90">
        <v>0</v>
      </c>
      <c r="BA168" s="82">
        <v>0</v>
      </c>
      <c r="BB168" s="82">
        <f t="shared" si="149"/>
        <v>0</v>
      </c>
      <c r="BC168" s="91"/>
      <c r="BD168" s="84">
        <v>4267.1100000000006</v>
      </c>
      <c r="BE168" s="84">
        <v>0</v>
      </c>
      <c r="BF168" s="87">
        <f t="shared" si="150"/>
        <v>4267.1100000000006</v>
      </c>
      <c r="BG168" s="83">
        <f t="shared" si="151"/>
        <v>0</v>
      </c>
      <c r="BH168" s="84">
        <v>675.84</v>
      </c>
      <c r="BI168" s="84">
        <v>0</v>
      </c>
      <c r="BJ168" s="82">
        <f t="shared" si="152"/>
        <v>675.84</v>
      </c>
      <c r="BK168" s="86">
        <f t="shared" si="153"/>
        <v>0</v>
      </c>
      <c r="BL168" s="80">
        <v>865.7299999999999</v>
      </c>
      <c r="BM168" s="80">
        <v>0</v>
      </c>
      <c r="BN168" s="82">
        <f t="shared" si="154"/>
        <v>865.7299999999999</v>
      </c>
      <c r="BO168" s="86">
        <f t="shared" si="155"/>
        <v>0</v>
      </c>
      <c r="BP168" s="80">
        <v>140.19</v>
      </c>
      <c r="BQ168" s="80">
        <v>0</v>
      </c>
      <c r="BR168" s="82">
        <f t="shared" si="156"/>
        <v>140.19</v>
      </c>
      <c r="BS168" s="86">
        <f t="shared" si="157"/>
        <v>0</v>
      </c>
      <c r="BT168" s="80">
        <v>391.07999999999993</v>
      </c>
      <c r="BU168" s="80">
        <v>0</v>
      </c>
      <c r="BV168" s="82">
        <f t="shared" si="158"/>
        <v>391.07999999999993</v>
      </c>
      <c r="BW168" s="86">
        <f t="shared" si="159"/>
        <v>0</v>
      </c>
      <c r="BX168" s="80">
        <v>0</v>
      </c>
      <c r="BY168" s="80">
        <v>0</v>
      </c>
      <c r="BZ168" s="82">
        <f t="shared" si="160"/>
        <v>0</v>
      </c>
      <c r="CA168" s="86"/>
      <c r="CB168" s="80">
        <v>194.36</v>
      </c>
      <c r="CC168" s="80">
        <v>963.8</v>
      </c>
      <c r="CD168" s="82">
        <f t="shared" si="161"/>
        <v>-769.43999999999994</v>
      </c>
      <c r="CE168" s="83">
        <f t="shared" si="162"/>
        <v>4.9588392673389583</v>
      </c>
      <c r="CF168" s="84">
        <v>37.99</v>
      </c>
      <c r="CG168" s="84">
        <v>0</v>
      </c>
      <c r="CH168" s="82">
        <f t="shared" si="163"/>
        <v>37.99</v>
      </c>
      <c r="CI168" s="86">
        <f t="shared" si="164"/>
        <v>0</v>
      </c>
      <c r="CJ168" s="80">
        <v>0</v>
      </c>
      <c r="CK168" s="81">
        <v>0</v>
      </c>
      <c r="CL168" s="81">
        <v>0</v>
      </c>
      <c r="CM168" s="92"/>
      <c r="CN168" s="93">
        <v>4124.16</v>
      </c>
      <c r="CO168" s="93">
        <v>6989.7699999999995</v>
      </c>
      <c r="CP168" s="87">
        <f t="shared" si="165"/>
        <v>-2865.6099999999997</v>
      </c>
      <c r="CQ168" s="94">
        <f t="shared" si="166"/>
        <v>1.6948348269708255</v>
      </c>
      <c r="CR168" s="80">
        <v>4427.0999999999995</v>
      </c>
      <c r="CS168" s="81">
        <v>3977.63</v>
      </c>
      <c r="CT168" s="87">
        <f t="shared" si="167"/>
        <v>449.46999999999935</v>
      </c>
      <c r="CU168" s="94">
        <f t="shared" si="168"/>
        <v>0.89847304104266912</v>
      </c>
      <c r="CV168" s="80">
        <v>1457.14</v>
      </c>
      <c r="CW168" s="81">
        <v>0</v>
      </c>
      <c r="CX168" s="87">
        <f t="shared" si="169"/>
        <v>1457.14</v>
      </c>
      <c r="CY168" s="86">
        <f t="shared" si="170"/>
        <v>0</v>
      </c>
      <c r="CZ168" s="80">
        <v>316.56</v>
      </c>
      <c r="DA168" s="81">
        <v>260.43</v>
      </c>
      <c r="DB168" s="87">
        <f t="shared" si="171"/>
        <v>56.129999999999995</v>
      </c>
      <c r="DC168" s="86">
        <f t="shared" si="172"/>
        <v>0.82268764215314638</v>
      </c>
      <c r="DD168" s="80">
        <v>41.11</v>
      </c>
      <c r="DE168" s="81">
        <v>0</v>
      </c>
      <c r="DF168" s="87">
        <f t="shared" si="173"/>
        <v>41.11</v>
      </c>
      <c r="DG168" s="86">
        <f t="shared" si="174"/>
        <v>0</v>
      </c>
      <c r="DH168" s="95">
        <v>2024.79</v>
      </c>
      <c r="DI168" s="403">
        <v>1393.53</v>
      </c>
      <c r="DJ168" s="87">
        <f t="shared" si="175"/>
        <v>631.26</v>
      </c>
      <c r="DK168" s="94">
        <f t="shared" si="176"/>
        <v>0.68823433541256129</v>
      </c>
      <c r="DL168" s="80">
        <v>0</v>
      </c>
      <c r="DM168" s="81">
        <v>0</v>
      </c>
      <c r="DN168" s="87">
        <f t="shared" si="177"/>
        <v>0</v>
      </c>
      <c r="DO168" s="406"/>
      <c r="DP168" s="84">
        <v>0</v>
      </c>
      <c r="DQ168" s="80">
        <v>0</v>
      </c>
      <c r="DR168" s="82">
        <f t="shared" si="178"/>
        <v>0</v>
      </c>
      <c r="DS168" s="96"/>
      <c r="DT168" s="97">
        <v>842.34999999999991</v>
      </c>
      <c r="DU168" s="97">
        <v>693.46</v>
      </c>
      <c r="DV168" s="98">
        <f t="shared" si="181"/>
        <v>25445.280000000002</v>
      </c>
      <c r="DW168" s="87">
        <f t="shared" si="182"/>
        <v>19844.679999999997</v>
      </c>
      <c r="DX168" s="87">
        <f t="shared" si="179"/>
        <v>5600.6000000000058</v>
      </c>
      <c r="DY168" s="83">
        <f t="shared" si="180"/>
        <v>0.77989631082856992</v>
      </c>
      <c r="DZ168" s="108"/>
      <c r="EA168" s="100">
        <f t="shared" si="128"/>
        <v>-29264.21</v>
      </c>
      <c r="EB168" s="91">
        <f t="shared" si="129"/>
        <v>-29132.210000000014</v>
      </c>
      <c r="EC168" s="101"/>
      <c r="ED168" s="101"/>
      <c r="EE168" s="102">
        <v>3975.8399999999997</v>
      </c>
      <c r="EF168" s="102">
        <v>9273.77</v>
      </c>
      <c r="EG168" s="103">
        <f t="shared" si="183"/>
        <v>5297.93</v>
      </c>
      <c r="EH168" s="104">
        <v>0</v>
      </c>
      <c r="EI168" s="101"/>
      <c r="EJ168" s="101"/>
      <c r="EK168" s="396"/>
      <c r="EL168" s="2"/>
      <c r="EM168" s="101"/>
      <c r="EN168" s="101"/>
    </row>
    <row r="169" spans="1:144" s="1" customFormat="1" ht="15.75" customHeight="1" x14ac:dyDescent="0.25">
      <c r="A169" s="105" t="s">
        <v>169</v>
      </c>
      <c r="B169" s="106">
        <v>2</v>
      </c>
      <c r="C169" s="107">
        <v>3</v>
      </c>
      <c r="D169" s="76" t="s">
        <v>447</v>
      </c>
      <c r="E169" s="77">
        <v>929.39999999999986</v>
      </c>
      <c r="F169" s="78">
        <v>26811.020000000004</v>
      </c>
      <c r="G169" s="79">
        <v>25939.439999999999</v>
      </c>
      <c r="H169" s="80">
        <v>1375.9699999999998</v>
      </c>
      <c r="I169" s="81">
        <v>967.06000000000017</v>
      </c>
      <c r="J169" s="82">
        <f t="shared" si="131"/>
        <v>408.90999999999963</v>
      </c>
      <c r="K169" s="83">
        <f t="shared" si="132"/>
        <v>0.70282055568071999</v>
      </c>
      <c r="L169" s="84">
        <v>687.50000000000011</v>
      </c>
      <c r="M169" s="84">
        <v>808.53</v>
      </c>
      <c r="N169" s="82">
        <f t="shared" si="133"/>
        <v>-121.02999999999986</v>
      </c>
      <c r="O169" s="83">
        <f t="shared" si="134"/>
        <v>1.1760436363636362</v>
      </c>
      <c r="P169" s="84">
        <v>1338.2600000000002</v>
      </c>
      <c r="Q169" s="84">
        <v>1036.49</v>
      </c>
      <c r="R169" s="82">
        <f t="shared" si="135"/>
        <v>301.77000000000021</v>
      </c>
      <c r="S169" s="83">
        <f t="shared" si="136"/>
        <v>0.77450570143320419</v>
      </c>
      <c r="T169" s="84">
        <v>245.82</v>
      </c>
      <c r="U169" s="84">
        <v>210.01</v>
      </c>
      <c r="V169" s="82">
        <f t="shared" si="137"/>
        <v>35.81</v>
      </c>
      <c r="W169" s="83">
        <f t="shared" si="138"/>
        <v>0.85432430233504186</v>
      </c>
      <c r="X169" s="84">
        <v>0</v>
      </c>
      <c r="Y169" s="84">
        <v>0</v>
      </c>
      <c r="Z169" s="82">
        <f t="shared" si="139"/>
        <v>0</v>
      </c>
      <c r="AA169" s="83"/>
      <c r="AB169" s="84">
        <v>1671.7199999999998</v>
      </c>
      <c r="AC169" s="84">
        <v>2482.54</v>
      </c>
      <c r="AD169" s="82">
        <f t="shared" si="140"/>
        <v>-810.82000000000016</v>
      </c>
      <c r="AE169" s="83">
        <f t="shared" si="141"/>
        <v>1.4850214150695094</v>
      </c>
      <c r="AF169" s="84">
        <v>318.20999999999998</v>
      </c>
      <c r="AG169" s="84">
        <v>2007.58</v>
      </c>
      <c r="AH169" s="82">
        <f t="shared" si="142"/>
        <v>-1689.37</v>
      </c>
      <c r="AI169" s="85">
        <f t="shared" si="143"/>
        <v>6.3089783476320669</v>
      </c>
      <c r="AJ169" s="84">
        <v>1752.0299999999997</v>
      </c>
      <c r="AK169" s="84">
        <v>997.78</v>
      </c>
      <c r="AL169" s="82">
        <f t="shared" si="144"/>
        <v>754.24999999999977</v>
      </c>
      <c r="AM169" s="86">
        <f t="shared" si="145"/>
        <v>0.56949938071836681</v>
      </c>
      <c r="AN169" s="80">
        <v>0</v>
      </c>
      <c r="AO169" s="81">
        <v>0</v>
      </c>
      <c r="AP169" s="87">
        <f t="shared" si="146"/>
        <v>0</v>
      </c>
      <c r="AQ169" s="83"/>
      <c r="AR169" s="84">
        <v>0</v>
      </c>
      <c r="AS169" s="84">
        <v>0</v>
      </c>
      <c r="AT169" s="87">
        <f t="shared" si="127"/>
        <v>0</v>
      </c>
      <c r="AU169" s="96"/>
      <c r="AV169" s="80">
        <v>445.26</v>
      </c>
      <c r="AW169" s="81">
        <v>728.17</v>
      </c>
      <c r="AX169" s="87">
        <f t="shared" si="147"/>
        <v>-282.90999999999997</v>
      </c>
      <c r="AY169" s="83">
        <f t="shared" si="148"/>
        <v>1.6353815748102232</v>
      </c>
      <c r="AZ169" s="90">
        <v>0</v>
      </c>
      <c r="BA169" s="82">
        <v>0</v>
      </c>
      <c r="BB169" s="82">
        <f t="shared" si="149"/>
        <v>0</v>
      </c>
      <c r="BC169" s="91"/>
      <c r="BD169" s="84">
        <v>5049.99</v>
      </c>
      <c r="BE169" s="84">
        <v>0</v>
      </c>
      <c r="BF169" s="87">
        <f t="shared" si="150"/>
        <v>5049.99</v>
      </c>
      <c r="BG169" s="83">
        <f t="shared" si="151"/>
        <v>0</v>
      </c>
      <c r="BH169" s="84">
        <v>816.09999999999991</v>
      </c>
      <c r="BI169" s="84">
        <v>0</v>
      </c>
      <c r="BJ169" s="82">
        <f t="shared" si="152"/>
        <v>816.09999999999991</v>
      </c>
      <c r="BK169" s="86">
        <f t="shared" si="153"/>
        <v>0</v>
      </c>
      <c r="BL169" s="80">
        <v>1171.9000000000001</v>
      </c>
      <c r="BM169" s="80">
        <v>0</v>
      </c>
      <c r="BN169" s="82">
        <f t="shared" si="154"/>
        <v>1171.9000000000001</v>
      </c>
      <c r="BO169" s="86">
        <f t="shared" si="155"/>
        <v>0</v>
      </c>
      <c r="BP169" s="80">
        <v>177.23</v>
      </c>
      <c r="BQ169" s="80">
        <v>0</v>
      </c>
      <c r="BR169" s="82">
        <f t="shared" si="156"/>
        <v>177.23</v>
      </c>
      <c r="BS169" s="86">
        <f t="shared" si="157"/>
        <v>0</v>
      </c>
      <c r="BT169" s="80">
        <v>533.57000000000005</v>
      </c>
      <c r="BU169" s="80">
        <v>0</v>
      </c>
      <c r="BV169" s="82">
        <f t="shared" si="158"/>
        <v>533.57000000000005</v>
      </c>
      <c r="BW169" s="86">
        <f t="shared" si="159"/>
        <v>0</v>
      </c>
      <c r="BX169" s="80">
        <v>0</v>
      </c>
      <c r="BY169" s="80">
        <v>0</v>
      </c>
      <c r="BZ169" s="82">
        <f t="shared" si="160"/>
        <v>0</v>
      </c>
      <c r="CA169" s="86"/>
      <c r="CB169" s="80">
        <v>397.66</v>
      </c>
      <c r="CC169" s="80">
        <v>0</v>
      </c>
      <c r="CD169" s="82">
        <f t="shared" si="161"/>
        <v>397.66</v>
      </c>
      <c r="CE169" s="83">
        <f t="shared" si="162"/>
        <v>0</v>
      </c>
      <c r="CF169" s="84">
        <v>80.489999999999981</v>
      </c>
      <c r="CG169" s="84">
        <v>0</v>
      </c>
      <c r="CH169" s="82">
        <f t="shared" si="163"/>
        <v>80.489999999999981</v>
      </c>
      <c r="CI169" s="86">
        <f t="shared" si="164"/>
        <v>0</v>
      </c>
      <c r="CJ169" s="80">
        <v>0</v>
      </c>
      <c r="CK169" s="81">
        <v>0</v>
      </c>
      <c r="CL169" s="81">
        <v>0</v>
      </c>
      <c r="CM169" s="92"/>
      <c r="CN169" s="93">
        <v>9263.14</v>
      </c>
      <c r="CO169" s="93">
        <v>14390.530000000002</v>
      </c>
      <c r="CP169" s="87">
        <f t="shared" si="165"/>
        <v>-5127.3900000000031</v>
      </c>
      <c r="CQ169" s="94">
        <f t="shared" si="166"/>
        <v>1.5535261261300168</v>
      </c>
      <c r="CR169" s="80">
        <v>3847.63</v>
      </c>
      <c r="CS169" s="81">
        <v>3621.2799999999997</v>
      </c>
      <c r="CT169" s="87">
        <f t="shared" si="167"/>
        <v>226.35000000000036</v>
      </c>
      <c r="CU169" s="94">
        <f t="shared" si="168"/>
        <v>0.94117157834822984</v>
      </c>
      <c r="CV169" s="80">
        <v>3115.8099999999995</v>
      </c>
      <c r="CW169" s="81">
        <v>0</v>
      </c>
      <c r="CX169" s="87">
        <f t="shared" si="169"/>
        <v>3115.8099999999995</v>
      </c>
      <c r="CY169" s="86">
        <f t="shared" si="170"/>
        <v>0</v>
      </c>
      <c r="CZ169" s="80">
        <v>361.72</v>
      </c>
      <c r="DA169" s="81">
        <v>297.88</v>
      </c>
      <c r="DB169" s="87">
        <f t="shared" si="171"/>
        <v>63.840000000000032</v>
      </c>
      <c r="DC169" s="86">
        <f t="shared" si="172"/>
        <v>0.8235098971580227</v>
      </c>
      <c r="DD169" s="80">
        <v>47.02</v>
      </c>
      <c r="DE169" s="81">
        <v>0</v>
      </c>
      <c r="DF169" s="87">
        <f t="shared" si="173"/>
        <v>47.02</v>
      </c>
      <c r="DG169" s="86">
        <f t="shared" si="174"/>
        <v>0</v>
      </c>
      <c r="DH169" s="95">
        <v>1408.13</v>
      </c>
      <c r="DI169" s="403">
        <v>725.57999999999993</v>
      </c>
      <c r="DJ169" s="87">
        <f t="shared" si="175"/>
        <v>682.55000000000018</v>
      </c>
      <c r="DK169" s="94">
        <f t="shared" si="176"/>
        <v>0.51527912905768636</v>
      </c>
      <c r="DL169" s="80">
        <v>0</v>
      </c>
      <c r="DM169" s="81">
        <v>0</v>
      </c>
      <c r="DN169" s="87">
        <f t="shared" si="177"/>
        <v>0</v>
      </c>
      <c r="DO169" s="406"/>
      <c r="DP169" s="84">
        <v>0</v>
      </c>
      <c r="DQ169" s="80">
        <v>0</v>
      </c>
      <c r="DR169" s="82">
        <f t="shared" si="178"/>
        <v>0</v>
      </c>
      <c r="DS169" s="96"/>
      <c r="DT169" s="97">
        <v>1167.3899999999999</v>
      </c>
      <c r="DU169" s="97">
        <v>1044.0999999999999</v>
      </c>
      <c r="DV169" s="98">
        <f t="shared" si="181"/>
        <v>35272.549999999996</v>
      </c>
      <c r="DW169" s="87">
        <f t="shared" si="182"/>
        <v>29317.53</v>
      </c>
      <c r="DX169" s="87">
        <f t="shared" si="179"/>
        <v>5955.0199999999968</v>
      </c>
      <c r="DY169" s="83">
        <f t="shared" si="180"/>
        <v>0.83117126490713045</v>
      </c>
      <c r="DZ169" s="108"/>
      <c r="EA169" s="100">
        <f t="shared" si="128"/>
        <v>32766.04</v>
      </c>
      <c r="EB169" s="91">
        <f t="shared" si="129"/>
        <v>34166.380000000005</v>
      </c>
      <c r="EC169" s="101"/>
      <c r="ED169" s="101"/>
      <c r="EE169" s="102">
        <v>5511.34</v>
      </c>
      <c r="EF169" s="102">
        <v>4358.51</v>
      </c>
      <c r="EG169" s="103">
        <f t="shared" si="183"/>
        <v>-1152.83</v>
      </c>
      <c r="EH169" s="104">
        <v>0</v>
      </c>
      <c r="EI169" s="101"/>
      <c r="EJ169" s="101"/>
      <c r="EK169" s="396"/>
      <c r="EL169" s="2"/>
      <c r="EM169" s="101"/>
      <c r="EN169" s="101"/>
    </row>
    <row r="170" spans="1:144" s="1" customFormat="1" ht="15.75" customHeight="1" x14ac:dyDescent="0.25">
      <c r="A170" s="105" t="s">
        <v>248</v>
      </c>
      <c r="B170" s="106">
        <v>3</v>
      </c>
      <c r="C170" s="107">
        <v>4</v>
      </c>
      <c r="D170" s="76" t="s">
        <v>448</v>
      </c>
      <c r="E170" s="77">
        <v>1564.2000000000003</v>
      </c>
      <c r="F170" s="78">
        <v>10747.100000000002</v>
      </c>
      <c r="G170" s="79">
        <v>-25963.870000000003</v>
      </c>
      <c r="H170" s="80">
        <v>2605.8800000000006</v>
      </c>
      <c r="I170" s="81">
        <v>1092.74</v>
      </c>
      <c r="J170" s="82">
        <f t="shared" si="131"/>
        <v>1513.1400000000006</v>
      </c>
      <c r="K170" s="83">
        <f t="shared" si="132"/>
        <v>0.41933627028105658</v>
      </c>
      <c r="L170" s="84">
        <v>922.30000000000018</v>
      </c>
      <c r="M170" s="84">
        <v>1070.2</v>
      </c>
      <c r="N170" s="82">
        <f t="shared" si="133"/>
        <v>-147.89999999999986</v>
      </c>
      <c r="O170" s="83">
        <f t="shared" si="134"/>
        <v>1.1603599696411144</v>
      </c>
      <c r="P170" s="84">
        <v>1956.36</v>
      </c>
      <c r="Q170" s="84">
        <v>755.24</v>
      </c>
      <c r="R170" s="82">
        <f t="shared" si="135"/>
        <v>1201.1199999999999</v>
      </c>
      <c r="S170" s="83">
        <f t="shared" si="136"/>
        <v>0.38604346848228344</v>
      </c>
      <c r="T170" s="84">
        <v>382.34</v>
      </c>
      <c r="U170" s="84">
        <v>4.88</v>
      </c>
      <c r="V170" s="82">
        <f t="shared" si="137"/>
        <v>377.46</v>
      </c>
      <c r="W170" s="83">
        <f t="shared" si="138"/>
        <v>1.2763508918763405E-2</v>
      </c>
      <c r="X170" s="84">
        <v>0</v>
      </c>
      <c r="Y170" s="84">
        <v>0</v>
      </c>
      <c r="Z170" s="82">
        <f t="shared" si="139"/>
        <v>0</v>
      </c>
      <c r="AA170" s="83"/>
      <c r="AB170" s="84">
        <v>1295.99</v>
      </c>
      <c r="AC170" s="84">
        <v>4100.03</v>
      </c>
      <c r="AD170" s="82">
        <f t="shared" si="140"/>
        <v>-2804.04</v>
      </c>
      <c r="AE170" s="83">
        <f t="shared" si="141"/>
        <v>3.1636278057701062</v>
      </c>
      <c r="AF170" s="84">
        <v>525.56999999999994</v>
      </c>
      <c r="AG170" s="84">
        <v>2014.48</v>
      </c>
      <c r="AH170" s="82">
        <f t="shared" si="142"/>
        <v>-1488.91</v>
      </c>
      <c r="AI170" s="85">
        <f t="shared" si="143"/>
        <v>3.8329432806286512</v>
      </c>
      <c r="AJ170" s="84">
        <v>1973.9599999999998</v>
      </c>
      <c r="AK170" s="84">
        <v>1723.44</v>
      </c>
      <c r="AL170" s="82">
        <f t="shared" si="144"/>
        <v>250.51999999999975</v>
      </c>
      <c r="AM170" s="86">
        <f t="shared" si="145"/>
        <v>0.87308760055928192</v>
      </c>
      <c r="AN170" s="80">
        <v>0</v>
      </c>
      <c r="AO170" s="81">
        <v>0</v>
      </c>
      <c r="AP170" s="87">
        <f t="shared" si="146"/>
        <v>0</v>
      </c>
      <c r="AQ170" s="83"/>
      <c r="AR170" s="84">
        <v>0</v>
      </c>
      <c r="AS170" s="84">
        <v>0</v>
      </c>
      <c r="AT170" s="87">
        <f t="shared" si="127"/>
        <v>0</v>
      </c>
      <c r="AU170" s="96"/>
      <c r="AV170" s="80">
        <v>395.15</v>
      </c>
      <c r="AW170" s="81">
        <v>1099.8599999999999</v>
      </c>
      <c r="AX170" s="87">
        <f t="shared" si="147"/>
        <v>-704.70999999999992</v>
      </c>
      <c r="AY170" s="83">
        <f t="shared" si="148"/>
        <v>2.7833987093508794</v>
      </c>
      <c r="AZ170" s="90">
        <v>0</v>
      </c>
      <c r="BA170" s="82">
        <v>0</v>
      </c>
      <c r="BB170" s="82">
        <f t="shared" si="149"/>
        <v>0</v>
      </c>
      <c r="BC170" s="91"/>
      <c r="BD170" s="84">
        <v>8511.09</v>
      </c>
      <c r="BE170" s="84">
        <v>0</v>
      </c>
      <c r="BF170" s="87">
        <f t="shared" si="150"/>
        <v>8511.09</v>
      </c>
      <c r="BG170" s="83">
        <f t="shared" si="151"/>
        <v>0</v>
      </c>
      <c r="BH170" s="84">
        <v>1497.5299999999997</v>
      </c>
      <c r="BI170" s="84">
        <v>0</v>
      </c>
      <c r="BJ170" s="82">
        <f t="shared" si="152"/>
        <v>1497.5299999999997</v>
      </c>
      <c r="BK170" s="86">
        <f t="shared" si="153"/>
        <v>0</v>
      </c>
      <c r="BL170" s="80">
        <v>2662.35</v>
      </c>
      <c r="BM170" s="80">
        <v>4511.3599999999997</v>
      </c>
      <c r="BN170" s="82">
        <f t="shared" si="154"/>
        <v>-1849.0099999999998</v>
      </c>
      <c r="BO170" s="86">
        <f t="shared" si="155"/>
        <v>1.6945029766935227</v>
      </c>
      <c r="BP170" s="80">
        <v>388.61</v>
      </c>
      <c r="BQ170" s="80">
        <v>0</v>
      </c>
      <c r="BR170" s="82">
        <f t="shared" si="156"/>
        <v>388.61</v>
      </c>
      <c r="BS170" s="86">
        <f t="shared" si="157"/>
        <v>0</v>
      </c>
      <c r="BT170" s="80">
        <v>1126.32</v>
      </c>
      <c r="BU170" s="80">
        <v>0</v>
      </c>
      <c r="BV170" s="82">
        <f t="shared" si="158"/>
        <v>1126.32</v>
      </c>
      <c r="BW170" s="86">
        <f t="shared" si="159"/>
        <v>0</v>
      </c>
      <c r="BX170" s="80">
        <v>0</v>
      </c>
      <c r="BY170" s="80">
        <v>0</v>
      </c>
      <c r="BZ170" s="82">
        <f t="shared" si="160"/>
        <v>0</v>
      </c>
      <c r="CA170" s="86"/>
      <c r="CB170" s="80">
        <v>1098.6600000000001</v>
      </c>
      <c r="CC170" s="80">
        <v>849.12</v>
      </c>
      <c r="CD170" s="82">
        <f t="shared" si="161"/>
        <v>249.54000000000008</v>
      </c>
      <c r="CE170" s="83">
        <f t="shared" si="162"/>
        <v>0.77286876740756916</v>
      </c>
      <c r="CF170" s="84">
        <v>68.849999999999994</v>
      </c>
      <c r="CG170" s="84">
        <v>0</v>
      </c>
      <c r="CH170" s="82">
        <f t="shared" si="163"/>
        <v>68.849999999999994</v>
      </c>
      <c r="CI170" s="86">
        <f t="shared" si="164"/>
        <v>0</v>
      </c>
      <c r="CJ170" s="80">
        <v>0</v>
      </c>
      <c r="CK170" s="81">
        <v>0</v>
      </c>
      <c r="CL170" s="81">
        <v>0</v>
      </c>
      <c r="CM170" s="92"/>
      <c r="CN170" s="93">
        <v>4355.63</v>
      </c>
      <c r="CO170" s="93">
        <v>8543.2999999999993</v>
      </c>
      <c r="CP170" s="87">
        <f t="shared" si="165"/>
        <v>-4187.6699999999992</v>
      </c>
      <c r="CQ170" s="94">
        <f t="shared" si="166"/>
        <v>1.9614384141903696</v>
      </c>
      <c r="CR170" s="80">
        <v>6787.84</v>
      </c>
      <c r="CS170" s="81">
        <v>7875.5900000000011</v>
      </c>
      <c r="CT170" s="87">
        <f t="shared" si="167"/>
        <v>-1087.7500000000009</v>
      </c>
      <c r="CU170" s="94">
        <f t="shared" si="168"/>
        <v>1.1602497996417123</v>
      </c>
      <c r="CV170" s="80">
        <v>2473.92</v>
      </c>
      <c r="CW170" s="81">
        <v>0</v>
      </c>
      <c r="CX170" s="87">
        <f t="shared" si="169"/>
        <v>2473.92</v>
      </c>
      <c r="CY170" s="86">
        <f t="shared" si="170"/>
        <v>0</v>
      </c>
      <c r="CZ170" s="80">
        <v>619.01</v>
      </c>
      <c r="DA170" s="81">
        <v>597.06999999999994</v>
      </c>
      <c r="DB170" s="87">
        <f t="shared" si="171"/>
        <v>21.940000000000055</v>
      </c>
      <c r="DC170" s="86">
        <f t="shared" si="172"/>
        <v>0.96455630765254186</v>
      </c>
      <c r="DD170" s="80">
        <v>73.08</v>
      </c>
      <c r="DE170" s="81">
        <v>0</v>
      </c>
      <c r="DF170" s="87">
        <f t="shared" si="173"/>
        <v>73.08</v>
      </c>
      <c r="DG170" s="86">
        <f t="shared" si="174"/>
        <v>0</v>
      </c>
      <c r="DH170" s="95">
        <v>4132.33</v>
      </c>
      <c r="DI170" s="403">
        <v>10325.599999999999</v>
      </c>
      <c r="DJ170" s="87">
        <f t="shared" si="175"/>
        <v>-6193.2699999999986</v>
      </c>
      <c r="DK170" s="94">
        <f t="shared" si="176"/>
        <v>2.4987355801690567</v>
      </c>
      <c r="DL170" s="80">
        <v>0</v>
      </c>
      <c r="DM170" s="81">
        <v>0</v>
      </c>
      <c r="DN170" s="87">
        <f t="shared" si="177"/>
        <v>0</v>
      </c>
      <c r="DO170" s="406"/>
      <c r="DP170" s="84">
        <v>0</v>
      </c>
      <c r="DQ170" s="80">
        <v>0</v>
      </c>
      <c r="DR170" s="82">
        <f t="shared" si="178"/>
        <v>0</v>
      </c>
      <c r="DS170" s="96"/>
      <c r="DT170" s="97">
        <v>2168.75</v>
      </c>
      <c r="DU170" s="97">
        <v>1709.37</v>
      </c>
      <c r="DV170" s="98">
        <f t="shared" si="181"/>
        <v>46021.520000000004</v>
      </c>
      <c r="DW170" s="87">
        <f t="shared" si="182"/>
        <v>46272.280000000006</v>
      </c>
      <c r="DX170" s="87">
        <f t="shared" si="179"/>
        <v>-250.76000000000204</v>
      </c>
      <c r="DY170" s="83">
        <f t="shared" si="180"/>
        <v>1.0054487552779656</v>
      </c>
      <c r="DZ170" s="108"/>
      <c r="EA170" s="100">
        <f t="shared" si="128"/>
        <v>10496.340000000004</v>
      </c>
      <c r="EB170" s="91">
        <f t="shared" si="129"/>
        <v>-15970.940000000002</v>
      </c>
      <c r="EC170" s="101"/>
      <c r="ED170" s="101"/>
      <c r="EE170" s="102">
        <v>6574.5200000000013</v>
      </c>
      <c r="EF170" s="102">
        <v>10059.780000000001</v>
      </c>
      <c r="EG170" s="103">
        <f t="shared" si="183"/>
        <v>3485.2599999999993</v>
      </c>
      <c r="EH170" s="104">
        <f>EG170/EE170</f>
        <v>0.53011626704306913</v>
      </c>
      <c r="EI170" s="101"/>
      <c r="EJ170" s="101"/>
      <c r="EK170" s="396"/>
      <c r="EL170" s="2"/>
      <c r="EM170" s="101"/>
      <c r="EN170" s="101"/>
    </row>
    <row r="171" spans="1:144" s="1" customFormat="1" ht="15.75" customHeight="1" x14ac:dyDescent="0.25">
      <c r="A171" s="105" t="s">
        <v>170</v>
      </c>
      <c r="B171" s="106">
        <v>2</v>
      </c>
      <c r="C171" s="107">
        <v>3</v>
      </c>
      <c r="D171" s="76" t="s">
        <v>449</v>
      </c>
      <c r="E171" s="77">
        <v>846.69999999999993</v>
      </c>
      <c r="F171" s="78">
        <v>-34100.47</v>
      </c>
      <c r="G171" s="79">
        <v>-29800.100000000002</v>
      </c>
      <c r="H171" s="80">
        <v>1242.55</v>
      </c>
      <c r="I171" s="81">
        <v>965.34</v>
      </c>
      <c r="J171" s="82">
        <f t="shared" si="131"/>
        <v>277.20999999999992</v>
      </c>
      <c r="K171" s="83">
        <f t="shared" si="132"/>
        <v>0.77690233793408725</v>
      </c>
      <c r="L171" s="84">
        <v>629.18000000000006</v>
      </c>
      <c r="M171" s="84">
        <v>808.31</v>
      </c>
      <c r="N171" s="82">
        <f t="shared" si="133"/>
        <v>-179.12999999999988</v>
      </c>
      <c r="O171" s="83">
        <f t="shared" si="134"/>
        <v>1.2847039003146952</v>
      </c>
      <c r="P171" s="84">
        <v>1209.5</v>
      </c>
      <c r="Q171" s="84">
        <v>939.55</v>
      </c>
      <c r="R171" s="82">
        <f t="shared" si="135"/>
        <v>269.95000000000005</v>
      </c>
      <c r="S171" s="83">
        <f t="shared" si="136"/>
        <v>0.7768085985944605</v>
      </c>
      <c r="T171" s="84">
        <v>0</v>
      </c>
      <c r="U171" s="84">
        <v>0</v>
      </c>
      <c r="V171" s="82">
        <f t="shared" si="137"/>
        <v>0</v>
      </c>
      <c r="W171" s="83"/>
      <c r="X171" s="84">
        <v>0</v>
      </c>
      <c r="Y171" s="84">
        <v>0</v>
      </c>
      <c r="Z171" s="82">
        <f t="shared" si="139"/>
        <v>0</v>
      </c>
      <c r="AA171" s="83"/>
      <c r="AB171" s="84">
        <v>1586.87</v>
      </c>
      <c r="AC171" s="84">
        <v>2415.58</v>
      </c>
      <c r="AD171" s="82">
        <f t="shared" si="140"/>
        <v>-828.71</v>
      </c>
      <c r="AE171" s="83">
        <f t="shared" si="141"/>
        <v>1.5222292941450781</v>
      </c>
      <c r="AF171" s="84">
        <v>289.90999999999997</v>
      </c>
      <c r="AG171" s="84">
        <v>2014.48</v>
      </c>
      <c r="AH171" s="82">
        <f t="shared" si="142"/>
        <v>-1724.5700000000002</v>
      </c>
      <c r="AI171" s="85">
        <f t="shared" si="143"/>
        <v>6.9486392328653732</v>
      </c>
      <c r="AJ171" s="84">
        <v>1543.61</v>
      </c>
      <c r="AK171" s="84">
        <v>908.99</v>
      </c>
      <c r="AL171" s="82">
        <f t="shared" si="144"/>
        <v>634.61999999999989</v>
      </c>
      <c r="AM171" s="86">
        <f t="shared" si="145"/>
        <v>0.58887283705080951</v>
      </c>
      <c r="AN171" s="80">
        <v>0</v>
      </c>
      <c r="AO171" s="81">
        <v>0</v>
      </c>
      <c r="AP171" s="87">
        <f t="shared" si="146"/>
        <v>0</v>
      </c>
      <c r="AQ171" s="83"/>
      <c r="AR171" s="84">
        <v>0</v>
      </c>
      <c r="AS171" s="84">
        <v>0</v>
      </c>
      <c r="AT171" s="87">
        <f t="shared" si="127"/>
        <v>0</v>
      </c>
      <c r="AU171" s="96"/>
      <c r="AV171" s="80">
        <v>1127.6199999999999</v>
      </c>
      <c r="AW171" s="81">
        <v>2188.33</v>
      </c>
      <c r="AX171" s="87">
        <f t="shared" si="147"/>
        <v>-1060.71</v>
      </c>
      <c r="AY171" s="83">
        <f t="shared" si="148"/>
        <v>1.9406626345754776</v>
      </c>
      <c r="AZ171" s="90">
        <v>0</v>
      </c>
      <c r="BA171" s="82">
        <v>0</v>
      </c>
      <c r="BB171" s="82">
        <f t="shared" si="149"/>
        <v>0</v>
      </c>
      <c r="BC171" s="91"/>
      <c r="BD171" s="84">
        <v>6044.75</v>
      </c>
      <c r="BE171" s="84">
        <v>0</v>
      </c>
      <c r="BF171" s="87">
        <f t="shared" si="150"/>
        <v>6044.75</v>
      </c>
      <c r="BG171" s="83">
        <f t="shared" si="151"/>
        <v>0</v>
      </c>
      <c r="BH171" s="84">
        <v>670.24</v>
      </c>
      <c r="BI171" s="84">
        <v>0</v>
      </c>
      <c r="BJ171" s="82">
        <f t="shared" si="152"/>
        <v>670.24</v>
      </c>
      <c r="BK171" s="86">
        <f t="shared" si="153"/>
        <v>0</v>
      </c>
      <c r="BL171" s="80">
        <v>1072.78</v>
      </c>
      <c r="BM171" s="80">
        <v>0</v>
      </c>
      <c r="BN171" s="82">
        <f t="shared" si="154"/>
        <v>1072.78</v>
      </c>
      <c r="BO171" s="86">
        <f t="shared" si="155"/>
        <v>0</v>
      </c>
      <c r="BP171" s="80">
        <v>150.86000000000001</v>
      </c>
      <c r="BQ171" s="80">
        <v>0</v>
      </c>
      <c r="BR171" s="82">
        <f t="shared" si="156"/>
        <v>150.86000000000001</v>
      </c>
      <c r="BS171" s="86">
        <f t="shared" si="157"/>
        <v>0</v>
      </c>
      <c r="BT171" s="80">
        <v>0</v>
      </c>
      <c r="BU171" s="80">
        <v>0</v>
      </c>
      <c r="BV171" s="82">
        <f t="shared" si="158"/>
        <v>0</v>
      </c>
      <c r="BW171" s="86"/>
      <c r="BX171" s="80">
        <v>0</v>
      </c>
      <c r="BY171" s="80">
        <v>0</v>
      </c>
      <c r="BZ171" s="82">
        <f t="shared" si="160"/>
        <v>0</v>
      </c>
      <c r="CA171" s="86"/>
      <c r="CB171" s="80">
        <v>375.18999999999994</v>
      </c>
      <c r="CC171" s="80">
        <v>0</v>
      </c>
      <c r="CD171" s="82">
        <f t="shared" si="161"/>
        <v>375.18999999999994</v>
      </c>
      <c r="CE171" s="83">
        <f t="shared" si="162"/>
        <v>0</v>
      </c>
      <c r="CF171" s="84">
        <v>73.34</v>
      </c>
      <c r="CG171" s="84">
        <v>0</v>
      </c>
      <c r="CH171" s="82">
        <f t="shared" si="163"/>
        <v>73.34</v>
      </c>
      <c r="CI171" s="86">
        <f t="shared" si="164"/>
        <v>0</v>
      </c>
      <c r="CJ171" s="80">
        <v>0</v>
      </c>
      <c r="CK171" s="81">
        <v>0</v>
      </c>
      <c r="CL171" s="81">
        <v>0</v>
      </c>
      <c r="CM171" s="92"/>
      <c r="CN171" s="93">
        <v>7176.7700000000013</v>
      </c>
      <c r="CO171" s="93">
        <v>10657.220000000001</v>
      </c>
      <c r="CP171" s="87">
        <f t="shared" si="165"/>
        <v>-3480.45</v>
      </c>
      <c r="CQ171" s="94">
        <f t="shared" si="166"/>
        <v>1.4849605045166556</v>
      </c>
      <c r="CR171" s="80">
        <v>4265.09</v>
      </c>
      <c r="CS171" s="81">
        <v>4235.03</v>
      </c>
      <c r="CT171" s="87">
        <f t="shared" si="167"/>
        <v>30.0600000000004</v>
      </c>
      <c r="CU171" s="94">
        <f t="shared" si="168"/>
        <v>0.99295208307444849</v>
      </c>
      <c r="CV171" s="80">
        <v>2427.8200000000002</v>
      </c>
      <c r="CW171" s="81">
        <v>0</v>
      </c>
      <c r="CX171" s="87">
        <f t="shared" si="169"/>
        <v>2427.8200000000002</v>
      </c>
      <c r="CY171" s="86">
        <f t="shared" si="170"/>
        <v>0</v>
      </c>
      <c r="CZ171" s="80">
        <v>699.19999999999993</v>
      </c>
      <c r="DA171" s="81">
        <v>575.61</v>
      </c>
      <c r="DB171" s="87">
        <f t="shared" si="171"/>
        <v>123.58999999999992</v>
      </c>
      <c r="DC171" s="86">
        <f t="shared" si="172"/>
        <v>0.82324084668192232</v>
      </c>
      <c r="DD171" s="80">
        <v>90.859999999999985</v>
      </c>
      <c r="DE171" s="81">
        <v>0</v>
      </c>
      <c r="DF171" s="87">
        <f t="shared" si="173"/>
        <v>90.859999999999985</v>
      </c>
      <c r="DG171" s="86">
        <f t="shared" si="174"/>
        <v>0</v>
      </c>
      <c r="DH171" s="95">
        <v>1408.3</v>
      </c>
      <c r="DI171" s="403">
        <v>334.51</v>
      </c>
      <c r="DJ171" s="87">
        <f t="shared" si="175"/>
        <v>1073.79</v>
      </c>
      <c r="DK171" s="94">
        <f t="shared" si="176"/>
        <v>0.23752751544415251</v>
      </c>
      <c r="DL171" s="80">
        <v>0</v>
      </c>
      <c r="DM171" s="81">
        <v>0</v>
      </c>
      <c r="DN171" s="87">
        <f t="shared" si="177"/>
        <v>0</v>
      </c>
      <c r="DO171" s="406"/>
      <c r="DP171" s="84">
        <v>0</v>
      </c>
      <c r="DQ171" s="80">
        <v>0</v>
      </c>
      <c r="DR171" s="82">
        <f t="shared" si="178"/>
        <v>0</v>
      </c>
      <c r="DS171" s="96"/>
      <c r="DT171" s="97">
        <v>1098.6500000000001</v>
      </c>
      <c r="DU171" s="97">
        <v>975.08</v>
      </c>
      <c r="DV171" s="98">
        <f t="shared" si="181"/>
        <v>33183.089999999997</v>
      </c>
      <c r="DW171" s="87">
        <f t="shared" si="182"/>
        <v>27018.030000000002</v>
      </c>
      <c r="DX171" s="87">
        <f t="shared" si="179"/>
        <v>6165.059999999994</v>
      </c>
      <c r="DY171" s="83">
        <f t="shared" si="180"/>
        <v>0.81421079230415272</v>
      </c>
      <c r="DZ171" s="108"/>
      <c r="EA171" s="100">
        <f t="shared" si="128"/>
        <v>-27935.410000000007</v>
      </c>
      <c r="EB171" s="91">
        <f t="shared" si="129"/>
        <v>-21412.940000000002</v>
      </c>
      <c r="EC171" s="101"/>
      <c r="ED171" s="101"/>
      <c r="EE171" s="102">
        <v>5184.87</v>
      </c>
      <c r="EF171" s="102">
        <v>15300.27</v>
      </c>
      <c r="EG171" s="103">
        <f t="shared" si="183"/>
        <v>10115.400000000001</v>
      </c>
      <c r="EH171" s="104">
        <v>0</v>
      </c>
      <c r="EI171" s="101"/>
      <c r="EJ171" s="101"/>
      <c r="EK171" s="396"/>
      <c r="EL171" s="2"/>
      <c r="EM171" s="101"/>
      <c r="EN171" s="101"/>
    </row>
    <row r="172" spans="1:144" s="1" customFormat="1" ht="15.75" customHeight="1" x14ac:dyDescent="0.25">
      <c r="A172" s="105" t="s">
        <v>171</v>
      </c>
      <c r="B172" s="106">
        <v>2</v>
      </c>
      <c r="C172" s="107">
        <v>3</v>
      </c>
      <c r="D172" s="76" t="s">
        <v>450</v>
      </c>
      <c r="E172" s="77">
        <v>950.98571428571438</v>
      </c>
      <c r="F172" s="78">
        <v>12937.199999999999</v>
      </c>
      <c r="G172" s="79">
        <v>13485.810000000003</v>
      </c>
      <c r="H172" s="80">
        <v>1244.07</v>
      </c>
      <c r="I172" s="81">
        <v>965.97</v>
      </c>
      <c r="J172" s="82">
        <f t="shared" si="131"/>
        <v>278.09999999999991</v>
      </c>
      <c r="K172" s="83">
        <f t="shared" si="132"/>
        <v>0.77645952398176954</v>
      </c>
      <c r="L172" s="84">
        <v>930.22</v>
      </c>
      <c r="M172" s="84">
        <v>809.43</v>
      </c>
      <c r="N172" s="82">
        <f t="shared" si="133"/>
        <v>120.79000000000008</v>
      </c>
      <c r="O172" s="83">
        <f t="shared" si="134"/>
        <v>0.87014899701145954</v>
      </c>
      <c r="P172" s="84">
        <v>1341.81</v>
      </c>
      <c r="Q172" s="84">
        <v>1039.51</v>
      </c>
      <c r="R172" s="82">
        <f t="shared" si="135"/>
        <v>302.29999999999995</v>
      </c>
      <c r="S172" s="83">
        <f t="shared" si="136"/>
        <v>0.77470729835073526</v>
      </c>
      <c r="T172" s="84">
        <v>247.44000000000003</v>
      </c>
      <c r="U172" s="84">
        <v>211.34</v>
      </c>
      <c r="V172" s="82">
        <f t="shared" si="137"/>
        <v>36.100000000000023</v>
      </c>
      <c r="W172" s="83">
        <f t="shared" si="138"/>
        <v>0.85410604591011952</v>
      </c>
      <c r="X172" s="84">
        <v>0</v>
      </c>
      <c r="Y172" s="84">
        <v>0</v>
      </c>
      <c r="Z172" s="82">
        <f t="shared" si="139"/>
        <v>0</v>
      </c>
      <c r="AA172" s="83"/>
      <c r="AB172" s="84">
        <v>1654.71</v>
      </c>
      <c r="AC172" s="84">
        <v>2500.6899999999996</v>
      </c>
      <c r="AD172" s="82">
        <f t="shared" si="140"/>
        <v>-845.97999999999956</v>
      </c>
      <c r="AE172" s="83">
        <f t="shared" si="141"/>
        <v>1.5112557487414711</v>
      </c>
      <c r="AF172" s="84">
        <v>318.11</v>
      </c>
      <c r="AG172" s="84">
        <v>2014.48</v>
      </c>
      <c r="AH172" s="82">
        <f t="shared" si="142"/>
        <v>-1696.37</v>
      </c>
      <c r="AI172" s="85">
        <f t="shared" si="143"/>
        <v>6.3326522272170003</v>
      </c>
      <c r="AJ172" s="84">
        <v>1751.1699999999998</v>
      </c>
      <c r="AK172" s="84">
        <v>997.42000000000007</v>
      </c>
      <c r="AL172" s="82">
        <f t="shared" si="144"/>
        <v>753.74999999999977</v>
      </c>
      <c r="AM172" s="86">
        <f t="shared" si="145"/>
        <v>0.56957348515563888</v>
      </c>
      <c r="AN172" s="80">
        <v>0</v>
      </c>
      <c r="AO172" s="81">
        <v>0</v>
      </c>
      <c r="AP172" s="87">
        <f t="shared" si="146"/>
        <v>0</v>
      </c>
      <c r="AQ172" s="83"/>
      <c r="AR172" s="84">
        <v>0</v>
      </c>
      <c r="AS172" s="84">
        <v>0</v>
      </c>
      <c r="AT172" s="87">
        <f t="shared" si="127"/>
        <v>0</v>
      </c>
      <c r="AU172" s="96"/>
      <c r="AV172" s="80">
        <v>441.87999999999994</v>
      </c>
      <c r="AW172" s="81">
        <v>0</v>
      </c>
      <c r="AX172" s="87">
        <f t="shared" si="147"/>
        <v>441.87999999999994</v>
      </c>
      <c r="AY172" s="83">
        <f t="shared" si="148"/>
        <v>0</v>
      </c>
      <c r="AZ172" s="90">
        <v>0</v>
      </c>
      <c r="BA172" s="82">
        <v>0</v>
      </c>
      <c r="BB172" s="82">
        <f t="shared" si="149"/>
        <v>0</v>
      </c>
      <c r="BC172" s="91"/>
      <c r="BD172" s="84">
        <v>4771.2199999999993</v>
      </c>
      <c r="BE172" s="84">
        <v>0</v>
      </c>
      <c r="BF172" s="87">
        <f t="shared" si="150"/>
        <v>4771.2199999999993</v>
      </c>
      <c r="BG172" s="83">
        <f t="shared" si="151"/>
        <v>0</v>
      </c>
      <c r="BH172" s="84">
        <v>725.50999999999988</v>
      </c>
      <c r="BI172" s="84">
        <v>0</v>
      </c>
      <c r="BJ172" s="82">
        <f t="shared" si="152"/>
        <v>725.50999999999988</v>
      </c>
      <c r="BK172" s="86">
        <f t="shared" si="153"/>
        <v>0</v>
      </c>
      <c r="BL172" s="80">
        <v>1585.6100000000001</v>
      </c>
      <c r="BM172" s="80">
        <v>0</v>
      </c>
      <c r="BN172" s="82">
        <f t="shared" si="154"/>
        <v>1585.6100000000001</v>
      </c>
      <c r="BO172" s="86">
        <f t="shared" si="155"/>
        <v>0</v>
      </c>
      <c r="BP172" s="80">
        <v>178.45999999999998</v>
      </c>
      <c r="BQ172" s="80">
        <v>0</v>
      </c>
      <c r="BR172" s="82">
        <f t="shared" si="156"/>
        <v>178.45999999999998</v>
      </c>
      <c r="BS172" s="86">
        <f t="shared" si="157"/>
        <v>0</v>
      </c>
      <c r="BT172" s="80">
        <v>549.56000000000006</v>
      </c>
      <c r="BU172" s="80">
        <v>0</v>
      </c>
      <c r="BV172" s="82">
        <f t="shared" si="158"/>
        <v>549.56000000000006</v>
      </c>
      <c r="BW172" s="86">
        <f t="shared" si="159"/>
        <v>0</v>
      </c>
      <c r="BX172" s="80">
        <v>0</v>
      </c>
      <c r="BY172" s="80">
        <v>0</v>
      </c>
      <c r="BZ172" s="82">
        <f t="shared" si="160"/>
        <v>0</v>
      </c>
      <c r="CA172" s="86"/>
      <c r="CB172" s="80">
        <v>393.1</v>
      </c>
      <c r="CC172" s="80">
        <v>0</v>
      </c>
      <c r="CD172" s="82">
        <f t="shared" si="161"/>
        <v>393.1</v>
      </c>
      <c r="CE172" s="83">
        <f t="shared" si="162"/>
        <v>0</v>
      </c>
      <c r="CF172" s="84">
        <v>78.8</v>
      </c>
      <c r="CG172" s="84">
        <v>0</v>
      </c>
      <c r="CH172" s="82">
        <f t="shared" si="163"/>
        <v>78.8</v>
      </c>
      <c r="CI172" s="86">
        <f t="shared" si="164"/>
        <v>0</v>
      </c>
      <c r="CJ172" s="80">
        <v>0</v>
      </c>
      <c r="CK172" s="81">
        <v>0</v>
      </c>
      <c r="CL172" s="81">
        <v>0</v>
      </c>
      <c r="CM172" s="92"/>
      <c r="CN172" s="93">
        <v>8328.08</v>
      </c>
      <c r="CO172" s="93">
        <v>14930.789999999999</v>
      </c>
      <c r="CP172" s="87">
        <f t="shared" si="165"/>
        <v>-6602.7099999999991</v>
      </c>
      <c r="CQ172" s="94">
        <f t="shared" si="166"/>
        <v>1.7928249968780319</v>
      </c>
      <c r="CR172" s="80">
        <v>3772.8900000000003</v>
      </c>
      <c r="CS172" s="81">
        <v>3912.5000000000005</v>
      </c>
      <c r="CT172" s="87">
        <f t="shared" si="167"/>
        <v>-139.61000000000013</v>
      </c>
      <c r="CU172" s="94">
        <f t="shared" si="168"/>
        <v>1.0370034641879302</v>
      </c>
      <c r="CV172" s="80">
        <v>2574.8399999999997</v>
      </c>
      <c r="CW172" s="81">
        <v>0</v>
      </c>
      <c r="CX172" s="87">
        <f t="shared" si="169"/>
        <v>2574.8399999999997</v>
      </c>
      <c r="CY172" s="86">
        <f t="shared" si="170"/>
        <v>0</v>
      </c>
      <c r="CZ172" s="80">
        <v>753.0100000000001</v>
      </c>
      <c r="DA172" s="81">
        <v>619.64</v>
      </c>
      <c r="DB172" s="87">
        <f t="shared" si="171"/>
        <v>133.37000000000012</v>
      </c>
      <c r="DC172" s="86">
        <f t="shared" si="172"/>
        <v>0.82288415824491035</v>
      </c>
      <c r="DD172" s="80">
        <v>97.66</v>
      </c>
      <c r="DE172" s="81">
        <v>0</v>
      </c>
      <c r="DF172" s="87">
        <f t="shared" si="173"/>
        <v>97.66</v>
      </c>
      <c r="DG172" s="86">
        <f t="shared" si="174"/>
        <v>0</v>
      </c>
      <c r="DH172" s="95">
        <v>1545.9399999999996</v>
      </c>
      <c r="DI172" s="403">
        <v>1441.68</v>
      </c>
      <c r="DJ172" s="87">
        <f t="shared" si="175"/>
        <v>104.25999999999954</v>
      </c>
      <c r="DK172" s="94">
        <f t="shared" si="176"/>
        <v>0.93255883151998165</v>
      </c>
      <c r="DL172" s="80">
        <v>0</v>
      </c>
      <c r="DM172" s="81">
        <v>0</v>
      </c>
      <c r="DN172" s="87">
        <f t="shared" si="177"/>
        <v>0</v>
      </c>
      <c r="DO172" s="406"/>
      <c r="DP172" s="84">
        <v>0</v>
      </c>
      <c r="DQ172" s="80">
        <v>0</v>
      </c>
      <c r="DR172" s="82">
        <f t="shared" si="178"/>
        <v>0</v>
      </c>
      <c r="DS172" s="96"/>
      <c r="DT172" s="97">
        <v>1139.3400000000001</v>
      </c>
      <c r="DU172" s="97">
        <v>1079.83</v>
      </c>
      <c r="DV172" s="98">
        <f t="shared" si="181"/>
        <v>34423.429999999993</v>
      </c>
      <c r="DW172" s="87">
        <f t="shared" si="182"/>
        <v>30523.279999999999</v>
      </c>
      <c r="DX172" s="87">
        <f t="shared" si="179"/>
        <v>3900.1499999999942</v>
      </c>
      <c r="DY172" s="83">
        <f t="shared" si="180"/>
        <v>0.88670071518149141</v>
      </c>
      <c r="DZ172" s="108"/>
      <c r="EA172" s="100">
        <f t="shared" si="128"/>
        <v>16837.349999999991</v>
      </c>
      <c r="EB172" s="91">
        <f t="shared" si="129"/>
        <v>21768.07</v>
      </c>
      <c r="EC172" s="101"/>
      <c r="ED172" s="101"/>
      <c r="EE172" s="102">
        <v>5378.6600000000008</v>
      </c>
      <c r="EF172" s="102">
        <v>5185.21</v>
      </c>
      <c r="EG172" s="103">
        <f t="shared" si="183"/>
        <v>-193.45000000000073</v>
      </c>
      <c r="EH172" s="104">
        <v>0</v>
      </c>
      <c r="EI172" s="101"/>
      <c r="EJ172" s="101"/>
      <c r="EK172" s="396"/>
      <c r="EL172" s="2"/>
      <c r="EM172" s="101"/>
      <c r="EN172" s="101"/>
    </row>
    <row r="173" spans="1:144" s="1" customFormat="1" ht="15.75" customHeight="1" x14ac:dyDescent="0.25">
      <c r="A173" s="105" t="s">
        <v>172</v>
      </c>
      <c r="B173" s="106">
        <v>3</v>
      </c>
      <c r="C173" s="107">
        <v>4</v>
      </c>
      <c r="D173" s="76" t="s">
        <v>451</v>
      </c>
      <c r="E173" s="77">
        <v>1383.5</v>
      </c>
      <c r="F173" s="78">
        <v>30820.01</v>
      </c>
      <c r="G173" s="79">
        <v>15438.210000000005</v>
      </c>
      <c r="H173" s="80">
        <v>1541.63</v>
      </c>
      <c r="I173" s="81">
        <v>1093.8200000000002</v>
      </c>
      <c r="J173" s="82">
        <f t="shared" si="131"/>
        <v>447.80999999999995</v>
      </c>
      <c r="K173" s="83">
        <f t="shared" si="132"/>
        <v>0.70952173997651846</v>
      </c>
      <c r="L173" s="84">
        <v>1039</v>
      </c>
      <c r="M173" s="84">
        <v>878.01</v>
      </c>
      <c r="N173" s="82">
        <f t="shared" si="133"/>
        <v>160.99</v>
      </c>
      <c r="O173" s="83">
        <f t="shared" si="134"/>
        <v>0.84505293551491822</v>
      </c>
      <c r="P173" s="84">
        <v>1960.8600000000001</v>
      </c>
      <c r="Q173" s="84">
        <v>1514.1100000000001</v>
      </c>
      <c r="R173" s="82">
        <f t="shared" si="135"/>
        <v>446.75</v>
      </c>
      <c r="S173" s="83">
        <f t="shared" si="136"/>
        <v>0.7721662943810369</v>
      </c>
      <c r="T173" s="84">
        <v>405.06999999999994</v>
      </c>
      <c r="U173" s="84">
        <v>345.7</v>
      </c>
      <c r="V173" s="82">
        <f t="shared" si="137"/>
        <v>59.369999999999948</v>
      </c>
      <c r="W173" s="83">
        <f t="shared" si="138"/>
        <v>0.8534327400202435</v>
      </c>
      <c r="X173" s="84">
        <v>0</v>
      </c>
      <c r="Y173" s="84">
        <v>0</v>
      </c>
      <c r="Z173" s="82">
        <f t="shared" si="139"/>
        <v>0</v>
      </c>
      <c r="AA173" s="83"/>
      <c r="AB173" s="84">
        <v>2533.9</v>
      </c>
      <c r="AC173" s="84">
        <v>3910.84</v>
      </c>
      <c r="AD173" s="82">
        <f t="shared" si="140"/>
        <v>-1376.94</v>
      </c>
      <c r="AE173" s="83">
        <f t="shared" si="141"/>
        <v>1.5434073957141166</v>
      </c>
      <c r="AF173" s="84">
        <v>473.74000000000007</v>
      </c>
      <c r="AG173" s="84">
        <v>2014.48</v>
      </c>
      <c r="AH173" s="82">
        <f t="shared" si="142"/>
        <v>-1540.74</v>
      </c>
      <c r="AI173" s="85">
        <f t="shared" si="143"/>
        <v>4.2522902858107816</v>
      </c>
      <c r="AJ173" s="84">
        <v>2608.02</v>
      </c>
      <c r="AK173" s="84">
        <v>1485.2599999999998</v>
      </c>
      <c r="AL173" s="82">
        <f t="shared" si="144"/>
        <v>1122.7600000000002</v>
      </c>
      <c r="AM173" s="86">
        <f t="shared" si="145"/>
        <v>0.56949716643277271</v>
      </c>
      <c r="AN173" s="80">
        <v>0</v>
      </c>
      <c r="AO173" s="81">
        <v>0</v>
      </c>
      <c r="AP173" s="87">
        <f t="shared" si="146"/>
        <v>0</v>
      </c>
      <c r="AQ173" s="83"/>
      <c r="AR173" s="84">
        <v>0</v>
      </c>
      <c r="AS173" s="84">
        <v>0</v>
      </c>
      <c r="AT173" s="87">
        <f t="shared" si="127"/>
        <v>0</v>
      </c>
      <c r="AU173" s="96"/>
      <c r="AV173" s="80">
        <v>654.65</v>
      </c>
      <c r="AW173" s="81">
        <v>0</v>
      </c>
      <c r="AX173" s="87">
        <f t="shared" si="147"/>
        <v>654.65</v>
      </c>
      <c r="AY173" s="83">
        <f t="shared" si="148"/>
        <v>0</v>
      </c>
      <c r="AZ173" s="90">
        <v>0</v>
      </c>
      <c r="BA173" s="82">
        <v>0</v>
      </c>
      <c r="BB173" s="82">
        <f t="shared" si="149"/>
        <v>0</v>
      </c>
      <c r="BC173" s="91"/>
      <c r="BD173" s="84">
        <v>6750.6599999999989</v>
      </c>
      <c r="BE173" s="84">
        <v>522.01</v>
      </c>
      <c r="BF173" s="87">
        <f t="shared" si="150"/>
        <v>6228.6499999999987</v>
      </c>
      <c r="BG173" s="83">
        <f t="shared" si="151"/>
        <v>7.7327253927764114E-2</v>
      </c>
      <c r="BH173" s="84">
        <v>873.69000000000017</v>
      </c>
      <c r="BI173" s="84">
        <v>0</v>
      </c>
      <c r="BJ173" s="82">
        <f t="shared" si="152"/>
        <v>873.69000000000017</v>
      </c>
      <c r="BK173" s="86">
        <f t="shared" si="153"/>
        <v>0</v>
      </c>
      <c r="BL173" s="80">
        <v>1771.15</v>
      </c>
      <c r="BM173" s="80">
        <v>0</v>
      </c>
      <c r="BN173" s="82">
        <f t="shared" si="154"/>
        <v>1771.15</v>
      </c>
      <c r="BO173" s="86">
        <f t="shared" si="155"/>
        <v>0</v>
      </c>
      <c r="BP173" s="80">
        <v>286.25</v>
      </c>
      <c r="BQ173" s="80">
        <v>0</v>
      </c>
      <c r="BR173" s="82">
        <f t="shared" si="156"/>
        <v>286.25</v>
      </c>
      <c r="BS173" s="86">
        <f t="shared" si="157"/>
        <v>0</v>
      </c>
      <c r="BT173" s="80">
        <v>799.12999999999988</v>
      </c>
      <c r="BU173" s="80">
        <v>0</v>
      </c>
      <c r="BV173" s="82">
        <f t="shared" si="158"/>
        <v>799.12999999999988</v>
      </c>
      <c r="BW173" s="86">
        <f t="shared" si="159"/>
        <v>0</v>
      </c>
      <c r="BX173" s="80">
        <v>0</v>
      </c>
      <c r="BY173" s="80">
        <v>0</v>
      </c>
      <c r="BZ173" s="82">
        <f t="shared" si="160"/>
        <v>0</v>
      </c>
      <c r="CA173" s="86"/>
      <c r="CB173" s="80">
        <v>605.56999999999994</v>
      </c>
      <c r="CC173" s="80">
        <v>203.36</v>
      </c>
      <c r="CD173" s="82">
        <f t="shared" si="161"/>
        <v>402.20999999999992</v>
      </c>
      <c r="CE173" s="83">
        <f t="shared" si="162"/>
        <v>0.33581584292484773</v>
      </c>
      <c r="CF173" s="84">
        <v>80.929999999999993</v>
      </c>
      <c r="CG173" s="84">
        <v>0</v>
      </c>
      <c r="CH173" s="82">
        <f t="shared" si="163"/>
        <v>80.929999999999993</v>
      </c>
      <c r="CI173" s="86">
        <f t="shared" si="164"/>
        <v>0</v>
      </c>
      <c r="CJ173" s="80">
        <v>0</v>
      </c>
      <c r="CK173" s="81">
        <v>0</v>
      </c>
      <c r="CL173" s="81">
        <v>0</v>
      </c>
      <c r="CM173" s="92"/>
      <c r="CN173" s="93">
        <v>11797.66</v>
      </c>
      <c r="CO173" s="93">
        <v>17666.96</v>
      </c>
      <c r="CP173" s="87">
        <f t="shared" si="165"/>
        <v>-5869.2999999999993</v>
      </c>
      <c r="CQ173" s="94">
        <f t="shared" si="166"/>
        <v>1.4974969612618094</v>
      </c>
      <c r="CR173" s="80">
        <v>7321.92</v>
      </c>
      <c r="CS173" s="81">
        <v>7034.3099999999995</v>
      </c>
      <c r="CT173" s="87">
        <f t="shared" si="167"/>
        <v>287.61000000000058</v>
      </c>
      <c r="CU173" s="94">
        <f t="shared" si="168"/>
        <v>0.96071931952274803</v>
      </c>
      <c r="CV173" s="80">
        <v>4033.9900000000002</v>
      </c>
      <c r="CW173" s="81">
        <v>0</v>
      </c>
      <c r="CX173" s="87">
        <f t="shared" si="169"/>
        <v>4033.9900000000002</v>
      </c>
      <c r="CY173" s="86">
        <f t="shared" si="170"/>
        <v>0</v>
      </c>
      <c r="CZ173" s="80">
        <v>550.3599999999999</v>
      </c>
      <c r="DA173" s="81">
        <v>452.92999999999995</v>
      </c>
      <c r="DB173" s="87">
        <f t="shared" si="171"/>
        <v>97.42999999999995</v>
      </c>
      <c r="DC173" s="86">
        <f t="shared" si="172"/>
        <v>0.82297041936187232</v>
      </c>
      <c r="DD173" s="80">
        <v>70.990000000000009</v>
      </c>
      <c r="DE173" s="81">
        <v>0</v>
      </c>
      <c r="DF173" s="87">
        <f t="shared" si="173"/>
        <v>70.990000000000009</v>
      </c>
      <c r="DG173" s="86">
        <f t="shared" si="174"/>
        <v>0</v>
      </c>
      <c r="DH173" s="95">
        <v>2751.0899999999997</v>
      </c>
      <c r="DI173" s="403">
        <v>2714.88</v>
      </c>
      <c r="DJ173" s="87">
        <f t="shared" si="175"/>
        <v>36.209999999999582</v>
      </c>
      <c r="DK173" s="94">
        <f t="shared" si="176"/>
        <v>0.9868379442330133</v>
      </c>
      <c r="DL173" s="80">
        <v>0</v>
      </c>
      <c r="DM173" s="81">
        <v>0</v>
      </c>
      <c r="DN173" s="87">
        <f t="shared" si="177"/>
        <v>0</v>
      </c>
      <c r="DO173" s="406"/>
      <c r="DP173" s="84">
        <v>0</v>
      </c>
      <c r="DQ173" s="80">
        <v>0</v>
      </c>
      <c r="DR173" s="82">
        <f t="shared" si="178"/>
        <v>0</v>
      </c>
      <c r="DS173" s="96"/>
      <c r="DT173" s="97">
        <v>1674.0000000000002</v>
      </c>
      <c r="DU173" s="97">
        <v>1457.32</v>
      </c>
      <c r="DV173" s="98">
        <f t="shared" si="181"/>
        <v>50584.26</v>
      </c>
      <c r="DW173" s="87">
        <f t="shared" si="182"/>
        <v>41293.99</v>
      </c>
      <c r="DX173" s="87">
        <f t="shared" si="179"/>
        <v>9290.2700000000041</v>
      </c>
      <c r="DY173" s="83">
        <f t="shared" si="180"/>
        <v>0.81634069570257617</v>
      </c>
      <c r="DZ173" s="108"/>
      <c r="EA173" s="100">
        <f t="shared" si="128"/>
        <v>40110.280000000006</v>
      </c>
      <c r="EB173" s="91">
        <f t="shared" si="129"/>
        <v>25880.220000000005</v>
      </c>
      <c r="EC173" s="101"/>
      <c r="ED173" s="101"/>
      <c r="EE173" s="102">
        <v>7903.8000000000011</v>
      </c>
      <c r="EF173" s="102">
        <v>4949.8999999999996</v>
      </c>
      <c r="EG173" s="103">
        <f t="shared" si="183"/>
        <v>-2953.9000000000015</v>
      </c>
      <c r="EH173" s="104">
        <f t="shared" ref="EH173:EH188" si="187">EG173/EE173</f>
        <v>-0.37373162276373401</v>
      </c>
      <c r="EI173" s="101"/>
      <c r="EJ173" s="101"/>
      <c r="EK173" s="396"/>
      <c r="EL173" s="2"/>
      <c r="EM173" s="101"/>
      <c r="EN173" s="101"/>
    </row>
    <row r="174" spans="1:144" s="1" customFormat="1" ht="15.75" customHeight="1" x14ac:dyDescent="0.25">
      <c r="A174" s="105" t="s">
        <v>173</v>
      </c>
      <c r="B174" s="106">
        <v>2</v>
      </c>
      <c r="C174" s="107">
        <v>3</v>
      </c>
      <c r="D174" s="76" t="s">
        <v>452</v>
      </c>
      <c r="E174" s="77">
        <v>943.5</v>
      </c>
      <c r="F174" s="78">
        <v>-8526.44</v>
      </c>
      <c r="G174" s="79">
        <v>-7507.090000000002</v>
      </c>
      <c r="H174" s="80">
        <v>870.01999999999987</v>
      </c>
      <c r="I174" s="81">
        <v>959.21999999999991</v>
      </c>
      <c r="J174" s="82">
        <f t="shared" si="131"/>
        <v>-89.200000000000045</v>
      </c>
      <c r="K174" s="83">
        <f t="shared" si="132"/>
        <v>1.1025263787039379</v>
      </c>
      <c r="L174" s="84">
        <v>936.81000000000006</v>
      </c>
      <c r="M174" s="84">
        <v>809.45</v>
      </c>
      <c r="N174" s="82">
        <f t="shared" si="133"/>
        <v>127.36000000000001</v>
      </c>
      <c r="O174" s="83">
        <f t="shared" si="134"/>
        <v>0.86404927359870198</v>
      </c>
      <c r="P174" s="84">
        <v>1375.6499999999999</v>
      </c>
      <c r="Q174" s="84">
        <v>1064.72</v>
      </c>
      <c r="R174" s="82">
        <f t="shared" si="135"/>
        <v>310.92999999999984</v>
      </c>
      <c r="S174" s="83">
        <f t="shared" si="136"/>
        <v>0.77397593864718506</v>
      </c>
      <c r="T174" s="84">
        <v>251.61999999999998</v>
      </c>
      <c r="U174" s="84">
        <v>215.06</v>
      </c>
      <c r="V174" s="82">
        <f t="shared" si="137"/>
        <v>36.559999999999974</v>
      </c>
      <c r="W174" s="83">
        <f t="shared" si="138"/>
        <v>0.85470153405929583</v>
      </c>
      <c r="X174" s="84">
        <v>0</v>
      </c>
      <c r="Y174" s="84">
        <v>0</v>
      </c>
      <c r="Z174" s="82">
        <f t="shared" si="139"/>
        <v>0</v>
      </c>
      <c r="AA174" s="83"/>
      <c r="AB174" s="84">
        <v>1671.6799999999998</v>
      </c>
      <c r="AC174" s="84">
        <v>2482.54</v>
      </c>
      <c r="AD174" s="82">
        <f t="shared" si="140"/>
        <v>-810.86000000000013</v>
      </c>
      <c r="AE174" s="83">
        <f t="shared" si="141"/>
        <v>1.4850569486983156</v>
      </c>
      <c r="AF174" s="84">
        <v>323.06</v>
      </c>
      <c r="AG174" s="84">
        <v>2259.86</v>
      </c>
      <c r="AH174" s="82">
        <f t="shared" si="142"/>
        <v>-1936.8000000000002</v>
      </c>
      <c r="AI174" s="85">
        <f t="shared" si="143"/>
        <v>6.9951711756330095</v>
      </c>
      <c r="AJ174" s="84">
        <v>1778.59</v>
      </c>
      <c r="AK174" s="84">
        <v>1012.9100000000001</v>
      </c>
      <c r="AL174" s="82">
        <f t="shared" si="144"/>
        <v>765.67999999999984</v>
      </c>
      <c r="AM174" s="86">
        <f t="shared" si="145"/>
        <v>0.56950168391815992</v>
      </c>
      <c r="AN174" s="80">
        <v>0</v>
      </c>
      <c r="AO174" s="81">
        <v>0</v>
      </c>
      <c r="AP174" s="87">
        <f t="shared" si="146"/>
        <v>0</v>
      </c>
      <c r="AQ174" s="83"/>
      <c r="AR174" s="84">
        <v>0</v>
      </c>
      <c r="AS174" s="84">
        <v>0</v>
      </c>
      <c r="AT174" s="87">
        <f t="shared" si="127"/>
        <v>0</v>
      </c>
      <c r="AU174" s="96"/>
      <c r="AV174" s="80">
        <v>441.85</v>
      </c>
      <c r="AW174" s="81">
        <v>733.24</v>
      </c>
      <c r="AX174" s="87">
        <f t="shared" si="147"/>
        <v>-291.39</v>
      </c>
      <c r="AY174" s="83">
        <f t="shared" si="148"/>
        <v>1.6594771981441665</v>
      </c>
      <c r="AZ174" s="90">
        <v>0</v>
      </c>
      <c r="BA174" s="82">
        <v>0</v>
      </c>
      <c r="BB174" s="82">
        <f t="shared" si="149"/>
        <v>0</v>
      </c>
      <c r="BC174" s="91"/>
      <c r="BD174" s="84">
        <v>4426.5600000000004</v>
      </c>
      <c r="BE174" s="84">
        <v>559.09</v>
      </c>
      <c r="BF174" s="87">
        <f t="shared" si="150"/>
        <v>3867.4700000000003</v>
      </c>
      <c r="BG174" s="83">
        <f t="shared" si="151"/>
        <v>0.12630349526494614</v>
      </c>
      <c r="BH174" s="84">
        <v>552.80999999999995</v>
      </c>
      <c r="BI174" s="84">
        <v>0</v>
      </c>
      <c r="BJ174" s="82">
        <f t="shared" si="152"/>
        <v>552.80999999999995</v>
      </c>
      <c r="BK174" s="86">
        <f t="shared" si="153"/>
        <v>0</v>
      </c>
      <c r="BL174" s="80">
        <v>1596.77</v>
      </c>
      <c r="BM174" s="80">
        <v>0</v>
      </c>
      <c r="BN174" s="82">
        <f t="shared" si="154"/>
        <v>1596.77</v>
      </c>
      <c r="BO174" s="86">
        <f t="shared" si="155"/>
        <v>0</v>
      </c>
      <c r="BP174" s="80">
        <v>188.04999999999998</v>
      </c>
      <c r="BQ174" s="80">
        <v>0</v>
      </c>
      <c r="BR174" s="82">
        <f t="shared" si="156"/>
        <v>188.04999999999998</v>
      </c>
      <c r="BS174" s="86">
        <f t="shared" si="157"/>
        <v>0</v>
      </c>
      <c r="BT174" s="80">
        <v>557.63</v>
      </c>
      <c r="BU174" s="80">
        <v>0</v>
      </c>
      <c r="BV174" s="82">
        <f t="shared" si="158"/>
        <v>557.63</v>
      </c>
      <c r="BW174" s="86">
        <f t="shared" si="159"/>
        <v>0</v>
      </c>
      <c r="BX174" s="80">
        <v>0</v>
      </c>
      <c r="BY174" s="80">
        <v>0</v>
      </c>
      <c r="BZ174" s="82">
        <f t="shared" si="160"/>
        <v>0</v>
      </c>
      <c r="CA174" s="86"/>
      <c r="CB174" s="80">
        <v>397.99000000000007</v>
      </c>
      <c r="CC174" s="80">
        <v>0</v>
      </c>
      <c r="CD174" s="82">
        <f t="shared" si="161"/>
        <v>397.99000000000007</v>
      </c>
      <c r="CE174" s="83">
        <f t="shared" si="162"/>
        <v>0</v>
      </c>
      <c r="CF174" s="84">
        <v>80.29000000000002</v>
      </c>
      <c r="CG174" s="84">
        <v>0</v>
      </c>
      <c r="CH174" s="82">
        <f t="shared" si="163"/>
        <v>80.29000000000002</v>
      </c>
      <c r="CI174" s="86">
        <f t="shared" si="164"/>
        <v>0</v>
      </c>
      <c r="CJ174" s="80">
        <v>0</v>
      </c>
      <c r="CK174" s="81">
        <v>0</v>
      </c>
      <c r="CL174" s="81">
        <v>0</v>
      </c>
      <c r="CM174" s="92"/>
      <c r="CN174" s="93">
        <v>10552.71</v>
      </c>
      <c r="CO174" s="93">
        <v>16740.36</v>
      </c>
      <c r="CP174" s="87">
        <f t="shared" si="165"/>
        <v>-6187.6500000000015</v>
      </c>
      <c r="CQ174" s="94">
        <f t="shared" si="166"/>
        <v>1.5863564904181013</v>
      </c>
      <c r="CR174" s="80">
        <v>3977.7100000000005</v>
      </c>
      <c r="CS174" s="81">
        <v>4223.1999999999989</v>
      </c>
      <c r="CT174" s="87">
        <f t="shared" si="167"/>
        <v>-245.48999999999842</v>
      </c>
      <c r="CU174" s="94">
        <f t="shared" si="168"/>
        <v>1.0617164147210325</v>
      </c>
      <c r="CV174" s="80">
        <v>3098.8399999999997</v>
      </c>
      <c r="CW174" s="81">
        <v>0</v>
      </c>
      <c r="CX174" s="87">
        <f t="shared" si="169"/>
        <v>3098.8399999999997</v>
      </c>
      <c r="CY174" s="86">
        <f t="shared" si="170"/>
        <v>0</v>
      </c>
      <c r="CZ174" s="80">
        <v>757.93</v>
      </c>
      <c r="DA174" s="81">
        <v>623.41000000000008</v>
      </c>
      <c r="DB174" s="87">
        <f t="shared" si="171"/>
        <v>134.51999999999987</v>
      </c>
      <c r="DC174" s="86">
        <f t="shared" si="172"/>
        <v>0.82251659124193544</v>
      </c>
      <c r="DD174" s="80">
        <v>98.51</v>
      </c>
      <c r="DE174" s="81">
        <v>341.34</v>
      </c>
      <c r="DF174" s="87">
        <f t="shared" si="173"/>
        <v>-242.82999999999998</v>
      </c>
      <c r="DG174" s="86">
        <f t="shared" si="174"/>
        <v>3.4650289310729869</v>
      </c>
      <c r="DH174" s="95">
        <v>1223.3399999999999</v>
      </c>
      <c r="DI174" s="403">
        <v>959.61000000000013</v>
      </c>
      <c r="DJ174" s="87">
        <f t="shared" si="175"/>
        <v>263.72999999999979</v>
      </c>
      <c r="DK174" s="94">
        <f t="shared" si="176"/>
        <v>0.78441806856638396</v>
      </c>
      <c r="DL174" s="80">
        <v>0</v>
      </c>
      <c r="DM174" s="81">
        <v>0</v>
      </c>
      <c r="DN174" s="87">
        <f t="shared" si="177"/>
        <v>0</v>
      </c>
      <c r="DO174" s="406"/>
      <c r="DP174" s="84">
        <v>0</v>
      </c>
      <c r="DQ174" s="80">
        <v>0</v>
      </c>
      <c r="DR174" s="82">
        <f t="shared" si="178"/>
        <v>0</v>
      </c>
      <c r="DS174" s="96"/>
      <c r="DT174" s="97">
        <v>1203.5999999999999</v>
      </c>
      <c r="DU174" s="97">
        <v>1222.94</v>
      </c>
      <c r="DV174" s="98">
        <f t="shared" si="181"/>
        <v>36362.019999999997</v>
      </c>
      <c r="DW174" s="87">
        <f t="shared" si="182"/>
        <v>34206.950000000004</v>
      </c>
      <c r="DX174" s="87">
        <f t="shared" si="179"/>
        <v>2155.0699999999924</v>
      </c>
      <c r="DY174" s="83">
        <f t="shared" si="180"/>
        <v>0.94073294057920898</v>
      </c>
      <c r="DZ174" s="108"/>
      <c r="EA174" s="100">
        <f t="shared" si="128"/>
        <v>-6371.3700000000099</v>
      </c>
      <c r="EB174" s="91">
        <f t="shared" si="129"/>
        <v>-266.08000000000175</v>
      </c>
      <c r="EC174" s="101"/>
      <c r="ED174" s="101"/>
      <c r="EE174" s="102">
        <v>5681.59</v>
      </c>
      <c r="EF174" s="102">
        <v>28151.67</v>
      </c>
      <c r="EG174" s="103">
        <f t="shared" si="183"/>
        <v>22470.079999999998</v>
      </c>
      <c r="EH174" s="104">
        <f t="shared" si="187"/>
        <v>3.9548929084992048</v>
      </c>
      <c r="EI174" s="101"/>
      <c r="EJ174" s="101"/>
      <c r="EK174" s="396"/>
      <c r="EL174" s="2"/>
      <c r="EM174" s="101"/>
      <c r="EN174" s="101"/>
    </row>
    <row r="175" spans="1:144" s="1" customFormat="1" ht="15.75" customHeight="1" x14ac:dyDescent="0.25">
      <c r="A175" s="105" t="s">
        <v>174</v>
      </c>
      <c r="B175" s="106">
        <v>2</v>
      </c>
      <c r="C175" s="107">
        <v>3</v>
      </c>
      <c r="D175" s="76" t="s">
        <v>453</v>
      </c>
      <c r="E175" s="77">
        <v>788.80000000000007</v>
      </c>
      <c r="F175" s="78">
        <v>44130.740000000005</v>
      </c>
      <c r="G175" s="79">
        <v>39225.249999999985</v>
      </c>
      <c r="H175" s="80">
        <v>1400.21</v>
      </c>
      <c r="I175" s="81">
        <v>934.33</v>
      </c>
      <c r="J175" s="82">
        <f t="shared" si="131"/>
        <v>465.88</v>
      </c>
      <c r="K175" s="83">
        <f t="shared" si="132"/>
        <v>0.6672784796566229</v>
      </c>
      <c r="L175" s="84">
        <v>697.06</v>
      </c>
      <c r="M175" s="84">
        <v>731.83999999999992</v>
      </c>
      <c r="N175" s="82">
        <f t="shared" si="133"/>
        <v>-34.779999999999973</v>
      </c>
      <c r="O175" s="83">
        <f t="shared" si="134"/>
        <v>1.0498952744383554</v>
      </c>
      <c r="P175" s="84">
        <v>0</v>
      </c>
      <c r="Q175" s="84">
        <v>0</v>
      </c>
      <c r="R175" s="82">
        <f t="shared" si="135"/>
        <v>0</v>
      </c>
      <c r="S175" s="83"/>
      <c r="T175" s="84">
        <v>0</v>
      </c>
      <c r="U175" s="84">
        <v>0</v>
      </c>
      <c r="V175" s="82">
        <f t="shared" si="137"/>
        <v>0</v>
      </c>
      <c r="W175" s="83"/>
      <c r="X175" s="84">
        <v>0</v>
      </c>
      <c r="Y175" s="84">
        <v>0</v>
      </c>
      <c r="Z175" s="82">
        <f t="shared" si="139"/>
        <v>0</v>
      </c>
      <c r="AA175" s="83"/>
      <c r="AB175" s="84">
        <v>1426.47</v>
      </c>
      <c r="AC175" s="84">
        <v>1962.6</v>
      </c>
      <c r="AD175" s="82">
        <f t="shared" si="140"/>
        <v>-536.12999999999988</v>
      </c>
      <c r="AE175" s="83">
        <f t="shared" si="141"/>
        <v>1.3758438663273675</v>
      </c>
      <c r="AF175" s="84">
        <v>270.08</v>
      </c>
      <c r="AG175" s="84">
        <v>0</v>
      </c>
      <c r="AH175" s="82">
        <f t="shared" si="142"/>
        <v>270.08</v>
      </c>
      <c r="AI175" s="85">
        <f t="shared" si="143"/>
        <v>0</v>
      </c>
      <c r="AJ175" s="84">
        <v>1262.0700000000002</v>
      </c>
      <c r="AK175" s="84">
        <v>846.80000000000007</v>
      </c>
      <c r="AL175" s="82">
        <f t="shared" si="144"/>
        <v>415.2700000000001</v>
      </c>
      <c r="AM175" s="86">
        <f t="shared" si="145"/>
        <v>0.67096119866568416</v>
      </c>
      <c r="AN175" s="80">
        <v>0</v>
      </c>
      <c r="AO175" s="81">
        <v>0</v>
      </c>
      <c r="AP175" s="87">
        <f t="shared" si="146"/>
        <v>0</v>
      </c>
      <c r="AQ175" s="83"/>
      <c r="AR175" s="84">
        <v>0</v>
      </c>
      <c r="AS175" s="84">
        <v>0</v>
      </c>
      <c r="AT175" s="87">
        <f t="shared" si="127"/>
        <v>0</v>
      </c>
      <c r="AU175" s="96"/>
      <c r="AV175" s="80">
        <v>1127.3600000000001</v>
      </c>
      <c r="AW175" s="81">
        <v>2188.33</v>
      </c>
      <c r="AX175" s="87">
        <f t="shared" si="147"/>
        <v>-1060.9699999999998</v>
      </c>
      <c r="AY175" s="83">
        <f t="shared" si="148"/>
        <v>1.9411102043712742</v>
      </c>
      <c r="AZ175" s="90">
        <v>0</v>
      </c>
      <c r="BA175" s="82">
        <v>0</v>
      </c>
      <c r="BB175" s="82">
        <f t="shared" si="149"/>
        <v>0</v>
      </c>
      <c r="BC175" s="91"/>
      <c r="BD175" s="84">
        <v>6882.75</v>
      </c>
      <c r="BE175" s="84">
        <v>35772.369999999995</v>
      </c>
      <c r="BF175" s="87">
        <f t="shared" si="150"/>
        <v>-28889.619999999995</v>
      </c>
      <c r="BG175" s="83">
        <f t="shared" si="151"/>
        <v>5.1973949366169041</v>
      </c>
      <c r="BH175" s="84">
        <v>820.87000000000012</v>
      </c>
      <c r="BI175" s="84">
        <v>0</v>
      </c>
      <c r="BJ175" s="82">
        <f t="shared" si="152"/>
        <v>820.87000000000012</v>
      </c>
      <c r="BK175" s="86">
        <f t="shared" si="153"/>
        <v>0</v>
      </c>
      <c r="BL175" s="80">
        <v>1188.7899999999997</v>
      </c>
      <c r="BM175" s="80">
        <v>0</v>
      </c>
      <c r="BN175" s="82">
        <f t="shared" si="154"/>
        <v>1188.7899999999997</v>
      </c>
      <c r="BO175" s="86">
        <f t="shared" si="155"/>
        <v>0</v>
      </c>
      <c r="BP175" s="80">
        <v>0</v>
      </c>
      <c r="BQ175" s="80">
        <v>0</v>
      </c>
      <c r="BR175" s="82">
        <f t="shared" si="156"/>
        <v>0</v>
      </c>
      <c r="BS175" s="86"/>
      <c r="BT175" s="80">
        <v>0</v>
      </c>
      <c r="BU175" s="80">
        <v>0</v>
      </c>
      <c r="BV175" s="82">
        <f t="shared" si="158"/>
        <v>0</v>
      </c>
      <c r="BW175" s="86"/>
      <c r="BX175" s="80">
        <v>0</v>
      </c>
      <c r="BY175" s="80">
        <v>0</v>
      </c>
      <c r="BZ175" s="82">
        <f t="shared" si="160"/>
        <v>0</v>
      </c>
      <c r="CA175" s="86"/>
      <c r="CB175" s="80">
        <v>315.75</v>
      </c>
      <c r="CC175" s="80">
        <v>0</v>
      </c>
      <c r="CD175" s="82">
        <f t="shared" si="161"/>
        <v>315.75</v>
      </c>
      <c r="CE175" s="83">
        <f t="shared" si="162"/>
        <v>0</v>
      </c>
      <c r="CF175" s="84">
        <v>65.47</v>
      </c>
      <c r="CG175" s="84">
        <v>0</v>
      </c>
      <c r="CH175" s="82">
        <f t="shared" si="163"/>
        <v>65.47</v>
      </c>
      <c r="CI175" s="86">
        <f t="shared" si="164"/>
        <v>0</v>
      </c>
      <c r="CJ175" s="80">
        <v>0</v>
      </c>
      <c r="CK175" s="81">
        <v>0</v>
      </c>
      <c r="CL175" s="81">
        <v>0</v>
      </c>
      <c r="CM175" s="92"/>
      <c r="CN175" s="93">
        <v>7001.1499999999987</v>
      </c>
      <c r="CO175" s="93">
        <v>11680.56</v>
      </c>
      <c r="CP175" s="87">
        <f t="shared" si="165"/>
        <v>-4679.4100000000008</v>
      </c>
      <c r="CQ175" s="94">
        <f t="shared" si="166"/>
        <v>1.6683773380087559</v>
      </c>
      <c r="CR175" s="80">
        <v>4341.49</v>
      </c>
      <c r="CS175" s="81">
        <v>3971.6499999999996</v>
      </c>
      <c r="CT175" s="87">
        <f t="shared" si="167"/>
        <v>369.84000000000015</v>
      </c>
      <c r="CU175" s="94">
        <f t="shared" si="168"/>
        <v>0.91481265648429455</v>
      </c>
      <c r="CV175" s="80">
        <v>2455.6299999999997</v>
      </c>
      <c r="CW175" s="81">
        <v>0</v>
      </c>
      <c r="CX175" s="87">
        <f t="shared" si="169"/>
        <v>2455.6299999999997</v>
      </c>
      <c r="CY175" s="86">
        <f t="shared" si="170"/>
        <v>0</v>
      </c>
      <c r="CZ175" s="80">
        <v>0</v>
      </c>
      <c r="DA175" s="81">
        <v>0</v>
      </c>
      <c r="DB175" s="87">
        <f t="shared" si="171"/>
        <v>0</v>
      </c>
      <c r="DC175" s="86"/>
      <c r="DD175" s="80">
        <v>0</v>
      </c>
      <c r="DE175" s="81">
        <v>0</v>
      </c>
      <c r="DF175" s="87">
        <f t="shared" si="173"/>
        <v>0</v>
      </c>
      <c r="DG175" s="86"/>
      <c r="DH175" s="95">
        <v>2248.13</v>
      </c>
      <c r="DI175" s="403">
        <v>1893.8699999999997</v>
      </c>
      <c r="DJ175" s="87">
        <f t="shared" si="175"/>
        <v>354.26000000000045</v>
      </c>
      <c r="DK175" s="94">
        <f t="shared" si="176"/>
        <v>0.84242014474251914</v>
      </c>
      <c r="DL175" s="80">
        <v>0</v>
      </c>
      <c r="DM175" s="81">
        <v>0</v>
      </c>
      <c r="DN175" s="87">
        <f t="shared" si="177"/>
        <v>0</v>
      </c>
      <c r="DO175" s="406"/>
      <c r="DP175" s="84">
        <v>0</v>
      </c>
      <c r="DQ175" s="80">
        <v>0</v>
      </c>
      <c r="DR175" s="82">
        <f t="shared" si="178"/>
        <v>0</v>
      </c>
      <c r="DS175" s="96"/>
      <c r="DT175" s="97">
        <v>1078.55</v>
      </c>
      <c r="DU175" s="97">
        <v>1779.5400000000002</v>
      </c>
      <c r="DV175" s="98">
        <f t="shared" si="181"/>
        <v>32581.83</v>
      </c>
      <c r="DW175" s="87">
        <f t="shared" si="182"/>
        <v>61761.89</v>
      </c>
      <c r="DX175" s="87">
        <f t="shared" si="179"/>
        <v>-29180.059999999998</v>
      </c>
      <c r="DY175" s="83">
        <f t="shared" si="180"/>
        <v>1.8955930345226157</v>
      </c>
      <c r="DZ175" s="108"/>
      <c r="EA175" s="100">
        <f t="shared" si="128"/>
        <v>14950.680000000008</v>
      </c>
      <c r="EB175" s="91">
        <f t="shared" si="129"/>
        <v>12726.509999999989</v>
      </c>
      <c r="EC175" s="101"/>
      <c r="ED175" s="101"/>
      <c r="EE175" s="102">
        <v>5090.91</v>
      </c>
      <c r="EF175" s="102">
        <v>4304.5</v>
      </c>
      <c r="EG175" s="103">
        <f t="shared" si="183"/>
        <v>-786.40999999999985</v>
      </c>
      <c r="EH175" s="104">
        <f t="shared" si="187"/>
        <v>-0.15447336527261332</v>
      </c>
      <c r="EI175" s="101"/>
      <c r="EJ175" s="101"/>
      <c r="EK175" s="396"/>
      <c r="EL175" s="2"/>
      <c r="EM175" s="101"/>
      <c r="EN175" s="101"/>
    </row>
    <row r="176" spans="1:144" s="1" customFormat="1" ht="15.75" customHeight="1" x14ac:dyDescent="0.25">
      <c r="A176" s="105" t="s">
        <v>175</v>
      </c>
      <c r="B176" s="106">
        <v>5</v>
      </c>
      <c r="C176" s="107">
        <v>6</v>
      </c>
      <c r="D176" s="76" t="s">
        <v>454</v>
      </c>
      <c r="E176" s="77">
        <v>4610.8</v>
      </c>
      <c r="F176" s="78">
        <v>-38642.660000000062</v>
      </c>
      <c r="G176" s="79">
        <v>-83749.98000000004</v>
      </c>
      <c r="H176" s="80">
        <v>6373.9499999999989</v>
      </c>
      <c r="I176" s="81">
        <v>1051.1399999999999</v>
      </c>
      <c r="J176" s="82">
        <f t="shared" si="131"/>
        <v>5322.8099999999995</v>
      </c>
      <c r="K176" s="83">
        <f t="shared" si="132"/>
        <v>0.16491186783705553</v>
      </c>
      <c r="L176" s="84">
        <v>3239.52</v>
      </c>
      <c r="M176" s="84">
        <v>1028.6399999999999</v>
      </c>
      <c r="N176" s="82">
        <f t="shared" si="133"/>
        <v>2210.88</v>
      </c>
      <c r="O176" s="83">
        <f t="shared" si="134"/>
        <v>0.3175285227441102</v>
      </c>
      <c r="P176" s="84">
        <v>6524.3000000000011</v>
      </c>
      <c r="Q176" s="84">
        <v>5012.7700000000004</v>
      </c>
      <c r="R176" s="82">
        <f t="shared" si="135"/>
        <v>1511.5300000000007</v>
      </c>
      <c r="S176" s="83">
        <f t="shared" si="136"/>
        <v>0.76832303848688743</v>
      </c>
      <c r="T176" s="84">
        <v>1262.8999999999999</v>
      </c>
      <c r="U176" s="84">
        <v>1080.3699999999999</v>
      </c>
      <c r="V176" s="82">
        <f t="shared" si="137"/>
        <v>182.52999999999997</v>
      </c>
      <c r="W176" s="83">
        <f t="shared" si="138"/>
        <v>0.85546757462982026</v>
      </c>
      <c r="X176" s="84">
        <v>528.4</v>
      </c>
      <c r="Y176" s="84">
        <v>0.89</v>
      </c>
      <c r="Z176" s="82">
        <f t="shared" si="139"/>
        <v>527.51</v>
      </c>
      <c r="AA176" s="83">
        <f t="shared" si="125"/>
        <v>1.6843300529901591E-3</v>
      </c>
      <c r="AB176" s="84">
        <v>8138.0499999999993</v>
      </c>
      <c r="AC176" s="84">
        <v>4971.46</v>
      </c>
      <c r="AD176" s="82">
        <f t="shared" si="140"/>
        <v>3166.5899999999992</v>
      </c>
      <c r="AE176" s="83">
        <f t="shared" si="141"/>
        <v>0.61089081536731782</v>
      </c>
      <c r="AF176" s="84">
        <v>1578.74</v>
      </c>
      <c r="AG176" s="84">
        <v>0</v>
      </c>
      <c r="AH176" s="82">
        <f t="shared" si="142"/>
        <v>1578.74</v>
      </c>
      <c r="AI176" s="85">
        <f t="shared" si="143"/>
        <v>0</v>
      </c>
      <c r="AJ176" s="84">
        <v>8691.81</v>
      </c>
      <c r="AK176" s="84">
        <v>8765.8700000000008</v>
      </c>
      <c r="AL176" s="82">
        <f t="shared" si="144"/>
        <v>-74.06000000000131</v>
      </c>
      <c r="AM176" s="86">
        <f t="shared" si="145"/>
        <v>1.0085206648557667</v>
      </c>
      <c r="AN176" s="80">
        <v>0</v>
      </c>
      <c r="AO176" s="81">
        <v>0</v>
      </c>
      <c r="AP176" s="87">
        <f t="shared" si="146"/>
        <v>0</v>
      </c>
      <c r="AQ176" s="83"/>
      <c r="AR176" s="84">
        <v>0</v>
      </c>
      <c r="AS176" s="84">
        <v>0</v>
      </c>
      <c r="AT176" s="87">
        <f t="shared" si="127"/>
        <v>0</v>
      </c>
      <c r="AU176" s="96"/>
      <c r="AV176" s="80">
        <v>2510.5699999999997</v>
      </c>
      <c r="AW176" s="81">
        <v>4140.24</v>
      </c>
      <c r="AX176" s="87">
        <f t="shared" si="147"/>
        <v>-1629.67</v>
      </c>
      <c r="AY176" s="83">
        <f t="shared" si="148"/>
        <v>1.6491235058174041</v>
      </c>
      <c r="AZ176" s="90">
        <v>0</v>
      </c>
      <c r="BA176" s="82">
        <v>0</v>
      </c>
      <c r="BB176" s="82">
        <f t="shared" si="149"/>
        <v>0</v>
      </c>
      <c r="BC176" s="91"/>
      <c r="BD176" s="84">
        <v>39599.339999999997</v>
      </c>
      <c r="BE176" s="84">
        <v>68950.2</v>
      </c>
      <c r="BF176" s="87">
        <f t="shared" si="150"/>
        <v>-29350.86</v>
      </c>
      <c r="BG176" s="83">
        <f t="shared" si="151"/>
        <v>1.7411956865947766</v>
      </c>
      <c r="BH176" s="84">
        <v>3755.4699999999993</v>
      </c>
      <c r="BI176" s="84">
        <v>0</v>
      </c>
      <c r="BJ176" s="82">
        <f t="shared" si="152"/>
        <v>3755.4699999999993</v>
      </c>
      <c r="BK176" s="86">
        <f t="shared" si="153"/>
        <v>0</v>
      </c>
      <c r="BL176" s="80">
        <v>5521.4</v>
      </c>
      <c r="BM176" s="80">
        <v>5162.84</v>
      </c>
      <c r="BN176" s="82">
        <f t="shared" si="154"/>
        <v>358.55999999999949</v>
      </c>
      <c r="BO176" s="86">
        <f t="shared" si="155"/>
        <v>0.93505994856377017</v>
      </c>
      <c r="BP176" s="80">
        <v>1005.1600000000002</v>
      </c>
      <c r="BQ176" s="80">
        <v>0</v>
      </c>
      <c r="BR176" s="82">
        <f t="shared" si="156"/>
        <v>1005.1600000000002</v>
      </c>
      <c r="BS176" s="86">
        <f t="shared" si="157"/>
        <v>0</v>
      </c>
      <c r="BT176" s="80">
        <v>2298.9500000000003</v>
      </c>
      <c r="BU176" s="80">
        <v>0</v>
      </c>
      <c r="BV176" s="82">
        <f t="shared" si="158"/>
        <v>2298.9500000000003</v>
      </c>
      <c r="BW176" s="86">
        <f t="shared" si="159"/>
        <v>0</v>
      </c>
      <c r="BX176" s="80">
        <v>1941.61</v>
      </c>
      <c r="BY176" s="80">
        <v>0</v>
      </c>
      <c r="BZ176" s="82">
        <f t="shared" si="160"/>
        <v>1941.61</v>
      </c>
      <c r="CA176" s="86">
        <f t="shared" si="126"/>
        <v>0</v>
      </c>
      <c r="CB176" s="80">
        <v>2874.39</v>
      </c>
      <c r="CC176" s="80">
        <v>1678.5300000000002</v>
      </c>
      <c r="CD176" s="82">
        <f t="shared" si="161"/>
        <v>1195.8599999999997</v>
      </c>
      <c r="CE176" s="83">
        <f t="shared" si="162"/>
        <v>0.58396042290712125</v>
      </c>
      <c r="CF176" s="84">
        <v>233.30000000000004</v>
      </c>
      <c r="CG176" s="84">
        <v>0</v>
      </c>
      <c r="CH176" s="82">
        <f t="shared" si="163"/>
        <v>233.30000000000004</v>
      </c>
      <c r="CI176" s="86">
        <f t="shared" si="164"/>
        <v>0</v>
      </c>
      <c r="CJ176" s="80">
        <v>0</v>
      </c>
      <c r="CK176" s="81">
        <v>0</v>
      </c>
      <c r="CL176" s="81">
        <v>0</v>
      </c>
      <c r="CM176" s="92"/>
      <c r="CN176" s="93">
        <v>30095.14</v>
      </c>
      <c r="CO176" s="93">
        <v>43721.47</v>
      </c>
      <c r="CP176" s="87">
        <f t="shared" si="165"/>
        <v>-13626.330000000002</v>
      </c>
      <c r="CQ176" s="94">
        <f t="shared" si="166"/>
        <v>1.4527750992352919</v>
      </c>
      <c r="CR176" s="80">
        <v>16769.010000000002</v>
      </c>
      <c r="CS176" s="81">
        <v>15326.93</v>
      </c>
      <c r="CT176" s="87">
        <f t="shared" si="167"/>
        <v>1442.0800000000017</v>
      </c>
      <c r="CU176" s="94">
        <f t="shared" si="168"/>
        <v>0.91400327151095972</v>
      </c>
      <c r="CV176" s="80">
        <v>8032.9100000000017</v>
      </c>
      <c r="CW176" s="81">
        <v>0</v>
      </c>
      <c r="CX176" s="87">
        <f t="shared" si="169"/>
        <v>8032.9100000000017</v>
      </c>
      <c r="CY176" s="86">
        <f t="shared" si="170"/>
        <v>0</v>
      </c>
      <c r="CZ176" s="80">
        <v>1261.98</v>
      </c>
      <c r="DA176" s="81">
        <v>1038.92</v>
      </c>
      <c r="DB176" s="87">
        <f t="shared" si="171"/>
        <v>223.05999999999995</v>
      </c>
      <c r="DC176" s="86">
        <f t="shared" si="172"/>
        <v>0.82324601023788024</v>
      </c>
      <c r="DD176" s="80">
        <v>163.19999999999999</v>
      </c>
      <c r="DE176" s="81">
        <v>0</v>
      </c>
      <c r="DF176" s="87">
        <f t="shared" si="173"/>
        <v>163.19999999999999</v>
      </c>
      <c r="DG176" s="86">
        <f t="shared" si="174"/>
        <v>0</v>
      </c>
      <c r="DH176" s="95">
        <v>6353.7</v>
      </c>
      <c r="DI176" s="403">
        <v>3652.1399999999994</v>
      </c>
      <c r="DJ176" s="87">
        <f t="shared" si="175"/>
        <v>2701.5600000000004</v>
      </c>
      <c r="DK176" s="94">
        <f t="shared" si="176"/>
        <v>0.57480523159733687</v>
      </c>
      <c r="DL176" s="80">
        <v>0</v>
      </c>
      <c r="DM176" s="81">
        <v>0</v>
      </c>
      <c r="DN176" s="87">
        <f t="shared" si="177"/>
        <v>0</v>
      </c>
      <c r="DO176" s="406"/>
      <c r="DP176" s="84">
        <v>0</v>
      </c>
      <c r="DQ176" s="80">
        <v>0</v>
      </c>
      <c r="DR176" s="82">
        <f t="shared" si="178"/>
        <v>0</v>
      </c>
      <c r="DS176" s="96"/>
      <c r="DT176" s="97">
        <v>5433.8200000000015</v>
      </c>
      <c r="DU176" s="97">
        <v>5315.19</v>
      </c>
      <c r="DV176" s="98">
        <f t="shared" si="181"/>
        <v>164187.62000000002</v>
      </c>
      <c r="DW176" s="87">
        <f t="shared" si="182"/>
        <v>170897.59999999998</v>
      </c>
      <c r="DX176" s="87">
        <f t="shared" si="179"/>
        <v>-6709.9799999999523</v>
      </c>
      <c r="DY176" s="83">
        <f t="shared" si="180"/>
        <v>1.0408677584826429</v>
      </c>
      <c r="DZ176" s="108"/>
      <c r="EA176" s="100">
        <f t="shared" si="128"/>
        <v>-45352.640000000014</v>
      </c>
      <c r="EB176" s="91">
        <f t="shared" si="129"/>
        <v>-102311.93000000004</v>
      </c>
      <c r="EC176" s="101"/>
      <c r="ED176" s="101"/>
      <c r="EE176" s="102">
        <v>25656.319999999996</v>
      </c>
      <c r="EF176" s="102">
        <v>6492.18</v>
      </c>
      <c r="EG176" s="103">
        <f t="shared" si="183"/>
        <v>-19164.139999999996</v>
      </c>
      <c r="EH176" s="104">
        <f t="shared" si="187"/>
        <v>-0.74695591573538211</v>
      </c>
      <c r="EI176" s="101"/>
      <c r="EJ176" s="101"/>
      <c r="EK176" s="396"/>
      <c r="EL176" s="2"/>
      <c r="EM176" s="101"/>
      <c r="EN176" s="101"/>
    </row>
    <row r="177" spans="1:144" s="1" customFormat="1" ht="15.75" customHeight="1" x14ac:dyDescent="0.25">
      <c r="A177" s="105" t="s">
        <v>176</v>
      </c>
      <c r="B177" s="106">
        <v>5</v>
      </c>
      <c r="C177" s="107">
        <v>4</v>
      </c>
      <c r="D177" s="76" t="s">
        <v>455</v>
      </c>
      <c r="E177" s="77">
        <v>2736.542857142857</v>
      </c>
      <c r="F177" s="78">
        <v>55236.680000000008</v>
      </c>
      <c r="G177" s="79">
        <v>15881.169999999995</v>
      </c>
      <c r="H177" s="80">
        <v>4037.2599999999993</v>
      </c>
      <c r="I177" s="81">
        <v>695.2299999999999</v>
      </c>
      <c r="J177" s="82">
        <f t="shared" si="131"/>
        <v>3342.0299999999993</v>
      </c>
      <c r="K177" s="83">
        <f t="shared" si="132"/>
        <v>0.17220342509523787</v>
      </c>
      <c r="L177" s="84">
        <v>2005.59</v>
      </c>
      <c r="M177" s="84">
        <v>854.94999999999993</v>
      </c>
      <c r="N177" s="82">
        <f t="shared" si="133"/>
        <v>1150.6399999999999</v>
      </c>
      <c r="O177" s="83">
        <f t="shared" si="134"/>
        <v>0.42628353751265213</v>
      </c>
      <c r="P177" s="84">
        <v>3774.4799999999996</v>
      </c>
      <c r="Q177" s="84">
        <v>2906.82</v>
      </c>
      <c r="R177" s="82">
        <f t="shared" si="135"/>
        <v>867.6599999999994</v>
      </c>
      <c r="S177" s="83">
        <f t="shared" si="136"/>
        <v>0.77012462643860891</v>
      </c>
      <c r="T177" s="84">
        <v>748.74</v>
      </c>
      <c r="U177" s="84">
        <v>641.34</v>
      </c>
      <c r="V177" s="82">
        <f t="shared" si="137"/>
        <v>107.39999999999998</v>
      </c>
      <c r="W177" s="83">
        <f t="shared" si="138"/>
        <v>0.85655901915217569</v>
      </c>
      <c r="X177" s="84">
        <v>234.51999999999998</v>
      </c>
      <c r="Y177" s="84">
        <v>0.39999999999999997</v>
      </c>
      <c r="Z177" s="82">
        <f t="shared" si="139"/>
        <v>234.11999999999998</v>
      </c>
      <c r="AA177" s="83">
        <f t="shared" si="125"/>
        <v>1.7056114617090227E-3</v>
      </c>
      <c r="AB177" s="84">
        <v>4158.9900000000007</v>
      </c>
      <c r="AC177" s="84">
        <v>2612.14</v>
      </c>
      <c r="AD177" s="82">
        <f t="shared" si="140"/>
        <v>1546.8500000000008</v>
      </c>
      <c r="AE177" s="83">
        <f t="shared" si="141"/>
        <v>0.62807075756373532</v>
      </c>
      <c r="AF177" s="84">
        <v>937.01</v>
      </c>
      <c r="AG177" s="84">
        <v>4316.5600000000004</v>
      </c>
      <c r="AH177" s="82">
        <f t="shared" si="142"/>
        <v>-3379.55</v>
      </c>
      <c r="AI177" s="85">
        <f t="shared" si="143"/>
        <v>4.6067384552993031</v>
      </c>
      <c r="AJ177" s="84">
        <v>5159.4499999999989</v>
      </c>
      <c r="AK177" s="84">
        <v>30145.78</v>
      </c>
      <c r="AL177" s="82">
        <f t="shared" si="144"/>
        <v>-24986.33</v>
      </c>
      <c r="AM177" s="86">
        <f t="shared" si="145"/>
        <v>5.8428282084330707</v>
      </c>
      <c r="AN177" s="80">
        <v>0</v>
      </c>
      <c r="AO177" s="81">
        <v>0</v>
      </c>
      <c r="AP177" s="87">
        <f t="shared" si="146"/>
        <v>0</v>
      </c>
      <c r="AQ177" s="83"/>
      <c r="AR177" s="84">
        <v>0</v>
      </c>
      <c r="AS177" s="84">
        <v>0</v>
      </c>
      <c r="AT177" s="87">
        <f t="shared" si="127"/>
        <v>0</v>
      </c>
      <c r="AU177" s="96"/>
      <c r="AV177" s="80">
        <v>1673.65</v>
      </c>
      <c r="AW177" s="81">
        <v>0</v>
      </c>
      <c r="AX177" s="87">
        <f t="shared" si="147"/>
        <v>1673.65</v>
      </c>
      <c r="AY177" s="83">
        <f t="shared" si="148"/>
        <v>0</v>
      </c>
      <c r="AZ177" s="90">
        <v>0</v>
      </c>
      <c r="BA177" s="82">
        <v>0</v>
      </c>
      <c r="BB177" s="82">
        <f t="shared" si="149"/>
        <v>0</v>
      </c>
      <c r="BC177" s="91"/>
      <c r="BD177" s="84">
        <v>20583.41</v>
      </c>
      <c r="BE177" s="84">
        <v>23899.969999999998</v>
      </c>
      <c r="BF177" s="87">
        <f t="shared" si="150"/>
        <v>-3316.5599999999977</v>
      </c>
      <c r="BG177" s="83">
        <f t="shared" si="151"/>
        <v>1.1611278209004241</v>
      </c>
      <c r="BH177" s="84">
        <v>2349.6099999999997</v>
      </c>
      <c r="BI177" s="84">
        <v>0</v>
      </c>
      <c r="BJ177" s="82">
        <f t="shared" si="152"/>
        <v>2349.6099999999997</v>
      </c>
      <c r="BK177" s="86">
        <f t="shared" si="153"/>
        <v>0</v>
      </c>
      <c r="BL177" s="80">
        <v>3419.32</v>
      </c>
      <c r="BM177" s="80">
        <v>9184.9500000000007</v>
      </c>
      <c r="BN177" s="82">
        <f t="shared" si="154"/>
        <v>-5765.630000000001</v>
      </c>
      <c r="BO177" s="86">
        <f t="shared" si="155"/>
        <v>2.6861919913901011</v>
      </c>
      <c r="BP177" s="80">
        <v>570.87</v>
      </c>
      <c r="BQ177" s="80">
        <v>0</v>
      </c>
      <c r="BR177" s="82">
        <f t="shared" si="156"/>
        <v>570.87</v>
      </c>
      <c r="BS177" s="86">
        <f t="shared" si="157"/>
        <v>0</v>
      </c>
      <c r="BT177" s="80">
        <v>1407.71</v>
      </c>
      <c r="BU177" s="80">
        <v>1733.74</v>
      </c>
      <c r="BV177" s="82">
        <f t="shared" si="158"/>
        <v>-326.02999999999997</v>
      </c>
      <c r="BW177" s="86">
        <f t="shared" si="159"/>
        <v>1.2316031000703269</v>
      </c>
      <c r="BX177" s="80">
        <v>863.68000000000029</v>
      </c>
      <c r="BY177" s="80">
        <v>0</v>
      </c>
      <c r="BZ177" s="82">
        <f t="shared" si="160"/>
        <v>863.68000000000029</v>
      </c>
      <c r="CA177" s="86">
        <f t="shared" si="126"/>
        <v>0</v>
      </c>
      <c r="CB177" s="80">
        <v>1393.4199999999998</v>
      </c>
      <c r="CC177" s="80">
        <v>1007.3</v>
      </c>
      <c r="CD177" s="82">
        <f t="shared" si="161"/>
        <v>386.11999999999989</v>
      </c>
      <c r="CE177" s="83">
        <f t="shared" si="162"/>
        <v>0.72289761880839953</v>
      </c>
      <c r="CF177" s="84">
        <v>154.32999999999998</v>
      </c>
      <c r="CG177" s="84">
        <v>0</v>
      </c>
      <c r="CH177" s="82">
        <f t="shared" si="163"/>
        <v>154.32999999999998</v>
      </c>
      <c r="CI177" s="86">
        <f t="shared" si="164"/>
        <v>0</v>
      </c>
      <c r="CJ177" s="80">
        <v>0</v>
      </c>
      <c r="CK177" s="81">
        <v>0</v>
      </c>
      <c r="CL177" s="81">
        <v>0</v>
      </c>
      <c r="CM177" s="92"/>
      <c r="CN177" s="93">
        <v>20417.260000000002</v>
      </c>
      <c r="CO177" s="93">
        <v>28206.12</v>
      </c>
      <c r="CP177" s="87">
        <f t="shared" si="165"/>
        <v>-7788.8599999999969</v>
      </c>
      <c r="CQ177" s="94">
        <f t="shared" si="166"/>
        <v>1.381484097278479</v>
      </c>
      <c r="CR177" s="80">
        <v>11128.92</v>
      </c>
      <c r="CS177" s="81">
        <v>9988.64</v>
      </c>
      <c r="CT177" s="87">
        <f t="shared" si="167"/>
        <v>1140.2800000000007</v>
      </c>
      <c r="CU177" s="94">
        <f t="shared" si="168"/>
        <v>0.89753902445160894</v>
      </c>
      <c r="CV177" s="80">
        <v>5250.34</v>
      </c>
      <c r="CW177" s="81">
        <v>0</v>
      </c>
      <c r="CX177" s="87">
        <f t="shared" si="169"/>
        <v>5250.34</v>
      </c>
      <c r="CY177" s="86">
        <f t="shared" si="170"/>
        <v>0</v>
      </c>
      <c r="CZ177" s="80">
        <v>778.25</v>
      </c>
      <c r="DA177" s="81">
        <v>640.06000000000006</v>
      </c>
      <c r="DB177" s="87">
        <f t="shared" si="171"/>
        <v>138.18999999999994</v>
      </c>
      <c r="DC177" s="86">
        <f t="shared" si="172"/>
        <v>0.82243495020880186</v>
      </c>
      <c r="DD177" s="80">
        <v>101.80999999999997</v>
      </c>
      <c r="DE177" s="81">
        <v>341.34</v>
      </c>
      <c r="DF177" s="87">
        <f t="shared" si="173"/>
        <v>-239.53</v>
      </c>
      <c r="DG177" s="86">
        <f t="shared" si="174"/>
        <v>3.3527158432374038</v>
      </c>
      <c r="DH177" s="95">
        <v>4596.5700000000006</v>
      </c>
      <c r="DI177" s="403">
        <v>1327.8899999999999</v>
      </c>
      <c r="DJ177" s="87">
        <f t="shared" si="175"/>
        <v>3268.6800000000007</v>
      </c>
      <c r="DK177" s="94">
        <f t="shared" si="176"/>
        <v>0.28888714846069996</v>
      </c>
      <c r="DL177" s="80">
        <v>0</v>
      </c>
      <c r="DM177" s="81">
        <v>0</v>
      </c>
      <c r="DN177" s="87">
        <f t="shared" si="177"/>
        <v>0</v>
      </c>
      <c r="DO177" s="406"/>
      <c r="DP177" s="84">
        <v>0</v>
      </c>
      <c r="DQ177" s="80">
        <v>0</v>
      </c>
      <c r="DR177" s="82">
        <f t="shared" si="178"/>
        <v>0</v>
      </c>
      <c r="DS177" s="96"/>
      <c r="DT177" s="97">
        <v>3277.79</v>
      </c>
      <c r="DU177" s="97">
        <v>3754.39</v>
      </c>
      <c r="DV177" s="98">
        <f t="shared" si="181"/>
        <v>99022.98</v>
      </c>
      <c r="DW177" s="87">
        <f t="shared" si="182"/>
        <v>122257.61999999998</v>
      </c>
      <c r="DX177" s="87">
        <f t="shared" si="179"/>
        <v>-23234.639999999985</v>
      </c>
      <c r="DY177" s="83">
        <f t="shared" si="180"/>
        <v>1.2346388686747256</v>
      </c>
      <c r="DZ177" s="108"/>
      <c r="EA177" s="100">
        <f t="shared" si="128"/>
        <v>32002.040000000023</v>
      </c>
      <c r="EB177" s="91">
        <f t="shared" si="129"/>
        <v>10797.56</v>
      </c>
      <c r="EC177" s="101"/>
      <c r="ED177" s="101"/>
      <c r="EE177" s="102">
        <v>15473.550000000003</v>
      </c>
      <c r="EF177" s="102">
        <v>38268.06</v>
      </c>
      <c r="EG177" s="103">
        <f t="shared" si="183"/>
        <v>22794.509999999995</v>
      </c>
      <c r="EH177" s="104">
        <f t="shared" si="187"/>
        <v>1.4731273689618731</v>
      </c>
      <c r="EI177" s="101"/>
      <c r="EJ177" s="101"/>
      <c r="EK177" s="396"/>
      <c r="EL177" s="2"/>
      <c r="EM177" s="101"/>
      <c r="EN177" s="101"/>
    </row>
    <row r="178" spans="1:144" s="1" customFormat="1" ht="15.75" customHeight="1" x14ac:dyDescent="0.25">
      <c r="A178" s="105" t="s">
        <v>177</v>
      </c>
      <c r="B178" s="106">
        <v>5</v>
      </c>
      <c r="C178" s="107">
        <v>4</v>
      </c>
      <c r="D178" s="76" t="s">
        <v>456</v>
      </c>
      <c r="E178" s="77">
        <v>2762.2428571428572</v>
      </c>
      <c r="F178" s="78">
        <v>-8635.260000000002</v>
      </c>
      <c r="G178" s="79">
        <v>667.91999999999211</v>
      </c>
      <c r="H178" s="80">
        <v>3945.19</v>
      </c>
      <c r="I178" s="81">
        <v>692.8</v>
      </c>
      <c r="J178" s="82">
        <f t="shared" si="131"/>
        <v>3252.3900000000003</v>
      </c>
      <c r="K178" s="83">
        <f t="shared" si="132"/>
        <v>0.17560624456616791</v>
      </c>
      <c r="L178" s="84">
        <v>2005.8699999999997</v>
      </c>
      <c r="M178" s="84">
        <v>310.36</v>
      </c>
      <c r="N178" s="82">
        <f t="shared" si="133"/>
        <v>1695.5099999999998</v>
      </c>
      <c r="O178" s="83">
        <f t="shared" si="134"/>
        <v>0.15472587954353975</v>
      </c>
      <c r="P178" s="84">
        <v>3793.5299999999993</v>
      </c>
      <c r="Q178" s="84">
        <v>2920.84</v>
      </c>
      <c r="R178" s="82">
        <f t="shared" si="135"/>
        <v>872.68999999999915</v>
      </c>
      <c r="S178" s="83">
        <f t="shared" si="136"/>
        <v>0.76995305164319272</v>
      </c>
      <c r="T178" s="84">
        <v>754.20999999999992</v>
      </c>
      <c r="U178" s="84">
        <v>645.24</v>
      </c>
      <c r="V178" s="82">
        <f t="shared" si="137"/>
        <v>108.96999999999991</v>
      </c>
      <c r="W178" s="83">
        <f t="shared" si="138"/>
        <v>0.8555176940109519</v>
      </c>
      <c r="X178" s="84">
        <v>233.69</v>
      </c>
      <c r="Y178" s="84">
        <v>0.39999999999999997</v>
      </c>
      <c r="Z178" s="82">
        <f t="shared" si="139"/>
        <v>233.29</v>
      </c>
      <c r="AA178" s="83">
        <f t="shared" si="125"/>
        <v>1.7116693054901792E-3</v>
      </c>
      <c r="AB178" s="84">
        <v>4159.4800000000005</v>
      </c>
      <c r="AC178" s="84">
        <v>2609.9300000000003</v>
      </c>
      <c r="AD178" s="82">
        <f t="shared" si="140"/>
        <v>1549.5500000000002</v>
      </c>
      <c r="AE178" s="83">
        <f t="shared" si="141"/>
        <v>0.62746545241232077</v>
      </c>
      <c r="AF178" s="84">
        <v>941.44999999999993</v>
      </c>
      <c r="AG178" s="84">
        <v>4316.5600000000004</v>
      </c>
      <c r="AH178" s="82">
        <f t="shared" si="142"/>
        <v>-3375.1100000000006</v>
      </c>
      <c r="AI178" s="85">
        <f t="shared" si="143"/>
        <v>4.5850124807477837</v>
      </c>
      <c r="AJ178" s="84">
        <v>5184.1200000000008</v>
      </c>
      <c r="AK178" s="84">
        <v>7554.6100000000006</v>
      </c>
      <c r="AL178" s="82">
        <f t="shared" si="144"/>
        <v>-2370.4899999999998</v>
      </c>
      <c r="AM178" s="86">
        <f t="shared" si="145"/>
        <v>1.4572598628118174</v>
      </c>
      <c r="AN178" s="80">
        <v>0</v>
      </c>
      <c r="AO178" s="81">
        <v>0</v>
      </c>
      <c r="AP178" s="87">
        <f t="shared" si="146"/>
        <v>0</v>
      </c>
      <c r="AQ178" s="83"/>
      <c r="AR178" s="84">
        <v>0</v>
      </c>
      <c r="AS178" s="84">
        <v>0</v>
      </c>
      <c r="AT178" s="87">
        <f t="shared" si="127"/>
        <v>0</v>
      </c>
      <c r="AU178" s="96"/>
      <c r="AV178" s="80">
        <v>1654.9599999999998</v>
      </c>
      <c r="AW178" s="81">
        <v>0</v>
      </c>
      <c r="AX178" s="87">
        <f t="shared" si="147"/>
        <v>1654.9599999999998</v>
      </c>
      <c r="AY178" s="83">
        <f t="shared" si="148"/>
        <v>0</v>
      </c>
      <c r="AZ178" s="90">
        <v>0</v>
      </c>
      <c r="BA178" s="82">
        <v>0</v>
      </c>
      <c r="BB178" s="82">
        <f t="shared" si="149"/>
        <v>0</v>
      </c>
      <c r="BC178" s="91"/>
      <c r="BD178" s="84">
        <v>22543.269999999997</v>
      </c>
      <c r="BE178" s="84">
        <v>12648.740000000002</v>
      </c>
      <c r="BF178" s="87">
        <f t="shared" si="150"/>
        <v>9894.5299999999952</v>
      </c>
      <c r="BG178" s="83">
        <f t="shared" si="151"/>
        <v>0.5610871892143422</v>
      </c>
      <c r="BH178" s="84">
        <v>2327.1699999999996</v>
      </c>
      <c r="BI178" s="84">
        <v>289.67</v>
      </c>
      <c r="BJ178" s="82">
        <f t="shared" si="152"/>
        <v>2037.4999999999995</v>
      </c>
      <c r="BK178" s="86">
        <f t="shared" si="153"/>
        <v>0.12447307244421338</v>
      </c>
      <c r="BL178" s="80">
        <v>3420.9800000000005</v>
      </c>
      <c r="BM178" s="80">
        <v>0</v>
      </c>
      <c r="BN178" s="82">
        <f t="shared" si="154"/>
        <v>3420.9800000000005</v>
      </c>
      <c r="BO178" s="86">
        <f t="shared" si="155"/>
        <v>0</v>
      </c>
      <c r="BP178" s="80">
        <v>573.54000000000008</v>
      </c>
      <c r="BQ178" s="80">
        <v>0</v>
      </c>
      <c r="BR178" s="82">
        <f t="shared" si="156"/>
        <v>573.54000000000008</v>
      </c>
      <c r="BS178" s="86">
        <f t="shared" si="157"/>
        <v>0</v>
      </c>
      <c r="BT178" s="80">
        <v>1425.58</v>
      </c>
      <c r="BU178" s="80">
        <v>0</v>
      </c>
      <c r="BV178" s="82">
        <f t="shared" si="158"/>
        <v>1425.58</v>
      </c>
      <c r="BW178" s="86">
        <f t="shared" si="159"/>
        <v>0</v>
      </c>
      <c r="BX178" s="80">
        <v>862.21000000000026</v>
      </c>
      <c r="BY178" s="80">
        <v>0</v>
      </c>
      <c r="BZ178" s="82">
        <f t="shared" si="160"/>
        <v>862.21000000000026</v>
      </c>
      <c r="CA178" s="86">
        <f t="shared" si="126"/>
        <v>0</v>
      </c>
      <c r="CB178" s="80">
        <v>1393.42</v>
      </c>
      <c r="CC178" s="80">
        <v>256.63</v>
      </c>
      <c r="CD178" s="82">
        <f t="shared" si="161"/>
        <v>1136.79</v>
      </c>
      <c r="CE178" s="83">
        <f t="shared" si="162"/>
        <v>0.18417275480472506</v>
      </c>
      <c r="CF178" s="84">
        <v>153.98000000000002</v>
      </c>
      <c r="CG178" s="84">
        <v>0</v>
      </c>
      <c r="CH178" s="82">
        <f t="shared" si="163"/>
        <v>153.98000000000002</v>
      </c>
      <c r="CI178" s="86">
        <f t="shared" si="164"/>
        <v>0</v>
      </c>
      <c r="CJ178" s="80">
        <v>0</v>
      </c>
      <c r="CK178" s="81">
        <v>0</v>
      </c>
      <c r="CL178" s="81">
        <v>0</v>
      </c>
      <c r="CM178" s="92"/>
      <c r="CN178" s="93">
        <v>17133.72</v>
      </c>
      <c r="CO178" s="93">
        <v>23978.769999999997</v>
      </c>
      <c r="CP178" s="87">
        <f t="shared" si="165"/>
        <v>-6845.0499999999956</v>
      </c>
      <c r="CQ178" s="94">
        <f t="shared" si="166"/>
        <v>1.3995075208419419</v>
      </c>
      <c r="CR178" s="80">
        <v>11763.75</v>
      </c>
      <c r="CS178" s="81">
        <v>10536.91</v>
      </c>
      <c r="CT178" s="87">
        <f t="shared" si="167"/>
        <v>1226.8400000000001</v>
      </c>
      <c r="CU178" s="94">
        <f t="shared" si="168"/>
        <v>0.89571012644777392</v>
      </c>
      <c r="CV178" s="80">
        <v>5361.09</v>
      </c>
      <c r="CW178" s="81">
        <v>0</v>
      </c>
      <c r="CX178" s="87">
        <f t="shared" si="169"/>
        <v>5361.09</v>
      </c>
      <c r="CY178" s="86">
        <f t="shared" si="170"/>
        <v>0</v>
      </c>
      <c r="CZ178" s="80">
        <v>774.27</v>
      </c>
      <c r="DA178" s="81">
        <v>637.39999999999986</v>
      </c>
      <c r="DB178" s="87">
        <f t="shared" si="171"/>
        <v>136.87000000000012</v>
      </c>
      <c r="DC178" s="86">
        <f t="shared" si="172"/>
        <v>0.82322703966316646</v>
      </c>
      <c r="DD178" s="80">
        <v>101.19999999999999</v>
      </c>
      <c r="DE178" s="81">
        <v>0</v>
      </c>
      <c r="DF178" s="87">
        <f t="shared" si="173"/>
        <v>101.19999999999999</v>
      </c>
      <c r="DG178" s="86">
        <f t="shared" si="174"/>
        <v>0</v>
      </c>
      <c r="DH178" s="95">
        <v>4147.6399999999994</v>
      </c>
      <c r="DI178" s="403">
        <v>1718.9699999999998</v>
      </c>
      <c r="DJ178" s="87">
        <f t="shared" si="175"/>
        <v>2428.6699999999996</v>
      </c>
      <c r="DK178" s="94">
        <f t="shared" si="176"/>
        <v>0.41444532312351123</v>
      </c>
      <c r="DL178" s="80">
        <v>0</v>
      </c>
      <c r="DM178" s="81">
        <v>0</v>
      </c>
      <c r="DN178" s="87">
        <f t="shared" si="177"/>
        <v>0</v>
      </c>
      <c r="DO178" s="406"/>
      <c r="DP178" s="84">
        <v>0</v>
      </c>
      <c r="DQ178" s="80">
        <v>0</v>
      </c>
      <c r="DR178" s="82">
        <f t="shared" si="178"/>
        <v>0</v>
      </c>
      <c r="DS178" s="96"/>
      <c r="DT178" s="97">
        <v>3240.23</v>
      </c>
      <c r="DU178" s="97">
        <v>2494.9800000000005</v>
      </c>
      <c r="DV178" s="98">
        <f t="shared" si="181"/>
        <v>97894.549999999974</v>
      </c>
      <c r="DW178" s="87">
        <f t="shared" si="182"/>
        <v>71612.81</v>
      </c>
      <c r="DX178" s="87">
        <f t="shared" si="179"/>
        <v>26281.739999999976</v>
      </c>
      <c r="DY178" s="83">
        <f t="shared" si="180"/>
        <v>0.73153010050099843</v>
      </c>
      <c r="DZ178" s="108"/>
      <c r="EA178" s="100">
        <f t="shared" si="128"/>
        <v>17646.479999999981</v>
      </c>
      <c r="EB178" s="91">
        <f t="shared" si="129"/>
        <v>20173.029999999984</v>
      </c>
      <c r="EC178" s="101"/>
      <c r="ED178" s="101"/>
      <c r="EE178" s="102">
        <v>15298.499999999998</v>
      </c>
      <c r="EF178" s="102">
        <v>39750.46</v>
      </c>
      <c r="EG178" s="103">
        <f t="shared" si="183"/>
        <v>24451.96</v>
      </c>
      <c r="EH178" s="104">
        <f t="shared" si="187"/>
        <v>1.5983240186946435</v>
      </c>
      <c r="EI178" s="101"/>
      <c r="EJ178" s="101"/>
      <c r="EK178" s="396"/>
      <c r="EL178" s="2"/>
      <c r="EM178" s="101"/>
      <c r="EN178" s="101"/>
    </row>
    <row r="179" spans="1:144" s="1" customFormat="1" ht="15.75" customHeight="1" x14ac:dyDescent="0.25">
      <c r="A179" s="105" t="s">
        <v>178</v>
      </c>
      <c r="B179" s="106">
        <v>5</v>
      </c>
      <c r="C179" s="107">
        <v>6</v>
      </c>
      <c r="D179" s="76" t="s">
        <v>457</v>
      </c>
      <c r="E179" s="77">
        <v>4498.0999999999995</v>
      </c>
      <c r="F179" s="78">
        <v>84630.400000000009</v>
      </c>
      <c r="G179" s="79">
        <v>32714.449999999979</v>
      </c>
      <c r="H179" s="80">
        <v>5951.9000000000005</v>
      </c>
      <c r="I179" s="81">
        <v>968.94999999999993</v>
      </c>
      <c r="J179" s="82">
        <f t="shared" si="131"/>
        <v>4982.9500000000007</v>
      </c>
      <c r="K179" s="83">
        <f t="shared" si="132"/>
        <v>0.16279675397772136</v>
      </c>
      <c r="L179" s="84">
        <v>2978.65</v>
      </c>
      <c r="M179" s="84">
        <v>567.87</v>
      </c>
      <c r="N179" s="82">
        <f t="shared" si="133"/>
        <v>2410.7800000000002</v>
      </c>
      <c r="O179" s="83">
        <f t="shared" si="134"/>
        <v>0.19064676950967721</v>
      </c>
      <c r="P179" s="84">
        <v>6364.7999999999993</v>
      </c>
      <c r="Q179" s="84">
        <v>4891.8899999999994</v>
      </c>
      <c r="R179" s="82">
        <f t="shared" si="135"/>
        <v>1472.9099999999999</v>
      </c>
      <c r="S179" s="83">
        <f t="shared" si="136"/>
        <v>0.76858503016591251</v>
      </c>
      <c r="T179" s="84">
        <v>1244.6500000000001</v>
      </c>
      <c r="U179" s="84">
        <v>1064.58</v>
      </c>
      <c r="V179" s="82">
        <f t="shared" si="137"/>
        <v>180.07000000000016</v>
      </c>
      <c r="W179" s="83">
        <f t="shared" si="138"/>
        <v>0.85532479010163487</v>
      </c>
      <c r="X179" s="84">
        <v>526.2600000000001</v>
      </c>
      <c r="Y179" s="84">
        <v>0.89</v>
      </c>
      <c r="Z179" s="82">
        <f t="shared" si="139"/>
        <v>525.37000000000012</v>
      </c>
      <c r="AA179" s="83">
        <f t="shared" si="125"/>
        <v>1.6911792650020898E-3</v>
      </c>
      <c r="AB179" s="84">
        <v>8138.8399999999983</v>
      </c>
      <c r="AC179" s="84">
        <v>5050.6799999999994</v>
      </c>
      <c r="AD179" s="82">
        <f t="shared" si="140"/>
        <v>3088.1599999999989</v>
      </c>
      <c r="AE179" s="83">
        <f t="shared" si="141"/>
        <v>0.62056509281420946</v>
      </c>
      <c r="AF179" s="84">
        <v>1540.1400000000003</v>
      </c>
      <c r="AG179" s="84">
        <v>4077.3</v>
      </c>
      <c r="AH179" s="82">
        <f t="shared" si="142"/>
        <v>-2537.16</v>
      </c>
      <c r="AI179" s="85">
        <f t="shared" si="143"/>
        <v>2.6473567338034201</v>
      </c>
      <c r="AJ179" s="84">
        <v>8480.7000000000007</v>
      </c>
      <c r="AK179" s="84">
        <v>4828.8999999999996</v>
      </c>
      <c r="AL179" s="82">
        <f t="shared" si="144"/>
        <v>3651.8000000000011</v>
      </c>
      <c r="AM179" s="86">
        <f t="shared" si="145"/>
        <v>0.5693987524614712</v>
      </c>
      <c r="AN179" s="80">
        <v>0</v>
      </c>
      <c r="AO179" s="81">
        <v>0</v>
      </c>
      <c r="AP179" s="87">
        <f t="shared" si="146"/>
        <v>0</v>
      </c>
      <c r="AQ179" s="83"/>
      <c r="AR179" s="84">
        <v>0</v>
      </c>
      <c r="AS179" s="84">
        <v>0</v>
      </c>
      <c r="AT179" s="87">
        <f t="shared" si="127"/>
        <v>0</v>
      </c>
      <c r="AU179" s="96"/>
      <c r="AV179" s="80">
        <v>2511.3000000000002</v>
      </c>
      <c r="AW179" s="81">
        <v>0</v>
      </c>
      <c r="AX179" s="87">
        <f t="shared" si="147"/>
        <v>2511.3000000000002</v>
      </c>
      <c r="AY179" s="83">
        <f t="shared" si="148"/>
        <v>0</v>
      </c>
      <c r="AZ179" s="90">
        <v>0</v>
      </c>
      <c r="BA179" s="82">
        <v>0</v>
      </c>
      <c r="BB179" s="82">
        <f t="shared" si="149"/>
        <v>0</v>
      </c>
      <c r="BC179" s="91"/>
      <c r="BD179" s="84">
        <v>37946.339999999997</v>
      </c>
      <c r="BE179" s="84">
        <v>8559.1899999999987</v>
      </c>
      <c r="BF179" s="87">
        <f t="shared" si="150"/>
        <v>29387.149999999998</v>
      </c>
      <c r="BG179" s="83">
        <f t="shared" si="151"/>
        <v>0.22556035707264521</v>
      </c>
      <c r="BH179" s="84">
        <v>3468.0300000000007</v>
      </c>
      <c r="BI179" s="84">
        <v>4561.37</v>
      </c>
      <c r="BJ179" s="82">
        <f t="shared" si="152"/>
        <v>-1093.3399999999992</v>
      </c>
      <c r="BK179" s="86">
        <f t="shared" si="153"/>
        <v>1.3152625553988861</v>
      </c>
      <c r="BL179" s="80">
        <v>5078.8100000000004</v>
      </c>
      <c r="BM179" s="80">
        <v>9710.2200000000012</v>
      </c>
      <c r="BN179" s="82">
        <f t="shared" si="154"/>
        <v>-4631.4100000000008</v>
      </c>
      <c r="BO179" s="86">
        <f t="shared" si="155"/>
        <v>1.9119084982505745</v>
      </c>
      <c r="BP179" s="80">
        <v>972.91000000000008</v>
      </c>
      <c r="BQ179" s="80">
        <v>0</v>
      </c>
      <c r="BR179" s="82">
        <f t="shared" si="156"/>
        <v>972.91000000000008</v>
      </c>
      <c r="BS179" s="86">
        <f t="shared" si="157"/>
        <v>0</v>
      </c>
      <c r="BT179" s="80">
        <v>2330.91</v>
      </c>
      <c r="BU179" s="80">
        <v>0</v>
      </c>
      <c r="BV179" s="82">
        <f t="shared" si="158"/>
        <v>2330.91</v>
      </c>
      <c r="BW179" s="86">
        <f t="shared" si="159"/>
        <v>0</v>
      </c>
      <c r="BX179" s="80">
        <v>1942.2899999999997</v>
      </c>
      <c r="BY179" s="80">
        <v>0</v>
      </c>
      <c r="BZ179" s="82">
        <f t="shared" si="160"/>
        <v>1942.2899999999997</v>
      </c>
      <c r="CA179" s="86">
        <f t="shared" si="126"/>
        <v>0</v>
      </c>
      <c r="CB179" s="80">
        <v>2874.7200000000003</v>
      </c>
      <c r="CC179" s="80">
        <v>6994.36</v>
      </c>
      <c r="CD179" s="82">
        <f t="shared" si="161"/>
        <v>-4119.6399999999994</v>
      </c>
      <c r="CE179" s="83">
        <f t="shared" si="162"/>
        <v>2.433057828240663</v>
      </c>
      <c r="CF179" s="84">
        <v>232.53999999999996</v>
      </c>
      <c r="CG179" s="84">
        <v>0</v>
      </c>
      <c r="CH179" s="82">
        <f t="shared" si="163"/>
        <v>232.53999999999996</v>
      </c>
      <c r="CI179" s="86">
        <f t="shared" si="164"/>
        <v>0</v>
      </c>
      <c r="CJ179" s="80">
        <v>0</v>
      </c>
      <c r="CK179" s="81">
        <v>0</v>
      </c>
      <c r="CL179" s="81">
        <v>0</v>
      </c>
      <c r="CM179" s="92"/>
      <c r="CN179" s="93">
        <v>29293.38</v>
      </c>
      <c r="CO179" s="93">
        <v>45326.95</v>
      </c>
      <c r="CP179" s="87">
        <f t="shared" si="165"/>
        <v>-16033.569999999996</v>
      </c>
      <c r="CQ179" s="94">
        <f t="shared" si="166"/>
        <v>1.5473444853410565</v>
      </c>
      <c r="CR179" s="80">
        <v>16933.93</v>
      </c>
      <c r="CS179" s="81">
        <v>15980.02</v>
      </c>
      <c r="CT179" s="87">
        <f t="shared" si="167"/>
        <v>953.90999999999985</v>
      </c>
      <c r="CU179" s="94">
        <f t="shared" si="168"/>
        <v>0.94366871718496537</v>
      </c>
      <c r="CV179" s="80">
        <v>8823.02</v>
      </c>
      <c r="CW179" s="81">
        <v>0</v>
      </c>
      <c r="CX179" s="87">
        <f t="shared" si="169"/>
        <v>8823.02</v>
      </c>
      <c r="CY179" s="86">
        <f t="shared" si="170"/>
        <v>0</v>
      </c>
      <c r="CZ179" s="80">
        <v>1244.2</v>
      </c>
      <c r="DA179" s="81">
        <v>1023.6500000000001</v>
      </c>
      <c r="DB179" s="87">
        <f t="shared" si="171"/>
        <v>220.54999999999995</v>
      </c>
      <c r="DC179" s="86">
        <f t="shared" si="172"/>
        <v>0.82273750200932327</v>
      </c>
      <c r="DD179" s="80">
        <v>161.03</v>
      </c>
      <c r="DE179" s="81">
        <v>334.64</v>
      </c>
      <c r="DF179" s="87">
        <f t="shared" si="173"/>
        <v>-173.60999999999999</v>
      </c>
      <c r="DG179" s="86">
        <f t="shared" si="174"/>
        <v>2.0781220890517296</v>
      </c>
      <c r="DH179" s="95">
        <v>3105.94</v>
      </c>
      <c r="DI179" s="403">
        <v>3430.1199999999994</v>
      </c>
      <c r="DJ179" s="87">
        <f t="shared" si="175"/>
        <v>-324.17999999999938</v>
      </c>
      <c r="DK179" s="94">
        <f t="shared" si="176"/>
        <v>1.1043741991152436</v>
      </c>
      <c r="DL179" s="80">
        <v>0</v>
      </c>
      <c r="DM179" s="81">
        <v>0</v>
      </c>
      <c r="DN179" s="87">
        <f t="shared" si="177"/>
        <v>0</v>
      </c>
      <c r="DO179" s="406"/>
      <c r="DP179" s="84">
        <v>0</v>
      </c>
      <c r="DQ179" s="80">
        <v>0</v>
      </c>
      <c r="DR179" s="82">
        <f t="shared" si="178"/>
        <v>0</v>
      </c>
      <c r="DS179" s="96"/>
      <c r="DT179" s="97">
        <v>5207.83</v>
      </c>
      <c r="DU179" s="97">
        <v>3874.6299999999997</v>
      </c>
      <c r="DV179" s="98">
        <f t="shared" si="181"/>
        <v>157353.12</v>
      </c>
      <c r="DW179" s="87">
        <f t="shared" si="182"/>
        <v>121246.20999999998</v>
      </c>
      <c r="DX179" s="87">
        <f t="shared" si="179"/>
        <v>36106.910000000018</v>
      </c>
      <c r="DY179" s="83">
        <f t="shared" si="180"/>
        <v>0.77053578600792905</v>
      </c>
      <c r="DZ179" s="108"/>
      <c r="EA179" s="100">
        <f t="shared" si="128"/>
        <v>120737.31000000004</v>
      </c>
      <c r="EB179" s="91">
        <f t="shared" si="129"/>
        <v>57735.859999999986</v>
      </c>
      <c r="EC179" s="101"/>
      <c r="ED179" s="101"/>
      <c r="EE179" s="102">
        <v>24589.71</v>
      </c>
      <c r="EF179" s="102">
        <v>25203.19</v>
      </c>
      <c r="EG179" s="103">
        <f t="shared" si="183"/>
        <v>613.47999999999956</v>
      </c>
      <c r="EH179" s="104">
        <f t="shared" si="187"/>
        <v>2.4948647218694307E-2</v>
      </c>
      <c r="EI179" s="101"/>
      <c r="EJ179" s="101"/>
      <c r="EK179" s="396"/>
      <c r="EL179" s="2"/>
      <c r="EM179" s="101"/>
      <c r="EN179" s="101"/>
    </row>
    <row r="180" spans="1:144" s="1" customFormat="1" ht="15.75" customHeight="1" x14ac:dyDescent="0.25">
      <c r="A180" s="105" t="s">
        <v>179</v>
      </c>
      <c r="B180" s="106">
        <v>5</v>
      </c>
      <c r="C180" s="107">
        <v>4</v>
      </c>
      <c r="D180" s="76" t="s">
        <v>458</v>
      </c>
      <c r="E180" s="77">
        <v>2774.0999999999995</v>
      </c>
      <c r="F180" s="78">
        <v>-158851.94</v>
      </c>
      <c r="G180" s="79">
        <v>-113131.48999999999</v>
      </c>
      <c r="H180" s="80">
        <v>4039.3599999999997</v>
      </c>
      <c r="I180" s="81">
        <v>750.41</v>
      </c>
      <c r="J180" s="82">
        <f t="shared" si="131"/>
        <v>3288.95</v>
      </c>
      <c r="K180" s="83">
        <f t="shared" si="132"/>
        <v>0.18577447912540601</v>
      </c>
      <c r="L180" s="84">
        <v>2006.81</v>
      </c>
      <c r="M180" s="84">
        <v>504.91</v>
      </c>
      <c r="N180" s="82">
        <f t="shared" si="133"/>
        <v>1501.8999999999999</v>
      </c>
      <c r="O180" s="83">
        <f t="shared" si="134"/>
        <v>0.25159830776207015</v>
      </c>
      <c r="P180" s="84">
        <v>3830.2099999999996</v>
      </c>
      <c r="Q180" s="84">
        <v>2949.1</v>
      </c>
      <c r="R180" s="82">
        <f t="shared" si="135"/>
        <v>881.10999999999967</v>
      </c>
      <c r="S180" s="83">
        <f t="shared" si="136"/>
        <v>0.76995778299362183</v>
      </c>
      <c r="T180" s="84">
        <v>765.91</v>
      </c>
      <c r="U180" s="84">
        <v>656.58999999999992</v>
      </c>
      <c r="V180" s="82">
        <f t="shared" si="137"/>
        <v>109.32000000000005</v>
      </c>
      <c r="W180" s="83">
        <f t="shared" si="138"/>
        <v>0.85726782520139433</v>
      </c>
      <c r="X180" s="84">
        <v>233.87000000000003</v>
      </c>
      <c r="Y180" s="84">
        <v>0.39999999999999997</v>
      </c>
      <c r="Z180" s="82">
        <f t="shared" si="139"/>
        <v>233.47000000000003</v>
      </c>
      <c r="AA180" s="83">
        <f t="shared" si="125"/>
        <v>1.7103519049044336E-3</v>
      </c>
      <c r="AB180" s="84">
        <v>4158.6499999999996</v>
      </c>
      <c r="AC180" s="84">
        <v>2465.77</v>
      </c>
      <c r="AD180" s="82">
        <f t="shared" si="140"/>
        <v>1692.8799999999997</v>
      </c>
      <c r="AE180" s="83">
        <f t="shared" si="141"/>
        <v>0.59292558883291457</v>
      </c>
      <c r="AF180" s="84">
        <v>949.85000000000014</v>
      </c>
      <c r="AG180" s="84">
        <v>0</v>
      </c>
      <c r="AH180" s="82">
        <f t="shared" si="142"/>
        <v>949.85000000000014</v>
      </c>
      <c r="AI180" s="85">
        <f t="shared" si="143"/>
        <v>0</v>
      </c>
      <c r="AJ180" s="84">
        <v>5230.2899999999991</v>
      </c>
      <c r="AK180" s="84">
        <v>5037.0300000000007</v>
      </c>
      <c r="AL180" s="82">
        <f t="shared" si="144"/>
        <v>193.2599999999984</v>
      </c>
      <c r="AM180" s="86">
        <f t="shared" si="145"/>
        <v>0.96304985000831722</v>
      </c>
      <c r="AN180" s="80">
        <v>0</v>
      </c>
      <c r="AO180" s="81">
        <v>0</v>
      </c>
      <c r="AP180" s="87">
        <f t="shared" si="146"/>
        <v>0</v>
      </c>
      <c r="AQ180" s="83"/>
      <c r="AR180" s="84">
        <v>0</v>
      </c>
      <c r="AS180" s="84">
        <v>0</v>
      </c>
      <c r="AT180" s="87">
        <f t="shared" si="127"/>
        <v>0</v>
      </c>
      <c r="AU180" s="96"/>
      <c r="AV180" s="80">
        <v>1674.4199999999998</v>
      </c>
      <c r="AW180" s="81">
        <v>2749.66</v>
      </c>
      <c r="AX180" s="87">
        <f t="shared" si="147"/>
        <v>-1075.24</v>
      </c>
      <c r="AY180" s="83">
        <f t="shared" si="148"/>
        <v>1.6421566870916497</v>
      </c>
      <c r="AZ180" s="90">
        <v>0</v>
      </c>
      <c r="BA180" s="82">
        <v>0</v>
      </c>
      <c r="BB180" s="82">
        <f t="shared" si="149"/>
        <v>0</v>
      </c>
      <c r="BC180" s="91"/>
      <c r="BD180" s="84">
        <v>20249.840000000004</v>
      </c>
      <c r="BE180" s="84">
        <v>4040.1</v>
      </c>
      <c r="BF180" s="87">
        <f t="shared" si="150"/>
        <v>16209.740000000003</v>
      </c>
      <c r="BG180" s="83">
        <f t="shared" si="151"/>
        <v>0.19951268750765433</v>
      </c>
      <c r="BH180" s="84">
        <v>2350.5</v>
      </c>
      <c r="BI180" s="84">
        <v>0</v>
      </c>
      <c r="BJ180" s="82">
        <f t="shared" si="152"/>
        <v>2350.5</v>
      </c>
      <c r="BK180" s="86">
        <f t="shared" si="153"/>
        <v>0</v>
      </c>
      <c r="BL180" s="80">
        <v>3420.72</v>
      </c>
      <c r="BM180" s="80">
        <v>0</v>
      </c>
      <c r="BN180" s="82">
        <f t="shared" si="154"/>
        <v>3420.72</v>
      </c>
      <c r="BO180" s="86">
        <f t="shared" si="155"/>
        <v>0</v>
      </c>
      <c r="BP180" s="80">
        <v>579.52999999999986</v>
      </c>
      <c r="BQ180" s="80">
        <v>0</v>
      </c>
      <c r="BR180" s="82">
        <f t="shared" si="156"/>
        <v>579.52999999999986</v>
      </c>
      <c r="BS180" s="86">
        <f t="shared" si="157"/>
        <v>0</v>
      </c>
      <c r="BT180" s="80">
        <v>1464.1900000000003</v>
      </c>
      <c r="BU180" s="80">
        <v>0</v>
      </c>
      <c r="BV180" s="82">
        <f t="shared" si="158"/>
        <v>1464.1900000000003</v>
      </c>
      <c r="BW180" s="86">
        <f t="shared" si="159"/>
        <v>0</v>
      </c>
      <c r="BX180" s="80">
        <v>862.75000000000011</v>
      </c>
      <c r="BY180" s="80">
        <v>0</v>
      </c>
      <c r="BZ180" s="82">
        <f t="shared" si="160"/>
        <v>862.75000000000011</v>
      </c>
      <c r="CA180" s="86">
        <f t="shared" si="126"/>
        <v>0</v>
      </c>
      <c r="CB180" s="80">
        <v>1392.6</v>
      </c>
      <c r="CC180" s="80">
        <v>125.87</v>
      </c>
      <c r="CD180" s="82">
        <f t="shared" si="161"/>
        <v>1266.73</v>
      </c>
      <c r="CE180" s="83">
        <f t="shared" si="162"/>
        <v>9.0384891569725706E-2</v>
      </c>
      <c r="CF180" s="84">
        <v>153.4</v>
      </c>
      <c r="CG180" s="84">
        <v>0</v>
      </c>
      <c r="CH180" s="82">
        <f t="shared" si="163"/>
        <v>153.4</v>
      </c>
      <c r="CI180" s="86">
        <f t="shared" si="164"/>
        <v>0</v>
      </c>
      <c r="CJ180" s="80">
        <v>0</v>
      </c>
      <c r="CK180" s="81">
        <v>0</v>
      </c>
      <c r="CL180" s="81">
        <v>0</v>
      </c>
      <c r="CM180" s="92"/>
      <c r="CN180" s="93">
        <v>23586.239999999998</v>
      </c>
      <c r="CO180" s="93">
        <v>31252.219999999998</v>
      </c>
      <c r="CP180" s="87">
        <f t="shared" si="165"/>
        <v>-7665.98</v>
      </c>
      <c r="CQ180" s="94">
        <f t="shared" si="166"/>
        <v>1.3250191637157935</v>
      </c>
      <c r="CR180" s="80">
        <v>11091.41</v>
      </c>
      <c r="CS180" s="81">
        <v>9485.989999999998</v>
      </c>
      <c r="CT180" s="87">
        <f t="shared" si="167"/>
        <v>1605.4200000000019</v>
      </c>
      <c r="CU180" s="94">
        <f t="shared" si="168"/>
        <v>0.85525555362212724</v>
      </c>
      <c r="CV180" s="80">
        <v>5217.5499999999993</v>
      </c>
      <c r="CW180" s="81">
        <v>0</v>
      </c>
      <c r="CX180" s="87">
        <f t="shared" si="169"/>
        <v>5217.5499999999993</v>
      </c>
      <c r="CY180" s="86">
        <f t="shared" si="170"/>
        <v>0</v>
      </c>
      <c r="CZ180" s="80">
        <v>775.09</v>
      </c>
      <c r="DA180" s="81">
        <v>637.88</v>
      </c>
      <c r="DB180" s="87">
        <f t="shared" si="171"/>
        <v>137.21000000000004</v>
      </c>
      <c r="DC180" s="86">
        <f t="shared" si="172"/>
        <v>0.82297539640557871</v>
      </c>
      <c r="DD180" s="80">
        <v>99.300000000000011</v>
      </c>
      <c r="DE180" s="81">
        <v>0</v>
      </c>
      <c r="DF180" s="87">
        <f t="shared" si="173"/>
        <v>99.300000000000011</v>
      </c>
      <c r="DG180" s="86">
        <f t="shared" si="174"/>
        <v>0</v>
      </c>
      <c r="DH180" s="95">
        <v>5663.35</v>
      </c>
      <c r="DI180" s="403">
        <v>4117.26</v>
      </c>
      <c r="DJ180" s="87">
        <f t="shared" si="175"/>
        <v>1546.0900000000001</v>
      </c>
      <c r="DK180" s="94">
        <f t="shared" si="176"/>
        <v>0.72700080341140838</v>
      </c>
      <c r="DL180" s="80">
        <v>0</v>
      </c>
      <c r="DM180" s="81">
        <v>0</v>
      </c>
      <c r="DN180" s="87">
        <f t="shared" si="177"/>
        <v>0</v>
      </c>
      <c r="DO180" s="406"/>
      <c r="DP180" s="84">
        <v>0</v>
      </c>
      <c r="DQ180" s="80">
        <v>0</v>
      </c>
      <c r="DR180" s="82">
        <f t="shared" si="178"/>
        <v>0</v>
      </c>
      <c r="DS180" s="96"/>
      <c r="DT180" s="97">
        <v>3416.0799999999995</v>
      </c>
      <c r="DU180" s="97">
        <v>2255.1400000000003</v>
      </c>
      <c r="DV180" s="98">
        <f t="shared" si="181"/>
        <v>103211.92000000001</v>
      </c>
      <c r="DW180" s="87">
        <f t="shared" si="182"/>
        <v>67028.33</v>
      </c>
      <c r="DX180" s="87">
        <f t="shared" si="179"/>
        <v>36183.590000000011</v>
      </c>
      <c r="DY180" s="83">
        <f t="shared" si="180"/>
        <v>0.64942431068039419</v>
      </c>
      <c r="DZ180" s="108"/>
      <c r="EA180" s="100">
        <f t="shared" si="128"/>
        <v>-122668.34999999999</v>
      </c>
      <c r="EB180" s="91">
        <f t="shared" si="129"/>
        <v>-86823.93</v>
      </c>
      <c r="EC180" s="101"/>
      <c r="ED180" s="101"/>
      <c r="EE180" s="102">
        <v>16128.880000000001</v>
      </c>
      <c r="EF180" s="102">
        <v>27899.59</v>
      </c>
      <c r="EG180" s="103">
        <f t="shared" si="183"/>
        <v>11770.71</v>
      </c>
      <c r="EH180" s="104">
        <f t="shared" si="187"/>
        <v>0.72979090922618295</v>
      </c>
      <c r="EI180" s="101"/>
      <c r="EJ180" s="101"/>
      <c r="EK180" s="396"/>
      <c r="EL180" s="2"/>
      <c r="EM180" s="101"/>
      <c r="EN180" s="101"/>
    </row>
    <row r="181" spans="1:144" s="1" customFormat="1" ht="15.75" customHeight="1" x14ac:dyDescent="0.25">
      <c r="A181" s="105" t="s">
        <v>180</v>
      </c>
      <c r="B181" s="106">
        <v>5</v>
      </c>
      <c r="C181" s="107">
        <v>4</v>
      </c>
      <c r="D181" s="76" t="s">
        <v>459</v>
      </c>
      <c r="E181" s="77">
        <v>2929.8714285714291</v>
      </c>
      <c r="F181" s="78">
        <v>36850.580000000009</v>
      </c>
      <c r="G181" s="79">
        <v>-20817.249999999989</v>
      </c>
      <c r="H181" s="80">
        <v>4197.1299999999992</v>
      </c>
      <c r="I181" s="81">
        <v>751.55</v>
      </c>
      <c r="J181" s="82">
        <f t="shared" si="131"/>
        <v>3445.579999999999</v>
      </c>
      <c r="K181" s="83">
        <f t="shared" si="132"/>
        <v>0.17906283579493609</v>
      </c>
      <c r="L181" s="84">
        <v>2180.35</v>
      </c>
      <c r="M181" s="84">
        <v>685.78000000000009</v>
      </c>
      <c r="N181" s="82">
        <f t="shared" si="133"/>
        <v>1494.5699999999997</v>
      </c>
      <c r="O181" s="83">
        <f t="shared" si="134"/>
        <v>0.31452748411952214</v>
      </c>
      <c r="P181" s="84">
        <v>4071.0499999999997</v>
      </c>
      <c r="Q181" s="84">
        <v>3132.7899999999995</v>
      </c>
      <c r="R181" s="82">
        <f t="shared" si="135"/>
        <v>938.26000000000022</v>
      </c>
      <c r="S181" s="83">
        <f t="shared" si="136"/>
        <v>0.76952874565529772</v>
      </c>
      <c r="T181" s="84">
        <v>805.7299999999999</v>
      </c>
      <c r="U181" s="84">
        <v>689.93999999999994</v>
      </c>
      <c r="V181" s="82">
        <f t="shared" si="137"/>
        <v>115.78999999999996</v>
      </c>
      <c r="W181" s="83">
        <f t="shared" si="138"/>
        <v>0.85629180991150888</v>
      </c>
      <c r="X181" s="84">
        <v>263.10000000000002</v>
      </c>
      <c r="Y181" s="84">
        <v>0.47000000000000003</v>
      </c>
      <c r="Z181" s="82">
        <f t="shared" si="139"/>
        <v>262.63</v>
      </c>
      <c r="AA181" s="83">
        <f t="shared" si="125"/>
        <v>1.7863930064614215E-3</v>
      </c>
      <c r="AB181" s="84">
        <v>4158.08</v>
      </c>
      <c r="AC181" s="84">
        <v>2545.9100000000003</v>
      </c>
      <c r="AD181" s="82">
        <f t="shared" si="140"/>
        <v>1612.1699999999996</v>
      </c>
      <c r="AE181" s="83">
        <f t="shared" si="141"/>
        <v>0.61228018700938902</v>
      </c>
      <c r="AF181" s="84">
        <v>1003.1799999999998</v>
      </c>
      <c r="AG181" s="84">
        <v>3884.94</v>
      </c>
      <c r="AH181" s="82">
        <f t="shared" si="142"/>
        <v>-2881.76</v>
      </c>
      <c r="AI181" s="85">
        <f t="shared" si="143"/>
        <v>3.8726250523335799</v>
      </c>
      <c r="AJ181" s="84">
        <v>5523.0300000000007</v>
      </c>
      <c r="AK181" s="84">
        <v>9803.77</v>
      </c>
      <c r="AL181" s="82">
        <f t="shared" si="144"/>
        <v>-4280.74</v>
      </c>
      <c r="AM181" s="86">
        <f t="shared" si="145"/>
        <v>1.7750709302683489</v>
      </c>
      <c r="AN181" s="80">
        <v>0</v>
      </c>
      <c r="AO181" s="81">
        <v>0</v>
      </c>
      <c r="AP181" s="87">
        <f t="shared" si="146"/>
        <v>0</v>
      </c>
      <c r="AQ181" s="83"/>
      <c r="AR181" s="84">
        <v>0</v>
      </c>
      <c r="AS181" s="84">
        <v>0</v>
      </c>
      <c r="AT181" s="87">
        <f t="shared" si="127"/>
        <v>0</v>
      </c>
      <c r="AU181" s="96"/>
      <c r="AV181" s="80">
        <v>1672.9599999999998</v>
      </c>
      <c r="AW181" s="81">
        <v>2749.66</v>
      </c>
      <c r="AX181" s="87">
        <f t="shared" si="147"/>
        <v>-1076.7</v>
      </c>
      <c r="AY181" s="83">
        <f t="shared" si="148"/>
        <v>1.6435898048967101</v>
      </c>
      <c r="AZ181" s="90">
        <v>0</v>
      </c>
      <c r="BA181" s="82">
        <v>0</v>
      </c>
      <c r="BB181" s="82">
        <f t="shared" si="149"/>
        <v>0</v>
      </c>
      <c r="BC181" s="91"/>
      <c r="BD181" s="84">
        <v>23614.400000000001</v>
      </c>
      <c r="BE181" s="84">
        <v>18301.419999999998</v>
      </c>
      <c r="BF181" s="87">
        <f t="shared" si="150"/>
        <v>5312.9800000000032</v>
      </c>
      <c r="BG181" s="83">
        <f t="shared" si="151"/>
        <v>0.77501101023104535</v>
      </c>
      <c r="BH181" s="84">
        <v>2483.4</v>
      </c>
      <c r="BI181" s="84">
        <v>3607.76</v>
      </c>
      <c r="BJ181" s="82">
        <f t="shared" si="152"/>
        <v>-1124.3600000000001</v>
      </c>
      <c r="BK181" s="86">
        <f t="shared" si="153"/>
        <v>1.45275026173794</v>
      </c>
      <c r="BL181" s="80">
        <v>3718.2999999999997</v>
      </c>
      <c r="BM181" s="80">
        <v>5375.42</v>
      </c>
      <c r="BN181" s="82">
        <f t="shared" si="154"/>
        <v>-1657.1200000000003</v>
      </c>
      <c r="BO181" s="86">
        <f t="shared" si="155"/>
        <v>1.4456660301750801</v>
      </c>
      <c r="BP181" s="80">
        <v>619.97000000000014</v>
      </c>
      <c r="BQ181" s="80">
        <v>0</v>
      </c>
      <c r="BR181" s="82">
        <f t="shared" si="156"/>
        <v>619.97000000000014</v>
      </c>
      <c r="BS181" s="86">
        <f t="shared" si="157"/>
        <v>0</v>
      </c>
      <c r="BT181" s="80">
        <v>1518.8900000000003</v>
      </c>
      <c r="BU181" s="80">
        <v>2214.31</v>
      </c>
      <c r="BV181" s="82">
        <f t="shared" si="158"/>
        <v>-695.41999999999962</v>
      </c>
      <c r="BW181" s="86">
        <f t="shared" si="159"/>
        <v>1.4578475070610772</v>
      </c>
      <c r="BX181" s="80">
        <v>971.2800000000002</v>
      </c>
      <c r="BY181" s="80">
        <v>0</v>
      </c>
      <c r="BZ181" s="82">
        <f t="shared" si="160"/>
        <v>971.2800000000002</v>
      </c>
      <c r="CA181" s="86">
        <f t="shared" si="126"/>
        <v>0</v>
      </c>
      <c r="CB181" s="80">
        <v>1393.2</v>
      </c>
      <c r="CC181" s="80">
        <v>789.42000000000007</v>
      </c>
      <c r="CD181" s="82">
        <f t="shared" si="161"/>
        <v>603.78</v>
      </c>
      <c r="CE181" s="83">
        <f t="shared" si="162"/>
        <v>0.56662360034453063</v>
      </c>
      <c r="CF181" s="84">
        <v>153.54</v>
      </c>
      <c r="CG181" s="84">
        <v>0</v>
      </c>
      <c r="CH181" s="82">
        <f t="shared" si="163"/>
        <v>153.54</v>
      </c>
      <c r="CI181" s="86">
        <f t="shared" si="164"/>
        <v>0</v>
      </c>
      <c r="CJ181" s="80">
        <v>0</v>
      </c>
      <c r="CK181" s="81">
        <v>0</v>
      </c>
      <c r="CL181" s="81">
        <v>0</v>
      </c>
      <c r="CM181" s="92"/>
      <c r="CN181" s="93">
        <v>18773.23</v>
      </c>
      <c r="CO181" s="93">
        <v>27448.489999999998</v>
      </c>
      <c r="CP181" s="87">
        <f t="shared" si="165"/>
        <v>-8675.2599999999984</v>
      </c>
      <c r="CQ181" s="94">
        <f t="shared" si="166"/>
        <v>1.4621080123132779</v>
      </c>
      <c r="CR181" s="80">
        <v>11273.44</v>
      </c>
      <c r="CS181" s="81">
        <v>10578.97</v>
      </c>
      <c r="CT181" s="87">
        <f t="shared" si="167"/>
        <v>694.47000000000116</v>
      </c>
      <c r="CU181" s="94">
        <f t="shared" si="168"/>
        <v>0.93839768517861444</v>
      </c>
      <c r="CV181" s="80">
        <v>5435.76</v>
      </c>
      <c r="CW181" s="81">
        <v>0</v>
      </c>
      <c r="CX181" s="87">
        <f t="shared" si="169"/>
        <v>5435.76</v>
      </c>
      <c r="CY181" s="86">
        <f t="shared" si="170"/>
        <v>0</v>
      </c>
      <c r="CZ181" s="80">
        <v>827.98000000000013</v>
      </c>
      <c r="DA181" s="81">
        <v>681.15</v>
      </c>
      <c r="DB181" s="87">
        <f t="shared" si="171"/>
        <v>146.83000000000015</v>
      </c>
      <c r="DC181" s="86">
        <f t="shared" si="172"/>
        <v>0.82266479866663433</v>
      </c>
      <c r="DD181" s="80">
        <v>107.8</v>
      </c>
      <c r="DE181" s="81">
        <v>0</v>
      </c>
      <c r="DF181" s="87">
        <f t="shared" si="173"/>
        <v>107.8</v>
      </c>
      <c r="DG181" s="86">
        <f t="shared" si="174"/>
        <v>0</v>
      </c>
      <c r="DH181" s="95">
        <v>2903.1800000000003</v>
      </c>
      <c r="DI181" s="403">
        <v>2065.5500000000002</v>
      </c>
      <c r="DJ181" s="87">
        <f t="shared" si="175"/>
        <v>837.63000000000011</v>
      </c>
      <c r="DK181" s="94">
        <f t="shared" si="176"/>
        <v>0.71147844777106484</v>
      </c>
      <c r="DL181" s="80">
        <v>0</v>
      </c>
      <c r="DM181" s="81">
        <v>0</v>
      </c>
      <c r="DN181" s="87">
        <f t="shared" si="177"/>
        <v>0</v>
      </c>
      <c r="DO181" s="406"/>
      <c r="DP181" s="84">
        <v>0</v>
      </c>
      <c r="DQ181" s="80">
        <v>0</v>
      </c>
      <c r="DR181" s="82">
        <f t="shared" si="178"/>
        <v>0</v>
      </c>
      <c r="DS181" s="96"/>
      <c r="DT181" s="97">
        <v>3343.4999999999995</v>
      </c>
      <c r="DU181" s="97">
        <v>3620.93</v>
      </c>
      <c r="DV181" s="98">
        <f t="shared" si="181"/>
        <v>101012.47999999998</v>
      </c>
      <c r="DW181" s="87">
        <f t="shared" si="182"/>
        <v>98928.23</v>
      </c>
      <c r="DX181" s="87">
        <f t="shared" si="179"/>
        <v>2084.2499999999854</v>
      </c>
      <c r="DY181" s="83">
        <f t="shared" si="180"/>
        <v>0.97936641096228916</v>
      </c>
      <c r="DZ181" s="108"/>
      <c r="EA181" s="100">
        <f t="shared" si="128"/>
        <v>38934.83</v>
      </c>
      <c r="EB181" s="91">
        <f t="shared" si="129"/>
        <v>-16632.599999999984</v>
      </c>
      <c r="EC181" s="101"/>
      <c r="ED181" s="101"/>
      <c r="EE181" s="102">
        <v>15784.46</v>
      </c>
      <c r="EF181" s="102">
        <v>43239.56</v>
      </c>
      <c r="EG181" s="103">
        <f t="shared" si="183"/>
        <v>27455.1</v>
      </c>
      <c r="EH181" s="104">
        <f t="shared" si="187"/>
        <v>1.7393753096399878</v>
      </c>
      <c r="EI181" s="101"/>
      <c r="EJ181" s="101"/>
      <c r="EK181" s="396"/>
      <c r="EL181" s="2"/>
      <c r="EM181" s="101"/>
      <c r="EN181" s="101"/>
    </row>
    <row r="182" spans="1:144" s="1" customFormat="1" ht="15.75" customHeight="1" x14ac:dyDescent="0.25">
      <c r="A182" s="105" t="s">
        <v>181</v>
      </c>
      <c r="B182" s="106">
        <v>5</v>
      </c>
      <c r="C182" s="107">
        <v>6</v>
      </c>
      <c r="D182" s="76" t="s">
        <v>460</v>
      </c>
      <c r="E182" s="77">
        <v>4343.5</v>
      </c>
      <c r="F182" s="78">
        <v>69756.689999999973</v>
      </c>
      <c r="G182" s="79">
        <v>21971.120000000003</v>
      </c>
      <c r="H182" s="80">
        <v>5652.6200000000008</v>
      </c>
      <c r="I182" s="81">
        <v>923.05000000000007</v>
      </c>
      <c r="J182" s="82">
        <f t="shared" si="131"/>
        <v>4729.5700000000006</v>
      </c>
      <c r="K182" s="83">
        <f t="shared" si="132"/>
        <v>0.1632959583343653</v>
      </c>
      <c r="L182" s="84">
        <v>3360.55</v>
      </c>
      <c r="M182" s="84">
        <v>629.04000000000008</v>
      </c>
      <c r="N182" s="82">
        <f t="shared" si="133"/>
        <v>2731.51</v>
      </c>
      <c r="O182" s="83">
        <f t="shared" si="134"/>
        <v>0.18718364553421316</v>
      </c>
      <c r="P182" s="84">
        <v>6061.3899999999994</v>
      </c>
      <c r="Q182" s="84">
        <v>4661.2299999999996</v>
      </c>
      <c r="R182" s="82">
        <f t="shared" si="135"/>
        <v>1400.1599999999999</v>
      </c>
      <c r="S182" s="83">
        <f t="shared" si="136"/>
        <v>0.76900347939993963</v>
      </c>
      <c r="T182" s="84">
        <v>1187.96</v>
      </c>
      <c r="U182" s="84">
        <v>1013.99</v>
      </c>
      <c r="V182" s="82">
        <f t="shared" si="137"/>
        <v>173.97000000000003</v>
      </c>
      <c r="W182" s="83">
        <f t="shared" si="138"/>
        <v>0.85355567527526177</v>
      </c>
      <c r="X182" s="84">
        <v>376.55999999999995</v>
      </c>
      <c r="Y182" s="84">
        <v>5349.01</v>
      </c>
      <c r="Z182" s="82">
        <f t="shared" si="139"/>
        <v>-4972.4500000000007</v>
      </c>
      <c r="AA182" s="83">
        <f t="shared" si="125"/>
        <v>14.204934140641599</v>
      </c>
      <c r="AB182" s="84">
        <v>8786.06</v>
      </c>
      <c r="AC182" s="84">
        <v>5311.49</v>
      </c>
      <c r="AD182" s="82">
        <f t="shared" si="140"/>
        <v>3474.5699999999997</v>
      </c>
      <c r="AE182" s="83">
        <f t="shared" si="141"/>
        <v>0.60453604915058623</v>
      </c>
      <c r="AF182" s="84">
        <v>1487.22</v>
      </c>
      <c r="AG182" s="84">
        <v>3815.24</v>
      </c>
      <c r="AH182" s="82">
        <f t="shared" si="142"/>
        <v>-2328.0199999999995</v>
      </c>
      <c r="AI182" s="85">
        <f t="shared" si="143"/>
        <v>2.5653501163244172</v>
      </c>
      <c r="AJ182" s="84">
        <v>8187.9299999999985</v>
      </c>
      <c r="AK182" s="84">
        <v>4663.0200000000004</v>
      </c>
      <c r="AL182" s="82">
        <f t="shared" si="144"/>
        <v>3524.909999999998</v>
      </c>
      <c r="AM182" s="86">
        <f t="shared" si="145"/>
        <v>0.5694992507263742</v>
      </c>
      <c r="AN182" s="80">
        <v>0</v>
      </c>
      <c r="AO182" s="81">
        <v>0</v>
      </c>
      <c r="AP182" s="87">
        <f t="shared" si="146"/>
        <v>0</v>
      </c>
      <c r="AQ182" s="83"/>
      <c r="AR182" s="84">
        <v>0</v>
      </c>
      <c r="AS182" s="84">
        <v>0</v>
      </c>
      <c r="AT182" s="87">
        <f t="shared" si="127"/>
        <v>0</v>
      </c>
      <c r="AU182" s="96"/>
      <c r="AV182" s="80">
        <v>2216.9</v>
      </c>
      <c r="AW182" s="81">
        <v>3640.88</v>
      </c>
      <c r="AX182" s="87">
        <f t="shared" si="147"/>
        <v>-1423.98</v>
      </c>
      <c r="AY182" s="83">
        <f t="shared" si="148"/>
        <v>1.6423293788623754</v>
      </c>
      <c r="AZ182" s="90">
        <v>0</v>
      </c>
      <c r="BA182" s="82">
        <v>0</v>
      </c>
      <c r="BB182" s="82">
        <f t="shared" si="149"/>
        <v>0</v>
      </c>
      <c r="BC182" s="91"/>
      <c r="BD182" s="84">
        <v>23041.87</v>
      </c>
      <c r="BE182" s="84">
        <v>27228.989999999998</v>
      </c>
      <c r="BF182" s="87">
        <f t="shared" si="150"/>
        <v>-4187.119999999999</v>
      </c>
      <c r="BG182" s="83">
        <f t="shared" si="151"/>
        <v>1.1817178900844418</v>
      </c>
      <c r="BH182" s="84">
        <v>3334.940000000001</v>
      </c>
      <c r="BI182" s="84">
        <v>0</v>
      </c>
      <c r="BJ182" s="82">
        <f t="shared" si="152"/>
        <v>3334.940000000001</v>
      </c>
      <c r="BK182" s="86">
        <f t="shared" si="153"/>
        <v>0</v>
      </c>
      <c r="BL182" s="80">
        <v>5729.1</v>
      </c>
      <c r="BM182" s="80">
        <v>0</v>
      </c>
      <c r="BN182" s="82">
        <f t="shared" si="154"/>
        <v>5729.1</v>
      </c>
      <c r="BO182" s="86">
        <f t="shared" si="155"/>
        <v>0</v>
      </c>
      <c r="BP182" s="80">
        <v>937.35</v>
      </c>
      <c r="BQ182" s="80">
        <v>4958.66</v>
      </c>
      <c r="BR182" s="82">
        <f t="shared" si="156"/>
        <v>-4021.31</v>
      </c>
      <c r="BS182" s="86">
        <f t="shared" si="157"/>
        <v>5.2900837467328099</v>
      </c>
      <c r="BT182" s="80">
        <v>2179.12</v>
      </c>
      <c r="BU182" s="80">
        <v>8163.11</v>
      </c>
      <c r="BV182" s="82">
        <f t="shared" si="158"/>
        <v>-5983.99</v>
      </c>
      <c r="BW182" s="86">
        <f t="shared" si="159"/>
        <v>3.7460580417783325</v>
      </c>
      <c r="BX182" s="80">
        <v>1390.36</v>
      </c>
      <c r="BY182" s="80">
        <v>0</v>
      </c>
      <c r="BZ182" s="82">
        <f t="shared" si="160"/>
        <v>1390.36</v>
      </c>
      <c r="CA182" s="86">
        <f t="shared" si="126"/>
        <v>0</v>
      </c>
      <c r="CB182" s="80">
        <v>3026.58</v>
      </c>
      <c r="CC182" s="80">
        <v>916.42</v>
      </c>
      <c r="CD182" s="82">
        <f t="shared" si="161"/>
        <v>2110.16</v>
      </c>
      <c r="CE182" s="83">
        <f t="shared" si="162"/>
        <v>0.30279060854165429</v>
      </c>
      <c r="CF182" s="84">
        <v>269.72000000000003</v>
      </c>
      <c r="CG182" s="84">
        <v>0</v>
      </c>
      <c r="CH182" s="82">
        <f t="shared" si="163"/>
        <v>269.72000000000003</v>
      </c>
      <c r="CI182" s="86">
        <f t="shared" si="164"/>
        <v>0</v>
      </c>
      <c r="CJ182" s="80">
        <v>0</v>
      </c>
      <c r="CK182" s="81">
        <v>0</v>
      </c>
      <c r="CL182" s="81">
        <v>0</v>
      </c>
      <c r="CM182" s="92"/>
      <c r="CN182" s="93">
        <v>35226.720000000001</v>
      </c>
      <c r="CO182" s="93">
        <v>49640.55</v>
      </c>
      <c r="CP182" s="87">
        <f t="shared" si="165"/>
        <v>-14413.830000000002</v>
      </c>
      <c r="CQ182" s="94">
        <f t="shared" si="166"/>
        <v>1.4091732071563858</v>
      </c>
      <c r="CR182" s="80">
        <v>17999.929999999997</v>
      </c>
      <c r="CS182" s="81">
        <v>16505.97</v>
      </c>
      <c r="CT182" s="87">
        <f t="shared" si="167"/>
        <v>1493.9599999999955</v>
      </c>
      <c r="CU182" s="94">
        <f t="shared" si="168"/>
        <v>0.91700189945183141</v>
      </c>
      <c r="CV182" s="80">
        <v>7821.369999999999</v>
      </c>
      <c r="CW182" s="81">
        <v>0</v>
      </c>
      <c r="CX182" s="87">
        <f t="shared" si="169"/>
        <v>7821.369999999999</v>
      </c>
      <c r="CY182" s="86">
        <f t="shared" si="170"/>
        <v>0</v>
      </c>
      <c r="CZ182" s="80">
        <v>955.11999999999989</v>
      </c>
      <c r="DA182" s="81">
        <v>786.03</v>
      </c>
      <c r="DB182" s="87">
        <f t="shared" si="171"/>
        <v>169.08999999999992</v>
      </c>
      <c r="DC182" s="86">
        <f t="shared" si="172"/>
        <v>0.82296465365608518</v>
      </c>
      <c r="DD182" s="80">
        <v>122.48999999999998</v>
      </c>
      <c r="DE182" s="81">
        <v>0</v>
      </c>
      <c r="DF182" s="87">
        <f t="shared" si="173"/>
        <v>122.48999999999998</v>
      </c>
      <c r="DG182" s="86">
        <f t="shared" si="174"/>
        <v>0</v>
      </c>
      <c r="DH182" s="95">
        <v>6816.6800000000012</v>
      </c>
      <c r="DI182" s="403">
        <v>5444.5299999999988</v>
      </c>
      <c r="DJ182" s="87">
        <f t="shared" si="175"/>
        <v>1372.1500000000024</v>
      </c>
      <c r="DK182" s="94">
        <f t="shared" si="176"/>
        <v>0.79870699519414112</v>
      </c>
      <c r="DL182" s="80">
        <v>0</v>
      </c>
      <c r="DM182" s="81">
        <v>0</v>
      </c>
      <c r="DN182" s="87">
        <f t="shared" si="177"/>
        <v>0</v>
      </c>
      <c r="DO182" s="406"/>
      <c r="DP182" s="84">
        <v>0</v>
      </c>
      <c r="DQ182" s="80">
        <v>0</v>
      </c>
      <c r="DR182" s="82">
        <f t="shared" si="178"/>
        <v>0</v>
      </c>
      <c r="DS182" s="96"/>
      <c r="DT182" s="97">
        <v>5003.74</v>
      </c>
      <c r="DU182" s="97">
        <v>4521.96</v>
      </c>
      <c r="DV182" s="98">
        <f t="shared" si="181"/>
        <v>151172.27999999997</v>
      </c>
      <c r="DW182" s="87">
        <f t="shared" si="182"/>
        <v>148173.17000000001</v>
      </c>
      <c r="DX182" s="87">
        <f t="shared" si="179"/>
        <v>2999.1099999999569</v>
      </c>
      <c r="DY182" s="83">
        <f t="shared" si="180"/>
        <v>0.98016097924831225</v>
      </c>
      <c r="DZ182" s="108"/>
      <c r="EA182" s="100">
        <f t="shared" si="128"/>
        <v>72755.79999999993</v>
      </c>
      <c r="EB182" s="91">
        <f t="shared" si="129"/>
        <v>20612.98000000001</v>
      </c>
      <c r="EC182" s="101"/>
      <c r="ED182" s="101"/>
      <c r="EE182" s="102">
        <v>23621.69999999999</v>
      </c>
      <c r="EF182" s="102">
        <v>34483.57</v>
      </c>
      <c r="EG182" s="103">
        <f t="shared" si="183"/>
        <v>10861.87000000001</v>
      </c>
      <c r="EH182" s="104">
        <f t="shared" si="187"/>
        <v>0.45982592277439871</v>
      </c>
      <c r="EI182" s="101"/>
      <c r="EJ182" s="101"/>
      <c r="EK182" s="396"/>
      <c r="EL182" s="2"/>
      <c r="EM182" s="101"/>
      <c r="EN182" s="101"/>
    </row>
    <row r="183" spans="1:144" s="1" customFormat="1" ht="15.75" customHeight="1" x14ac:dyDescent="0.25">
      <c r="A183" s="105" t="s">
        <v>182</v>
      </c>
      <c r="B183" s="106">
        <v>5</v>
      </c>
      <c r="C183" s="107">
        <v>7</v>
      </c>
      <c r="D183" s="76" t="s">
        <v>461</v>
      </c>
      <c r="E183" s="77">
        <v>4507.0285714285719</v>
      </c>
      <c r="F183" s="78">
        <v>-64553.560000000005</v>
      </c>
      <c r="G183" s="79">
        <v>-120484.12000000001</v>
      </c>
      <c r="H183" s="80">
        <v>6302.2699999999995</v>
      </c>
      <c r="I183" s="81">
        <v>928.75</v>
      </c>
      <c r="J183" s="82">
        <f t="shared" si="131"/>
        <v>5373.5199999999995</v>
      </c>
      <c r="K183" s="83">
        <f t="shared" si="132"/>
        <v>0.14736753582439344</v>
      </c>
      <c r="L183" s="84">
        <v>3141.2699999999995</v>
      </c>
      <c r="M183" s="84">
        <v>628.24</v>
      </c>
      <c r="N183" s="82">
        <f t="shared" si="133"/>
        <v>2513.0299999999997</v>
      </c>
      <c r="O183" s="83">
        <f t="shared" si="134"/>
        <v>0.19999554320386345</v>
      </c>
      <c r="P183" s="84">
        <v>6309.77</v>
      </c>
      <c r="Q183" s="84">
        <v>4857.17</v>
      </c>
      <c r="R183" s="82">
        <f t="shared" si="135"/>
        <v>1452.6000000000004</v>
      </c>
      <c r="S183" s="83">
        <f t="shared" si="136"/>
        <v>0.76978558647938033</v>
      </c>
      <c r="T183" s="84">
        <v>1241.22</v>
      </c>
      <c r="U183" s="84">
        <v>1065.3399999999999</v>
      </c>
      <c r="V183" s="82">
        <f t="shared" si="137"/>
        <v>175.88000000000011</v>
      </c>
      <c r="W183" s="83">
        <f t="shared" si="138"/>
        <v>0.85830070414592086</v>
      </c>
      <c r="X183" s="84">
        <v>438.99000000000007</v>
      </c>
      <c r="Y183" s="84">
        <v>0.74</v>
      </c>
      <c r="Z183" s="82">
        <f t="shared" si="139"/>
        <v>438.25000000000006</v>
      </c>
      <c r="AA183" s="83">
        <f t="shared" si="125"/>
        <v>1.6856876010843068E-3</v>
      </c>
      <c r="AB183" s="84">
        <v>10847.52</v>
      </c>
      <c r="AC183" s="84">
        <v>7092.0399999999991</v>
      </c>
      <c r="AD183" s="82">
        <f t="shared" si="140"/>
        <v>3755.4800000000014</v>
      </c>
      <c r="AE183" s="83">
        <f t="shared" si="141"/>
        <v>0.65379367818635037</v>
      </c>
      <c r="AF183" s="84">
        <v>1543.22</v>
      </c>
      <c r="AG183" s="84">
        <v>4532.5</v>
      </c>
      <c r="AH183" s="82">
        <f t="shared" si="142"/>
        <v>-2989.2799999999997</v>
      </c>
      <c r="AI183" s="85">
        <f t="shared" si="143"/>
        <v>2.9370407330127914</v>
      </c>
      <c r="AJ183" s="84">
        <v>8498.7099999999991</v>
      </c>
      <c r="AK183" s="84">
        <v>7950.57</v>
      </c>
      <c r="AL183" s="82">
        <f t="shared" si="144"/>
        <v>548.13999999999942</v>
      </c>
      <c r="AM183" s="86">
        <f t="shared" si="145"/>
        <v>0.93550315283142982</v>
      </c>
      <c r="AN183" s="80">
        <v>0</v>
      </c>
      <c r="AO183" s="81">
        <v>0</v>
      </c>
      <c r="AP183" s="87">
        <f t="shared" si="146"/>
        <v>0</v>
      </c>
      <c r="AQ183" s="83"/>
      <c r="AR183" s="84">
        <v>0</v>
      </c>
      <c r="AS183" s="84">
        <v>0</v>
      </c>
      <c r="AT183" s="87">
        <f t="shared" si="127"/>
        <v>0</v>
      </c>
      <c r="AU183" s="96"/>
      <c r="AV183" s="80">
        <v>2215.61</v>
      </c>
      <c r="AW183" s="81">
        <v>3640.88</v>
      </c>
      <c r="AX183" s="87">
        <f t="shared" si="147"/>
        <v>-1425.27</v>
      </c>
      <c r="AY183" s="83">
        <f t="shared" si="148"/>
        <v>1.6432855962917661</v>
      </c>
      <c r="AZ183" s="90">
        <v>0</v>
      </c>
      <c r="BA183" s="82">
        <v>0</v>
      </c>
      <c r="BB183" s="82">
        <f t="shared" si="149"/>
        <v>0</v>
      </c>
      <c r="BC183" s="91"/>
      <c r="BD183" s="84">
        <v>26890.359999999997</v>
      </c>
      <c r="BE183" s="84">
        <v>5325.3200000000006</v>
      </c>
      <c r="BF183" s="87">
        <f t="shared" si="150"/>
        <v>21565.039999999997</v>
      </c>
      <c r="BG183" s="83">
        <f t="shared" si="151"/>
        <v>0.19803825608879916</v>
      </c>
      <c r="BH183" s="84">
        <v>3746.2900000000004</v>
      </c>
      <c r="BI183" s="84">
        <v>0</v>
      </c>
      <c r="BJ183" s="82">
        <f t="shared" si="152"/>
        <v>3746.2900000000004</v>
      </c>
      <c r="BK183" s="86">
        <f t="shared" si="153"/>
        <v>0</v>
      </c>
      <c r="BL183" s="80">
        <v>5357.0099999999993</v>
      </c>
      <c r="BM183" s="80">
        <v>0</v>
      </c>
      <c r="BN183" s="82">
        <f t="shared" si="154"/>
        <v>5357.0099999999993</v>
      </c>
      <c r="BO183" s="86">
        <f t="shared" si="155"/>
        <v>0</v>
      </c>
      <c r="BP183" s="80">
        <v>944.68999999999983</v>
      </c>
      <c r="BQ183" s="80">
        <v>4072.26</v>
      </c>
      <c r="BR183" s="82">
        <f t="shared" si="156"/>
        <v>-3127.5700000000006</v>
      </c>
      <c r="BS183" s="86">
        <f t="shared" si="157"/>
        <v>4.3106839280610583</v>
      </c>
      <c r="BT183" s="80">
        <v>2297.2899999999995</v>
      </c>
      <c r="BU183" s="80">
        <v>0</v>
      </c>
      <c r="BV183" s="82">
        <f t="shared" si="158"/>
        <v>2297.2899999999995</v>
      </c>
      <c r="BW183" s="86">
        <f t="shared" si="159"/>
        <v>0</v>
      </c>
      <c r="BX183" s="80">
        <v>1618.54</v>
      </c>
      <c r="BY183" s="80">
        <v>0</v>
      </c>
      <c r="BZ183" s="82">
        <f t="shared" si="160"/>
        <v>1618.54</v>
      </c>
      <c r="CA183" s="86">
        <f t="shared" si="126"/>
        <v>0</v>
      </c>
      <c r="CB183" s="80">
        <v>3817.51</v>
      </c>
      <c r="CC183" s="80">
        <v>1839.12</v>
      </c>
      <c r="CD183" s="82">
        <f t="shared" si="161"/>
        <v>1978.3900000000003</v>
      </c>
      <c r="CE183" s="83">
        <f t="shared" si="162"/>
        <v>0.48175905236659494</v>
      </c>
      <c r="CF183" s="84">
        <v>292.94</v>
      </c>
      <c r="CG183" s="84">
        <v>0</v>
      </c>
      <c r="CH183" s="82">
        <f t="shared" si="163"/>
        <v>292.94</v>
      </c>
      <c r="CI183" s="86">
        <f t="shared" si="164"/>
        <v>0</v>
      </c>
      <c r="CJ183" s="80">
        <v>0</v>
      </c>
      <c r="CK183" s="81">
        <v>0</v>
      </c>
      <c r="CL183" s="81">
        <v>0</v>
      </c>
      <c r="CM183" s="92"/>
      <c r="CN183" s="93">
        <v>25589.089999999997</v>
      </c>
      <c r="CO183" s="93">
        <v>42424.98</v>
      </c>
      <c r="CP183" s="87">
        <f t="shared" si="165"/>
        <v>-16835.890000000007</v>
      </c>
      <c r="CQ183" s="94">
        <f t="shared" si="166"/>
        <v>1.6579323453862567</v>
      </c>
      <c r="CR183" s="80">
        <v>21260.67</v>
      </c>
      <c r="CS183" s="81">
        <v>19488.729999999996</v>
      </c>
      <c r="CT183" s="87">
        <f t="shared" si="167"/>
        <v>1771.9400000000023</v>
      </c>
      <c r="CU183" s="94">
        <f t="shared" si="168"/>
        <v>0.91665643650929141</v>
      </c>
      <c r="CV183" s="80">
        <v>8961.66</v>
      </c>
      <c r="CW183" s="81">
        <v>0</v>
      </c>
      <c r="CX183" s="87">
        <f t="shared" si="169"/>
        <v>8961.66</v>
      </c>
      <c r="CY183" s="86">
        <f t="shared" si="170"/>
        <v>0</v>
      </c>
      <c r="CZ183" s="80">
        <v>1524.2900000000002</v>
      </c>
      <c r="DA183" s="81">
        <v>1254.3799999999999</v>
      </c>
      <c r="DB183" s="87">
        <f t="shared" si="171"/>
        <v>269.91000000000031</v>
      </c>
      <c r="DC183" s="86">
        <f t="shared" si="172"/>
        <v>0.82292739570554141</v>
      </c>
      <c r="DD183" s="80">
        <v>196.93</v>
      </c>
      <c r="DE183" s="81">
        <v>0</v>
      </c>
      <c r="DF183" s="87">
        <f t="shared" si="173"/>
        <v>196.93</v>
      </c>
      <c r="DG183" s="86">
        <f t="shared" si="174"/>
        <v>0</v>
      </c>
      <c r="DH183" s="95">
        <v>8059.0100000000011</v>
      </c>
      <c r="DI183" s="403">
        <v>5425.66</v>
      </c>
      <c r="DJ183" s="87">
        <f t="shared" si="175"/>
        <v>2633.3500000000013</v>
      </c>
      <c r="DK183" s="94">
        <f t="shared" si="176"/>
        <v>0.67324150236815672</v>
      </c>
      <c r="DL183" s="80">
        <v>0</v>
      </c>
      <c r="DM183" s="81">
        <v>0</v>
      </c>
      <c r="DN183" s="87">
        <f t="shared" si="177"/>
        <v>0</v>
      </c>
      <c r="DO183" s="406"/>
      <c r="DP183" s="84">
        <v>0</v>
      </c>
      <c r="DQ183" s="80">
        <v>0</v>
      </c>
      <c r="DR183" s="82">
        <f t="shared" si="178"/>
        <v>0</v>
      </c>
      <c r="DS183" s="96"/>
      <c r="DT183" s="97">
        <v>5172.24</v>
      </c>
      <c r="DU183" s="97">
        <v>3832.7899999999995</v>
      </c>
      <c r="DV183" s="98">
        <f t="shared" si="181"/>
        <v>156267.09999999995</v>
      </c>
      <c r="DW183" s="87">
        <f t="shared" si="182"/>
        <v>114359.47</v>
      </c>
      <c r="DX183" s="87">
        <f t="shared" si="179"/>
        <v>41907.629999999946</v>
      </c>
      <c r="DY183" s="83">
        <f t="shared" si="180"/>
        <v>0.73182051756255817</v>
      </c>
      <c r="DZ183" s="108"/>
      <c r="EA183" s="100">
        <f t="shared" si="128"/>
        <v>-22645.930000000051</v>
      </c>
      <c r="EB183" s="91">
        <f t="shared" si="129"/>
        <v>-86756.190000000031</v>
      </c>
      <c r="EC183" s="101"/>
      <c r="ED183" s="101"/>
      <c r="EE183" s="102">
        <v>24405.610000000008</v>
      </c>
      <c r="EF183" s="102">
        <v>52305.75</v>
      </c>
      <c r="EG183" s="103">
        <f t="shared" si="183"/>
        <v>27900.139999999992</v>
      </c>
      <c r="EH183" s="104">
        <f t="shared" si="187"/>
        <v>1.1431855216894797</v>
      </c>
      <c r="EI183" s="101"/>
      <c r="EJ183" s="101"/>
      <c r="EK183" s="396"/>
      <c r="EL183" s="2"/>
      <c r="EM183" s="101"/>
      <c r="EN183" s="101"/>
    </row>
    <row r="184" spans="1:144" s="1" customFormat="1" ht="15.75" customHeight="1" x14ac:dyDescent="0.25">
      <c r="A184" s="105" t="s">
        <v>183</v>
      </c>
      <c r="B184" s="106">
        <v>9</v>
      </c>
      <c r="C184" s="107">
        <v>3</v>
      </c>
      <c r="D184" s="76" t="s">
        <v>462</v>
      </c>
      <c r="E184" s="77">
        <v>5627.3285714285721</v>
      </c>
      <c r="F184" s="78">
        <v>-106984.63999999998</v>
      </c>
      <c r="G184" s="79">
        <v>-171410.79000000004</v>
      </c>
      <c r="H184" s="80">
        <v>8648.1100000000024</v>
      </c>
      <c r="I184" s="81">
        <v>1111.46</v>
      </c>
      <c r="J184" s="82">
        <f t="shared" si="131"/>
        <v>7536.6500000000024</v>
      </c>
      <c r="K184" s="83">
        <f t="shared" si="132"/>
        <v>0.12852056692155855</v>
      </c>
      <c r="L184" s="84">
        <v>4683.71</v>
      </c>
      <c r="M184" s="84">
        <v>571.17999999999995</v>
      </c>
      <c r="N184" s="82">
        <f t="shared" si="133"/>
        <v>4112.53</v>
      </c>
      <c r="O184" s="83">
        <f t="shared" si="134"/>
        <v>0.1219503342435804</v>
      </c>
      <c r="P184" s="84">
        <v>6757.93</v>
      </c>
      <c r="Q184" s="84">
        <v>5196.08</v>
      </c>
      <c r="R184" s="82">
        <f t="shared" si="135"/>
        <v>1561.8500000000004</v>
      </c>
      <c r="S184" s="83">
        <f t="shared" si="136"/>
        <v>0.76888633057755851</v>
      </c>
      <c r="T184" s="84">
        <v>1534.01</v>
      </c>
      <c r="U184" s="84">
        <v>1313.6200000000001</v>
      </c>
      <c r="V184" s="82">
        <f t="shared" si="137"/>
        <v>220.38999999999987</v>
      </c>
      <c r="W184" s="83">
        <f t="shared" si="138"/>
        <v>0.85633079314997951</v>
      </c>
      <c r="X184" s="84">
        <v>385.46999999999997</v>
      </c>
      <c r="Y184" s="84">
        <v>0.67999999999999994</v>
      </c>
      <c r="Z184" s="82">
        <f t="shared" si="139"/>
        <v>384.78999999999996</v>
      </c>
      <c r="AA184" s="83">
        <f t="shared" si="125"/>
        <v>1.7640802137650141E-3</v>
      </c>
      <c r="AB184" s="84">
        <v>4478.84</v>
      </c>
      <c r="AC184" s="84">
        <v>3547.2700000000004</v>
      </c>
      <c r="AD184" s="82">
        <f t="shared" si="140"/>
        <v>931.56999999999971</v>
      </c>
      <c r="AE184" s="83">
        <f t="shared" si="141"/>
        <v>0.79200641237463276</v>
      </c>
      <c r="AF184" s="84">
        <v>1926.7900000000002</v>
      </c>
      <c r="AG184" s="84">
        <v>4150.76</v>
      </c>
      <c r="AH184" s="82">
        <f t="shared" si="142"/>
        <v>-2223.9700000000003</v>
      </c>
      <c r="AI184" s="85">
        <f t="shared" si="143"/>
        <v>2.1542358015144356</v>
      </c>
      <c r="AJ184" s="84">
        <v>10609.96</v>
      </c>
      <c r="AK184" s="84">
        <v>24312.34</v>
      </c>
      <c r="AL184" s="82">
        <f t="shared" si="144"/>
        <v>-13702.380000000001</v>
      </c>
      <c r="AM184" s="86">
        <f t="shared" si="145"/>
        <v>2.2914638697978127</v>
      </c>
      <c r="AN184" s="80">
        <v>55587.360000000001</v>
      </c>
      <c r="AO184" s="81">
        <v>54755.07</v>
      </c>
      <c r="AP184" s="87">
        <f t="shared" si="146"/>
        <v>832.29000000000087</v>
      </c>
      <c r="AQ184" s="83">
        <f t="shared" si="184"/>
        <v>0.98502735154178933</v>
      </c>
      <c r="AR184" s="84">
        <v>0</v>
      </c>
      <c r="AS184" s="84">
        <v>0</v>
      </c>
      <c r="AT184" s="87">
        <f t="shared" si="127"/>
        <v>0</v>
      </c>
      <c r="AU184" s="96"/>
      <c r="AV184" s="80">
        <v>2972.9500000000003</v>
      </c>
      <c r="AW184" s="81">
        <v>0</v>
      </c>
      <c r="AX184" s="87">
        <f t="shared" si="147"/>
        <v>2972.9500000000003</v>
      </c>
      <c r="AY184" s="83">
        <f t="shared" si="148"/>
        <v>0</v>
      </c>
      <c r="AZ184" s="90">
        <v>0</v>
      </c>
      <c r="BA184" s="82">
        <v>0</v>
      </c>
      <c r="BB184" s="82">
        <f t="shared" si="149"/>
        <v>0</v>
      </c>
      <c r="BC184" s="91"/>
      <c r="BD184" s="84">
        <v>51240.000000000007</v>
      </c>
      <c r="BE184" s="84">
        <v>173402.66</v>
      </c>
      <c r="BF184" s="87">
        <f t="shared" si="150"/>
        <v>-122162.66</v>
      </c>
      <c r="BG184" s="83">
        <f t="shared" si="151"/>
        <v>3.3841268540202964</v>
      </c>
      <c r="BH184" s="84">
        <v>5149.0299999999988</v>
      </c>
      <c r="BI184" s="84">
        <v>522.01</v>
      </c>
      <c r="BJ184" s="82">
        <f t="shared" si="152"/>
        <v>4627.0199999999986</v>
      </c>
      <c r="BK184" s="86">
        <f t="shared" si="153"/>
        <v>0.10138025997129559</v>
      </c>
      <c r="BL184" s="80">
        <v>8038.1699999999983</v>
      </c>
      <c r="BM184" s="80">
        <v>0</v>
      </c>
      <c r="BN184" s="82">
        <f t="shared" si="154"/>
        <v>8038.1699999999983</v>
      </c>
      <c r="BO184" s="86">
        <f t="shared" si="155"/>
        <v>0</v>
      </c>
      <c r="BP184" s="80">
        <v>1464.82</v>
      </c>
      <c r="BQ184" s="80">
        <v>0</v>
      </c>
      <c r="BR184" s="82">
        <f t="shared" si="156"/>
        <v>1464.82</v>
      </c>
      <c r="BS184" s="86">
        <f t="shared" si="157"/>
        <v>0</v>
      </c>
      <c r="BT184" s="80">
        <v>3132.1799999999994</v>
      </c>
      <c r="BU184" s="80">
        <v>1069.3599999999999</v>
      </c>
      <c r="BV184" s="82">
        <f t="shared" si="158"/>
        <v>2062.8199999999997</v>
      </c>
      <c r="BW184" s="86">
        <f t="shared" si="159"/>
        <v>0.34141077460426927</v>
      </c>
      <c r="BX184" s="80">
        <v>1423.1499999999999</v>
      </c>
      <c r="BY184" s="80">
        <v>0</v>
      </c>
      <c r="BZ184" s="82">
        <f t="shared" si="160"/>
        <v>1423.1499999999999</v>
      </c>
      <c r="CA184" s="86">
        <f t="shared" si="126"/>
        <v>0</v>
      </c>
      <c r="CB184" s="80">
        <v>1670.7700000000004</v>
      </c>
      <c r="CC184" s="80">
        <v>1480.61</v>
      </c>
      <c r="CD184" s="82">
        <f t="shared" si="161"/>
        <v>190.16000000000054</v>
      </c>
      <c r="CE184" s="83">
        <f t="shared" si="162"/>
        <v>0.88618421446398932</v>
      </c>
      <c r="CF184" s="84">
        <v>256.62</v>
      </c>
      <c r="CG184" s="84">
        <v>0</v>
      </c>
      <c r="CH184" s="82">
        <f t="shared" si="163"/>
        <v>256.62</v>
      </c>
      <c r="CI184" s="86">
        <f t="shared" si="164"/>
        <v>0</v>
      </c>
      <c r="CJ184" s="80">
        <v>0</v>
      </c>
      <c r="CK184" s="81">
        <v>0</v>
      </c>
      <c r="CL184" s="81">
        <v>0</v>
      </c>
      <c r="CM184" s="92"/>
      <c r="CN184" s="93">
        <v>26055.27</v>
      </c>
      <c r="CO184" s="93">
        <v>34383.71</v>
      </c>
      <c r="CP184" s="87">
        <f t="shared" si="165"/>
        <v>-8328.4399999999987</v>
      </c>
      <c r="CQ184" s="94">
        <f t="shared" si="166"/>
        <v>1.3196451236160669</v>
      </c>
      <c r="CR184" s="80">
        <v>32324.35</v>
      </c>
      <c r="CS184" s="81">
        <v>33558.870000000003</v>
      </c>
      <c r="CT184" s="87">
        <f t="shared" si="167"/>
        <v>-1234.5200000000041</v>
      </c>
      <c r="CU184" s="94">
        <f t="shared" si="168"/>
        <v>1.0381916419046324</v>
      </c>
      <c r="CV184" s="80">
        <v>7944.2099999999991</v>
      </c>
      <c r="CW184" s="81">
        <v>0</v>
      </c>
      <c r="CX184" s="87">
        <f t="shared" si="169"/>
        <v>7944.2099999999991</v>
      </c>
      <c r="CY184" s="86">
        <f t="shared" si="170"/>
        <v>0</v>
      </c>
      <c r="CZ184" s="80">
        <v>999.43999999999994</v>
      </c>
      <c r="DA184" s="81">
        <v>816.4</v>
      </c>
      <c r="DB184" s="87">
        <f t="shared" si="171"/>
        <v>183.03999999999996</v>
      </c>
      <c r="DC184" s="86">
        <f t="shared" si="172"/>
        <v>0.81685744016649331</v>
      </c>
      <c r="DD184" s="80">
        <v>128.33000000000001</v>
      </c>
      <c r="DE184" s="81">
        <v>1024.02</v>
      </c>
      <c r="DF184" s="87">
        <f t="shared" si="173"/>
        <v>-895.68999999999994</v>
      </c>
      <c r="DG184" s="86">
        <f t="shared" si="174"/>
        <v>7.979583885295721</v>
      </c>
      <c r="DH184" s="95">
        <v>7685.3299999999981</v>
      </c>
      <c r="DI184" s="403">
        <v>6677.42</v>
      </c>
      <c r="DJ184" s="87">
        <f t="shared" si="175"/>
        <v>1007.909999999998</v>
      </c>
      <c r="DK184" s="94">
        <f t="shared" si="176"/>
        <v>0.86885273631711346</v>
      </c>
      <c r="DL184" s="80">
        <v>9258.34</v>
      </c>
      <c r="DM184" s="81">
        <v>8168.82</v>
      </c>
      <c r="DN184" s="87">
        <f t="shared" si="177"/>
        <v>1089.5200000000004</v>
      </c>
      <c r="DO184" s="406">
        <f t="shared" si="185"/>
        <v>0.88232015674516162</v>
      </c>
      <c r="DP184" s="84">
        <v>0</v>
      </c>
      <c r="DQ184" s="80">
        <v>0</v>
      </c>
      <c r="DR184" s="82">
        <f t="shared" si="178"/>
        <v>0</v>
      </c>
      <c r="DS184" s="96"/>
      <c r="DT184" s="97">
        <v>8784.8199999999979</v>
      </c>
      <c r="DU184" s="97">
        <v>10763.79</v>
      </c>
      <c r="DV184" s="98">
        <f t="shared" si="181"/>
        <v>263139.95999999996</v>
      </c>
      <c r="DW184" s="87">
        <f t="shared" si="182"/>
        <v>366826.12999999995</v>
      </c>
      <c r="DX184" s="87">
        <f t="shared" si="179"/>
        <v>-103686.16999999998</v>
      </c>
      <c r="DY184" s="83">
        <f t="shared" si="180"/>
        <v>1.394034300225629</v>
      </c>
      <c r="DZ184" s="108"/>
      <c r="EA184" s="100">
        <f t="shared" si="128"/>
        <v>-210670.80999999997</v>
      </c>
      <c r="EB184" s="91">
        <f t="shared" si="129"/>
        <v>-275510.69</v>
      </c>
      <c r="EC184" s="101"/>
      <c r="ED184" s="101"/>
      <c r="EE184" s="102">
        <v>41431.25</v>
      </c>
      <c r="EF184" s="102">
        <v>43659.64</v>
      </c>
      <c r="EG184" s="103">
        <f t="shared" si="183"/>
        <v>2228.3899999999994</v>
      </c>
      <c r="EH184" s="104">
        <f t="shared" si="187"/>
        <v>5.3785246643535962E-2</v>
      </c>
      <c r="EI184" s="101"/>
      <c r="EJ184" s="101"/>
      <c r="EK184" s="396"/>
      <c r="EL184" s="2"/>
      <c r="EM184" s="101"/>
      <c r="EN184" s="101"/>
    </row>
    <row r="185" spans="1:144" s="1" customFormat="1" ht="15.75" customHeight="1" x14ac:dyDescent="0.25">
      <c r="A185" s="105" t="s">
        <v>184</v>
      </c>
      <c r="B185" s="106">
        <v>9</v>
      </c>
      <c r="C185" s="107">
        <v>3</v>
      </c>
      <c r="D185" s="76" t="s">
        <v>463</v>
      </c>
      <c r="E185" s="77">
        <v>5639.8428571428585</v>
      </c>
      <c r="F185" s="78">
        <v>-38539.219999999994</v>
      </c>
      <c r="G185" s="79">
        <v>-74880.690000000061</v>
      </c>
      <c r="H185" s="80">
        <v>8527.9</v>
      </c>
      <c r="I185" s="81">
        <v>1034.3899999999999</v>
      </c>
      <c r="J185" s="82">
        <f t="shared" si="131"/>
        <v>7493.51</v>
      </c>
      <c r="K185" s="83">
        <f t="shared" si="132"/>
        <v>0.12129480880404318</v>
      </c>
      <c r="L185" s="84">
        <v>3057.0099999999998</v>
      </c>
      <c r="M185" s="84">
        <v>565.18999999999994</v>
      </c>
      <c r="N185" s="82">
        <f t="shared" si="133"/>
        <v>2491.8199999999997</v>
      </c>
      <c r="O185" s="83">
        <f t="shared" si="134"/>
        <v>0.18488326829156593</v>
      </c>
      <c r="P185" s="84">
        <v>6791.1100000000006</v>
      </c>
      <c r="Q185" s="84">
        <v>5220.5</v>
      </c>
      <c r="R185" s="82">
        <f t="shared" si="135"/>
        <v>1570.6100000000006</v>
      </c>
      <c r="S185" s="83">
        <f t="shared" si="136"/>
        <v>0.76872558388834811</v>
      </c>
      <c r="T185" s="84">
        <v>1537.4499999999998</v>
      </c>
      <c r="U185" s="84">
        <v>1316.45</v>
      </c>
      <c r="V185" s="82">
        <f t="shared" si="137"/>
        <v>220.99999999999977</v>
      </c>
      <c r="W185" s="83">
        <f t="shared" si="138"/>
        <v>0.85625548798334916</v>
      </c>
      <c r="X185" s="84">
        <v>386.34</v>
      </c>
      <c r="Y185" s="84">
        <v>0.67999999999999994</v>
      </c>
      <c r="Z185" s="82">
        <f t="shared" si="139"/>
        <v>385.65999999999997</v>
      </c>
      <c r="AA185" s="83">
        <f t="shared" si="125"/>
        <v>1.7601076771755447E-3</v>
      </c>
      <c r="AB185" s="84">
        <v>3831.7699999999995</v>
      </c>
      <c r="AC185" s="84">
        <v>4028.15</v>
      </c>
      <c r="AD185" s="82">
        <f t="shared" si="140"/>
        <v>-196.38000000000056</v>
      </c>
      <c r="AE185" s="83">
        <f t="shared" si="141"/>
        <v>1.0512504664945967</v>
      </c>
      <c r="AF185" s="84">
        <v>1931.08</v>
      </c>
      <c r="AG185" s="84">
        <v>4150.76</v>
      </c>
      <c r="AH185" s="82">
        <f t="shared" si="142"/>
        <v>-2219.6800000000003</v>
      </c>
      <c r="AI185" s="85">
        <f t="shared" si="143"/>
        <v>2.1494500486774242</v>
      </c>
      <c r="AJ185" s="84">
        <v>10633.830000000002</v>
      </c>
      <c r="AK185" s="84">
        <v>20724</v>
      </c>
      <c r="AL185" s="82">
        <f t="shared" si="144"/>
        <v>-10090.169999999998</v>
      </c>
      <c r="AM185" s="86">
        <f t="shared" si="145"/>
        <v>1.948874488307599</v>
      </c>
      <c r="AN185" s="80">
        <v>56682.22</v>
      </c>
      <c r="AO185" s="81">
        <v>55595.71</v>
      </c>
      <c r="AP185" s="87">
        <f t="shared" si="146"/>
        <v>1086.510000000002</v>
      </c>
      <c r="AQ185" s="83">
        <f t="shared" si="184"/>
        <v>0.98083155529194155</v>
      </c>
      <c r="AR185" s="84">
        <v>0</v>
      </c>
      <c r="AS185" s="84">
        <v>0</v>
      </c>
      <c r="AT185" s="87">
        <f t="shared" si="127"/>
        <v>0</v>
      </c>
      <c r="AU185" s="96"/>
      <c r="AV185" s="80">
        <v>2973.45</v>
      </c>
      <c r="AW185" s="81">
        <v>0</v>
      </c>
      <c r="AX185" s="87">
        <f t="shared" si="147"/>
        <v>2973.45</v>
      </c>
      <c r="AY185" s="83">
        <f t="shared" si="148"/>
        <v>0</v>
      </c>
      <c r="AZ185" s="90">
        <v>0</v>
      </c>
      <c r="BA185" s="82">
        <v>0</v>
      </c>
      <c r="BB185" s="82">
        <f t="shared" si="149"/>
        <v>0</v>
      </c>
      <c r="BC185" s="91"/>
      <c r="BD185" s="84">
        <v>41581.279999999999</v>
      </c>
      <c r="BE185" s="84">
        <v>30251.090000000004</v>
      </c>
      <c r="BF185" s="87">
        <f t="shared" si="150"/>
        <v>11330.189999999995</v>
      </c>
      <c r="BG185" s="83">
        <f t="shared" si="151"/>
        <v>0.72751704613229806</v>
      </c>
      <c r="BH185" s="84">
        <v>5062.3</v>
      </c>
      <c r="BI185" s="84">
        <v>0</v>
      </c>
      <c r="BJ185" s="82">
        <f t="shared" si="152"/>
        <v>5062.3</v>
      </c>
      <c r="BK185" s="86">
        <f t="shared" si="153"/>
        <v>0</v>
      </c>
      <c r="BL185" s="80">
        <v>5336.53</v>
      </c>
      <c r="BM185" s="80">
        <v>4139.87</v>
      </c>
      <c r="BN185" s="82">
        <f t="shared" si="154"/>
        <v>1196.6599999999999</v>
      </c>
      <c r="BO185" s="86">
        <f t="shared" si="155"/>
        <v>0.77576065345833345</v>
      </c>
      <c r="BP185" s="80">
        <v>1471.9899999999998</v>
      </c>
      <c r="BQ185" s="80">
        <v>0</v>
      </c>
      <c r="BR185" s="82">
        <f t="shared" si="156"/>
        <v>1471.9899999999998</v>
      </c>
      <c r="BS185" s="86">
        <f t="shared" si="157"/>
        <v>0</v>
      </c>
      <c r="BT185" s="80">
        <v>3135.11</v>
      </c>
      <c r="BU185" s="80">
        <v>327.11</v>
      </c>
      <c r="BV185" s="82">
        <f t="shared" si="158"/>
        <v>2808</v>
      </c>
      <c r="BW185" s="86">
        <f t="shared" si="159"/>
        <v>0.10433764684492729</v>
      </c>
      <c r="BX185" s="80">
        <v>1424.58</v>
      </c>
      <c r="BY185" s="80">
        <v>0</v>
      </c>
      <c r="BZ185" s="82">
        <f t="shared" si="160"/>
        <v>1424.58</v>
      </c>
      <c r="CA185" s="86">
        <f t="shared" si="126"/>
        <v>0</v>
      </c>
      <c r="CB185" s="80">
        <v>984.68999999999983</v>
      </c>
      <c r="CC185" s="80">
        <v>2688.08</v>
      </c>
      <c r="CD185" s="82">
        <f t="shared" si="161"/>
        <v>-1703.39</v>
      </c>
      <c r="CE185" s="83">
        <f t="shared" si="162"/>
        <v>2.7298743767073907</v>
      </c>
      <c r="CF185" s="84">
        <v>258.87</v>
      </c>
      <c r="CG185" s="84">
        <v>0</v>
      </c>
      <c r="CH185" s="82">
        <f t="shared" si="163"/>
        <v>258.87</v>
      </c>
      <c r="CI185" s="86">
        <f t="shared" si="164"/>
        <v>0</v>
      </c>
      <c r="CJ185" s="80">
        <v>0</v>
      </c>
      <c r="CK185" s="81">
        <v>0</v>
      </c>
      <c r="CL185" s="81">
        <v>0</v>
      </c>
      <c r="CM185" s="92"/>
      <c r="CN185" s="93">
        <v>43887.18</v>
      </c>
      <c r="CO185" s="93">
        <v>56194</v>
      </c>
      <c r="CP185" s="87">
        <f t="shared" si="165"/>
        <v>-12306.82</v>
      </c>
      <c r="CQ185" s="94">
        <f t="shared" si="166"/>
        <v>1.2804194755735046</v>
      </c>
      <c r="CR185" s="80">
        <v>34427.61</v>
      </c>
      <c r="CS185" s="81">
        <v>34852.86</v>
      </c>
      <c r="CT185" s="87">
        <f t="shared" si="167"/>
        <v>-425.25</v>
      </c>
      <c r="CU185" s="94">
        <f t="shared" si="168"/>
        <v>1.0123520046846122</v>
      </c>
      <c r="CV185" s="80">
        <v>6946.9000000000005</v>
      </c>
      <c r="CW185" s="81">
        <v>0</v>
      </c>
      <c r="CX185" s="87">
        <f t="shared" si="169"/>
        <v>6946.9000000000005</v>
      </c>
      <c r="CY185" s="86">
        <f t="shared" si="170"/>
        <v>0</v>
      </c>
      <c r="CZ185" s="80">
        <v>1007.87</v>
      </c>
      <c r="DA185" s="81">
        <v>823.12999999999988</v>
      </c>
      <c r="DB185" s="87">
        <f t="shared" si="171"/>
        <v>184.74000000000012</v>
      </c>
      <c r="DC185" s="86">
        <f t="shared" si="172"/>
        <v>0.81670255092422617</v>
      </c>
      <c r="DD185" s="80">
        <v>130.30000000000001</v>
      </c>
      <c r="DE185" s="81">
        <v>0</v>
      </c>
      <c r="DF185" s="87">
        <f t="shared" si="173"/>
        <v>130.30000000000001</v>
      </c>
      <c r="DG185" s="86">
        <f t="shared" si="174"/>
        <v>0</v>
      </c>
      <c r="DH185" s="95">
        <v>10132.149999999998</v>
      </c>
      <c r="DI185" s="403">
        <v>9566.619999999999</v>
      </c>
      <c r="DJ185" s="87">
        <f t="shared" si="175"/>
        <v>565.52999999999884</v>
      </c>
      <c r="DK185" s="94">
        <f t="shared" si="176"/>
        <v>0.94418460050433528</v>
      </c>
      <c r="DL185" s="80">
        <v>12368.779999999999</v>
      </c>
      <c r="DM185" s="81">
        <v>11694.69</v>
      </c>
      <c r="DN185" s="87">
        <f t="shared" si="177"/>
        <v>674.08999999999833</v>
      </c>
      <c r="DO185" s="406">
        <f t="shared" si="185"/>
        <v>0.94550068802258602</v>
      </c>
      <c r="DP185" s="84">
        <v>0</v>
      </c>
      <c r="DQ185" s="80">
        <v>0</v>
      </c>
      <c r="DR185" s="82">
        <f t="shared" si="178"/>
        <v>0</v>
      </c>
      <c r="DS185" s="96"/>
      <c r="DT185" s="97">
        <v>9143.5300000000007</v>
      </c>
      <c r="DU185" s="97">
        <v>8208.3900000000012</v>
      </c>
      <c r="DV185" s="98">
        <f t="shared" si="181"/>
        <v>273651.82999999996</v>
      </c>
      <c r="DW185" s="87">
        <f t="shared" si="182"/>
        <v>251381.67</v>
      </c>
      <c r="DX185" s="87">
        <f t="shared" si="179"/>
        <v>22270.159999999945</v>
      </c>
      <c r="DY185" s="83">
        <f t="shared" si="180"/>
        <v>0.91861863302723046</v>
      </c>
      <c r="DZ185" s="108"/>
      <c r="EA185" s="100">
        <f t="shared" si="128"/>
        <v>-16269.060000000056</v>
      </c>
      <c r="EB185" s="91">
        <f t="shared" si="129"/>
        <v>-53031.490000000063</v>
      </c>
      <c r="EC185" s="101"/>
      <c r="ED185" s="101"/>
      <c r="EE185" s="102">
        <v>42917.600000000013</v>
      </c>
      <c r="EF185" s="102">
        <v>69791.86</v>
      </c>
      <c r="EG185" s="103">
        <f t="shared" si="183"/>
        <v>26874.259999999987</v>
      </c>
      <c r="EH185" s="104">
        <f t="shared" si="187"/>
        <v>0.62618273156001214</v>
      </c>
      <c r="EI185" s="101"/>
      <c r="EJ185" s="101"/>
      <c r="EK185" s="396"/>
      <c r="EL185" s="2"/>
      <c r="EM185" s="101"/>
      <c r="EN185" s="101"/>
    </row>
    <row r="186" spans="1:144" s="1" customFormat="1" ht="15.75" customHeight="1" x14ac:dyDescent="0.25">
      <c r="A186" s="105" t="s">
        <v>185</v>
      </c>
      <c r="B186" s="106">
        <v>5</v>
      </c>
      <c r="C186" s="107">
        <v>8</v>
      </c>
      <c r="D186" s="76" t="s">
        <v>464</v>
      </c>
      <c r="E186" s="77">
        <v>5957.5999999999995</v>
      </c>
      <c r="F186" s="78">
        <v>217889.99</v>
      </c>
      <c r="G186" s="79">
        <v>57857.049999999967</v>
      </c>
      <c r="H186" s="80">
        <v>7945.0400000000009</v>
      </c>
      <c r="I186" s="81">
        <v>1345.58</v>
      </c>
      <c r="J186" s="82">
        <f t="shared" si="131"/>
        <v>6599.4600000000009</v>
      </c>
      <c r="K186" s="83">
        <f t="shared" si="132"/>
        <v>0.16936101013965943</v>
      </c>
      <c r="L186" s="84">
        <v>4427.08</v>
      </c>
      <c r="M186" s="84">
        <v>787.62000000000012</v>
      </c>
      <c r="N186" s="82">
        <f t="shared" si="133"/>
        <v>3639.46</v>
      </c>
      <c r="O186" s="83">
        <f t="shared" si="134"/>
        <v>0.17790959277898755</v>
      </c>
      <c r="P186" s="84">
        <v>8417.5099999999984</v>
      </c>
      <c r="Q186" s="84">
        <v>6465.74</v>
      </c>
      <c r="R186" s="82">
        <f t="shared" si="135"/>
        <v>1951.7699999999986</v>
      </c>
      <c r="S186" s="83">
        <f t="shared" si="136"/>
        <v>0.76812976759160378</v>
      </c>
      <c r="T186" s="84">
        <v>1655.6299999999999</v>
      </c>
      <c r="U186" s="84">
        <v>1414.81</v>
      </c>
      <c r="V186" s="82">
        <f t="shared" si="137"/>
        <v>240.81999999999994</v>
      </c>
      <c r="W186" s="83">
        <f t="shared" si="138"/>
        <v>0.85454479563670627</v>
      </c>
      <c r="X186" s="84">
        <v>760.7600000000001</v>
      </c>
      <c r="Y186" s="84">
        <v>1.3</v>
      </c>
      <c r="Z186" s="82">
        <f t="shared" si="139"/>
        <v>759.46000000000015</v>
      </c>
      <c r="AA186" s="83">
        <f t="shared" si="125"/>
        <v>1.7088174982911822E-3</v>
      </c>
      <c r="AB186" s="84">
        <v>12963.130000000001</v>
      </c>
      <c r="AC186" s="84">
        <v>7929.31</v>
      </c>
      <c r="AD186" s="82">
        <f t="shared" si="140"/>
        <v>5033.8200000000006</v>
      </c>
      <c r="AE186" s="83">
        <f t="shared" si="141"/>
        <v>0.61168174661520791</v>
      </c>
      <c r="AF186" s="84">
        <v>2039.8799999999999</v>
      </c>
      <c r="AG186" s="84">
        <v>5698.07</v>
      </c>
      <c r="AH186" s="82">
        <f t="shared" si="142"/>
        <v>-3658.1899999999996</v>
      </c>
      <c r="AI186" s="85">
        <f t="shared" si="143"/>
        <v>2.7933358825028924</v>
      </c>
      <c r="AJ186" s="84">
        <v>11230.689999999999</v>
      </c>
      <c r="AK186" s="84">
        <v>6395.7199999999993</v>
      </c>
      <c r="AL186" s="82">
        <f t="shared" si="144"/>
        <v>4834.9699999999993</v>
      </c>
      <c r="AM186" s="86">
        <f t="shared" si="145"/>
        <v>0.5694859354144759</v>
      </c>
      <c r="AN186" s="80">
        <v>0</v>
      </c>
      <c r="AO186" s="81">
        <v>0</v>
      </c>
      <c r="AP186" s="87">
        <f t="shared" si="146"/>
        <v>0</v>
      </c>
      <c r="AQ186" s="83"/>
      <c r="AR186" s="84">
        <v>0</v>
      </c>
      <c r="AS186" s="84">
        <v>0</v>
      </c>
      <c r="AT186" s="87">
        <f t="shared" si="127"/>
        <v>0</v>
      </c>
      <c r="AU186" s="96"/>
      <c r="AV186" s="80">
        <v>3319.5999999999995</v>
      </c>
      <c r="AW186" s="81">
        <v>0</v>
      </c>
      <c r="AX186" s="87">
        <f t="shared" si="147"/>
        <v>3319.5999999999995</v>
      </c>
      <c r="AY186" s="83">
        <f t="shared" si="148"/>
        <v>0</v>
      </c>
      <c r="AZ186" s="90">
        <v>0</v>
      </c>
      <c r="BA186" s="82">
        <v>0</v>
      </c>
      <c r="BB186" s="82">
        <f t="shared" si="149"/>
        <v>0</v>
      </c>
      <c r="BC186" s="91"/>
      <c r="BD186" s="84">
        <v>47479.12</v>
      </c>
      <c r="BE186" s="84">
        <v>22509.48</v>
      </c>
      <c r="BF186" s="87">
        <f t="shared" si="150"/>
        <v>24969.640000000003</v>
      </c>
      <c r="BG186" s="83">
        <f t="shared" si="151"/>
        <v>0.47409219041970446</v>
      </c>
      <c r="BH186" s="84">
        <v>4619.5199999999995</v>
      </c>
      <c r="BI186" s="84">
        <v>0</v>
      </c>
      <c r="BJ186" s="82">
        <f t="shared" si="152"/>
        <v>4619.5199999999995</v>
      </c>
      <c r="BK186" s="86">
        <f t="shared" si="153"/>
        <v>0</v>
      </c>
      <c r="BL186" s="80">
        <v>7548.27</v>
      </c>
      <c r="BM186" s="80">
        <v>0</v>
      </c>
      <c r="BN186" s="82">
        <f t="shared" si="154"/>
        <v>7548.27</v>
      </c>
      <c r="BO186" s="86">
        <f t="shared" si="155"/>
        <v>0</v>
      </c>
      <c r="BP186" s="80">
        <v>1296.9699999999998</v>
      </c>
      <c r="BQ186" s="80">
        <v>0</v>
      </c>
      <c r="BR186" s="82">
        <f t="shared" si="156"/>
        <v>1296.9699999999998</v>
      </c>
      <c r="BS186" s="86">
        <f t="shared" si="157"/>
        <v>0</v>
      </c>
      <c r="BT186" s="80">
        <v>3068.1600000000008</v>
      </c>
      <c r="BU186" s="80">
        <v>0</v>
      </c>
      <c r="BV186" s="82">
        <f t="shared" si="158"/>
        <v>3068.1600000000008</v>
      </c>
      <c r="BW186" s="86">
        <f t="shared" si="159"/>
        <v>0</v>
      </c>
      <c r="BX186" s="80">
        <v>2804.8300000000008</v>
      </c>
      <c r="BY186" s="80">
        <v>0</v>
      </c>
      <c r="BZ186" s="82">
        <f t="shared" si="160"/>
        <v>2804.8300000000008</v>
      </c>
      <c r="CA186" s="86">
        <f t="shared" si="126"/>
        <v>0</v>
      </c>
      <c r="CB186" s="80">
        <v>4670.7600000000011</v>
      </c>
      <c r="CC186" s="80">
        <v>2611.64</v>
      </c>
      <c r="CD186" s="82">
        <f t="shared" si="161"/>
        <v>2059.1200000000013</v>
      </c>
      <c r="CE186" s="83">
        <f t="shared" si="162"/>
        <v>0.5591466913307469</v>
      </c>
      <c r="CF186" s="84">
        <v>312.21000000000004</v>
      </c>
      <c r="CG186" s="84">
        <v>0</v>
      </c>
      <c r="CH186" s="82">
        <f t="shared" si="163"/>
        <v>312.21000000000004</v>
      </c>
      <c r="CI186" s="86">
        <f t="shared" si="164"/>
        <v>0</v>
      </c>
      <c r="CJ186" s="80">
        <v>0</v>
      </c>
      <c r="CK186" s="81">
        <v>0</v>
      </c>
      <c r="CL186" s="81">
        <v>0</v>
      </c>
      <c r="CM186" s="92"/>
      <c r="CN186" s="93">
        <v>31487.119999999995</v>
      </c>
      <c r="CO186" s="93">
        <v>46480.33</v>
      </c>
      <c r="CP186" s="87">
        <f t="shared" si="165"/>
        <v>-14993.210000000006</v>
      </c>
      <c r="CQ186" s="94">
        <f t="shared" si="166"/>
        <v>1.4761696211022159</v>
      </c>
      <c r="CR186" s="80">
        <v>22992.19</v>
      </c>
      <c r="CS186" s="81">
        <v>20368.510000000002</v>
      </c>
      <c r="CT186" s="87">
        <f t="shared" si="167"/>
        <v>2623.6799999999967</v>
      </c>
      <c r="CU186" s="94">
        <f t="shared" si="168"/>
        <v>0.88588820812632474</v>
      </c>
      <c r="CV186" s="80">
        <v>10775.529999999999</v>
      </c>
      <c r="CW186" s="81">
        <v>0</v>
      </c>
      <c r="CX186" s="87">
        <f t="shared" si="169"/>
        <v>10775.529999999999</v>
      </c>
      <c r="CY186" s="86">
        <f t="shared" si="170"/>
        <v>0</v>
      </c>
      <c r="CZ186" s="80">
        <v>1713.4099999999999</v>
      </c>
      <c r="DA186" s="81">
        <v>1410.8799999999999</v>
      </c>
      <c r="DB186" s="87">
        <f t="shared" si="171"/>
        <v>302.52999999999997</v>
      </c>
      <c r="DC186" s="86">
        <f t="shared" si="172"/>
        <v>0.82343397085344427</v>
      </c>
      <c r="DD186" s="80">
        <v>221.61</v>
      </c>
      <c r="DE186" s="81">
        <v>0</v>
      </c>
      <c r="DF186" s="87">
        <f t="shared" si="173"/>
        <v>221.61</v>
      </c>
      <c r="DG186" s="86">
        <f t="shared" si="174"/>
        <v>0</v>
      </c>
      <c r="DH186" s="95">
        <v>9054.3700000000008</v>
      </c>
      <c r="DI186" s="403">
        <v>6315.43</v>
      </c>
      <c r="DJ186" s="87">
        <f t="shared" si="175"/>
        <v>2738.9400000000005</v>
      </c>
      <c r="DK186" s="94">
        <f t="shared" si="176"/>
        <v>0.69750076482405732</v>
      </c>
      <c r="DL186" s="80">
        <v>0</v>
      </c>
      <c r="DM186" s="81">
        <v>0</v>
      </c>
      <c r="DN186" s="87">
        <f t="shared" si="177"/>
        <v>0</v>
      </c>
      <c r="DO186" s="406"/>
      <c r="DP186" s="84">
        <v>0</v>
      </c>
      <c r="DQ186" s="80">
        <v>0</v>
      </c>
      <c r="DR186" s="82">
        <f t="shared" si="178"/>
        <v>0</v>
      </c>
      <c r="DS186" s="96"/>
      <c r="DT186" s="97">
        <v>6875.670000000001</v>
      </c>
      <c r="DU186" s="97">
        <v>4320.2299999999996</v>
      </c>
      <c r="DV186" s="98">
        <f t="shared" si="181"/>
        <v>207679.06</v>
      </c>
      <c r="DW186" s="87">
        <f t="shared" si="182"/>
        <v>134054.65</v>
      </c>
      <c r="DX186" s="87">
        <f t="shared" si="179"/>
        <v>73624.41</v>
      </c>
      <c r="DY186" s="83">
        <f t="shared" si="180"/>
        <v>0.64548948748130885</v>
      </c>
      <c r="DZ186" s="108"/>
      <c r="EA186" s="100">
        <f t="shared" si="128"/>
        <v>291514.40000000002</v>
      </c>
      <c r="EB186" s="91">
        <f t="shared" si="129"/>
        <v>104535.76999999999</v>
      </c>
      <c r="EC186" s="101"/>
      <c r="ED186" s="101"/>
      <c r="EE186" s="102">
        <v>32450.44</v>
      </c>
      <c r="EF186" s="102">
        <v>65745.039999999994</v>
      </c>
      <c r="EG186" s="103">
        <f t="shared" si="183"/>
        <v>33294.599999999991</v>
      </c>
      <c r="EH186" s="104">
        <f t="shared" si="187"/>
        <v>1.0260138229250511</v>
      </c>
      <c r="EI186" s="101"/>
      <c r="EJ186" s="101"/>
      <c r="EK186" s="396"/>
      <c r="EL186" s="2"/>
      <c r="EM186" s="101"/>
      <c r="EN186" s="101"/>
    </row>
    <row r="187" spans="1:144" s="1" customFormat="1" ht="15.75" customHeight="1" x14ac:dyDescent="0.25">
      <c r="A187" s="105" t="s">
        <v>186</v>
      </c>
      <c r="B187" s="106">
        <v>5</v>
      </c>
      <c r="C187" s="107">
        <v>4</v>
      </c>
      <c r="D187" s="76" t="s">
        <v>465</v>
      </c>
      <c r="E187" s="77">
        <v>2899.5</v>
      </c>
      <c r="F187" s="78">
        <v>68395.05</v>
      </c>
      <c r="G187" s="79">
        <v>11713.650000000012</v>
      </c>
      <c r="H187" s="80">
        <v>4183.12</v>
      </c>
      <c r="I187" s="81">
        <v>696.40000000000009</v>
      </c>
      <c r="J187" s="82">
        <f t="shared" si="131"/>
        <v>3486.72</v>
      </c>
      <c r="K187" s="83">
        <f t="shared" si="132"/>
        <v>0.16647860926772365</v>
      </c>
      <c r="L187" s="84">
        <v>2256.3999999999996</v>
      </c>
      <c r="M187" s="84">
        <v>311.26000000000005</v>
      </c>
      <c r="N187" s="82">
        <f t="shared" si="133"/>
        <v>1945.1399999999996</v>
      </c>
      <c r="O187" s="83">
        <f t="shared" si="134"/>
        <v>0.1379453997518171</v>
      </c>
      <c r="P187" s="84">
        <v>4014.34</v>
      </c>
      <c r="Q187" s="84">
        <v>3090.0699999999997</v>
      </c>
      <c r="R187" s="82">
        <f t="shared" si="135"/>
        <v>924.27000000000044</v>
      </c>
      <c r="S187" s="83">
        <f t="shared" si="136"/>
        <v>0.7697579178644558</v>
      </c>
      <c r="T187" s="84">
        <v>800.55</v>
      </c>
      <c r="U187" s="84">
        <v>686.11000000000013</v>
      </c>
      <c r="V187" s="82">
        <f t="shared" si="137"/>
        <v>114.43999999999983</v>
      </c>
      <c r="W187" s="83">
        <f t="shared" si="138"/>
        <v>0.857048279307976</v>
      </c>
      <c r="X187" s="84">
        <v>263.25</v>
      </c>
      <c r="Y187" s="84">
        <v>0.47000000000000003</v>
      </c>
      <c r="Z187" s="82">
        <f t="shared" si="139"/>
        <v>262.77999999999997</v>
      </c>
      <c r="AA187" s="83">
        <f t="shared" si="125"/>
        <v>1.7853751187084522E-3</v>
      </c>
      <c r="AB187" s="84">
        <v>4159.6400000000003</v>
      </c>
      <c r="AC187" s="84">
        <v>2476.83</v>
      </c>
      <c r="AD187" s="82">
        <f t="shared" si="140"/>
        <v>1682.8100000000004</v>
      </c>
      <c r="AE187" s="83">
        <f t="shared" si="141"/>
        <v>0.59544335567501028</v>
      </c>
      <c r="AF187" s="84">
        <v>992.79000000000008</v>
      </c>
      <c r="AG187" s="84">
        <v>2664.59</v>
      </c>
      <c r="AH187" s="82">
        <f t="shared" si="142"/>
        <v>-1671.8000000000002</v>
      </c>
      <c r="AI187" s="85">
        <f t="shared" si="143"/>
        <v>2.6839412161685754</v>
      </c>
      <c r="AJ187" s="84">
        <v>5465.8399999999992</v>
      </c>
      <c r="AK187" s="84">
        <v>3112.72</v>
      </c>
      <c r="AL187" s="82">
        <f t="shared" si="144"/>
        <v>2353.1199999999994</v>
      </c>
      <c r="AM187" s="86">
        <f t="shared" si="145"/>
        <v>0.56948611741287714</v>
      </c>
      <c r="AN187" s="80">
        <v>0</v>
      </c>
      <c r="AO187" s="81">
        <v>0</v>
      </c>
      <c r="AP187" s="87">
        <f t="shared" si="146"/>
        <v>0</v>
      </c>
      <c r="AQ187" s="83"/>
      <c r="AR187" s="84">
        <v>0</v>
      </c>
      <c r="AS187" s="84">
        <v>0</v>
      </c>
      <c r="AT187" s="87">
        <f t="shared" si="127"/>
        <v>0</v>
      </c>
      <c r="AU187" s="96"/>
      <c r="AV187" s="80">
        <v>1673.59</v>
      </c>
      <c r="AW187" s="81">
        <v>2781.05</v>
      </c>
      <c r="AX187" s="87">
        <f t="shared" si="147"/>
        <v>-1107.4600000000003</v>
      </c>
      <c r="AY187" s="83">
        <f t="shared" si="148"/>
        <v>1.6617271852723787</v>
      </c>
      <c r="AZ187" s="90">
        <v>0</v>
      </c>
      <c r="BA187" s="82">
        <v>0</v>
      </c>
      <c r="BB187" s="82">
        <f t="shared" si="149"/>
        <v>0</v>
      </c>
      <c r="BC187" s="91"/>
      <c r="BD187" s="84">
        <v>24498.109999999997</v>
      </c>
      <c r="BE187" s="84">
        <v>15595.85</v>
      </c>
      <c r="BF187" s="87">
        <f t="shared" si="150"/>
        <v>8902.2599999999966</v>
      </c>
      <c r="BG187" s="83">
        <f t="shared" si="151"/>
        <v>0.63661441637742677</v>
      </c>
      <c r="BH187" s="84">
        <v>2475.3200000000006</v>
      </c>
      <c r="BI187" s="84">
        <v>0</v>
      </c>
      <c r="BJ187" s="82">
        <f t="shared" si="152"/>
        <v>2475.3200000000006</v>
      </c>
      <c r="BK187" s="86">
        <f t="shared" si="153"/>
        <v>0</v>
      </c>
      <c r="BL187" s="80">
        <v>3847.04</v>
      </c>
      <c r="BM187" s="80">
        <v>0</v>
      </c>
      <c r="BN187" s="82">
        <f t="shared" si="154"/>
        <v>3847.04</v>
      </c>
      <c r="BO187" s="86">
        <f t="shared" si="155"/>
        <v>0</v>
      </c>
      <c r="BP187" s="80">
        <v>611.5100000000001</v>
      </c>
      <c r="BQ187" s="80">
        <v>0</v>
      </c>
      <c r="BR187" s="82">
        <f t="shared" si="156"/>
        <v>611.5100000000001</v>
      </c>
      <c r="BS187" s="86">
        <f t="shared" si="157"/>
        <v>0</v>
      </c>
      <c r="BT187" s="80">
        <v>1514.7</v>
      </c>
      <c r="BU187" s="80">
        <v>0</v>
      </c>
      <c r="BV187" s="82">
        <f t="shared" si="158"/>
        <v>1514.7</v>
      </c>
      <c r="BW187" s="86">
        <f t="shared" si="159"/>
        <v>0</v>
      </c>
      <c r="BX187" s="80">
        <v>970.46999999999991</v>
      </c>
      <c r="BY187" s="80">
        <v>0</v>
      </c>
      <c r="BZ187" s="82">
        <f t="shared" si="160"/>
        <v>970.46999999999991</v>
      </c>
      <c r="CA187" s="86">
        <f t="shared" si="126"/>
        <v>0</v>
      </c>
      <c r="CB187" s="80">
        <v>1393.5</v>
      </c>
      <c r="CC187" s="80">
        <v>0</v>
      </c>
      <c r="CD187" s="82">
        <f t="shared" si="161"/>
        <v>1393.5</v>
      </c>
      <c r="CE187" s="83">
        <f t="shared" si="162"/>
        <v>0</v>
      </c>
      <c r="CF187" s="84">
        <v>153.99</v>
      </c>
      <c r="CG187" s="84">
        <v>0</v>
      </c>
      <c r="CH187" s="82">
        <f t="shared" si="163"/>
        <v>153.99</v>
      </c>
      <c r="CI187" s="86">
        <f t="shared" si="164"/>
        <v>0</v>
      </c>
      <c r="CJ187" s="80">
        <v>0</v>
      </c>
      <c r="CK187" s="81">
        <v>0</v>
      </c>
      <c r="CL187" s="81">
        <v>0</v>
      </c>
      <c r="CM187" s="92"/>
      <c r="CN187" s="93">
        <v>17555.879999999997</v>
      </c>
      <c r="CO187" s="93">
        <v>26866.309999999998</v>
      </c>
      <c r="CP187" s="87">
        <f t="shared" si="165"/>
        <v>-9310.43</v>
      </c>
      <c r="CQ187" s="94">
        <f t="shared" si="166"/>
        <v>1.5303311483104238</v>
      </c>
      <c r="CR187" s="80">
        <v>11905.31</v>
      </c>
      <c r="CS187" s="81">
        <v>10337.5</v>
      </c>
      <c r="CT187" s="87">
        <f t="shared" si="167"/>
        <v>1567.8099999999995</v>
      </c>
      <c r="CU187" s="94">
        <f t="shared" si="168"/>
        <v>0.86831002300654081</v>
      </c>
      <c r="CV187" s="80">
        <v>5352.4699999999993</v>
      </c>
      <c r="CW187" s="81">
        <v>0</v>
      </c>
      <c r="CX187" s="87">
        <f t="shared" si="169"/>
        <v>5352.4699999999993</v>
      </c>
      <c r="CY187" s="86">
        <f t="shared" si="170"/>
        <v>0</v>
      </c>
      <c r="CZ187" s="80">
        <v>779.09</v>
      </c>
      <c r="DA187" s="81">
        <v>640.56999999999994</v>
      </c>
      <c r="DB187" s="87">
        <f t="shared" si="171"/>
        <v>138.5200000000001</v>
      </c>
      <c r="DC187" s="86">
        <f t="shared" si="172"/>
        <v>0.82220282637435971</v>
      </c>
      <c r="DD187" s="80">
        <v>100.63</v>
      </c>
      <c r="DE187" s="81">
        <v>0</v>
      </c>
      <c r="DF187" s="87">
        <f t="shared" si="173"/>
        <v>100.63</v>
      </c>
      <c r="DG187" s="86">
        <f t="shared" si="174"/>
        <v>0</v>
      </c>
      <c r="DH187" s="95">
        <v>4730.5199999999995</v>
      </c>
      <c r="DI187" s="403">
        <v>2505.0399999999995</v>
      </c>
      <c r="DJ187" s="87">
        <f t="shared" si="175"/>
        <v>2225.48</v>
      </c>
      <c r="DK187" s="94">
        <f t="shared" si="176"/>
        <v>0.52954854857394107</v>
      </c>
      <c r="DL187" s="80">
        <v>0</v>
      </c>
      <c r="DM187" s="81">
        <v>0</v>
      </c>
      <c r="DN187" s="87">
        <f t="shared" si="177"/>
        <v>0</v>
      </c>
      <c r="DO187" s="406"/>
      <c r="DP187" s="84">
        <v>0</v>
      </c>
      <c r="DQ187" s="80">
        <v>0</v>
      </c>
      <c r="DR187" s="82">
        <f t="shared" si="178"/>
        <v>0</v>
      </c>
      <c r="DS187" s="96"/>
      <c r="DT187" s="97">
        <v>3412.0800000000004</v>
      </c>
      <c r="DU187" s="97">
        <v>2722.41</v>
      </c>
      <c r="DV187" s="98">
        <f t="shared" si="181"/>
        <v>103110.14</v>
      </c>
      <c r="DW187" s="87">
        <f t="shared" si="182"/>
        <v>74487.180000000008</v>
      </c>
      <c r="DX187" s="87">
        <f t="shared" si="179"/>
        <v>28622.959999999992</v>
      </c>
      <c r="DY187" s="83">
        <f t="shared" si="180"/>
        <v>0.72240402350341104</v>
      </c>
      <c r="DZ187" s="108"/>
      <c r="EA187" s="100">
        <f t="shared" si="128"/>
        <v>97018.01</v>
      </c>
      <c r="EB187" s="91">
        <f t="shared" si="129"/>
        <v>31582.440000000013</v>
      </c>
      <c r="EC187" s="101"/>
      <c r="ED187" s="101"/>
      <c r="EE187" s="102">
        <v>16113.109999999995</v>
      </c>
      <c r="EF187" s="102">
        <v>64470.7</v>
      </c>
      <c r="EG187" s="103">
        <f t="shared" si="183"/>
        <v>48357.590000000004</v>
      </c>
      <c r="EH187" s="104">
        <f t="shared" si="187"/>
        <v>3.0011332387105916</v>
      </c>
      <c r="EI187" s="101"/>
      <c r="EJ187" s="101"/>
      <c r="EK187" s="396"/>
      <c r="EL187" s="2"/>
      <c r="EM187" s="101"/>
      <c r="EN187" s="101"/>
    </row>
    <row r="188" spans="1:144" s="1" customFormat="1" ht="15.75" customHeight="1" x14ac:dyDescent="0.25">
      <c r="A188" s="105" t="s">
        <v>187</v>
      </c>
      <c r="B188" s="106">
        <v>5</v>
      </c>
      <c r="C188" s="107">
        <v>4</v>
      </c>
      <c r="D188" s="76" t="s">
        <v>466</v>
      </c>
      <c r="E188" s="77">
        <v>2906.7000000000003</v>
      </c>
      <c r="F188" s="78">
        <v>110316.78</v>
      </c>
      <c r="G188" s="79">
        <v>73876.410000000018</v>
      </c>
      <c r="H188" s="80">
        <v>4172.88</v>
      </c>
      <c r="I188" s="81">
        <v>696.22000000000014</v>
      </c>
      <c r="J188" s="82">
        <f t="shared" si="131"/>
        <v>3476.66</v>
      </c>
      <c r="K188" s="83">
        <f t="shared" si="132"/>
        <v>0.16684400222388376</v>
      </c>
      <c r="L188" s="84">
        <v>2006.2300000000002</v>
      </c>
      <c r="M188" s="84">
        <v>310.36</v>
      </c>
      <c r="N188" s="82">
        <f t="shared" si="133"/>
        <v>1695.8700000000003</v>
      </c>
      <c r="O188" s="83">
        <f t="shared" si="134"/>
        <v>0.1546981153706205</v>
      </c>
      <c r="P188" s="84">
        <v>4051.39</v>
      </c>
      <c r="Q188" s="84">
        <v>3116.0099999999998</v>
      </c>
      <c r="R188" s="82">
        <f t="shared" si="135"/>
        <v>935.38000000000011</v>
      </c>
      <c r="S188" s="83">
        <f t="shared" si="136"/>
        <v>0.7691212151878738</v>
      </c>
      <c r="T188" s="84">
        <v>795.26</v>
      </c>
      <c r="U188" s="84">
        <v>681.15000000000009</v>
      </c>
      <c r="V188" s="82">
        <f t="shared" si="137"/>
        <v>114.1099999999999</v>
      </c>
      <c r="W188" s="83">
        <f t="shared" si="138"/>
        <v>0.85651233558836115</v>
      </c>
      <c r="X188" s="84">
        <v>263.07</v>
      </c>
      <c r="Y188" s="84">
        <v>0.47000000000000003</v>
      </c>
      <c r="Z188" s="82">
        <f t="shared" si="139"/>
        <v>262.59999999999997</v>
      </c>
      <c r="AA188" s="83">
        <f t="shared" si="125"/>
        <v>1.7865967233055842E-3</v>
      </c>
      <c r="AB188" s="84">
        <v>4158.9199999999992</v>
      </c>
      <c r="AC188" s="84">
        <v>2468.9900000000002</v>
      </c>
      <c r="AD188" s="82">
        <f t="shared" si="140"/>
        <v>1689.9299999999989</v>
      </c>
      <c r="AE188" s="83">
        <f t="shared" si="141"/>
        <v>0.59366133515431907</v>
      </c>
      <c r="AF188" s="84">
        <v>995.25999999999976</v>
      </c>
      <c r="AG188" s="84">
        <v>3222.04</v>
      </c>
      <c r="AH188" s="82">
        <f t="shared" si="142"/>
        <v>-2226.7800000000002</v>
      </c>
      <c r="AI188" s="85">
        <f t="shared" si="143"/>
        <v>3.2373852058758521</v>
      </c>
      <c r="AJ188" s="84">
        <v>5480.3</v>
      </c>
      <c r="AK188" s="84">
        <v>5179.3500000000004</v>
      </c>
      <c r="AL188" s="82">
        <f t="shared" si="144"/>
        <v>300.94999999999982</v>
      </c>
      <c r="AM188" s="86">
        <f t="shared" si="145"/>
        <v>0.94508512307720383</v>
      </c>
      <c r="AN188" s="80">
        <v>0</v>
      </c>
      <c r="AO188" s="81">
        <v>0</v>
      </c>
      <c r="AP188" s="87">
        <f t="shared" si="146"/>
        <v>0</v>
      </c>
      <c r="AQ188" s="83"/>
      <c r="AR188" s="84">
        <v>0</v>
      </c>
      <c r="AS188" s="84">
        <v>0</v>
      </c>
      <c r="AT188" s="87">
        <f t="shared" si="127"/>
        <v>0</v>
      </c>
      <c r="AU188" s="96"/>
      <c r="AV188" s="80">
        <v>1673.4099999999999</v>
      </c>
      <c r="AW188" s="81">
        <v>2781.05</v>
      </c>
      <c r="AX188" s="87">
        <f t="shared" si="147"/>
        <v>-1107.6400000000003</v>
      </c>
      <c r="AY188" s="83">
        <f t="shared" si="148"/>
        <v>1.6619059286128328</v>
      </c>
      <c r="AZ188" s="90">
        <v>0</v>
      </c>
      <c r="BA188" s="82">
        <v>0</v>
      </c>
      <c r="BB188" s="82">
        <f t="shared" si="149"/>
        <v>0</v>
      </c>
      <c r="BC188" s="91"/>
      <c r="BD188" s="84">
        <v>16998.429999999997</v>
      </c>
      <c r="BE188" s="84">
        <v>121499.42000000001</v>
      </c>
      <c r="BF188" s="87">
        <f t="shared" si="150"/>
        <v>-104500.99000000002</v>
      </c>
      <c r="BG188" s="83">
        <f t="shared" si="151"/>
        <v>7.1476848155976782</v>
      </c>
      <c r="BH188" s="84">
        <v>2444.85</v>
      </c>
      <c r="BI188" s="84">
        <v>1667.38</v>
      </c>
      <c r="BJ188" s="82">
        <f t="shared" si="152"/>
        <v>777.4699999999998</v>
      </c>
      <c r="BK188" s="86">
        <f t="shared" si="153"/>
        <v>0.68199685052252701</v>
      </c>
      <c r="BL188" s="80">
        <v>3419.76</v>
      </c>
      <c r="BM188" s="80">
        <v>0</v>
      </c>
      <c r="BN188" s="82">
        <f t="shared" si="154"/>
        <v>3419.76</v>
      </c>
      <c r="BO188" s="86">
        <f t="shared" si="155"/>
        <v>0</v>
      </c>
      <c r="BP188" s="80">
        <v>611.86</v>
      </c>
      <c r="BQ188" s="80">
        <v>0</v>
      </c>
      <c r="BR188" s="82">
        <f t="shared" si="156"/>
        <v>611.86</v>
      </c>
      <c r="BS188" s="86">
        <f t="shared" si="157"/>
        <v>0</v>
      </c>
      <c r="BT188" s="80">
        <v>1500.1600000000003</v>
      </c>
      <c r="BU188" s="80">
        <v>591.01</v>
      </c>
      <c r="BV188" s="82">
        <f t="shared" si="158"/>
        <v>909.15000000000032</v>
      </c>
      <c r="BW188" s="86">
        <f t="shared" si="159"/>
        <v>0.39396464377133095</v>
      </c>
      <c r="BX188" s="80">
        <v>971.13000000000022</v>
      </c>
      <c r="BY188" s="80">
        <v>0</v>
      </c>
      <c r="BZ188" s="82">
        <f t="shared" si="160"/>
        <v>971.13000000000022</v>
      </c>
      <c r="CA188" s="86">
        <f t="shared" si="126"/>
        <v>0</v>
      </c>
      <c r="CB188" s="80">
        <v>1392.8799999999999</v>
      </c>
      <c r="CC188" s="80">
        <v>0</v>
      </c>
      <c r="CD188" s="82">
        <f t="shared" si="161"/>
        <v>1392.8799999999999</v>
      </c>
      <c r="CE188" s="83">
        <f t="shared" si="162"/>
        <v>0</v>
      </c>
      <c r="CF188" s="84">
        <v>153.47999999999999</v>
      </c>
      <c r="CG188" s="84">
        <v>0</v>
      </c>
      <c r="CH188" s="82">
        <f t="shared" si="163"/>
        <v>153.47999999999999</v>
      </c>
      <c r="CI188" s="86">
        <f t="shared" si="164"/>
        <v>0</v>
      </c>
      <c r="CJ188" s="80">
        <v>0</v>
      </c>
      <c r="CK188" s="81">
        <v>0</v>
      </c>
      <c r="CL188" s="81">
        <v>0</v>
      </c>
      <c r="CM188" s="92"/>
      <c r="CN188" s="93">
        <v>28568.289999999997</v>
      </c>
      <c r="CO188" s="93">
        <v>46682.239999999998</v>
      </c>
      <c r="CP188" s="87">
        <f t="shared" si="165"/>
        <v>-18113.95</v>
      </c>
      <c r="CQ188" s="94">
        <f t="shared" si="166"/>
        <v>1.6340579012604535</v>
      </c>
      <c r="CR188" s="80">
        <v>11477.43</v>
      </c>
      <c r="CS188" s="81">
        <v>10853.56</v>
      </c>
      <c r="CT188" s="87">
        <f t="shared" si="167"/>
        <v>623.8700000000008</v>
      </c>
      <c r="CU188" s="94">
        <f t="shared" si="168"/>
        <v>0.94564375474300422</v>
      </c>
      <c r="CV188" s="80">
        <v>5012.3399999999992</v>
      </c>
      <c r="CW188" s="81">
        <v>0</v>
      </c>
      <c r="CX188" s="87">
        <f t="shared" si="169"/>
        <v>5012.3399999999992</v>
      </c>
      <c r="CY188" s="86">
        <f t="shared" si="170"/>
        <v>0</v>
      </c>
      <c r="CZ188" s="80">
        <v>784.24</v>
      </c>
      <c r="DA188" s="81">
        <v>645.29</v>
      </c>
      <c r="DB188" s="87">
        <f t="shared" si="171"/>
        <v>138.95000000000005</v>
      </c>
      <c r="DC188" s="86">
        <f t="shared" si="172"/>
        <v>0.82282209527695593</v>
      </c>
      <c r="DD188" s="80">
        <v>100.85</v>
      </c>
      <c r="DE188" s="81">
        <v>0</v>
      </c>
      <c r="DF188" s="87">
        <f t="shared" si="173"/>
        <v>100.85</v>
      </c>
      <c r="DG188" s="86">
        <f t="shared" si="174"/>
        <v>0</v>
      </c>
      <c r="DH188" s="95">
        <v>4419.07</v>
      </c>
      <c r="DI188" s="403">
        <v>4327.17</v>
      </c>
      <c r="DJ188" s="87">
        <f t="shared" si="175"/>
        <v>91.899999999999636</v>
      </c>
      <c r="DK188" s="94">
        <f t="shared" si="176"/>
        <v>0.97920376911884188</v>
      </c>
      <c r="DL188" s="80">
        <v>0</v>
      </c>
      <c r="DM188" s="81">
        <v>0</v>
      </c>
      <c r="DN188" s="87">
        <f t="shared" si="177"/>
        <v>0</v>
      </c>
      <c r="DO188" s="406"/>
      <c r="DP188" s="84">
        <v>0</v>
      </c>
      <c r="DQ188" s="80">
        <v>0</v>
      </c>
      <c r="DR188" s="82">
        <f t="shared" si="178"/>
        <v>0</v>
      </c>
      <c r="DS188" s="96"/>
      <c r="DT188" s="97">
        <v>3472.86</v>
      </c>
      <c r="DU188" s="97">
        <v>7820.51</v>
      </c>
      <c r="DV188" s="98">
        <f t="shared" si="181"/>
        <v>104924.34999999999</v>
      </c>
      <c r="DW188" s="87">
        <f t="shared" si="182"/>
        <v>212542.22000000006</v>
      </c>
      <c r="DX188" s="87">
        <f t="shared" si="179"/>
        <v>-107617.87000000007</v>
      </c>
      <c r="DY188" s="83">
        <f t="shared" si="180"/>
        <v>2.0256710668210007</v>
      </c>
      <c r="DZ188" s="108"/>
      <c r="EA188" s="100">
        <f t="shared" si="128"/>
        <v>2698.9099999999453</v>
      </c>
      <c r="EB188" s="91">
        <f t="shared" si="129"/>
        <v>-22388.850000000002</v>
      </c>
      <c r="EC188" s="101"/>
      <c r="ED188" s="101"/>
      <c r="EE188" s="102">
        <v>16395.88</v>
      </c>
      <c r="EF188" s="102">
        <v>43061.11</v>
      </c>
      <c r="EG188" s="103">
        <f t="shared" si="183"/>
        <v>26665.23</v>
      </c>
      <c r="EH188" s="104">
        <f t="shared" si="187"/>
        <v>1.6263372261812112</v>
      </c>
      <c r="EI188" s="101"/>
      <c r="EJ188" s="101"/>
      <c r="EK188" s="396"/>
      <c r="EL188" s="2"/>
      <c r="EM188" s="101"/>
      <c r="EN188" s="101"/>
    </row>
    <row r="189" spans="1:144" s="1" customFormat="1" ht="15.75" customHeight="1" x14ac:dyDescent="0.25">
      <c r="A189" s="105" t="s">
        <v>188</v>
      </c>
      <c r="B189" s="106">
        <v>5</v>
      </c>
      <c r="C189" s="107">
        <v>4</v>
      </c>
      <c r="D189" s="76" t="s">
        <v>467</v>
      </c>
      <c r="E189" s="77">
        <v>2876.1714285714288</v>
      </c>
      <c r="F189" s="78">
        <v>26301.909999999993</v>
      </c>
      <c r="G189" s="79">
        <v>-10572.670000000002</v>
      </c>
      <c r="H189" s="80">
        <v>4064.2799999999997</v>
      </c>
      <c r="I189" s="81">
        <v>695.43000000000006</v>
      </c>
      <c r="J189" s="82">
        <f t="shared" si="131"/>
        <v>3368.8499999999995</v>
      </c>
      <c r="K189" s="83">
        <f t="shared" si="132"/>
        <v>0.17110779769110399</v>
      </c>
      <c r="L189" s="84">
        <v>2006.63</v>
      </c>
      <c r="M189" s="84">
        <v>310.36</v>
      </c>
      <c r="N189" s="82">
        <f t="shared" si="133"/>
        <v>1696.27</v>
      </c>
      <c r="O189" s="83">
        <f t="shared" si="134"/>
        <v>0.15466727797351779</v>
      </c>
      <c r="P189" s="84">
        <v>3971.01</v>
      </c>
      <c r="Q189" s="84">
        <v>3056.6800000000003</v>
      </c>
      <c r="R189" s="82">
        <f t="shared" si="135"/>
        <v>914.32999999999993</v>
      </c>
      <c r="S189" s="83">
        <f t="shared" si="136"/>
        <v>0.76974875409530574</v>
      </c>
      <c r="T189" s="84">
        <v>790.92000000000007</v>
      </c>
      <c r="U189" s="84">
        <v>677.19</v>
      </c>
      <c r="V189" s="82">
        <f t="shared" si="137"/>
        <v>113.73000000000002</v>
      </c>
      <c r="W189" s="83">
        <f t="shared" si="138"/>
        <v>0.85620543164921858</v>
      </c>
      <c r="X189" s="84">
        <v>233.54</v>
      </c>
      <c r="Y189" s="84">
        <v>0.39999999999999997</v>
      </c>
      <c r="Z189" s="82">
        <f t="shared" si="139"/>
        <v>233.14</v>
      </c>
      <c r="AA189" s="83">
        <f t="shared" si="125"/>
        <v>1.712768690588336E-3</v>
      </c>
      <c r="AB189" s="84">
        <v>4159.45</v>
      </c>
      <c r="AC189" s="84">
        <v>2476.83</v>
      </c>
      <c r="AD189" s="82">
        <f t="shared" si="140"/>
        <v>1682.62</v>
      </c>
      <c r="AE189" s="83">
        <f t="shared" si="141"/>
        <v>0.59547055500126223</v>
      </c>
      <c r="AF189" s="84">
        <v>984.80000000000007</v>
      </c>
      <c r="AG189" s="84">
        <v>3813</v>
      </c>
      <c r="AH189" s="82">
        <f t="shared" si="142"/>
        <v>-2828.2</v>
      </c>
      <c r="AI189" s="85">
        <f t="shared" si="143"/>
        <v>3.8718521527213645</v>
      </c>
      <c r="AJ189" s="84">
        <v>5421.67</v>
      </c>
      <c r="AK189" s="84">
        <v>3087.73</v>
      </c>
      <c r="AL189" s="82">
        <f t="shared" si="144"/>
        <v>2333.94</v>
      </c>
      <c r="AM189" s="86">
        <f t="shared" si="145"/>
        <v>0.56951640361733558</v>
      </c>
      <c r="AN189" s="80">
        <v>0</v>
      </c>
      <c r="AO189" s="81">
        <v>0</v>
      </c>
      <c r="AP189" s="87">
        <f t="shared" si="146"/>
        <v>0</v>
      </c>
      <c r="AQ189" s="83"/>
      <c r="AR189" s="84">
        <v>0</v>
      </c>
      <c r="AS189" s="84">
        <v>0</v>
      </c>
      <c r="AT189" s="87">
        <f t="shared" si="127"/>
        <v>0</v>
      </c>
      <c r="AU189" s="96"/>
      <c r="AV189" s="80">
        <v>1673.5900000000001</v>
      </c>
      <c r="AW189" s="81">
        <v>2781.05</v>
      </c>
      <c r="AX189" s="87">
        <f t="shared" si="147"/>
        <v>-1107.46</v>
      </c>
      <c r="AY189" s="83">
        <f t="shared" si="148"/>
        <v>1.6617271852723785</v>
      </c>
      <c r="AZ189" s="90">
        <v>0</v>
      </c>
      <c r="BA189" s="82">
        <v>0</v>
      </c>
      <c r="BB189" s="82">
        <f t="shared" si="149"/>
        <v>0</v>
      </c>
      <c r="BC189" s="91"/>
      <c r="BD189" s="84">
        <v>20826.71</v>
      </c>
      <c r="BE189" s="84">
        <v>42338.41</v>
      </c>
      <c r="BF189" s="87">
        <f t="shared" si="150"/>
        <v>-21511.700000000004</v>
      </c>
      <c r="BG189" s="83">
        <f t="shared" si="151"/>
        <v>2.0328899763812913</v>
      </c>
      <c r="BH189" s="84">
        <v>2369.9200000000005</v>
      </c>
      <c r="BI189" s="84">
        <v>0</v>
      </c>
      <c r="BJ189" s="82">
        <f t="shared" si="152"/>
        <v>2369.9200000000005</v>
      </c>
      <c r="BK189" s="86">
        <f t="shared" si="153"/>
        <v>0</v>
      </c>
      <c r="BL189" s="80">
        <v>3420.55</v>
      </c>
      <c r="BM189" s="80">
        <v>0</v>
      </c>
      <c r="BN189" s="82">
        <f t="shared" si="154"/>
        <v>3420.55</v>
      </c>
      <c r="BO189" s="86">
        <f t="shared" si="155"/>
        <v>0</v>
      </c>
      <c r="BP189" s="80">
        <v>603.70999999999992</v>
      </c>
      <c r="BQ189" s="80">
        <v>0</v>
      </c>
      <c r="BR189" s="82">
        <f t="shared" si="156"/>
        <v>603.70999999999992</v>
      </c>
      <c r="BS189" s="86">
        <f t="shared" si="157"/>
        <v>0</v>
      </c>
      <c r="BT189" s="80">
        <v>1491.8799999999999</v>
      </c>
      <c r="BU189" s="80">
        <v>0</v>
      </c>
      <c r="BV189" s="82">
        <f t="shared" si="158"/>
        <v>1491.8799999999999</v>
      </c>
      <c r="BW189" s="86">
        <f t="shared" si="159"/>
        <v>0</v>
      </c>
      <c r="BX189" s="80">
        <v>862.84999999999968</v>
      </c>
      <c r="BY189" s="80">
        <v>0</v>
      </c>
      <c r="BZ189" s="82">
        <f t="shared" si="160"/>
        <v>862.84999999999968</v>
      </c>
      <c r="CA189" s="86">
        <f t="shared" si="126"/>
        <v>0</v>
      </c>
      <c r="CB189" s="80">
        <v>1392.9099999999999</v>
      </c>
      <c r="CC189" s="80">
        <v>274.55</v>
      </c>
      <c r="CD189" s="82">
        <f t="shared" si="161"/>
        <v>1118.3599999999999</v>
      </c>
      <c r="CE189" s="83">
        <f t="shared" si="162"/>
        <v>0.19710534061784324</v>
      </c>
      <c r="CF189" s="84">
        <v>153.88</v>
      </c>
      <c r="CG189" s="84">
        <v>0</v>
      </c>
      <c r="CH189" s="82">
        <f t="shared" si="163"/>
        <v>153.88</v>
      </c>
      <c r="CI189" s="86">
        <f t="shared" si="164"/>
        <v>0</v>
      </c>
      <c r="CJ189" s="80">
        <v>0</v>
      </c>
      <c r="CK189" s="81">
        <v>0</v>
      </c>
      <c r="CL189" s="81">
        <v>0</v>
      </c>
      <c r="CM189" s="92"/>
      <c r="CN189" s="93">
        <v>21073.359999999997</v>
      </c>
      <c r="CO189" s="93">
        <v>30104.75</v>
      </c>
      <c r="CP189" s="87">
        <f t="shared" si="165"/>
        <v>-9031.3900000000031</v>
      </c>
      <c r="CQ189" s="94">
        <f t="shared" si="166"/>
        <v>1.4285690559075537</v>
      </c>
      <c r="CR189" s="80">
        <v>11366.29</v>
      </c>
      <c r="CS189" s="81">
        <v>10378.779999999999</v>
      </c>
      <c r="CT189" s="87">
        <f t="shared" si="167"/>
        <v>987.51000000000204</v>
      </c>
      <c r="CU189" s="94">
        <f t="shared" si="168"/>
        <v>0.91311940835576055</v>
      </c>
      <c r="CV189" s="80">
        <v>5238.8</v>
      </c>
      <c r="CW189" s="81">
        <v>0</v>
      </c>
      <c r="CX189" s="87">
        <f t="shared" si="169"/>
        <v>5238.8</v>
      </c>
      <c r="CY189" s="86">
        <f t="shared" si="170"/>
        <v>0</v>
      </c>
      <c r="CZ189" s="80">
        <v>775.99</v>
      </c>
      <c r="DA189" s="81">
        <v>638.69000000000005</v>
      </c>
      <c r="DB189" s="87">
        <f t="shared" si="171"/>
        <v>137.29999999999995</v>
      </c>
      <c r="DC189" s="86">
        <f t="shared" si="172"/>
        <v>0.82306473021559567</v>
      </c>
      <c r="DD189" s="80">
        <v>99.8</v>
      </c>
      <c r="DE189" s="81">
        <v>0</v>
      </c>
      <c r="DF189" s="87">
        <f t="shared" si="173"/>
        <v>99.8</v>
      </c>
      <c r="DG189" s="86">
        <f t="shared" si="174"/>
        <v>0</v>
      </c>
      <c r="DH189" s="95">
        <v>3838.44</v>
      </c>
      <c r="DI189" s="403">
        <v>4120.67</v>
      </c>
      <c r="DJ189" s="87">
        <f t="shared" si="175"/>
        <v>-282.23</v>
      </c>
      <c r="DK189" s="94">
        <f t="shared" si="176"/>
        <v>1.0735272662852617</v>
      </c>
      <c r="DL189" s="80">
        <v>0</v>
      </c>
      <c r="DM189" s="81">
        <v>0</v>
      </c>
      <c r="DN189" s="87">
        <f t="shared" si="177"/>
        <v>0</v>
      </c>
      <c r="DO189" s="406"/>
      <c r="DP189" s="84">
        <v>0</v>
      </c>
      <c r="DQ189" s="80">
        <v>0</v>
      </c>
      <c r="DR189" s="82">
        <f t="shared" si="178"/>
        <v>0</v>
      </c>
      <c r="DS189" s="96"/>
      <c r="DT189" s="97">
        <v>3314.4400000000005</v>
      </c>
      <c r="DU189" s="97">
        <v>3373.7799999999997</v>
      </c>
      <c r="DV189" s="98">
        <f t="shared" si="181"/>
        <v>100135.42000000004</v>
      </c>
      <c r="DW189" s="87">
        <f t="shared" si="182"/>
        <v>108128.30000000002</v>
      </c>
      <c r="DX189" s="87">
        <f t="shared" si="179"/>
        <v>-7992.8799999999756</v>
      </c>
      <c r="DY189" s="83">
        <f t="shared" si="180"/>
        <v>1.0798207067988528</v>
      </c>
      <c r="DZ189" s="108"/>
      <c r="EA189" s="100">
        <f t="shared" si="128"/>
        <v>18309.030000000013</v>
      </c>
      <c r="EB189" s="91">
        <f t="shared" si="129"/>
        <v>-22063.220000000005</v>
      </c>
      <c r="EC189" s="101"/>
      <c r="ED189" s="101"/>
      <c r="EE189" s="102">
        <v>15647.47</v>
      </c>
      <c r="EF189" s="102">
        <v>31359.87</v>
      </c>
      <c r="EG189" s="103">
        <f t="shared" si="183"/>
        <v>15712.4</v>
      </c>
      <c r="EH189" s="104">
        <v>0</v>
      </c>
      <c r="EI189" s="101"/>
      <c r="EJ189" s="101"/>
      <c r="EK189" s="396"/>
      <c r="EL189" s="2"/>
      <c r="EM189" s="101"/>
      <c r="EN189" s="101"/>
    </row>
    <row r="190" spans="1:144" s="1" customFormat="1" ht="15.75" customHeight="1" x14ac:dyDescent="0.25">
      <c r="A190" s="105" t="s">
        <v>189</v>
      </c>
      <c r="B190" s="106">
        <v>5</v>
      </c>
      <c r="C190" s="107">
        <v>4</v>
      </c>
      <c r="D190" s="76" t="s">
        <v>468</v>
      </c>
      <c r="E190" s="77">
        <v>2873.7000000000003</v>
      </c>
      <c r="F190" s="78">
        <v>22290.670000000002</v>
      </c>
      <c r="G190" s="79">
        <v>-16393.48</v>
      </c>
      <c r="H190" s="80">
        <v>4044.1300000000006</v>
      </c>
      <c r="I190" s="81">
        <v>832.13</v>
      </c>
      <c r="J190" s="82">
        <f t="shared" si="131"/>
        <v>3212.0000000000005</v>
      </c>
      <c r="K190" s="83">
        <f t="shared" si="132"/>
        <v>0.20576242603477135</v>
      </c>
      <c r="L190" s="84">
        <v>2006.9899999999998</v>
      </c>
      <c r="M190" s="84">
        <v>435.84000000000003</v>
      </c>
      <c r="N190" s="82">
        <f t="shared" si="133"/>
        <v>1571.1499999999996</v>
      </c>
      <c r="O190" s="83">
        <f t="shared" si="134"/>
        <v>0.21716102222731556</v>
      </c>
      <c r="P190" s="84">
        <v>3974.3500000000004</v>
      </c>
      <c r="Q190" s="84">
        <v>3057.2999999999997</v>
      </c>
      <c r="R190" s="82">
        <f t="shared" si="135"/>
        <v>917.05000000000064</v>
      </c>
      <c r="S190" s="83">
        <f t="shared" si="136"/>
        <v>0.76925786606614899</v>
      </c>
      <c r="T190" s="84">
        <v>788.2299999999999</v>
      </c>
      <c r="U190" s="84">
        <v>673.95999999999992</v>
      </c>
      <c r="V190" s="82">
        <f t="shared" si="137"/>
        <v>114.26999999999998</v>
      </c>
      <c r="W190" s="83">
        <f t="shared" si="138"/>
        <v>0.85502962333329102</v>
      </c>
      <c r="X190" s="84">
        <v>234.21999999999997</v>
      </c>
      <c r="Y190" s="84">
        <v>0.39999999999999997</v>
      </c>
      <c r="Z190" s="82">
        <f t="shared" si="139"/>
        <v>233.81999999999996</v>
      </c>
      <c r="AA190" s="83">
        <f t="shared" si="125"/>
        <v>1.707796089146956E-3</v>
      </c>
      <c r="AB190" s="84">
        <v>4161.4399999999996</v>
      </c>
      <c r="AC190" s="84">
        <v>2595.04</v>
      </c>
      <c r="AD190" s="82">
        <f t="shared" si="140"/>
        <v>1566.3999999999996</v>
      </c>
      <c r="AE190" s="83">
        <f t="shared" si="141"/>
        <v>0.62359183359606296</v>
      </c>
      <c r="AF190" s="84">
        <v>983.96</v>
      </c>
      <c r="AG190" s="84">
        <v>3813</v>
      </c>
      <c r="AH190" s="82">
        <f t="shared" si="142"/>
        <v>-2829.04</v>
      </c>
      <c r="AI190" s="85">
        <f t="shared" si="143"/>
        <v>3.8751575267287288</v>
      </c>
      <c r="AJ190" s="84">
        <v>5416.3600000000006</v>
      </c>
      <c r="AK190" s="84">
        <v>7340.47</v>
      </c>
      <c r="AL190" s="82">
        <f t="shared" si="144"/>
        <v>-1924.1099999999997</v>
      </c>
      <c r="AM190" s="86">
        <f t="shared" si="145"/>
        <v>1.3552404197653036</v>
      </c>
      <c r="AN190" s="80">
        <v>0</v>
      </c>
      <c r="AO190" s="81">
        <v>0</v>
      </c>
      <c r="AP190" s="87">
        <f t="shared" si="146"/>
        <v>0</v>
      </c>
      <c r="AQ190" s="83"/>
      <c r="AR190" s="84">
        <v>0</v>
      </c>
      <c r="AS190" s="84">
        <v>0</v>
      </c>
      <c r="AT190" s="87">
        <f t="shared" si="127"/>
        <v>0</v>
      </c>
      <c r="AU190" s="96"/>
      <c r="AV190" s="80">
        <v>1674.2399999999998</v>
      </c>
      <c r="AW190" s="81">
        <v>2781.05</v>
      </c>
      <c r="AX190" s="87">
        <f t="shared" si="147"/>
        <v>-1106.8100000000004</v>
      </c>
      <c r="AY190" s="83">
        <f t="shared" si="148"/>
        <v>1.6610820431957189</v>
      </c>
      <c r="AZ190" s="90">
        <v>0</v>
      </c>
      <c r="BA190" s="82">
        <v>0</v>
      </c>
      <c r="BB190" s="82">
        <f t="shared" si="149"/>
        <v>0</v>
      </c>
      <c r="BC190" s="91"/>
      <c r="BD190" s="84">
        <v>20971.420000000002</v>
      </c>
      <c r="BE190" s="84">
        <v>41992.57</v>
      </c>
      <c r="BF190" s="87">
        <f t="shared" si="150"/>
        <v>-21021.149999999998</v>
      </c>
      <c r="BG190" s="83">
        <f t="shared" si="151"/>
        <v>2.0023713224950908</v>
      </c>
      <c r="BH190" s="84">
        <v>2353.87</v>
      </c>
      <c r="BI190" s="84">
        <v>0</v>
      </c>
      <c r="BJ190" s="82">
        <f t="shared" si="152"/>
        <v>2353.87</v>
      </c>
      <c r="BK190" s="86">
        <f t="shared" si="153"/>
        <v>0</v>
      </c>
      <c r="BL190" s="80">
        <v>3423.42</v>
      </c>
      <c r="BM190" s="80">
        <v>0</v>
      </c>
      <c r="BN190" s="82">
        <f t="shared" si="154"/>
        <v>3423.42</v>
      </c>
      <c r="BO190" s="86">
        <f t="shared" si="155"/>
        <v>0</v>
      </c>
      <c r="BP190" s="80">
        <v>605.17999999999995</v>
      </c>
      <c r="BQ190" s="80">
        <v>0</v>
      </c>
      <c r="BR190" s="82">
        <f t="shared" si="156"/>
        <v>605.17999999999995</v>
      </c>
      <c r="BS190" s="86">
        <f t="shared" si="157"/>
        <v>0</v>
      </c>
      <c r="BT190" s="80">
        <v>1484.27</v>
      </c>
      <c r="BU190" s="80">
        <v>0</v>
      </c>
      <c r="BV190" s="82">
        <f t="shared" si="158"/>
        <v>1484.27</v>
      </c>
      <c r="BW190" s="86">
        <f t="shared" si="159"/>
        <v>0</v>
      </c>
      <c r="BX190" s="80">
        <v>863.81999999999994</v>
      </c>
      <c r="BY190" s="80">
        <v>0</v>
      </c>
      <c r="BZ190" s="82">
        <f t="shared" si="160"/>
        <v>863.81999999999994</v>
      </c>
      <c r="CA190" s="86">
        <f t="shared" si="126"/>
        <v>0</v>
      </c>
      <c r="CB190" s="80">
        <v>1394.6100000000001</v>
      </c>
      <c r="CC190" s="80">
        <v>105.64</v>
      </c>
      <c r="CD190" s="82">
        <f t="shared" si="161"/>
        <v>1288.97</v>
      </c>
      <c r="CE190" s="83">
        <f t="shared" si="162"/>
        <v>7.574877564336982E-2</v>
      </c>
      <c r="CF190" s="84">
        <v>153.74999999999997</v>
      </c>
      <c r="CG190" s="84">
        <v>0</v>
      </c>
      <c r="CH190" s="82">
        <f t="shared" si="163"/>
        <v>153.74999999999997</v>
      </c>
      <c r="CI190" s="86">
        <f t="shared" si="164"/>
        <v>0</v>
      </c>
      <c r="CJ190" s="80">
        <v>0</v>
      </c>
      <c r="CK190" s="81">
        <v>0</v>
      </c>
      <c r="CL190" s="81">
        <v>0</v>
      </c>
      <c r="CM190" s="92"/>
      <c r="CN190" s="93">
        <v>24062.68</v>
      </c>
      <c r="CO190" s="93">
        <v>33952.75</v>
      </c>
      <c r="CP190" s="87">
        <f t="shared" si="165"/>
        <v>-9890.07</v>
      </c>
      <c r="CQ190" s="94">
        <f t="shared" si="166"/>
        <v>1.4110128215144779</v>
      </c>
      <c r="CR190" s="80">
        <v>11362.050000000001</v>
      </c>
      <c r="CS190" s="81">
        <v>10369.090000000002</v>
      </c>
      <c r="CT190" s="87">
        <f t="shared" si="167"/>
        <v>992.95999999999913</v>
      </c>
      <c r="CU190" s="94">
        <f t="shared" si="168"/>
        <v>0.9126073199818695</v>
      </c>
      <c r="CV190" s="80">
        <v>5410.9000000000005</v>
      </c>
      <c r="CW190" s="81">
        <v>0</v>
      </c>
      <c r="CX190" s="87">
        <f t="shared" si="169"/>
        <v>5410.9000000000005</v>
      </c>
      <c r="CY190" s="86">
        <f t="shared" si="170"/>
        <v>0</v>
      </c>
      <c r="CZ190" s="80">
        <v>779.34999999999991</v>
      </c>
      <c r="DA190" s="81">
        <v>640.70000000000005</v>
      </c>
      <c r="DB190" s="87">
        <f t="shared" si="171"/>
        <v>138.64999999999986</v>
      </c>
      <c r="DC190" s="86">
        <f t="shared" si="172"/>
        <v>0.82209533585680394</v>
      </c>
      <c r="DD190" s="80">
        <v>100.84999999999998</v>
      </c>
      <c r="DE190" s="81">
        <v>0</v>
      </c>
      <c r="DF190" s="87">
        <f t="shared" si="173"/>
        <v>100.84999999999998</v>
      </c>
      <c r="DG190" s="86">
        <f t="shared" si="174"/>
        <v>0</v>
      </c>
      <c r="DH190" s="95">
        <v>2630.02</v>
      </c>
      <c r="DI190" s="403">
        <v>1763.02</v>
      </c>
      <c r="DJ190" s="87">
        <f t="shared" si="175"/>
        <v>867</v>
      </c>
      <c r="DK190" s="94">
        <f t="shared" si="176"/>
        <v>0.67034471220751168</v>
      </c>
      <c r="DL190" s="80">
        <v>0</v>
      </c>
      <c r="DM190" s="81">
        <v>0</v>
      </c>
      <c r="DN190" s="87">
        <f t="shared" si="177"/>
        <v>0</v>
      </c>
      <c r="DO190" s="406"/>
      <c r="DP190" s="84">
        <v>0</v>
      </c>
      <c r="DQ190" s="80">
        <v>0</v>
      </c>
      <c r="DR190" s="82">
        <f t="shared" si="178"/>
        <v>0</v>
      </c>
      <c r="DS190" s="96"/>
      <c r="DT190" s="97">
        <v>3384.6599999999994</v>
      </c>
      <c r="DU190" s="97">
        <v>4243.37</v>
      </c>
      <c r="DV190" s="98">
        <f t="shared" si="181"/>
        <v>102264.77</v>
      </c>
      <c r="DW190" s="87">
        <f t="shared" si="182"/>
        <v>114596.32999999999</v>
      </c>
      <c r="DX190" s="87">
        <f t="shared" si="179"/>
        <v>-12331.559999999983</v>
      </c>
      <c r="DY190" s="83">
        <f t="shared" si="180"/>
        <v>1.1205846353538955</v>
      </c>
      <c r="DZ190" s="108"/>
      <c r="EA190" s="100">
        <f t="shared" si="128"/>
        <v>9959.1100000000151</v>
      </c>
      <c r="EB190" s="91">
        <f t="shared" si="129"/>
        <v>-27241.349999999995</v>
      </c>
      <c r="EC190" s="101"/>
      <c r="ED190" s="101"/>
      <c r="EE190" s="102">
        <v>15980.389999999998</v>
      </c>
      <c r="EF190" s="102">
        <v>19713.66</v>
      </c>
      <c r="EG190" s="103">
        <f t="shared" si="183"/>
        <v>3733.2700000000023</v>
      </c>
      <c r="EH190" s="104">
        <f>EG190/EE190</f>
        <v>0.23361570024261002</v>
      </c>
      <c r="EI190" s="101"/>
      <c r="EJ190" s="101"/>
      <c r="EK190" s="396"/>
      <c r="EL190" s="2"/>
      <c r="EM190" s="101"/>
      <c r="EN190" s="101"/>
    </row>
    <row r="191" spans="1:144" s="1" customFormat="1" ht="15.75" customHeight="1" x14ac:dyDescent="0.25">
      <c r="A191" s="105" t="s">
        <v>190</v>
      </c>
      <c r="B191" s="106">
        <v>5</v>
      </c>
      <c r="C191" s="107">
        <v>2</v>
      </c>
      <c r="D191" s="76" t="s">
        <v>469</v>
      </c>
      <c r="E191" s="77">
        <v>1883.2000000000003</v>
      </c>
      <c r="F191" s="78">
        <v>-14082.45</v>
      </c>
      <c r="G191" s="79">
        <v>33941.629999999997</v>
      </c>
      <c r="H191" s="80">
        <v>2849.1</v>
      </c>
      <c r="I191" s="81">
        <v>391.23</v>
      </c>
      <c r="J191" s="82">
        <f t="shared" si="131"/>
        <v>2457.87</v>
      </c>
      <c r="K191" s="83">
        <f t="shared" si="132"/>
        <v>0.13731704748868065</v>
      </c>
      <c r="L191" s="84">
        <v>1522.58</v>
      </c>
      <c r="M191" s="84">
        <v>245.86</v>
      </c>
      <c r="N191" s="82">
        <f t="shared" si="133"/>
        <v>1276.7199999999998</v>
      </c>
      <c r="O191" s="83">
        <f t="shared" si="134"/>
        <v>0.1614759158796254</v>
      </c>
      <c r="P191" s="84">
        <v>2599.58</v>
      </c>
      <c r="Q191" s="84">
        <v>1997.89</v>
      </c>
      <c r="R191" s="82">
        <f t="shared" si="135"/>
        <v>601.68999999999983</v>
      </c>
      <c r="S191" s="83">
        <f t="shared" si="136"/>
        <v>0.7685433800844752</v>
      </c>
      <c r="T191" s="84">
        <v>501.8900000000001</v>
      </c>
      <c r="U191" s="84">
        <v>429.98</v>
      </c>
      <c r="V191" s="82">
        <f t="shared" si="137"/>
        <v>71.910000000000082</v>
      </c>
      <c r="W191" s="83">
        <f t="shared" si="138"/>
        <v>0.85672159238080048</v>
      </c>
      <c r="X191" s="84">
        <v>132.21</v>
      </c>
      <c r="Y191" s="84">
        <v>0.22</v>
      </c>
      <c r="Z191" s="82">
        <f t="shared" si="139"/>
        <v>131.99</v>
      </c>
      <c r="AA191" s="83">
        <f t="shared" si="125"/>
        <v>1.6640193631344074E-3</v>
      </c>
      <c r="AB191" s="84">
        <v>1750.0700000000002</v>
      </c>
      <c r="AC191" s="84">
        <v>1038.08</v>
      </c>
      <c r="AD191" s="82">
        <f t="shared" si="140"/>
        <v>711.99000000000024</v>
      </c>
      <c r="AE191" s="83">
        <f t="shared" si="141"/>
        <v>0.59316484483477794</v>
      </c>
      <c r="AF191" s="84">
        <v>644.80000000000007</v>
      </c>
      <c r="AG191" s="84">
        <v>2246.08</v>
      </c>
      <c r="AH191" s="82">
        <f t="shared" si="142"/>
        <v>-1601.2799999999997</v>
      </c>
      <c r="AI191" s="85">
        <f t="shared" si="143"/>
        <v>3.4833746898263023</v>
      </c>
      <c r="AJ191" s="84">
        <v>3550.0200000000004</v>
      </c>
      <c r="AK191" s="84">
        <v>2787.87</v>
      </c>
      <c r="AL191" s="82">
        <f t="shared" si="144"/>
        <v>762.15000000000055</v>
      </c>
      <c r="AM191" s="86">
        <f t="shared" si="145"/>
        <v>0.78531106867003553</v>
      </c>
      <c r="AN191" s="80">
        <v>0</v>
      </c>
      <c r="AO191" s="81">
        <v>0</v>
      </c>
      <c r="AP191" s="87">
        <f t="shared" si="146"/>
        <v>0</v>
      </c>
      <c r="AQ191" s="83"/>
      <c r="AR191" s="84">
        <v>0</v>
      </c>
      <c r="AS191" s="84">
        <v>0</v>
      </c>
      <c r="AT191" s="87">
        <f t="shared" si="127"/>
        <v>0</v>
      </c>
      <c r="AU191" s="96"/>
      <c r="AV191" s="80">
        <v>1115.5900000000001</v>
      </c>
      <c r="AW191" s="81">
        <v>1833.11</v>
      </c>
      <c r="AX191" s="87">
        <f t="shared" si="147"/>
        <v>-717.51999999999975</v>
      </c>
      <c r="AY191" s="83">
        <f t="shared" si="148"/>
        <v>1.6431753601233425</v>
      </c>
      <c r="AZ191" s="90">
        <v>0</v>
      </c>
      <c r="BA191" s="82">
        <v>0</v>
      </c>
      <c r="BB191" s="82">
        <f t="shared" si="149"/>
        <v>0</v>
      </c>
      <c r="BC191" s="91"/>
      <c r="BD191" s="84">
        <v>15432.069999999998</v>
      </c>
      <c r="BE191" s="84">
        <v>1909.31</v>
      </c>
      <c r="BF191" s="87">
        <f t="shared" si="150"/>
        <v>13522.759999999998</v>
      </c>
      <c r="BG191" s="83">
        <f t="shared" si="151"/>
        <v>0.12372351862063873</v>
      </c>
      <c r="BH191" s="84">
        <v>1692.0600000000002</v>
      </c>
      <c r="BI191" s="84">
        <v>0</v>
      </c>
      <c r="BJ191" s="82">
        <f t="shared" si="152"/>
        <v>1692.0600000000002</v>
      </c>
      <c r="BK191" s="86">
        <f t="shared" si="153"/>
        <v>0</v>
      </c>
      <c r="BL191" s="80">
        <v>2595.9899999999998</v>
      </c>
      <c r="BM191" s="80">
        <v>0</v>
      </c>
      <c r="BN191" s="82">
        <f t="shared" si="154"/>
        <v>2595.9899999999998</v>
      </c>
      <c r="BO191" s="86">
        <f t="shared" si="155"/>
        <v>0</v>
      </c>
      <c r="BP191" s="80">
        <v>402.62</v>
      </c>
      <c r="BQ191" s="80">
        <v>0</v>
      </c>
      <c r="BR191" s="82">
        <f t="shared" si="156"/>
        <v>402.62</v>
      </c>
      <c r="BS191" s="86">
        <f t="shared" si="157"/>
        <v>0</v>
      </c>
      <c r="BT191" s="80">
        <v>913.92999999999984</v>
      </c>
      <c r="BU191" s="80">
        <v>0</v>
      </c>
      <c r="BV191" s="82">
        <f t="shared" si="158"/>
        <v>913.92999999999984</v>
      </c>
      <c r="BW191" s="86">
        <f t="shared" si="159"/>
        <v>0</v>
      </c>
      <c r="BX191" s="80">
        <v>485.46999999999991</v>
      </c>
      <c r="BY191" s="80">
        <v>0</v>
      </c>
      <c r="BZ191" s="82">
        <f t="shared" si="160"/>
        <v>485.46999999999991</v>
      </c>
      <c r="CA191" s="86">
        <f t="shared" si="126"/>
        <v>0</v>
      </c>
      <c r="CB191" s="80">
        <v>613.55999999999995</v>
      </c>
      <c r="CC191" s="80">
        <v>256.63</v>
      </c>
      <c r="CD191" s="82">
        <f t="shared" si="161"/>
        <v>356.92999999999995</v>
      </c>
      <c r="CE191" s="83">
        <f t="shared" si="162"/>
        <v>0.41826390247082601</v>
      </c>
      <c r="CF191" s="84">
        <v>99.989999999999981</v>
      </c>
      <c r="CG191" s="84">
        <v>0</v>
      </c>
      <c r="CH191" s="82">
        <f t="shared" si="163"/>
        <v>99.989999999999981</v>
      </c>
      <c r="CI191" s="86">
        <f t="shared" si="164"/>
        <v>0</v>
      </c>
      <c r="CJ191" s="80">
        <v>0</v>
      </c>
      <c r="CK191" s="81">
        <v>0</v>
      </c>
      <c r="CL191" s="81">
        <v>0</v>
      </c>
      <c r="CM191" s="92"/>
      <c r="CN191" s="93">
        <v>13859.61</v>
      </c>
      <c r="CO191" s="93">
        <v>20319.32</v>
      </c>
      <c r="CP191" s="87">
        <f t="shared" si="165"/>
        <v>-6459.7099999999991</v>
      </c>
      <c r="CQ191" s="94">
        <f t="shared" si="166"/>
        <v>1.4660816574203746</v>
      </c>
      <c r="CR191" s="80">
        <v>5732.46</v>
      </c>
      <c r="CS191" s="81">
        <v>5235.66</v>
      </c>
      <c r="CT191" s="87">
        <f t="shared" si="167"/>
        <v>496.80000000000018</v>
      </c>
      <c r="CU191" s="94">
        <f t="shared" si="168"/>
        <v>0.91333563600967116</v>
      </c>
      <c r="CV191" s="80">
        <v>3173.0099999999993</v>
      </c>
      <c r="CW191" s="81">
        <v>0</v>
      </c>
      <c r="CX191" s="87">
        <f t="shared" si="169"/>
        <v>3173.0099999999993</v>
      </c>
      <c r="CY191" s="86">
        <f t="shared" si="170"/>
        <v>0</v>
      </c>
      <c r="CZ191" s="80">
        <v>477.21999999999997</v>
      </c>
      <c r="DA191" s="81">
        <v>392.23</v>
      </c>
      <c r="DB191" s="87">
        <f t="shared" si="171"/>
        <v>84.989999999999952</v>
      </c>
      <c r="DC191" s="86">
        <f t="shared" si="172"/>
        <v>0.82190603914337212</v>
      </c>
      <c r="DD191" s="80">
        <v>61.97</v>
      </c>
      <c r="DE191" s="81">
        <v>0</v>
      </c>
      <c r="DF191" s="87">
        <f t="shared" si="173"/>
        <v>61.97</v>
      </c>
      <c r="DG191" s="86">
        <f t="shared" si="174"/>
        <v>0</v>
      </c>
      <c r="DH191" s="95">
        <v>2479.2200000000003</v>
      </c>
      <c r="DI191" s="403">
        <v>2448.71</v>
      </c>
      <c r="DJ191" s="87">
        <f t="shared" si="175"/>
        <v>30.510000000000218</v>
      </c>
      <c r="DK191" s="94">
        <f t="shared" si="176"/>
        <v>0.98769371011850493</v>
      </c>
      <c r="DL191" s="80">
        <v>0</v>
      </c>
      <c r="DM191" s="81">
        <v>0</v>
      </c>
      <c r="DN191" s="87">
        <f t="shared" si="177"/>
        <v>0</v>
      </c>
      <c r="DO191" s="406"/>
      <c r="DP191" s="84">
        <v>0</v>
      </c>
      <c r="DQ191" s="80">
        <v>0</v>
      </c>
      <c r="DR191" s="82">
        <f t="shared" si="178"/>
        <v>0</v>
      </c>
      <c r="DS191" s="96"/>
      <c r="DT191" s="97">
        <v>2145.81</v>
      </c>
      <c r="DU191" s="97">
        <v>1517.88</v>
      </c>
      <c r="DV191" s="98">
        <f t="shared" si="181"/>
        <v>64830.83</v>
      </c>
      <c r="DW191" s="87">
        <f t="shared" si="182"/>
        <v>43050.06</v>
      </c>
      <c r="DX191" s="87">
        <f t="shared" si="179"/>
        <v>21780.770000000004</v>
      </c>
      <c r="DY191" s="83">
        <f t="shared" si="180"/>
        <v>0.66403684790091377</v>
      </c>
      <c r="DZ191" s="108"/>
      <c r="EA191" s="100">
        <f t="shared" si="128"/>
        <v>7698.320000000007</v>
      </c>
      <c r="EB191" s="91">
        <f t="shared" si="129"/>
        <v>54011.38</v>
      </c>
      <c r="EC191" s="101"/>
      <c r="ED191" s="101"/>
      <c r="EE191" s="102">
        <v>10130.900000000001</v>
      </c>
      <c r="EF191" s="102">
        <v>31226.28</v>
      </c>
      <c r="EG191" s="103">
        <f t="shared" si="183"/>
        <v>21095.379999999997</v>
      </c>
      <c r="EH191" s="104">
        <f>EG191/EE191</f>
        <v>2.0822809424631568</v>
      </c>
      <c r="EI191" s="101"/>
      <c r="EJ191" s="101"/>
      <c r="EK191" s="396"/>
      <c r="EL191" s="2"/>
      <c r="EM191" s="101"/>
      <c r="EN191" s="101"/>
    </row>
    <row r="192" spans="1:144" s="1" customFormat="1" ht="15.75" customHeight="1" x14ac:dyDescent="0.25">
      <c r="A192" s="105" t="s">
        <v>191</v>
      </c>
      <c r="B192" s="106">
        <v>5</v>
      </c>
      <c r="C192" s="107">
        <v>4</v>
      </c>
      <c r="D192" s="76" t="s">
        <v>470</v>
      </c>
      <c r="E192" s="77">
        <v>2747.2000000000003</v>
      </c>
      <c r="F192" s="78">
        <v>31399.990000000009</v>
      </c>
      <c r="G192" s="79">
        <v>40023.170000000013</v>
      </c>
      <c r="H192" s="80">
        <v>4040.0500000000006</v>
      </c>
      <c r="I192" s="81">
        <v>695.2299999999999</v>
      </c>
      <c r="J192" s="82">
        <f t="shared" si="131"/>
        <v>3344.8200000000006</v>
      </c>
      <c r="K192" s="83">
        <f t="shared" si="132"/>
        <v>0.1720845039046546</v>
      </c>
      <c r="L192" s="84">
        <v>2006.0100000000002</v>
      </c>
      <c r="M192" s="84">
        <v>310.38000000000005</v>
      </c>
      <c r="N192" s="82">
        <f t="shared" si="133"/>
        <v>1695.63</v>
      </c>
      <c r="O192" s="83">
        <f t="shared" si="134"/>
        <v>0.15472505122108066</v>
      </c>
      <c r="P192" s="84">
        <v>3784.2599999999993</v>
      </c>
      <c r="Q192" s="84">
        <v>2915.06</v>
      </c>
      <c r="R192" s="82">
        <f t="shared" si="135"/>
        <v>869.19999999999936</v>
      </c>
      <c r="S192" s="83">
        <f t="shared" si="136"/>
        <v>0.77031176504785626</v>
      </c>
      <c r="T192" s="84">
        <v>755.4799999999999</v>
      </c>
      <c r="U192" s="84">
        <v>646.83999999999992</v>
      </c>
      <c r="V192" s="82">
        <f t="shared" si="137"/>
        <v>108.63999999999999</v>
      </c>
      <c r="W192" s="83">
        <f t="shared" si="138"/>
        <v>0.8561973844443268</v>
      </c>
      <c r="X192" s="84">
        <v>233.48999999999998</v>
      </c>
      <c r="Y192" s="84">
        <v>0.39999999999999997</v>
      </c>
      <c r="Z192" s="82">
        <f t="shared" si="139"/>
        <v>233.08999999999997</v>
      </c>
      <c r="AA192" s="83">
        <f t="shared" si="125"/>
        <v>1.7131354661869887E-3</v>
      </c>
      <c r="AB192" s="84">
        <v>4158.71</v>
      </c>
      <c r="AC192" s="84">
        <v>2476.83</v>
      </c>
      <c r="AD192" s="82">
        <f t="shared" si="140"/>
        <v>1681.88</v>
      </c>
      <c r="AE192" s="83">
        <f t="shared" si="141"/>
        <v>0.59557651290905111</v>
      </c>
      <c r="AF192" s="84">
        <v>940.64</v>
      </c>
      <c r="AG192" s="84">
        <v>6592</v>
      </c>
      <c r="AH192" s="82">
        <f t="shared" si="142"/>
        <v>-5651.36</v>
      </c>
      <c r="AI192" s="85">
        <f t="shared" si="143"/>
        <v>7.0079945568974313</v>
      </c>
      <c r="AJ192" s="84">
        <v>5178.7199999999993</v>
      </c>
      <c r="AK192" s="84">
        <v>9401.01</v>
      </c>
      <c r="AL192" s="82">
        <f t="shared" si="144"/>
        <v>-4222.2900000000009</v>
      </c>
      <c r="AM192" s="86">
        <f t="shared" si="145"/>
        <v>1.8153153675039395</v>
      </c>
      <c r="AN192" s="80">
        <v>0</v>
      </c>
      <c r="AO192" s="81">
        <v>0</v>
      </c>
      <c r="AP192" s="87">
        <f t="shared" si="146"/>
        <v>0</v>
      </c>
      <c r="AQ192" s="83"/>
      <c r="AR192" s="84">
        <v>0</v>
      </c>
      <c r="AS192" s="84">
        <v>0</v>
      </c>
      <c r="AT192" s="87">
        <f t="shared" si="127"/>
        <v>0</v>
      </c>
      <c r="AU192" s="96"/>
      <c r="AV192" s="80">
        <v>1674.13</v>
      </c>
      <c r="AW192" s="81">
        <v>2749.66</v>
      </c>
      <c r="AX192" s="87">
        <f t="shared" si="147"/>
        <v>-1075.5299999999997</v>
      </c>
      <c r="AY192" s="83">
        <f t="shared" si="148"/>
        <v>1.6424411485368517</v>
      </c>
      <c r="AZ192" s="90">
        <v>0</v>
      </c>
      <c r="BA192" s="82">
        <v>0</v>
      </c>
      <c r="BB192" s="82">
        <f t="shared" si="149"/>
        <v>0</v>
      </c>
      <c r="BC192" s="91"/>
      <c r="BD192" s="84">
        <v>21960.019999999997</v>
      </c>
      <c r="BE192" s="84">
        <v>60979.169999999991</v>
      </c>
      <c r="BF192" s="87">
        <f t="shared" si="150"/>
        <v>-39019.149999999994</v>
      </c>
      <c r="BG192" s="83">
        <f t="shared" si="151"/>
        <v>2.7768267059866067</v>
      </c>
      <c r="BH192" s="84">
        <v>2351.3100000000004</v>
      </c>
      <c r="BI192" s="84">
        <v>0</v>
      </c>
      <c r="BJ192" s="82">
        <f t="shared" si="152"/>
        <v>2351.3100000000004</v>
      </c>
      <c r="BK192" s="86">
        <f t="shared" si="153"/>
        <v>0</v>
      </c>
      <c r="BL192" s="80">
        <v>3419.9799999999996</v>
      </c>
      <c r="BM192" s="80">
        <v>4859.74</v>
      </c>
      <c r="BN192" s="82">
        <f t="shared" si="154"/>
        <v>-1439.7600000000002</v>
      </c>
      <c r="BO192" s="86">
        <f t="shared" si="155"/>
        <v>1.4209849180404566</v>
      </c>
      <c r="BP192" s="80">
        <v>573.05999999999995</v>
      </c>
      <c r="BQ192" s="80">
        <v>0</v>
      </c>
      <c r="BR192" s="82">
        <f t="shared" si="156"/>
        <v>573.05999999999995</v>
      </c>
      <c r="BS192" s="86">
        <f t="shared" si="157"/>
        <v>0</v>
      </c>
      <c r="BT192" s="80">
        <v>1431.28</v>
      </c>
      <c r="BU192" s="80">
        <v>0</v>
      </c>
      <c r="BV192" s="82">
        <f t="shared" si="158"/>
        <v>1431.28</v>
      </c>
      <c r="BW192" s="86">
        <f t="shared" si="159"/>
        <v>0</v>
      </c>
      <c r="BX192" s="80">
        <v>863.44999999999993</v>
      </c>
      <c r="BY192" s="80">
        <v>0</v>
      </c>
      <c r="BZ192" s="82">
        <f t="shared" si="160"/>
        <v>863.44999999999993</v>
      </c>
      <c r="CA192" s="86">
        <f t="shared" si="126"/>
        <v>0</v>
      </c>
      <c r="CB192" s="80">
        <v>1393.1000000000004</v>
      </c>
      <c r="CC192" s="80">
        <v>794.26</v>
      </c>
      <c r="CD192" s="82">
        <f t="shared" si="161"/>
        <v>598.84000000000037</v>
      </c>
      <c r="CE192" s="83">
        <f t="shared" si="162"/>
        <v>0.57013853994688091</v>
      </c>
      <c r="CF192" s="84">
        <v>153.82</v>
      </c>
      <c r="CG192" s="84">
        <v>0</v>
      </c>
      <c r="CH192" s="82">
        <f t="shared" si="163"/>
        <v>153.82</v>
      </c>
      <c r="CI192" s="86">
        <f t="shared" si="164"/>
        <v>0</v>
      </c>
      <c r="CJ192" s="80">
        <v>0</v>
      </c>
      <c r="CK192" s="81">
        <v>0</v>
      </c>
      <c r="CL192" s="81">
        <v>0</v>
      </c>
      <c r="CM192" s="92"/>
      <c r="CN192" s="93">
        <v>20159.759999999998</v>
      </c>
      <c r="CO192" s="93">
        <v>27236.010000000002</v>
      </c>
      <c r="CP192" s="87">
        <f t="shared" si="165"/>
        <v>-7076.2500000000036</v>
      </c>
      <c r="CQ192" s="94">
        <f t="shared" si="166"/>
        <v>1.3510086429600354</v>
      </c>
      <c r="CR192" s="80">
        <v>11231.94</v>
      </c>
      <c r="CS192" s="81">
        <v>9929.76</v>
      </c>
      <c r="CT192" s="87">
        <f t="shared" si="167"/>
        <v>1302.1800000000003</v>
      </c>
      <c r="CU192" s="94">
        <f t="shared" si="168"/>
        <v>0.88406455162687836</v>
      </c>
      <c r="CV192" s="80">
        <v>5454.02</v>
      </c>
      <c r="CW192" s="81">
        <v>0</v>
      </c>
      <c r="CX192" s="87">
        <f t="shared" si="169"/>
        <v>5454.02</v>
      </c>
      <c r="CY192" s="86">
        <f t="shared" si="170"/>
        <v>0</v>
      </c>
      <c r="CZ192" s="80">
        <v>778.27</v>
      </c>
      <c r="DA192" s="81">
        <v>640.06000000000006</v>
      </c>
      <c r="DB192" s="87">
        <f t="shared" si="171"/>
        <v>138.20999999999992</v>
      </c>
      <c r="DC192" s="86">
        <f t="shared" si="172"/>
        <v>0.82241381525691604</v>
      </c>
      <c r="DD192" s="80">
        <v>101.09</v>
      </c>
      <c r="DE192" s="81">
        <v>0</v>
      </c>
      <c r="DF192" s="87">
        <f t="shared" si="173"/>
        <v>101.09</v>
      </c>
      <c r="DG192" s="86">
        <f t="shared" si="174"/>
        <v>0</v>
      </c>
      <c r="DH192" s="95">
        <v>4986.99</v>
      </c>
      <c r="DI192" s="403">
        <v>3906.79</v>
      </c>
      <c r="DJ192" s="87">
        <f t="shared" si="175"/>
        <v>1080.1999999999998</v>
      </c>
      <c r="DK192" s="94">
        <f t="shared" si="176"/>
        <v>0.78339639742610279</v>
      </c>
      <c r="DL192" s="80">
        <v>0</v>
      </c>
      <c r="DM192" s="81">
        <v>0</v>
      </c>
      <c r="DN192" s="87">
        <f t="shared" si="177"/>
        <v>0</v>
      </c>
      <c r="DO192" s="406"/>
      <c r="DP192" s="84">
        <v>0</v>
      </c>
      <c r="DQ192" s="80">
        <v>0</v>
      </c>
      <c r="DR192" s="82">
        <f t="shared" si="178"/>
        <v>0</v>
      </c>
      <c r="DS192" s="96"/>
      <c r="DT192" s="97">
        <v>3341.9799999999996</v>
      </c>
      <c r="DU192" s="97">
        <v>4623.74</v>
      </c>
      <c r="DV192" s="98">
        <f t="shared" si="181"/>
        <v>100971.56</v>
      </c>
      <c r="DW192" s="87">
        <f t="shared" si="182"/>
        <v>138756.94</v>
      </c>
      <c r="DX192" s="87">
        <f t="shared" si="179"/>
        <v>-37785.380000000005</v>
      </c>
      <c r="DY192" s="83">
        <f t="shared" si="180"/>
        <v>1.3742180471411951</v>
      </c>
      <c r="DZ192" s="108"/>
      <c r="EA192" s="100">
        <f t="shared" si="128"/>
        <v>-6385.3899999999849</v>
      </c>
      <c r="EB192" s="91">
        <f t="shared" si="129"/>
        <v>5536.0200000000186</v>
      </c>
      <c r="EC192" s="101"/>
      <c r="ED192" s="101"/>
      <c r="EE192" s="102">
        <v>15778.279999999999</v>
      </c>
      <c r="EF192" s="102">
        <v>20009.169999999998</v>
      </c>
      <c r="EG192" s="103">
        <f t="shared" si="183"/>
        <v>4230.8899999999994</v>
      </c>
      <c r="EH192" s="104">
        <f t="shared" ref="EH192:EH226" si="188">EG192/EE192</f>
        <v>0.26814646463366093</v>
      </c>
      <c r="EI192" s="101"/>
      <c r="EJ192" s="101"/>
      <c r="EK192" s="396"/>
      <c r="EL192" s="2"/>
      <c r="EM192" s="101"/>
      <c r="EN192" s="101"/>
    </row>
    <row r="193" spans="1:144" s="1" customFormat="1" ht="15.75" customHeight="1" x14ac:dyDescent="0.25">
      <c r="A193" s="105" t="s">
        <v>192</v>
      </c>
      <c r="B193" s="106">
        <v>5</v>
      </c>
      <c r="C193" s="107">
        <v>4</v>
      </c>
      <c r="D193" s="76" t="s">
        <v>471</v>
      </c>
      <c r="E193" s="77">
        <v>3310</v>
      </c>
      <c r="F193" s="78">
        <v>84209.13</v>
      </c>
      <c r="G193" s="79">
        <v>49502.720000000016</v>
      </c>
      <c r="H193" s="80">
        <v>4019.99</v>
      </c>
      <c r="I193" s="81">
        <v>1120.6399999999999</v>
      </c>
      <c r="J193" s="82">
        <f t="shared" si="131"/>
        <v>2899.35</v>
      </c>
      <c r="K193" s="83">
        <f t="shared" si="132"/>
        <v>0.2787668626041358</v>
      </c>
      <c r="L193" s="84">
        <v>2405.7000000000003</v>
      </c>
      <c r="M193" s="84">
        <v>921.31</v>
      </c>
      <c r="N193" s="82">
        <f t="shared" si="133"/>
        <v>1484.3900000000003</v>
      </c>
      <c r="O193" s="83">
        <f t="shared" si="134"/>
        <v>0.38296961383381128</v>
      </c>
      <c r="P193" s="84">
        <v>4655.21</v>
      </c>
      <c r="Q193" s="84">
        <v>3576.26</v>
      </c>
      <c r="R193" s="82">
        <f t="shared" si="135"/>
        <v>1078.9499999999998</v>
      </c>
      <c r="S193" s="83">
        <f t="shared" si="136"/>
        <v>0.76822742690447909</v>
      </c>
      <c r="T193" s="84">
        <v>898.66000000000008</v>
      </c>
      <c r="U193" s="84">
        <v>770.08999999999992</v>
      </c>
      <c r="V193" s="82">
        <f t="shared" si="137"/>
        <v>128.57000000000016</v>
      </c>
      <c r="W193" s="83">
        <f t="shared" si="138"/>
        <v>0.85693143124207138</v>
      </c>
      <c r="X193" s="84">
        <v>147.96</v>
      </c>
      <c r="Y193" s="84">
        <v>0.51</v>
      </c>
      <c r="Z193" s="82">
        <f t="shared" si="139"/>
        <v>147.45000000000002</v>
      </c>
      <c r="AA193" s="83">
        <f t="shared" si="125"/>
        <v>3.4468775344687753E-3</v>
      </c>
      <c r="AB193" s="84">
        <v>4478.4500000000007</v>
      </c>
      <c r="AC193" s="84">
        <v>5566.57</v>
      </c>
      <c r="AD193" s="82">
        <f t="shared" si="140"/>
        <v>-1088.119999999999</v>
      </c>
      <c r="AE193" s="83">
        <f t="shared" si="141"/>
        <v>1.2429679911576548</v>
      </c>
      <c r="AF193" s="84">
        <v>1133.3400000000001</v>
      </c>
      <c r="AG193" s="84">
        <v>1627.44</v>
      </c>
      <c r="AH193" s="82">
        <f t="shared" si="142"/>
        <v>-494.09999999999991</v>
      </c>
      <c r="AI193" s="85">
        <f t="shared" si="143"/>
        <v>1.4359680237175074</v>
      </c>
      <c r="AJ193" s="84">
        <v>6239.68</v>
      </c>
      <c r="AK193" s="84">
        <v>10817.080000000002</v>
      </c>
      <c r="AL193" s="82">
        <f t="shared" si="144"/>
        <v>-4577.4000000000015</v>
      </c>
      <c r="AM193" s="86">
        <f t="shared" si="145"/>
        <v>1.7335953125801324</v>
      </c>
      <c r="AN193" s="80">
        <v>0</v>
      </c>
      <c r="AO193" s="81">
        <v>0</v>
      </c>
      <c r="AP193" s="87">
        <f t="shared" si="146"/>
        <v>0</v>
      </c>
      <c r="AQ193" s="83"/>
      <c r="AR193" s="84">
        <v>0</v>
      </c>
      <c r="AS193" s="84">
        <v>0</v>
      </c>
      <c r="AT193" s="87">
        <f t="shared" si="127"/>
        <v>0</v>
      </c>
      <c r="AU193" s="96"/>
      <c r="AV193" s="80">
        <v>1524.9199999999998</v>
      </c>
      <c r="AW193" s="81">
        <v>0</v>
      </c>
      <c r="AX193" s="87">
        <f t="shared" si="147"/>
        <v>1524.9199999999998</v>
      </c>
      <c r="AY193" s="83">
        <f t="shared" si="148"/>
        <v>0</v>
      </c>
      <c r="AZ193" s="90">
        <v>0</v>
      </c>
      <c r="BA193" s="82">
        <v>0</v>
      </c>
      <c r="BB193" s="82">
        <f t="shared" si="149"/>
        <v>0</v>
      </c>
      <c r="BC193" s="91"/>
      <c r="BD193" s="84">
        <v>14451.48</v>
      </c>
      <c r="BE193" s="84">
        <v>73119.440000000017</v>
      </c>
      <c r="BF193" s="87">
        <f t="shared" si="150"/>
        <v>-58667.960000000021</v>
      </c>
      <c r="BG193" s="83">
        <f t="shared" si="151"/>
        <v>5.059650637858546</v>
      </c>
      <c r="BH193" s="84">
        <v>2421.91</v>
      </c>
      <c r="BI193" s="84">
        <v>0</v>
      </c>
      <c r="BJ193" s="82">
        <f t="shared" si="152"/>
        <v>2421.91</v>
      </c>
      <c r="BK193" s="86">
        <f t="shared" si="153"/>
        <v>0</v>
      </c>
      <c r="BL193" s="80">
        <v>4100.4400000000005</v>
      </c>
      <c r="BM193" s="80">
        <v>0</v>
      </c>
      <c r="BN193" s="82">
        <f t="shared" si="154"/>
        <v>4100.4400000000005</v>
      </c>
      <c r="BO193" s="86">
        <f t="shared" si="155"/>
        <v>0</v>
      </c>
      <c r="BP193" s="80">
        <v>717.96</v>
      </c>
      <c r="BQ193" s="80">
        <v>0</v>
      </c>
      <c r="BR193" s="82">
        <f t="shared" si="156"/>
        <v>717.96</v>
      </c>
      <c r="BS193" s="86">
        <f t="shared" si="157"/>
        <v>0</v>
      </c>
      <c r="BT193" s="80">
        <v>1630.1800000000003</v>
      </c>
      <c r="BU193" s="80">
        <v>0</v>
      </c>
      <c r="BV193" s="82">
        <f t="shared" si="158"/>
        <v>1630.1800000000003</v>
      </c>
      <c r="BW193" s="86">
        <f t="shared" si="159"/>
        <v>0</v>
      </c>
      <c r="BX193" s="80">
        <v>0</v>
      </c>
      <c r="BY193" s="80">
        <v>0</v>
      </c>
      <c r="BZ193" s="82">
        <f t="shared" si="160"/>
        <v>0</v>
      </c>
      <c r="CA193" s="86"/>
      <c r="CB193" s="80">
        <v>1529.23</v>
      </c>
      <c r="CC193" s="80">
        <v>0</v>
      </c>
      <c r="CD193" s="82">
        <f t="shared" si="161"/>
        <v>1529.23</v>
      </c>
      <c r="CE193" s="83">
        <f t="shared" si="162"/>
        <v>0</v>
      </c>
      <c r="CF193" s="84">
        <v>177.09</v>
      </c>
      <c r="CG193" s="84">
        <v>0</v>
      </c>
      <c r="CH193" s="82">
        <f t="shared" si="163"/>
        <v>177.09</v>
      </c>
      <c r="CI193" s="86">
        <f t="shared" si="164"/>
        <v>0</v>
      </c>
      <c r="CJ193" s="80">
        <v>0</v>
      </c>
      <c r="CK193" s="81">
        <v>0</v>
      </c>
      <c r="CL193" s="81">
        <v>0</v>
      </c>
      <c r="CM193" s="92"/>
      <c r="CN193" s="93">
        <v>11317.539999999999</v>
      </c>
      <c r="CO193" s="93">
        <v>20698.21</v>
      </c>
      <c r="CP193" s="87">
        <f t="shared" si="165"/>
        <v>-9380.67</v>
      </c>
      <c r="CQ193" s="94">
        <f t="shared" si="166"/>
        <v>1.8288612189574767</v>
      </c>
      <c r="CR193" s="80">
        <v>11019.64</v>
      </c>
      <c r="CS193" s="81">
        <v>11366.43</v>
      </c>
      <c r="CT193" s="87">
        <f t="shared" si="167"/>
        <v>-346.79000000000087</v>
      </c>
      <c r="CU193" s="94">
        <f t="shared" si="168"/>
        <v>1.0314701750692401</v>
      </c>
      <c r="CV193" s="80">
        <v>3674.7499999999995</v>
      </c>
      <c r="CW193" s="81">
        <v>0</v>
      </c>
      <c r="CX193" s="87">
        <f t="shared" si="169"/>
        <v>3674.7499999999995</v>
      </c>
      <c r="CY193" s="86">
        <f t="shared" si="170"/>
        <v>0</v>
      </c>
      <c r="CZ193" s="80">
        <v>994.67999999999984</v>
      </c>
      <c r="DA193" s="81">
        <v>810.30000000000007</v>
      </c>
      <c r="DB193" s="87">
        <f t="shared" si="171"/>
        <v>184.37999999999977</v>
      </c>
      <c r="DC193" s="86">
        <f t="shared" si="172"/>
        <v>0.81463385209313566</v>
      </c>
      <c r="DD193" s="80">
        <v>129.1</v>
      </c>
      <c r="DE193" s="81">
        <v>0</v>
      </c>
      <c r="DF193" s="87">
        <f t="shared" si="173"/>
        <v>129.1</v>
      </c>
      <c r="DG193" s="86">
        <f t="shared" si="174"/>
        <v>0</v>
      </c>
      <c r="DH193" s="95">
        <v>4268.91</v>
      </c>
      <c r="DI193" s="403">
        <v>2495.5400000000004</v>
      </c>
      <c r="DJ193" s="87">
        <f t="shared" si="175"/>
        <v>1773.3699999999994</v>
      </c>
      <c r="DK193" s="94">
        <f t="shared" si="176"/>
        <v>0.58458482376063226</v>
      </c>
      <c r="DL193" s="80">
        <v>0</v>
      </c>
      <c r="DM193" s="81">
        <v>0</v>
      </c>
      <c r="DN193" s="87">
        <f t="shared" si="177"/>
        <v>0</v>
      </c>
      <c r="DO193" s="406"/>
      <c r="DP193" s="84">
        <v>0</v>
      </c>
      <c r="DQ193" s="80">
        <v>0</v>
      </c>
      <c r="DR193" s="82">
        <f t="shared" si="178"/>
        <v>0</v>
      </c>
      <c r="DS193" s="96"/>
      <c r="DT193" s="97">
        <v>2805.56</v>
      </c>
      <c r="DU193" s="97">
        <v>5767.15</v>
      </c>
      <c r="DV193" s="98">
        <f t="shared" si="181"/>
        <v>84742.380000000019</v>
      </c>
      <c r="DW193" s="87">
        <f t="shared" si="182"/>
        <v>138656.97000000003</v>
      </c>
      <c r="DX193" s="87">
        <f t="shared" si="179"/>
        <v>-53914.590000000011</v>
      </c>
      <c r="DY193" s="83">
        <f t="shared" si="180"/>
        <v>1.6362175572600155</v>
      </c>
      <c r="DZ193" s="108"/>
      <c r="EA193" s="100">
        <f t="shared" si="128"/>
        <v>30294.539999999979</v>
      </c>
      <c r="EB193" s="91">
        <f t="shared" si="129"/>
        <v>1411.5699999999954</v>
      </c>
      <c r="EC193" s="101"/>
      <c r="ED193" s="101"/>
      <c r="EE193" s="102">
        <v>13242.329999999998</v>
      </c>
      <c r="EF193" s="102">
        <v>34451.49</v>
      </c>
      <c r="EG193" s="103">
        <f t="shared" si="183"/>
        <v>21209.16</v>
      </c>
      <c r="EH193" s="104">
        <f t="shared" si="188"/>
        <v>1.6016184463006136</v>
      </c>
      <c r="EI193" s="101"/>
      <c r="EJ193" s="101"/>
      <c r="EK193" s="396"/>
      <c r="EL193" s="2"/>
      <c r="EM193" s="101"/>
      <c r="EN193" s="101"/>
    </row>
    <row r="194" spans="1:144" s="1" customFormat="1" ht="15.75" customHeight="1" x14ac:dyDescent="0.25">
      <c r="A194" s="105" t="s">
        <v>193</v>
      </c>
      <c r="B194" s="106">
        <v>3</v>
      </c>
      <c r="C194" s="107">
        <v>4</v>
      </c>
      <c r="D194" s="76" t="s">
        <v>472</v>
      </c>
      <c r="E194" s="77">
        <v>1593.6000000000001</v>
      </c>
      <c r="F194" s="78">
        <v>45172.92</v>
      </c>
      <c r="G194" s="79">
        <v>27119.229999999996</v>
      </c>
      <c r="H194" s="80">
        <v>2413.5100000000002</v>
      </c>
      <c r="I194" s="81">
        <v>1098.9100000000001</v>
      </c>
      <c r="J194" s="82">
        <f t="shared" si="131"/>
        <v>1314.6000000000001</v>
      </c>
      <c r="K194" s="83">
        <f t="shared" si="132"/>
        <v>0.45531611636164754</v>
      </c>
      <c r="L194" s="84">
        <v>1828.63</v>
      </c>
      <c r="M194" s="84">
        <v>919.22</v>
      </c>
      <c r="N194" s="82">
        <f t="shared" si="133"/>
        <v>909.41000000000008</v>
      </c>
      <c r="O194" s="83">
        <f t="shared" si="134"/>
        <v>0.50268233595642642</v>
      </c>
      <c r="P194" s="84">
        <v>2246.3400000000006</v>
      </c>
      <c r="Q194" s="84">
        <v>1732.01</v>
      </c>
      <c r="R194" s="82">
        <f t="shared" si="135"/>
        <v>514.33000000000061</v>
      </c>
      <c r="S194" s="83">
        <f t="shared" si="136"/>
        <v>0.77103644150039596</v>
      </c>
      <c r="T194" s="84">
        <v>452.57999999999993</v>
      </c>
      <c r="U194" s="84">
        <v>386.62</v>
      </c>
      <c r="V194" s="82">
        <f t="shared" si="137"/>
        <v>65.959999999999923</v>
      </c>
      <c r="W194" s="83">
        <f t="shared" si="138"/>
        <v>0.85425781077378604</v>
      </c>
      <c r="X194" s="84">
        <v>0</v>
      </c>
      <c r="Y194" s="84">
        <v>0</v>
      </c>
      <c r="Z194" s="82">
        <f t="shared" si="139"/>
        <v>0</v>
      </c>
      <c r="AA194" s="83"/>
      <c r="AB194" s="84">
        <v>3048.23</v>
      </c>
      <c r="AC194" s="84">
        <v>4074.69</v>
      </c>
      <c r="AD194" s="82">
        <f t="shared" si="140"/>
        <v>-1026.46</v>
      </c>
      <c r="AE194" s="83">
        <f t="shared" si="141"/>
        <v>1.3367396817169308</v>
      </c>
      <c r="AF194" s="84">
        <v>545.64</v>
      </c>
      <c r="AG194" s="84">
        <v>2490.0700000000002</v>
      </c>
      <c r="AH194" s="82">
        <f t="shared" si="142"/>
        <v>-1944.4300000000003</v>
      </c>
      <c r="AI194" s="85">
        <f t="shared" si="143"/>
        <v>4.563576717249469</v>
      </c>
      <c r="AJ194" s="84">
        <v>3003.6300000000006</v>
      </c>
      <c r="AK194" s="84">
        <v>1710.7800000000002</v>
      </c>
      <c r="AL194" s="82">
        <f t="shared" si="144"/>
        <v>1292.8500000000004</v>
      </c>
      <c r="AM194" s="86">
        <f t="shared" si="145"/>
        <v>0.56957081930863651</v>
      </c>
      <c r="AN194" s="80">
        <v>0</v>
      </c>
      <c r="AO194" s="81">
        <v>0</v>
      </c>
      <c r="AP194" s="87">
        <f t="shared" si="146"/>
        <v>0</v>
      </c>
      <c r="AQ194" s="83"/>
      <c r="AR194" s="84">
        <v>0</v>
      </c>
      <c r="AS194" s="84">
        <v>0</v>
      </c>
      <c r="AT194" s="87">
        <f t="shared" si="127"/>
        <v>0</v>
      </c>
      <c r="AU194" s="96"/>
      <c r="AV194" s="80">
        <v>654.81999999999994</v>
      </c>
      <c r="AW194" s="81">
        <v>0</v>
      </c>
      <c r="AX194" s="87">
        <f t="shared" si="147"/>
        <v>654.81999999999994</v>
      </c>
      <c r="AY194" s="83">
        <f t="shared" si="148"/>
        <v>0</v>
      </c>
      <c r="AZ194" s="90">
        <v>0</v>
      </c>
      <c r="BA194" s="82">
        <v>0</v>
      </c>
      <c r="BB194" s="82">
        <f t="shared" si="149"/>
        <v>0</v>
      </c>
      <c r="BC194" s="91"/>
      <c r="BD194" s="84">
        <v>9966.35</v>
      </c>
      <c r="BE194" s="84">
        <v>63965.69</v>
      </c>
      <c r="BF194" s="87">
        <f t="shared" si="150"/>
        <v>-53999.340000000004</v>
      </c>
      <c r="BG194" s="83">
        <f t="shared" si="151"/>
        <v>6.4181661290241667</v>
      </c>
      <c r="BH194" s="84">
        <v>1547.41</v>
      </c>
      <c r="BI194" s="84">
        <v>0</v>
      </c>
      <c r="BJ194" s="82">
        <f t="shared" si="152"/>
        <v>1547.41</v>
      </c>
      <c r="BK194" s="86">
        <f t="shared" si="153"/>
        <v>0</v>
      </c>
      <c r="BL194" s="80">
        <v>3117.7</v>
      </c>
      <c r="BM194" s="80">
        <v>0</v>
      </c>
      <c r="BN194" s="82">
        <f t="shared" si="154"/>
        <v>3117.7</v>
      </c>
      <c r="BO194" s="86">
        <f t="shared" si="155"/>
        <v>0</v>
      </c>
      <c r="BP194" s="80">
        <v>322.56000000000006</v>
      </c>
      <c r="BQ194" s="80">
        <v>0</v>
      </c>
      <c r="BR194" s="82">
        <f t="shared" si="156"/>
        <v>322.56000000000006</v>
      </c>
      <c r="BS194" s="86">
        <f t="shared" si="157"/>
        <v>0</v>
      </c>
      <c r="BT194" s="80">
        <v>805.39999999999986</v>
      </c>
      <c r="BU194" s="80">
        <v>0</v>
      </c>
      <c r="BV194" s="82">
        <f t="shared" si="158"/>
        <v>805.39999999999986</v>
      </c>
      <c r="BW194" s="86">
        <f t="shared" si="159"/>
        <v>0</v>
      </c>
      <c r="BX194" s="80">
        <v>0</v>
      </c>
      <c r="BY194" s="80">
        <v>0</v>
      </c>
      <c r="BZ194" s="82">
        <f t="shared" si="160"/>
        <v>0</v>
      </c>
      <c r="CA194" s="86"/>
      <c r="CB194" s="80">
        <v>1118.0600000000002</v>
      </c>
      <c r="CC194" s="80">
        <v>0</v>
      </c>
      <c r="CD194" s="82">
        <f t="shared" si="161"/>
        <v>1118.0600000000002</v>
      </c>
      <c r="CE194" s="83">
        <f t="shared" si="162"/>
        <v>0</v>
      </c>
      <c r="CF194" s="84">
        <v>86.360000000000014</v>
      </c>
      <c r="CG194" s="84">
        <v>0</v>
      </c>
      <c r="CH194" s="82">
        <f t="shared" si="163"/>
        <v>86.360000000000014</v>
      </c>
      <c r="CI194" s="86">
        <f t="shared" si="164"/>
        <v>0</v>
      </c>
      <c r="CJ194" s="80">
        <v>0</v>
      </c>
      <c r="CK194" s="81">
        <v>0</v>
      </c>
      <c r="CL194" s="81">
        <v>0</v>
      </c>
      <c r="CM194" s="92"/>
      <c r="CN194" s="93">
        <v>8024.880000000001</v>
      </c>
      <c r="CO194" s="93">
        <v>16353.929999999998</v>
      </c>
      <c r="CP194" s="87">
        <f t="shared" si="165"/>
        <v>-8329.0499999999975</v>
      </c>
      <c r="CQ194" s="94">
        <f t="shared" si="166"/>
        <v>2.0379033705176894</v>
      </c>
      <c r="CR194" s="80">
        <v>8324.0199999999986</v>
      </c>
      <c r="CS194" s="81">
        <v>8772.2999999999993</v>
      </c>
      <c r="CT194" s="87">
        <f t="shared" si="167"/>
        <v>-448.28000000000065</v>
      </c>
      <c r="CU194" s="94">
        <f t="shared" si="168"/>
        <v>1.0538537869923428</v>
      </c>
      <c r="CV194" s="80">
        <v>3335.8599999999997</v>
      </c>
      <c r="CW194" s="81">
        <v>0</v>
      </c>
      <c r="CX194" s="87">
        <f t="shared" si="169"/>
        <v>3335.8599999999997</v>
      </c>
      <c r="CY194" s="86">
        <f t="shared" si="170"/>
        <v>0</v>
      </c>
      <c r="CZ194" s="80">
        <v>870.75000000000011</v>
      </c>
      <c r="DA194" s="81">
        <v>716.51</v>
      </c>
      <c r="DB194" s="87">
        <f t="shared" si="171"/>
        <v>154.24000000000012</v>
      </c>
      <c r="DC194" s="86">
        <f t="shared" si="172"/>
        <v>0.82286534596612104</v>
      </c>
      <c r="DD194" s="80">
        <v>112.81000000000002</v>
      </c>
      <c r="DE194" s="81">
        <v>0</v>
      </c>
      <c r="DF194" s="87">
        <f t="shared" si="173"/>
        <v>112.81000000000002</v>
      </c>
      <c r="DG194" s="86">
        <f t="shared" si="174"/>
        <v>0</v>
      </c>
      <c r="DH194" s="95">
        <v>2972.3599999999997</v>
      </c>
      <c r="DI194" s="403">
        <v>2154.3199999999997</v>
      </c>
      <c r="DJ194" s="87">
        <f t="shared" si="175"/>
        <v>818.04</v>
      </c>
      <c r="DK194" s="94">
        <f t="shared" si="176"/>
        <v>0.72478434644524892</v>
      </c>
      <c r="DL194" s="80">
        <v>0</v>
      </c>
      <c r="DM194" s="81">
        <v>0</v>
      </c>
      <c r="DN194" s="87">
        <f t="shared" si="177"/>
        <v>0</v>
      </c>
      <c r="DO194" s="406"/>
      <c r="DP194" s="84">
        <v>0</v>
      </c>
      <c r="DQ194" s="80">
        <v>0</v>
      </c>
      <c r="DR194" s="82">
        <f t="shared" si="178"/>
        <v>0</v>
      </c>
      <c r="DS194" s="96"/>
      <c r="DT194" s="97">
        <v>1875.89</v>
      </c>
      <c r="DU194" s="97">
        <v>3216.5299999999997</v>
      </c>
      <c r="DV194" s="98">
        <f t="shared" si="181"/>
        <v>56673.79</v>
      </c>
      <c r="DW194" s="87">
        <f t="shared" si="182"/>
        <v>107591.57999999999</v>
      </c>
      <c r="DX194" s="87">
        <f t="shared" si="179"/>
        <v>-50917.789999999986</v>
      </c>
      <c r="DY194" s="83">
        <f t="shared" si="180"/>
        <v>1.8984362965667196</v>
      </c>
      <c r="DZ194" s="108"/>
      <c r="EA194" s="100">
        <f t="shared" si="128"/>
        <v>-5744.8699999999953</v>
      </c>
      <c r="EB194" s="91">
        <f t="shared" si="129"/>
        <v>-19882.620000000003</v>
      </c>
      <c r="EC194" s="101"/>
      <c r="ED194" s="101"/>
      <c r="EE194" s="102">
        <v>8855.2899999999991</v>
      </c>
      <c r="EF194" s="102">
        <v>932.84</v>
      </c>
      <c r="EG194" s="103">
        <f t="shared" si="183"/>
        <v>-7922.4499999999989</v>
      </c>
      <c r="EH194" s="104">
        <f t="shared" si="188"/>
        <v>-0.89465731782922975</v>
      </c>
      <c r="EI194" s="101"/>
      <c r="EJ194" s="101"/>
      <c r="EK194" s="396"/>
      <c r="EL194" s="2"/>
      <c r="EM194" s="101"/>
      <c r="EN194" s="101"/>
    </row>
    <row r="195" spans="1:144" s="1" customFormat="1" ht="15.75" customHeight="1" x14ac:dyDescent="0.25">
      <c r="A195" s="105" t="s">
        <v>194</v>
      </c>
      <c r="B195" s="106">
        <v>2</v>
      </c>
      <c r="C195" s="107">
        <v>1</v>
      </c>
      <c r="D195" s="76" t="s">
        <v>473</v>
      </c>
      <c r="E195" s="77">
        <v>342.80000000000007</v>
      </c>
      <c r="F195" s="78">
        <v>6391.18</v>
      </c>
      <c r="G195" s="79">
        <v>3711.6000000000004</v>
      </c>
      <c r="H195" s="80">
        <v>281.27000000000004</v>
      </c>
      <c r="I195" s="81">
        <v>539.36</v>
      </c>
      <c r="J195" s="82">
        <f t="shared" si="131"/>
        <v>-258.08999999999997</v>
      </c>
      <c r="K195" s="83">
        <f t="shared" si="132"/>
        <v>1.9175880826252354</v>
      </c>
      <c r="L195" s="84">
        <v>153.41</v>
      </c>
      <c r="M195" s="84">
        <v>361.49</v>
      </c>
      <c r="N195" s="82">
        <f t="shared" si="133"/>
        <v>-208.08</v>
      </c>
      <c r="O195" s="83">
        <f t="shared" si="134"/>
        <v>2.3563652956130632</v>
      </c>
      <c r="P195" s="84">
        <v>0</v>
      </c>
      <c r="Q195" s="84">
        <v>0</v>
      </c>
      <c r="R195" s="82">
        <f t="shared" si="135"/>
        <v>0</v>
      </c>
      <c r="S195" s="83"/>
      <c r="T195" s="84">
        <v>0</v>
      </c>
      <c r="U195" s="84">
        <v>0</v>
      </c>
      <c r="V195" s="82">
        <f t="shared" si="137"/>
        <v>0</v>
      </c>
      <c r="W195" s="83"/>
      <c r="X195" s="84">
        <v>0</v>
      </c>
      <c r="Y195" s="84">
        <v>0</v>
      </c>
      <c r="Z195" s="82">
        <f t="shared" si="139"/>
        <v>0</v>
      </c>
      <c r="AA195" s="83"/>
      <c r="AB195" s="84">
        <v>372.14</v>
      </c>
      <c r="AC195" s="84">
        <v>214.97000000000003</v>
      </c>
      <c r="AD195" s="82">
        <f t="shared" si="140"/>
        <v>157.16999999999996</v>
      </c>
      <c r="AE195" s="83">
        <f t="shared" si="141"/>
        <v>0.57765894555812336</v>
      </c>
      <c r="AF195" s="84">
        <v>117.37999999999998</v>
      </c>
      <c r="AG195" s="84">
        <v>0</v>
      </c>
      <c r="AH195" s="82">
        <f t="shared" si="142"/>
        <v>117.37999999999998</v>
      </c>
      <c r="AI195" s="85">
        <f t="shared" si="143"/>
        <v>0</v>
      </c>
      <c r="AJ195" s="84">
        <v>548.37</v>
      </c>
      <c r="AK195" s="84">
        <v>368</v>
      </c>
      <c r="AL195" s="82">
        <f t="shared" si="144"/>
        <v>180.37</v>
      </c>
      <c r="AM195" s="86">
        <f t="shared" si="145"/>
        <v>0.67107974542735749</v>
      </c>
      <c r="AN195" s="80">
        <v>0</v>
      </c>
      <c r="AO195" s="81">
        <v>0</v>
      </c>
      <c r="AP195" s="87">
        <f t="shared" si="146"/>
        <v>0</v>
      </c>
      <c r="AQ195" s="83"/>
      <c r="AR195" s="84">
        <v>0</v>
      </c>
      <c r="AS195" s="84">
        <v>0</v>
      </c>
      <c r="AT195" s="87">
        <f t="shared" si="127"/>
        <v>0</v>
      </c>
      <c r="AU195" s="96"/>
      <c r="AV195" s="80">
        <v>142.11000000000001</v>
      </c>
      <c r="AW195" s="81">
        <v>0</v>
      </c>
      <c r="AX195" s="87">
        <f t="shared" si="147"/>
        <v>142.11000000000001</v>
      </c>
      <c r="AY195" s="83">
        <f t="shared" si="148"/>
        <v>0</v>
      </c>
      <c r="AZ195" s="90">
        <v>0</v>
      </c>
      <c r="BA195" s="82">
        <v>0</v>
      </c>
      <c r="BB195" s="82">
        <f t="shared" si="149"/>
        <v>0</v>
      </c>
      <c r="BC195" s="91"/>
      <c r="BD195" s="84">
        <v>2129.6</v>
      </c>
      <c r="BE195" s="84">
        <v>30444.78</v>
      </c>
      <c r="BF195" s="87">
        <f t="shared" si="150"/>
        <v>-28315.18</v>
      </c>
      <c r="BG195" s="83">
        <f t="shared" si="151"/>
        <v>14.29600864012021</v>
      </c>
      <c r="BH195" s="84">
        <v>183.01</v>
      </c>
      <c r="BI195" s="84">
        <v>0</v>
      </c>
      <c r="BJ195" s="82">
        <f t="shared" si="152"/>
        <v>183.01</v>
      </c>
      <c r="BK195" s="86">
        <f t="shared" si="153"/>
        <v>0</v>
      </c>
      <c r="BL195" s="80">
        <v>188.70999999999998</v>
      </c>
      <c r="BM195" s="80">
        <v>0</v>
      </c>
      <c r="BN195" s="82">
        <f t="shared" si="154"/>
        <v>188.70999999999998</v>
      </c>
      <c r="BO195" s="86">
        <f t="shared" si="155"/>
        <v>0</v>
      </c>
      <c r="BP195" s="80">
        <v>0</v>
      </c>
      <c r="BQ195" s="80">
        <v>0</v>
      </c>
      <c r="BR195" s="82">
        <f t="shared" si="156"/>
        <v>0</v>
      </c>
      <c r="BS195" s="86"/>
      <c r="BT195" s="80">
        <v>0</v>
      </c>
      <c r="BU195" s="80">
        <v>0</v>
      </c>
      <c r="BV195" s="82">
        <f t="shared" si="158"/>
        <v>0</v>
      </c>
      <c r="BW195" s="86"/>
      <c r="BX195" s="80">
        <v>0</v>
      </c>
      <c r="BY195" s="80">
        <v>0</v>
      </c>
      <c r="BZ195" s="82">
        <f t="shared" si="160"/>
        <v>0</v>
      </c>
      <c r="CA195" s="86"/>
      <c r="CB195" s="80">
        <v>56.500000000000007</v>
      </c>
      <c r="CC195" s="80">
        <v>0</v>
      </c>
      <c r="CD195" s="82">
        <f t="shared" si="161"/>
        <v>56.500000000000007</v>
      </c>
      <c r="CE195" s="83">
        <f t="shared" si="162"/>
        <v>0</v>
      </c>
      <c r="CF195" s="84">
        <v>26.340000000000003</v>
      </c>
      <c r="CG195" s="84">
        <v>2177.9499999999998</v>
      </c>
      <c r="CH195" s="82">
        <f t="shared" si="163"/>
        <v>-2151.6099999999997</v>
      </c>
      <c r="CI195" s="86">
        <f t="shared" si="164"/>
        <v>82.6860288534548</v>
      </c>
      <c r="CJ195" s="80">
        <v>0</v>
      </c>
      <c r="CK195" s="81">
        <v>0</v>
      </c>
      <c r="CL195" s="81">
        <v>0</v>
      </c>
      <c r="CM195" s="92"/>
      <c r="CN195" s="93">
        <v>3826.6799999999994</v>
      </c>
      <c r="CO195" s="93">
        <v>5667.13</v>
      </c>
      <c r="CP195" s="87">
        <f t="shared" si="165"/>
        <v>-1840.4500000000007</v>
      </c>
      <c r="CQ195" s="94">
        <f t="shared" si="166"/>
        <v>1.4809521569611259</v>
      </c>
      <c r="CR195" s="80">
        <v>1506.5300000000002</v>
      </c>
      <c r="CS195" s="81">
        <v>1676.04</v>
      </c>
      <c r="CT195" s="87">
        <f t="shared" si="167"/>
        <v>-169.50999999999976</v>
      </c>
      <c r="CU195" s="94">
        <f t="shared" si="168"/>
        <v>1.1125168433419843</v>
      </c>
      <c r="CV195" s="80">
        <v>1482.72</v>
      </c>
      <c r="CW195" s="81">
        <v>0</v>
      </c>
      <c r="CX195" s="87">
        <f t="shared" si="169"/>
        <v>1482.72</v>
      </c>
      <c r="CY195" s="86">
        <f t="shared" si="170"/>
        <v>0</v>
      </c>
      <c r="CZ195" s="80">
        <v>172.03</v>
      </c>
      <c r="DA195" s="81">
        <v>141.54000000000002</v>
      </c>
      <c r="DB195" s="87">
        <f t="shared" si="171"/>
        <v>30.489999999999981</v>
      </c>
      <c r="DC195" s="86">
        <f t="shared" si="172"/>
        <v>0.82276347148753137</v>
      </c>
      <c r="DD195" s="80">
        <v>22.279999999999998</v>
      </c>
      <c r="DE195" s="81">
        <v>0</v>
      </c>
      <c r="DF195" s="87">
        <f t="shared" si="173"/>
        <v>22.279999999999998</v>
      </c>
      <c r="DG195" s="86">
        <f t="shared" si="174"/>
        <v>0</v>
      </c>
      <c r="DH195" s="95">
        <v>582.55000000000007</v>
      </c>
      <c r="DI195" s="403">
        <v>113.03</v>
      </c>
      <c r="DJ195" s="87">
        <f t="shared" si="175"/>
        <v>469.5200000000001</v>
      </c>
      <c r="DK195" s="94">
        <f t="shared" si="176"/>
        <v>0.1940262638400137</v>
      </c>
      <c r="DL195" s="80">
        <v>0</v>
      </c>
      <c r="DM195" s="81">
        <v>0</v>
      </c>
      <c r="DN195" s="87">
        <f t="shared" si="177"/>
        <v>0</v>
      </c>
      <c r="DO195" s="406"/>
      <c r="DP195" s="84">
        <v>0</v>
      </c>
      <c r="DQ195" s="80">
        <v>0</v>
      </c>
      <c r="DR195" s="82">
        <f t="shared" si="178"/>
        <v>0</v>
      </c>
      <c r="DS195" s="96"/>
      <c r="DT195" s="97">
        <v>403.75</v>
      </c>
      <c r="DU195" s="97">
        <v>1128.3000000000002</v>
      </c>
      <c r="DV195" s="98">
        <f t="shared" si="181"/>
        <v>12195.379999999997</v>
      </c>
      <c r="DW195" s="87">
        <f t="shared" si="182"/>
        <v>42832.59</v>
      </c>
      <c r="DX195" s="87">
        <f t="shared" si="179"/>
        <v>-30637.21</v>
      </c>
      <c r="DY195" s="83">
        <f t="shared" si="180"/>
        <v>3.512198061889011</v>
      </c>
      <c r="DZ195" s="108"/>
      <c r="EA195" s="100">
        <f t="shared" si="128"/>
        <v>-24246.03</v>
      </c>
      <c r="EB195" s="91">
        <f t="shared" si="129"/>
        <v>-26326.97</v>
      </c>
      <c r="EC195" s="101"/>
      <c r="ED195" s="101"/>
      <c r="EE195" s="102">
        <v>1905.5300000000004</v>
      </c>
      <c r="EF195" s="102">
        <v>27999.98</v>
      </c>
      <c r="EG195" s="103">
        <f t="shared" si="183"/>
        <v>26094.45</v>
      </c>
      <c r="EH195" s="104">
        <v>0</v>
      </c>
      <c r="EI195" s="101"/>
      <c r="EJ195" s="101"/>
      <c r="EK195" s="396"/>
      <c r="EL195" s="2"/>
      <c r="EM195" s="101"/>
      <c r="EN195" s="101"/>
    </row>
    <row r="196" spans="1:144" s="1" customFormat="1" ht="15.75" customHeight="1" x14ac:dyDescent="0.25">
      <c r="A196" s="105" t="s">
        <v>195</v>
      </c>
      <c r="B196" s="106">
        <v>5</v>
      </c>
      <c r="C196" s="107">
        <v>3</v>
      </c>
      <c r="D196" s="76" t="s">
        <v>474</v>
      </c>
      <c r="E196" s="77">
        <v>2477.5714285714284</v>
      </c>
      <c r="F196" s="78">
        <v>9417.1300000000047</v>
      </c>
      <c r="G196" s="79">
        <v>-39359.729999999989</v>
      </c>
      <c r="H196" s="80">
        <v>3224.38</v>
      </c>
      <c r="I196" s="81">
        <v>707.11000000000013</v>
      </c>
      <c r="J196" s="82">
        <f t="shared" si="131"/>
        <v>2517.27</v>
      </c>
      <c r="K196" s="83">
        <f t="shared" si="132"/>
        <v>0.21930107493533643</v>
      </c>
      <c r="L196" s="84">
        <v>1518.81</v>
      </c>
      <c r="M196" s="84">
        <v>490.94999999999993</v>
      </c>
      <c r="N196" s="82">
        <f t="shared" si="133"/>
        <v>1027.8600000000001</v>
      </c>
      <c r="O196" s="83">
        <f t="shared" si="134"/>
        <v>0.32324648902759395</v>
      </c>
      <c r="P196" s="84">
        <v>3339.56</v>
      </c>
      <c r="Q196" s="84">
        <v>2577.1999999999998</v>
      </c>
      <c r="R196" s="82">
        <f t="shared" si="135"/>
        <v>762.36000000000013</v>
      </c>
      <c r="S196" s="83">
        <f t="shared" si="136"/>
        <v>0.7717184299728107</v>
      </c>
      <c r="T196" s="84">
        <v>0</v>
      </c>
      <c r="U196" s="84">
        <v>0</v>
      </c>
      <c r="V196" s="82">
        <f t="shared" si="137"/>
        <v>0</v>
      </c>
      <c r="W196" s="83"/>
      <c r="X196" s="84">
        <v>293.07</v>
      </c>
      <c r="Y196" s="84">
        <v>281.58999999999997</v>
      </c>
      <c r="Z196" s="82">
        <f t="shared" si="139"/>
        <v>11.480000000000018</v>
      </c>
      <c r="AA196" s="83">
        <f t="shared" ref="AA196:AA239" si="189">Y196/X196</f>
        <v>0.96082847101375091</v>
      </c>
      <c r="AB196" s="84">
        <v>2953.44</v>
      </c>
      <c r="AC196" s="84">
        <v>2071.39</v>
      </c>
      <c r="AD196" s="82">
        <f t="shared" si="140"/>
        <v>882.05000000000018</v>
      </c>
      <c r="AE196" s="83">
        <f t="shared" si="141"/>
        <v>0.70134825830218317</v>
      </c>
      <c r="AF196" s="84">
        <v>842.56000000000006</v>
      </c>
      <c r="AG196" s="84">
        <v>0</v>
      </c>
      <c r="AH196" s="82">
        <f t="shared" si="142"/>
        <v>842.56000000000006</v>
      </c>
      <c r="AI196" s="85">
        <f t="shared" si="143"/>
        <v>0</v>
      </c>
      <c r="AJ196" s="84">
        <v>4485.57</v>
      </c>
      <c r="AK196" s="84">
        <v>3309.97</v>
      </c>
      <c r="AL196" s="82">
        <f t="shared" si="144"/>
        <v>1175.5999999999999</v>
      </c>
      <c r="AM196" s="86">
        <f t="shared" si="145"/>
        <v>0.73791513676076848</v>
      </c>
      <c r="AN196" s="80">
        <v>0</v>
      </c>
      <c r="AO196" s="81">
        <v>0</v>
      </c>
      <c r="AP196" s="87">
        <f t="shared" si="146"/>
        <v>0</v>
      </c>
      <c r="AQ196" s="83"/>
      <c r="AR196" s="84">
        <v>0</v>
      </c>
      <c r="AS196" s="84">
        <v>0</v>
      </c>
      <c r="AT196" s="87">
        <f t="shared" si="127"/>
        <v>0</v>
      </c>
      <c r="AU196" s="96"/>
      <c r="AV196" s="80">
        <v>3161.88</v>
      </c>
      <c r="AW196" s="81">
        <v>3128.6800000000003</v>
      </c>
      <c r="AX196" s="87">
        <f t="shared" si="147"/>
        <v>33.199999999999818</v>
      </c>
      <c r="AY196" s="83">
        <f t="shared" si="148"/>
        <v>0.98949991777044044</v>
      </c>
      <c r="AZ196" s="90">
        <v>0</v>
      </c>
      <c r="BA196" s="82">
        <v>0</v>
      </c>
      <c r="BB196" s="82">
        <f t="shared" si="149"/>
        <v>0</v>
      </c>
      <c r="BC196" s="91"/>
      <c r="BD196" s="84">
        <v>15600.259999999998</v>
      </c>
      <c r="BE196" s="84">
        <v>0</v>
      </c>
      <c r="BF196" s="87">
        <f t="shared" si="150"/>
        <v>15600.259999999998</v>
      </c>
      <c r="BG196" s="83">
        <f t="shared" si="151"/>
        <v>0</v>
      </c>
      <c r="BH196" s="84">
        <v>1901.69</v>
      </c>
      <c r="BI196" s="84">
        <v>0</v>
      </c>
      <c r="BJ196" s="82">
        <f t="shared" si="152"/>
        <v>1901.69</v>
      </c>
      <c r="BK196" s="86">
        <f t="shared" si="153"/>
        <v>0</v>
      </c>
      <c r="BL196" s="80">
        <v>2589.9900000000002</v>
      </c>
      <c r="BM196" s="80">
        <v>0</v>
      </c>
      <c r="BN196" s="82">
        <f t="shared" si="154"/>
        <v>2589.9900000000002</v>
      </c>
      <c r="BO196" s="86">
        <f t="shared" si="155"/>
        <v>0</v>
      </c>
      <c r="BP196" s="80">
        <v>497.58</v>
      </c>
      <c r="BQ196" s="80">
        <v>0</v>
      </c>
      <c r="BR196" s="82">
        <f t="shared" si="156"/>
        <v>497.58</v>
      </c>
      <c r="BS196" s="86">
        <f t="shared" si="157"/>
        <v>0</v>
      </c>
      <c r="BT196" s="80">
        <v>0</v>
      </c>
      <c r="BU196" s="80">
        <v>0</v>
      </c>
      <c r="BV196" s="82">
        <f t="shared" si="158"/>
        <v>0</v>
      </c>
      <c r="BW196" s="86"/>
      <c r="BX196" s="80">
        <v>1078.5400000000002</v>
      </c>
      <c r="BY196" s="80">
        <v>0</v>
      </c>
      <c r="BZ196" s="82">
        <f t="shared" si="160"/>
        <v>1078.5400000000002</v>
      </c>
      <c r="CA196" s="86">
        <f t="shared" ref="CA196:CA239" si="190">BY196/BX196</f>
        <v>0</v>
      </c>
      <c r="CB196" s="80">
        <v>990.99</v>
      </c>
      <c r="CC196" s="80">
        <v>0</v>
      </c>
      <c r="CD196" s="82">
        <f t="shared" si="161"/>
        <v>990.99</v>
      </c>
      <c r="CE196" s="83">
        <f t="shared" si="162"/>
        <v>0</v>
      </c>
      <c r="CF196" s="84">
        <v>147.63</v>
      </c>
      <c r="CG196" s="84">
        <v>0</v>
      </c>
      <c r="CH196" s="82">
        <f t="shared" si="163"/>
        <v>147.63</v>
      </c>
      <c r="CI196" s="86">
        <f t="shared" si="164"/>
        <v>0</v>
      </c>
      <c r="CJ196" s="80">
        <v>0</v>
      </c>
      <c r="CK196" s="81">
        <v>0</v>
      </c>
      <c r="CL196" s="81">
        <v>0</v>
      </c>
      <c r="CM196" s="92"/>
      <c r="CN196" s="93">
        <v>21346.690000000002</v>
      </c>
      <c r="CO196" s="93">
        <v>25374.270000000004</v>
      </c>
      <c r="CP196" s="87">
        <f t="shared" si="165"/>
        <v>-4027.5800000000017</v>
      </c>
      <c r="CQ196" s="94">
        <f t="shared" si="166"/>
        <v>1.1886746844592768</v>
      </c>
      <c r="CR196" s="80">
        <v>9511.24</v>
      </c>
      <c r="CS196" s="81">
        <v>9004.6600000000017</v>
      </c>
      <c r="CT196" s="87">
        <f t="shared" si="167"/>
        <v>506.57999999999811</v>
      </c>
      <c r="CU196" s="94">
        <f t="shared" si="168"/>
        <v>0.94673880587599535</v>
      </c>
      <c r="CV196" s="80">
        <v>8421.36</v>
      </c>
      <c r="CW196" s="81">
        <v>0</v>
      </c>
      <c r="CX196" s="87">
        <f t="shared" si="169"/>
        <v>8421.36</v>
      </c>
      <c r="CY196" s="86">
        <f t="shared" si="170"/>
        <v>0</v>
      </c>
      <c r="CZ196" s="80">
        <v>665.62999999999988</v>
      </c>
      <c r="DA196" s="81">
        <v>547.28</v>
      </c>
      <c r="DB196" s="87">
        <f t="shared" si="171"/>
        <v>118.34999999999991</v>
      </c>
      <c r="DC196" s="86">
        <f t="shared" si="172"/>
        <v>0.82219851869657323</v>
      </c>
      <c r="DD196" s="80">
        <v>85.379999999999981</v>
      </c>
      <c r="DE196" s="81">
        <v>0</v>
      </c>
      <c r="DF196" s="87">
        <f t="shared" si="173"/>
        <v>85.379999999999981</v>
      </c>
      <c r="DG196" s="86">
        <f t="shared" si="174"/>
        <v>0</v>
      </c>
      <c r="DH196" s="95">
        <v>6066.6200000000008</v>
      </c>
      <c r="DI196" s="403">
        <v>4174.41</v>
      </c>
      <c r="DJ196" s="87">
        <f t="shared" si="175"/>
        <v>1892.2100000000009</v>
      </c>
      <c r="DK196" s="94">
        <f t="shared" si="176"/>
        <v>0.68809485347689481</v>
      </c>
      <c r="DL196" s="80">
        <v>0</v>
      </c>
      <c r="DM196" s="81">
        <v>0</v>
      </c>
      <c r="DN196" s="87">
        <f t="shared" si="177"/>
        <v>0</v>
      </c>
      <c r="DO196" s="406"/>
      <c r="DP196" s="84">
        <v>0</v>
      </c>
      <c r="DQ196" s="80">
        <v>0</v>
      </c>
      <c r="DR196" s="82">
        <f t="shared" si="178"/>
        <v>0</v>
      </c>
      <c r="DS196" s="96"/>
      <c r="DT196" s="97">
        <v>3036.8999999999996</v>
      </c>
      <c r="DU196" s="97">
        <v>1839.35</v>
      </c>
      <c r="DV196" s="98">
        <f t="shared" si="181"/>
        <v>91759.76999999999</v>
      </c>
      <c r="DW196" s="87">
        <f t="shared" si="182"/>
        <v>53506.859999999993</v>
      </c>
      <c r="DX196" s="87">
        <f t="shared" si="179"/>
        <v>38252.909999999996</v>
      </c>
      <c r="DY196" s="83">
        <f t="shared" si="180"/>
        <v>0.58311894199386072</v>
      </c>
      <c r="DZ196" s="108"/>
      <c r="EA196" s="100">
        <f t="shared" si="128"/>
        <v>47670.04</v>
      </c>
      <c r="EB196" s="91">
        <f t="shared" si="129"/>
        <v>-16553.049999999985</v>
      </c>
      <c r="EC196" s="101"/>
      <c r="ED196" s="101"/>
      <c r="EE196" s="102">
        <v>14338.349999999999</v>
      </c>
      <c r="EF196" s="102">
        <v>26048.05</v>
      </c>
      <c r="EG196" s="103">
        <f t="shared" si="183"/>
        <v>11709.7</v>
      </c>
      <c r="EH196" s="104">
        <f t="shared" si="188"/>
        <v>0.81666997946067732</v>
      </c>
      <c r="EI196" s="101"/>
      <c r="EJ196" s="101"/>
      <c r="EK196" s="396"/>
      <c r="EL196" s="2"/>
      <c r="EM196" s="101"/>
      <c r="EN196" s="101"/>
    </row>
    <row r="197" spans="1:144" s="1" customFormat="1" ht="15.75" customHeight="1" x14ac:dyDescent="0.25">
      <c r="A197" s="105" t="s">
        <v>196</v>
      </c>
      <c r="B197" s="106">
        <v>5</v>
      </c>
      <c r="C197" s="107">
        <v>2</v>
      </c>
      <c r="D197" s="76" t="s">
        <v>475</v>
      </c>
      <c r="E197" s="77">
        <v>1504.2999999999997</v>
      </c>
      <c r="F197" s="78">
        <v>32776.94</v>
      </c>
      <c r="G197" s="79">
        <v>-1282.9699999999982</v>
      </c>
      <c r="H197" s="80">
        <v>2173.85</v>
      </c>
      <c r="I197" s="81">
        <v>350.32</v>
      </c>
      <c r="J197" s="82">
        <f t="shared" si="131"/>
        <v>1823.53</v>
      </c>
      <c r="K197" s="83">
        <f t="shared" si="132"/>
        <v>0.16115187340432874</v>
      </c>
      <c r="L197" s="84">
        <v>1032.55</v>
      </c>
      <c r="M197" s="84">
        <v>489.17</v>
      </c>
      <c r="N197" s="82">
        <f t="shared" si="133"/>
        <v>543.37999999999988</v>
      </c>
      <c r="O197" s="83">
        <f t="shared" si="134"/>
        <v>0.4737494552321922</v>
      </c>
      <c r="P197" s="84">
        <v>2008.1000000000001</v>
      </c>
      <c r="Q197" s="84">
        <v>1548.4699999999998</v>
      </c>
      <c r="R197" s="82">
        <f t="shared" si="135"/>
        <v>459.63000000000034</v>
      </c>
      <c r="S197" s="83">
        <f t="shared" si="136"/>
        <v>0.77111199641452099</v>
      </c>
      <c r="T197" s="84">
        <v>0</v>
      </c>
      <c r="U197" s="84">
        <v>0</v>
      </c>
      <c r="V197" s="82">
        <f t="shared" si="137"/>
        <v>0</v>
      </c>
      <c r="W197" s="83"/>
      <c r="X197" s="84">
        <v>125.78</v>
      </c>
      <c r="Y197" s="84">
        <v>281.3</v>
      </c>
      <c r="Z197" s="82">
        <f t="shared" si="139"/>
        <v>-155.52000000000001</v>
      </c>
      <c r="AA197" s="83">
        <f t="shared" si="189"/>
        <v>2.2364445857847035</v>
      </c>
      <c r="AB197" s="84">
        <v>1445.1699999999998</v>
      </c>
      <c r="AC197" s="84">
        <v>1125.0999999999999</v>
      </c>
      <c r="AD197" s="82">
        <f t="shared" si="140"/>
        <v>320.06999999999994</v>
      </c>
      <c r="AE197" s="83">
        <f t="shared" si="141"/>
        <v>0.77852432585785758</v>
      </c>
      <c r="AF197" s="84">
        <v>515.07000000000005</v>
      </c>
      <c r="AG197" s="84">
        <v>0</v>
      </c>
      <c r="AH197" s="82">
        <f t="shared" si="142"/>
        <v>515.07000000000005</v>
      </c>
      <c r="AI197" s="85">
        <f t="shared" si="143"/>
        <v>0</v>
      </c>
      <c r="AJ197" s="84">
        <v>2742.05</v>
      </c>
      <c r="AK197" s="84">
        <v>1614.94</v>
      </c>
      <c r="AL197" s="82">
        <f t="shared" si="144"/>
        <v>1127.1100000000001</v>
      </c>
      <c r="AM197" s="86">
        <f t="shared" si="145"/>
        <v>0.58895352017651026</v>
      </c>
      <c r="AN197" s="80">
        <v>0</v>
      </c>
      <c r="AO197" s="81">
        <v>0</v>
      </c>
      <c r="AP197" s="87">
        <f t="shared" si="146"/>
        <v>0</v>
      </c>
      <c r="AQ197" s="83"/>
      <c r="AR197" s="84">
        <v>0</v>
      </c>
      <c r="AS197" s="84">
        <v>0</v>
      </c>
      <c r="AT197" s="87">
        <f t="shared" ref="AT197:AT239" si="191">AR197-AS197</f>
        <v>0</v>
      </c>
      <c r="AU197" s="96"/>
      <c r="AV197" s="80">
        <v>2108.7399999999998</v>
      </c>
      <c r="AW197" s="81">
        <v>2085.79</v>
      </c>
      <c r="AX197" s="87">
        <f t="shared" si="147"/>
        <v>22.949999999999818</v>
      </c>
      <c r="AY197" s="83">
        <f t="shared" si="148"/>
        <v>0.98911672373075876</v>
      </c>
      <c r="AZ197" s="90">
        <v>0</v>
      </c>
      <c r="BA197" s="82">
        <v>0</v>
      </c>
      <c r="BB197" s="82">
        <f t="shared" si="149"/>
        <v>0</v>
      </c>
      <c r="BC197" s="91"/>
      <c r="BD197" s="84">
        <v>9269.49</v>
      </c>
      <c r="BE197" s="84">
        <v>0</v>
      </c>
      <c r="BF197" s="87">
        <f t="shared" si="150"/>
        <v>9269.49</v>
      </c>
      <c r="BG197" s="83">
        <f t="shared" si="151"/>
        <v>0</v>
      </c>
      <c r="BH197" s="84">
        <v>1290.4099999999999</v>
      </c>
      <c r="BI197" s="84">
        <v>0</v>
      </c>
      <c r="BJ197" s="82">
        <f t="shared" si="152"/>
        <v>1290.4099999999999</v>
      </c>
      <c r="BK197" s="86">
        <f t="shared" si="153"/>
        <v>0</v>
      </c>
      <c r="BL197" s="80">
        <v>1759.6100000000001</v>
      </c>
      <c r="BM197" s="80">
        <v>0</v>
      </c>
      <c r="BN197" s="82">
        <f t="shared" si="154"/>
        <v>1759.6100000000001</v>
      </c>
      <c r="BO197" s="86">
        <f t="shared" si="155"/>
        <v>0</v>
      </c>
      <c r="BP197" s="80">
        <v>304.48</v>
      </c>
      <c r="BQ197" s="80">
        <v>0</v>
      </c>
      <c r="BR197" s="82">
        <f t="shared" si="156"/>
        <v>304.48</v>
      </c>
      <c r="BS197" s="86">
        <f t="shared" si="157"/>
        <v>0</v>
      </c>
      <c r="BT197" s="80">
        <v>0</v>
      </c>
      <c r="BU197" s="80">
        <v>0</v>
      </c>
      <c r="BV197" s="82">
        <f t="shared" si="158"/>
        <v>0</v>
      </c>
      <c r="BW197" s="86"/>
      <c r="BX197" s="80">
        <v>463.47999999999996</v>
      </c>
      <c r="BY197" s="80">
        <v>3826.46</v>
      </c>
      <c r="BZ197" s="82">
        <f t="shared" si="160"/>
        <v>-3362.98</v>
      </c>
      <c r="CA197" s="86">
        <f t="shared" si="190"/>
        <v>8.2559333736083556</v>
      </c>
      <c r="CB197" s="80">
        <v>300.7</v>
      </c>
      <c r="CC197" s="80">
        <v>0</v>
      </c>
      <c r="CD197" s="82">
        <f t="shared" si="161"/>
        <v>300.7</v>
      </c>
      <c r="CE197" s="83">
        <f t="shared" si="162"/>
        <v>0</v>
      </c>
      <c r="CF197" s="84">
        <v>95.05</v>
      </c>
      <c r="CG197" s="84">
        <v>0</v>
      </c>
      <c r="CH197" s="82">
        <f t="shared" si="163"/>
        <v>95.05</v>
      </c>
      <c r="CI197" s="86">
        <f t="shared" si="164"/>
        <v>0</v>
      </c>
      <c r="CJ197" s="80">
        <v>0</v>
      </c>
      <c r="CK197" s="81">
        <v>0</v>
      </c>
      <c r="CL197" s="81">
        <v>0</v>
      </c>
      <c r="CM197" s="92"/>
      <c r="CN197" s="93">
        <v>16517.509999999998</v>
      </c>
      <c r="CO197" s="93">
        <v>21130.35</v>
      </c>
      <c r="CP197" s="87">
        <f t="shared" si="165"/>
        <v>-4612.84</v>
      </c>
      <c r="CQ197" s="94">
        <f t="shared" si="166"/>
        <v>1.2792696962193455</v>
      </c>
      <c r="CR197" s="80">
        <v>6061.43</v>
      </c>
      <c r="CS197" s="81">
        <v>5837.03</v>
      </c>
      <c r="CT197" s="87">
        <f t="shared" si="167"/>
        <v>224.40000000000055</v>
      </c>
      <c r="CU197" s="94">
        <f t="shared" si="168"/>
        <v>0.9629790330004635</v>
      </c>
      <c r="CV197" s="80">
        <v>6617.2499999999991</v>
      </c>
      <c r="CW197" s="81">
        <v>0</v>
      </c>
      <c r="CX197" s="87">
        <f t="shared" si="169"/>
        <v>6617.2499999999991</v>
      </c>
      <c r="CY197" s="86">
        <f t="shared" si="170"/>
        <v>0</v>
      </c>
      <c r="CZ197" s="80">
        <v>424.51</v>
      </c>
      <c r="DA197" s="81">
        <v>349.14</v>
      </c>
      <c r="DB197" s="87">
        <f t="shared" si="171"/>
        <v>75.37</v>
      </c>
      <c r="DC197" s="86">
        <f t="shared" si="172"/>
        <v>0.82245412357777203</v>
      </c>
      <c r="DD197" s="80">
        <v>55.379999999999995</v>
      </c>
      <c r="DE197" s="81">
        <v>0</v>
      </c>
      <c r="DF197" s="87">
        <f t="shared" si="173"/>
        <v>55.379999999999995</v>
      </c>
      <c r="DG197" s="86">
        <f t="shared" si="174"/>
        <v>0</v>
      </c>
      <c r="DH197" s="95">
        <v>1897.5499999999997</v>
      </c>
      <c r="DI197" s="403">
        <v>942.18000000000006</v>
      </c>
      <c r="DJ197" s="87">
        <f t="shared" si="175"/>
        <v>955.36999999999966</v>
      </c>
      <c r="DK197" s="94">
        <f t="shared" si="176"/>
        <v>0.49652446575847814</v>
      </c>
      <c r="DL197" s="80">
        <v>0</v>
      </c>
      <c r="DM197" s="81">
        <v>0</v>
      </c>
      <c r="DN197" s="87">
        <f t="shared" si="177"/>
        <v>0</v>
      </c>
      <c r="DO197" s="406"/>
      <c r="DP197" s="84">
        <v>0</v>
      </c>
      <c r="DQ197" s="80">
        <v>0</v>
      </c>
      <c r="DR197" s="82">
        <f t="shared" si="178"/>
        <v>0</v>
      </c>
      <c r="DS197" s="96"/>
      <c r="DT197" s="97">
        <v>1958.35</v>
      </c>
      <c r="DU197" s="97">
        <v>1465.75</v>
      </c>
      <c r="DV197" s="98">
        <f t="shared" si="181"/>
        <v>59166.509999999987</v>
      </c>
      <c r="DW197" s="87">
        <f t="shared" si="182"/>
        <v>41045.999999999993</v>
      </c>
      <c r="DX197" s="87">
        <f t="shared" si="179"/>
        <v>18120.509999999995</v>
      </c>
      <c r="DY197" s="83">
        <f t="shared" si="180"/>
        <v>0.6937370482051417</v>
      </c>
      <c r="DZ197" s="108"/>
      <c r="EA197" s="100">
        <f t="shared" ref="EA197:EA239" si="192">F197+DV197-DW197</f>
        <v>50897.44999999999</v>
      </c>
      <c r="EB197" s="91">
        <f t="shared" ref="EB197:EB239" si="193">G197+BD197-BE197+BH197-BI197+BL197-BM197+BP197-BQ197+BT197-BU197+BX197-BY197+CB197-CC197+CF197-CG197</f>
        <v>8373.7899999999991</v>
      </c>
      <c r="EC197" s="101"/>
      <c r="ED197" s="101"/>
      <c r="EE197" s="102">
        <v>9245.31</v>
      </c>
      <c r="EF197" s="102">
        <v>1640.05</v>
      </c>
      <c r="EG197" s="103">
        <f t="shared" si="183"/>
        <v>-7605.2599999999993</v>
      </c>
      <c r="EH197" s="104">
        <f t="shared" si="188"/>
        <v>-0.82260735443159827</v>
      </c>
      <c r="EI197" s="101"/>
      <c r="EJ197" s="101"/>
      <c r="EK197" s="396"/>
      <c r="EL197" s="2"/>
      <c r="EM197" s="101"/>
      <c r="EN197" s="101"/>
    </row>
    <row r="198" spans="1:144" s="1" customFormat="1" ht="15.75" customHeight="1" x14ac:dyDescent="0.25">
      <c r="A198" s="105" t="s">
        <v>197</v>
      </c>
      <c r="B198" s="106">
        <v>2</v>
      </c>
      <c r="C198" s="107">
        <v>2</v>
      </c>
      <c r="D198" s="76" t="s">
        <v>476</v>
      </c>
      <c r="E198" s="77">
        <v>620.9</v>
      </c>
      <c r="F198" s="78">
        <v>33630.21</v>
      </c>
      <c r="G198" s="79">
        <v>34490.889999999992</v>
      </c>
      <c r="H198" s="80">
        <v>1282.8300000000002</v>
      </c>
      <c r="I198" s="81">
        <v>162.12000000000003</v>
      </c>
      <c r="J198" s="82">
        <f t="shared" ref="J198:J239" si="194">H198-I198</f>
        <v>1120.71</v>
      </c>
      <c r="K198" s="83">
        <f t="shared" ref="K198:K239" si="195">I198/H198</f>
        <v>0.12637683870816868</v>
      </c>
      <c r="L198" s="84">
        <v>516.01</v>
      </c>
      <c r="M198" s="84">
        <v>395.00000000000006</v>
      </c>
      <c r="N198" s="82">
        <f t="shared" ref="N198:N239" si="196">L198-M198</f>
        <v>121.00999999999993</v>
      </c>
      <c r="O198" s="83">
        <f t="shared" ref="O198:O239" si="197">M198/L198</f>
        <v>0.76548904091005998</v>
      </c>
      <c r="P198" s="84">
        <v>0</v>
      </c>
      <c r="Q198" s="84">
        <v>0</v>
      </c>
      <c r="R198" s="82">
        <f t="shared" ref="R198:R239" si="198">P198-Q198</f>
        <v>0</v>
      </c>
      <c r="S198" s="83"/>
      <c r="T198" s="84">
        <v>0</v>
      </c>
      <c r="U198" s="84">
        <v>0</v>
      </c>
      <c r="V198" s="82">
        <f t="shared" ref="V198:V239" si="199">T198-U198</f>
        <v>0</v>
      </c>
      <c r="W198" s="83"/>
      <c r="X198" s="84">
        <v>0</v>
      </c>
      <c r="Y198" s="84">
        <v>0</v>
      </c>
      <c r="Z198" s="82">
        <f t="shared" ref="Z198:Z239" si="200">X198-Y198</f>
        <v>0</v>
      </c>
      <c r="AA198" s="83"/>
      <c r="AB198" s="84">
        <v>837.1</v>
      </c>
      <c r="AC198" s="84">
        <v>549.34</v>
      </c>
      <c r="AD198" s="82">
        <f t="shared" ref="AD198:AD239" si="201">AB198-AC198</f>
        <v>287.76</v>
      </c>
      <c r="AE198" s="83">
        <f t="shared" ref="AE198:AE239" si="202">AC198/AB198</f>
        <v>0.6562417871222076</v>
      </c>
      <c r="AF198" s="84">
        <v>212.63000000000002</v>
      </c>
      <c r="AG198" s="84">
        <v>2581.9</v>
      </c>
      <c r="AH198" s="82">
        <f t="shared" ref="AH198:AH239" si="203">AF198-AG198</f>
        <v>-2369.27</v>
      </c>
      <c r="AI198" s="85">
        <f t="shared" ref="AI198:AI239" si="204">AG198/AF198</f>
        <v>12.142689178384988</v>
      </c>
      <c r="AJ198" s="84">
        <v>993.25</v>
      </c>
      <c r="AK198" s="84">
        <v>666.53</v>
      </c>
      <c r="AL198" s="82">
        <f t="shared" ref="AL198:AL239" si="205">AJ198-AK198</f>
        <v>326.72000000000003</v>
      </c>
      <c r="AM198" s="86">
        <f t="shared" ref="AM198:AM239" si="206">AK198/AJ198</f>
        <v>0.67105965265542411</v>
      </c>
      <c r="AN198" s="80">
        <v>0</v>
      </c>
      <c r="AO198" s="81">
        <v>0</v>
      </c>
      <c r="AP198" s="87">
        <f t="shared" ref="AP198:AP239" si="207">AN198-AO198</f>
        <v>0</v>
      </c>
      <c r="AQ198" s="83"/>
      <c r="AR198" s="84">
        <v>0</v>
      </c>
      <c r="AS198" s="84">
        <v>0</v>
      </c>
      <c r="AT198" s="87">
        <f t="shared" si="191"/>
        <v>0</v>
      </c>
      <c r="AU198" s="96"/>
      <c r="AV198" s="80">
        <v>644.87</v>
      </c>
      <c r="AW198" s="81">
        <v>1084.27</v>
      </c>
      <c r="AX198" s="87">
        <f t="shared" ref="AX198:AX239" si="208">AV198-AW198</f>
        <v>-439.4</v>
      </c>
      <c r="AY198" s="83">
        <f t="shared" ref="AY198:AY239" si="209">AW198/AV198</f>
        <v>1.6813776420053654</v>
      </c>
      <c r="AZ198" s="90">
        <v>0</v>
      </c>
      <c r="BA198" s="82">
        <v>0</v>
      </c>
      <c r="BB198" s="82">
        <f t="shared" ref="BB198:BB239" si="210">AZ198-BA198</f>
        <v>0</v>
      </c>
      <c r="BC198" s="91"/>
      <c r="BD198" s="84">
        <v>5160.6400000000003</v>
      </c>
      <c r="BE198" s="84">
        <v>0</v>
      </c>
      <c r="BF198" s="87">
        <f t="shared" ref="BF198:BF239" si="211">BD198-BE198</f>
        <v>5160.6400000000003</v>
      </c>
      <c r="BG198" s="83">
        <f t="shared" ref="BG198:BG239" si="212">BE198/BD198</f>
        <v>0</v>
      </c>
      <c r="BH198" s="84">
        <v>775.49999999999989</v>
      </c>
      <c r="BI198" s="84">
        <v>0</v>
      </c>
      <c r="BJ198" s="82">
        <f t="shared" ref="BJ198:BJ239" si="213">BH198-BI198</f>
        <v>775.49999999999989</v>
      </c>
      <c r="BK198" s="86">
        <f t="shared" ref="BK198:BK239" si="214">BI198/BH198</f>
        <v>0</v>
      </c>
      <c r="BL198" s="80">
        <v>880.56</v>
      </c>
      <c r="BM198" s="80">
        <v>2855.23</v>
      </c>
      <c r="BN198" s="82">
        <f t="shared" ref="BN198:BN239" si="215">BL198-BM198</f>
        <v>-1974.67</v>
      </c>
      <c r="BO198" s="86">
        <f t="shared" ref="BO198:BO239" si="216">BM198/BL198</f>
        <v>3.242516126101572</v>
      </c>
      <c r="BP198" s="80">
        <v>0</v>
      </c>
      <c r="BQ198" s="80">
        <v>0</v>
      </c>
      <c r="BR198" s="82">
        <f t="shared" ref="BR198:BR239" si="217">BP198-BQ198</f>
        <v>0</v>
      </c>
      <c r="BS198" s="86"/>
      <c r="BT198" s="80">
        <v>0</v>
      </c>
      <c r="BU198" s="80">
        <v>0</v>
      </c>
      <c r="BV198" s="82">
        <f t="shared" ref="BV198:BV239" si="218">BT198-BU198</f>
        <v>0</v>
      </c>
      <c r="BW198" s="86"/>
      <c r="BX198" s="80">
        <v>0</v>
      </c>
      <c r="BY198" s="80">
        <v>0</v>
      </c>
      <c r="BZ198" s="82">
        <f t="shared" ref="BZ198:BZ239" si="219">BX198-BY198</f>
        <v>0</v>
      </c>
      <c r="CA198" s="86"/>
      <c r="CB198" s="80">
        <v>174.22000000000003</v>
      </c>
      <c r="CC198" s="80">
        <v>0</v>
      </c>
      <c r="CD198" s="82">
        <f t="shared" ref="CD198:CD239" si="220">CB198-CC198</f>
        <v>174.22000000000003</v>
      </c>
      <c r="CE198" s="83">
        <f t="shared" ref="CE198:CE239" si="221">CC198/CB198</f>
        <v>0</v>
      </c>
      <c r="CF198" s="84">
        <v>48.629999999999995</v>
      </c>
      <c r="CG198" s="84">
        <v>0</v>
      </c>
      <c r="CH198" s="82">
        <f t="shared" ref="CH198:CH239" si="222">CF198-CG198</f>
        <v>48.629999999999995</v>
      </c>
      <c r="CI198" s="86">
        <f t="shared" ref="CI198:CI239" si="223">CG198/CF198</f>
        <v>0</v>
      </c>
      <c r="CJ198" s="80">
        <v>0</v>
      </c>
      <c r="CK198" s="81">
        <v>0</v>
      </c>
      <c r="CL198" s="81">
        <v>0</v>
      </c>
      <c r="CM198" s="92"/>
      <c r="CN198" s="93">
        <v>5972.0999999999995</v>
      </c>
      <c r="CO198" s="93">
        <v>9439.5300000000007</v>
      </c>
      <c r="CP198" s="87">
        <f t="shared" ref="CP198:CP239" si="224">CN198-CO198</f>
        <v>-3467.4300000000012</v>
      </c>
      <c r="CQ198" s="94">
        <f t="shared" ref="CQ198:CQ239" si="225">CO198/CN198</f>
        <v>1.5806048123775558</v>
      </c>
      <c r="CR198" s="80">
        <v>1128.9700000000003</v>
      </c>
      <c r="CS198" s="81">
        <v>2086.96</v>
      </c>
      <c r="CT198" s="87">
        <f t="shared" ref="CT198:CT239" si="226">CR198-CS198</f>
        <v>-957.98999999999978</v>
      </c>
      <c r="CU198" s="94">
        <f t="shared" ref="CU198:CU239" si="227">CS198/CR198</f>
        <v>1.8485522201652831</v>
      </c>
      <c r="CV198" s="80">
        <v>1830.5500000000002</v>
      </c>
      <c r="CW198" s="81">
        <v>0</v>
      </c>
      <c r="CX198" s="87">
        <f t="shared" ref="CX198:CX239" si="228">CV198-CW198</f>
        <v>1830.5500000000002</v>
      </c>
      <c r="CY198" s="86">
        <f t="shared" ref="CY198:CY239" si="229">CW198/CV198</f>
        <v>0</v>
      </c>
      <c r="CZ198" s="80">
        <v>0</v>
      </c>
      <c r="DA198" s="81">
        <v>0</v>
      </c>
      <c r="DB198" s="87">
        <f t="shared" ref="DB198:DB239" si="230">CZ198-DA198</f>
        <v>0</v>
      </c>
      <c r="DC198" s="86"/>
      <c r="DD198" s="80">
        <v>0</v>
      </c>
      <c r="DE198" s="81">
        <v>0</v>
      </c>
      <c r="DF198" s="87">
        <f t="shared" ref="DF198:DF239" si="231">DD198-DE198</f>
        <v>0</v>
      </c>
      <c r="DG198" s="86"/>
      <c r="DH198" s="95">
        <v>775.17999999999984</v>
      </c>
      <c r="DI198" s="403">
        <v>569.20000000000005</v>
      </c>
      <c r="DJ198" s="87">
        <f t="shared" ref="DJ198:DJ239" si="232">DH198-DI198</f>
        <v>205.97999999999979</v>
      </c>
      <c r="DK198" s="94">
        <f t="shared" ref="DK198:DK239" si="233">DI198/DH198</f>
        <v>0.73428107020304978</v>
      </c>
      <c r="DL198" s="80">
        <v>0</v>
      </c>
      <c r="DM198" s="81">
        <v>0</v>
      </c>
      <c r="DN198" s="87">
        <f t="shared" ref="DN198:DN239" si="234">DL198-DM198</f>
        <v>0</v>
      </c>
      <c r="DO198" s="406"/>
      <c r="DP198" s="84">
        <v>0</v>
      </c>
      <c r="DQ198" s="80">
        <v>0</v>
      </c>
      <c r="DR198" s="82">
        <f t="shared" ref="DR198:DR239" si="235">DP198-DQ198</f>
        <v>0</v>
      </c>
      <c r="DS198" s="96"/>
      <c r="DT198" s="97">
        <v>726.90000000000009</v>
      </c>
      <c r="DU198" s="97">
        <v>628.58999999999992</v>
      </c>
      <c r="DV198" s="98">
        <f t="shared" si="181"/>
        <v>21959.940000000006</v>
      </c>
      <c r="DW198" s="87">
        <f t="shared" si="182"/>
        <v>21018.670000000002</v>
      </c>
      <c r="DX198" s="87">
        <f t="shared" ref="DX198:DX239" si="236">DV198-DW198</f>
        <v>941.27000000000407</v>
      </c>
      <c r="DY198" s="83">
        <f t="shared" ref="DY198:DY239" si="237">DW198/DV198</f>
        <v>0.95713695028310619</v>
      </c>
      <c r="DZ198" s="108"/>
      <c r="EA198" s="100">
        <f t="shared" si="192"/>
        <v>34571.48000000001</v>
      </c>
      <c r="EB198" s="91">
        <f t="shared" si="193"/>
        <v>38675.209999999985</v>
      </c>
      <c r="EC198" s="101"/>
      <c r="ED198" s="101"/>
      <c r="EE198" s="102">
        <v>3431.3999999999992</v>
      </c>
      <c r="EF198" s="102">
        <v>20872.71</v>
      </c>
      <c r="EG198" s="103">
        <f t="shared" si="183"/>
        <v>17441.310000000001</v>
      </c>
      <c r="EH198" s="104">
        <f t="shared" si="188"/>
        <v>5.0828553942997043</v>
      </c>
      <c r="EI198" s="101"/>
      <c r="EJ198" s="101"/>
      <c r="EK198" s="396"/>
      <c r="EL198" s="2"/>
      <c r="EM198" s="101"/>
      <c r="EN198" s="101"/>
    </row>
    <row r="199" spans="1:144" s="1" customFormat="1" ht="15.75" customHeight="1" x14ac:dyDescent="0.25">
      <c r="A199" s="105" t="s">
        <v>198</v>
      </c>
      <c r="B199" s="106">
        <v>2</v>
      </c>
      <c r="C199" s="107">
        <v>1</v>
      </c>
      <c r="D199" s="76" t="s">
        <v>477</v>
      </c>
      <c r="E199" s="77">
        <v>263.09999999999997</v>
      </c>
      <c r="F199" s="78">
        <v>15388.68</v>
      </c>
      <c r="G199" s="79">
        <v>14439.62</v>
      </c>
      <c r="H199" s="80">
        <v>391.91999999999996</v>
      </c>
      <c r="I199" s="81">
        <v>272.89000000000004</v>
      </c>
      <c r="J199" s="82">
        <f t="shared" si="194"/>
        <v>119.02999999999992</v>
      </c>
      <c r="K199" s="83">
        <f t="shared" si="195"/>
        <v>0.69629005919575437</v>
      </c>
      <c r="L199" s="84">
        <v>182.78000000000003</v>
      </c>
      <c r="M199" s="84">
        <v>226.57</v>
      </c>
      <c r="N199" s="82">
        <f t="shared" si="196"/>
        <v>-43.789999999999964</v>
      </c>
      <c r="O199" s="83">
        <f t="shared" si="197"/>
        <v>1.2395776343144762</v>
      </c>
      <c r="P199" s="84">
        <v>0</v>
      </c>
      <c r="Q199" s="84">
        <v>0</v>
      </c>
      <c r="R199" s="82">
        <f t="shared" si="198"/>
        <v>0</v>
      </c>
      <c r="S199" s="83"/>
      <c r="T199" s="84">
        <v>0</v>
      </c>
      <c r="U199" s="84">
        <v>0</v>
      </c>
      <c r="V199" s="82">
        <f t="shared" si="199"/>
        <v>0</v>
      </c>
      <c r="W199" s="83"/>
      <c r="X199" s="84">
        <v>0</v>
      </c>
      <c r="Y199" s="84">
        <v>0</v>
      </c>
      <c r="Z199" s="82">
        <f t="shared" si="200"/>
        <v>0</v>
      </c>
      <c r="AA199" s="83"/>
      <c r="AB199" s="84">
        <v>338.17</v>
      </c>
      <c r="AC199" s="84">
        <v>132.79</v>
      </c>
      <c r="AD199" s="82">
        <f t="shared" si="201"/>
        <v>205.38000000000002</v>
      </c>
      <c r="AE199" s="83">
        <f t="shared" si="202"/>
        <v>0.39267232457048223</v>
      </c>
      <c r="AF199" s="84">
        <v>90.089999999999989</v>
      </c>
      <c r="AG199" s="84">
        <v>1301.4000000000001</v>
      </c>
      <c r="AH199" s="82">
        <f t="shared" si="203"/>
        <v>-1211.3100000000002</v>
      </c>
      <c r="AI199" s="85">
        <f t="shared" si="204"/>
        <v>14.445554445554448</v>
      </c>
      <c r="AJ199" s="84">
        <v>420.83000000000004</v>
      </c>
      <c r="AK199" s="84">
        <v>282.48</v>
      </c>
      <c r="AL199" s="82">
        <f t="shared" si="205"/>
        <v>138.35000000000002</v>
      </c>
      <c r="AM199" s="86">
        <f t="shared" si="206"/>
        <v>0.6712449207518475</v>
      </c>
      <c r="AN199" s="80">
        <v>0</v>
      </c>
      <c r="AO199" s="81">
        <v>0</v>
      </c>
      <c r="AP199" s="87">
        <f t="shared" si="207"/>
        <v>0</v>
      </c>
      <c r="AQ199" s="83"/>
      <c r="AR199" s="84">
        <v>0</v>
      </c>
      <c r="AS199" s="84">
        <v>0</v>
      </c>
      <c r="AT199" s="87">
        <f t="shared" si="191"/>
        <v>0</v>
      </c>
      <c r="AU199" s="96"/>
      <c r="AV199" s="80">
        <v>122.49000000000002</v>
      </c>
      <c r="AW199" s="81">
        <v>180.71</v>
      </c>
      <c r="AX199" s="87">
        <f t="shared" si="208"/>
        <v>-58.219999999999985</v>
      </c>
      <c r="AY199" s="83">
        <f t="shared" si="209"/>
        <v>1.4753041064576697</v>
      </c>
      <c r="AZ199" s="90">
        <v>0</v>
      </c>
      <c r="BA199" s="82">
        <v>0</v>
      </c>
      <c r="BB199" s="82">
        <f t="shared" si="210"/>
        <v>0</v>
      </c>
      <c r="BC199" s="91"/>
      <c r="BD199" s="84">
        <v>2112.9200000000005</v>
      </c>
      <c r="BE199" s="84">
        <v>0</v>
      </c>
      <c r="BF199" s="87">
        <f t="shared" si="211"/>
        <v>2112.9200000000005</v>
      </c>
      <c r="BG199" s="83">
        <f t="shared" si="212"/>
        <v>0</v>
      </c>
      <c r="BH199" s="84">
        <v>213.79</v>
      </c>
      <c r="BI199" s="84">
        <v>0</v>
      </c>
      <c r="BJ199" s="82">
        <f t="shared" si="213"/>
        <v>213.79</v>
      </c>
      <c r="BK199" s="86">
        <f t="shared" si="214"/>
        <v>0</v>
      </c>
      <c r="BL199" s="80">
        <v>311.69</v>
      </c>
      <c r="BM199" s="80">
        <v>0</v>
      </c>
      <c r="BN199" s="82">
        <f t="shared" si="215"/>
        <v>311.69</v>
      </c>
      <c r="BO199" s="86">
        <f t="shared" si="216"/>
        <v>0</v>
      </c>
      <c r="BP199" s="80">
        <v>0</v>
      </c>
      <c r="BQ199" s="80">
        <v>0</v>
      </c>
      <c r="BR199" s="82">
        <f t="shared" si="217"/>
        <v>0</v>
      </c>
      <c r="BS199" s="86"/>
      <c r="BT199" s="80">
        <v>0</v>
      </c>
      <c r="BU199" s="80">
        <v>0</v>
      </c>
      <c r="BV199" s="82">
        <f t="shared" si="218"/>
        <v>0</v>
      </c>
      <c r="BW199" s="86"/>
      <c r="BX199" s="80">
        <v>0</v>
      </c>
      <c r="BY199" s="80">
        <v>0</v>
      </c>
      <c r="BZ199" s="82">
        <f t="shared" si="219"/>
        <v>0</v>
      </c>
      <c r="CA199" s="86"/>
      <c r="CB199" s="80">
        <v>57.039999999999992</v>
      </c>
      <c r="CC199" s="80">
        <v>0</v>
      </c>
      <c r="CD199" s="82">
        <f t="shared" si="220"/>
        <v>57.039999999999992</v>
      </c>
      <c r="CE199" s="83">
        <f t="shared" si="221"/>
        <v>0</v>
      </c>
      <c r="CF199" s="84">
        <v>23.540000000000003</v>
      </c>
      <c r="CG199" s="84">
        <v>0</v>
      </c>
      <c r="CH199" s="82">
        <f t="shared" si="222"/>
        <v>23.540000000000003</v>
      </c>
      <c r="CI199" s="86">
        <f t="shared" si="223"/>
        <v>0</v>
      </c>
      <c r="CJ199" s="80">
        <v>0</v>
      </c>
      <c r="CK199" s="81">
        <v>0</v>
      </c>
      <c r="CL199" s="81">
        <v>0</v>
      </c>
      <c r="CM199" s="92"/>
      <c r="CN199" s="93">
        <v>2338.0700000000002</v>
      </c>
      <c r="CO199" s="93">
        <v>4264.74</v>
      </c>
      <c r="CP199" s="87">
        <f t="shared" si="224"/>
        <v>-1926.6699999999996</v>
      </c>
      <c r="CQ199" s="94">
        <f t="shared" si="225"/>
        <v>1.8240429071841302</v>
      </c>
      <c r="CR199" s="80">
        <v>1143.3600000000001</v>
      </c>
      <c r="CS199" s="81">
        <v>1298.99</v>
      </c>
      <c r="CT199" s="87">
        <f t="shared" si="226"/>
        <v>-155.62999999999988</v>
      </c>
      <c r="CU199" s="94">
        <f t="shared" si="227"/>
        <v>1.136116358802127</v>
      </c>
      <c r="CV199" s="80">
        <v>1117.4099999999999</v>
      </c>
      <c r="CW199" s="81">
        <v>0</v>
      </c>
      <c r="CX199" s="87">
        <f t="shared" si="228"/>
        <v>1117.4099999999999</v>
      </c>
      <c r="CY199" s="86">
        <f t="shared" si="229"/>
        <v>0</v>
      </c>
      <c r="CZ199" s="80">
        <v>0</v>
      </c>
      <c r="DA199" s="81">
        <v>0</v>
      </c>
      <c r="DB199" s="87">
        <f t="shared" si="230"/>
        <v>0</v>
      </c>
      <c r="DC199" s="86"/>
      <c r="DD199" s="80">
        <v>0</v>
      </c>
      <c r="DE199" s="81">
        <v>0</v>
      </c>
      <c r="DF199" s="87">
        <f t="shared" si="231"/>
        <v>0</v>
      </c>
      <c r="DG199" s="86"/>
      <c r="DH199" s="95">
        <v>117.06000000000002</v>
      </c>
      <c r="DI199" s="403">
        <v>33.93</v>
      </c>
      <c r="DJ199" s="87">
        <f t="shared" si="232"/>
        <v>83.130000000000024</v>
      </c>
      <c r="DK199" s="94">
        <f t="shared" si="233"/>
        <v>0.28985135827780623</v>
      </c>
      <c r="DL199" s="80">
        <v>0</v>
      </c>
      <c r="DM199" s="81">
        <v>0</v>
      </c>
      <c r="DN199" s="87">
        <f t="shared" si="234"/>
        <v>0</v>
      </c>
      <c r="DO199" s="406"/>
      <c r="DP199" s="84">
        <v>0</v>
      </c>
      <c r="DQ199" s="80">
        <v>0</v>
      </c>
      <c r="DR199" s="82">
        <f t="shared" si="235"/>
        <v>0</v>
      </c>
      <c r="DS199" s="96"/>
      <c r="DT199" s="97">
        <v>307.41999999999996</v>
      </c>
      <c r="DU199" s="97">
        <v>252.17</v>
      </c>
      <c r="DV199" s="98">
        <f t="shared" ref="DV199:DV239" si="238">CR199+CN199+AN199+AR199+H199+L199+P199+T199+X199+AB199+AF199+AJ199+CZ199+DD199+AV199+BD199+BH199+BL199+BP199+BT199+BX199+CB199+CF199+CV199+DH199+DL199+DP199+DT199</f>
        <v>9288.58</v>
      </c>
      <c r="DW199" s="87">
        <f t="shared" ref="DW199:DW239" si="239">CS199+CO199+AO199+AS199+I199+M199+Q199+U199+Y199+AC199+AG199+AK199+DA199+DE199+AW199+BE199+BI199+BM199+BQ199+BU199+BY199+CC199+CG199+CW199+DI199+DM199+DQ199+DU199</f>
        <v>8246.6699999999983</v>
      </c>
      <c r="DX199" s="87">
        <f t="shared" si="236"/>
        <v>1041.9100000000017</v>
      </c>
      <c r="DY199" s="83">
        <f t="shared" si="237"/>
        <v>0.88782892541163427</v>
      </c>
      <c r="DZ199" s="108"/>
      <c r="EA199" s="100">
        <f t="shared" si="192"/>
        <v>16430.590000000004</v>
      </c>
      <c r="EB199" s="91">
        <f t="shared" si="193"/>
        <v>17158.600000000002</v>
      </c>
      <c r="EC199" s="101"/>
      <c r="ED199" s="101"/>
      <c r="EE199" s="102">
        <v>1451.47</v>
      </c>
      <c r="EF199" s="102">
        <v>10666.47</v>
      </c>
      <c r="EG199" s="103">
        <f t="shared" ref="EG199:EG239" si="240">EF199-EE199</f>
        <v>9215</v>
      </c>
      <c r="EH199" s="104">
        <f t="shared" si="188"/>
        <v>6.348736108910277</v>
      </c>
      <c r="EI199" s="101"/>
      <c r="EJ199" s="101"/>
      <c r="EK199" s="396"/>
      <c r="EL199" s="2"/>
      <c r="EM199" s="101"/>
      <c r="EN199" s="101"/>
    </row>
    <row r="200" spans="1:144" s="1" customFormat="1" ht="15.75" customHeight="1" x14ac:dyDescent="0.25">
      <c r="A200" s="105" t="s">
        <v>199</v>
      </c>
      <c r="B200" s="106">
        <v>2</v>
      </c>
      <c r="C200" s="107">
        <v>3</v>
      </c>
      <c r="D200" s="76" t="s">
        <v>478</v>
      </c>
      <c r="E200" s="77">
        <v>928.5</v>
      </c>
      <c r="F200" s="78">
        <v>-8351</v>
      </c>
      <c r="G200" s="79">
        <v>-4617.6500000000005</v>
      </c>
      <c r="H200" s="80">
        <v>1514.1800000000003</v>
      </c>
      <c r="I200" s="81">
        <v>964.34999999999991</v>
      </c>
      <c r="J200" s="82">
        <f t="shared" si="194"/>
        <v>549.83000000000038</v>
      </c>
      <c r="K200" s="83">
        <f t="shared" si="195"/>
        <v>0.63687936705015236</v>
      </c>
      <c r="L200" s="84">
        <v>687.44999999999993</v>
      </c>
      <c r="M200" s="84">
        <v>808.52</v>
      </c>
      <c r="N200" s="82">
        <f t="shared" si="196"/>
        <v>-121.07000000000005</v>
      </c>
      <c r="O200" s="83">
        <f t="shared" si="197"/>
        <v>1.1761146265182922</v>
      </c>
      <c r="P200" s="84">
        <v>0</v>
      </c>
      <c r="Q200" s="84">
        <v>0</v>
      </c>
      <c r="R200" s="82">
        <f t="shared" si="198"/>
        <v>0</v>
      </c>
      <c r="S200" s="83"/>
      <c r="T200" s="84">
        <v>0</v>
      </c>
      <c r="U200" s="84">
        <v>0</v>
      </c>
      <c r="V200" s="82">
        <f t="shared" si="199"/>
        <v>0</v>
      </c>
      <c r="W200" s="83"/>
      <c r="X200" s="84">
        <v>0</v>
      </c>
      <c r="Y200" s="84">
        <v>0</v>
      </c>
      <c r="Z200" s="82">
        <f t="shared" si="200"/>
        <v>0</v>
      </c>
      <c r="AA200" s="83"/>
      <c r="AB200" s="84">
        <v>1671.64</v>
      </c>
      <c r="AC200" s="84">
        <v>2482.5299999999997</v>
      </c>
      <c r="AD200" s="82">
        <f t="shared" si="201"/>
        <v>-810.88999999999965</v>
      </c>
      <c r="AE200" s="83">
        <f t="shared" si="202"/>
        <v>1.4850865018783945</v>
      </c>
      <c r="AF200" s="84">
        <v>317.89999999999998</v>
      </c>
      <c r="AG200" s="84">
        <v>0</v>
      </c>
      <c r="AH200" s="82">
        <f t="shared" si="203"/>
        <v>317.89999999999998</v>
      </c>
      <c r="AI200" s="85">
        <f t="shared" si="204"/>
        <v>0</v>
      </c>
      <c r="AJ200" s="84">
        <v>1485.3299999999997</v>
      </c>
      <c r="AK200" s="84">
        <v>996.78</v>
      </c>
      <c r="AL200" s="82">
        <f t="shared" si="205"/>
        <v>488.54999999999973</v>
      </c>
      <c r="AM200" s="86">
        <f t="shared" si="206"/>
        <v>0.67108319363373803</v>
      </c>
      <c r="AN200" s="80">
        <v>0</v>
      </c>
      <c r="AO200" s="81">
        <v>0</v>
      </c>
      <c r="AP200" s="87">
        <f t="shared" si="207"/>
        <v>0</v>
      </c>
      <c r="AQ200" s="83"/>
      <c r="AR200" s="84">
        <v>0</v>
      </c>
      <c r="AS200" s="84">
        <v>0</v>
      </c>
      <c r="AT200" s="87">
        <f t="shared" si="191"/>
        <v>0</v>
      </c>
      <c r="AU200" s="96"/>
      <c r="AV200" s="80">
        <v>1127.6500000000001</v>
      </c>
      <c r="AW200" s="81">
        <v>2188.33</v>
      </c>
      <c r="AX200" s="87">
        <f t="shared" si="208"/>
        <v>-1060.6799999999998</v>
      </c>
      <c r="AY200" s="83">
        <f t="shared" si="209"/>
        <v>1.9406110051877796</v>
      </c>
      <c r="AZ200" s="90">
        <v>0</v>
      </c>
      <c r="BA200" s="82">
        <v>0</v>
      </c>
      <c r="BB200" s="82">
        <f t="shared" si="210"/>
        <v>0</v>
      </c>
      <c r="BC200" s="91"/>
      <c r="BD200" s="84">
        <v>6279.3</v>
      </c>
      <c r="BE200" s="84">
        <v>0</v>
      </c>
      <c r="BF200" s="87">
        <f t="shared" si="211"/>
        <v>6279.3</v>
      </c>
      <c r="BG200" s="83">
        <f t="shared" si="212"/>
        <v>0</v>
      </c>
      <c r="BH200" s="84">
        <v>997.30000000000018</v>
      </c>
      <c r="BI200" s="84">
        <v>0</v>
      </c>
      <c r="BJ200" s="82">
        <f t="shared" si="213"/>
        <v>997.30000000000018</v>
      </c>
      <c r="BK200" s="86">
        <f t="shared" si="214"/>
        <v>0</v>
      </c>
      <c r="BL200" s="80">
        <v>1171.75</v>
      </c>
      <c r="BM200" s="80">
        <v>0</v>
      </c>
      <c r="BN200" s="82">
        <f t="shared" si="215"/>
        <v>1171.75</v>
      </c>
      <c r="BO200" s="86">
        <f t="shared" si="216"/>
        <v>0</v>
      </c>
      <c r="BP200" s="80">
        <v>0</v>
      </c>
      <c r="BQ200" s="80">
        <v>0</v>
      </c>
      <c r="BR200" s="82">
        <f t="shared" si="217"/>
        <v>0</v>
      </c>
      <c r="BS200" s="86"/>
      <c r="BT200" s="80">
        <v>0</v>
      </c>
      <c r="BU200" s="80">
        <v>0</v>
      </c>
      <c r="BV200" s="82">
        <f t="shared" si="218"/>
        <v>0</v>
      </c>
      <c r="BW200" s="86"/>
      <c r="BX200" s="80">
        <v>0</v>
      </c>
      <c r="BY200" s="80">
        <v>0</v>
      </c>
      <c r="BZ200" s="82">
        <f t="shared" si="219"/>
        <v>0</v>
      </c>
      <c r="CA200" s="86"/>
      <c r="CB200" s="80">
        <v>397.9500000000001</v>
      </c>
      <c r="CC200" s="80">
        <v>105.23</v>
      </c>
      <c r="CD200" s="82">
        <f t="shared" si="220"/>
        <v>292.72000000000008</v>
      </c>
      <c r="CE200" s="83">
        <f t="shared" si="221"/>
        <v>0.26443020479959789</v>
      </c>
      <c r="CF200" s="84">
        <v>80.42</v>
      </c>
      <c r="CG200" s="84">
        <v>0</v>
      </c>
      <c r="CH200" s="82">
        <f t="shared" si="222"/>
        <v>80.42</v>
      </c>
      <c r="CI200" s="86">
        <f t="shared" si="223"/>
        <v>0</v>
      </c>
      <c r="CJ200" s="80">
        <v>0</v>
      </c>
      <c r="CK200" s="81">
        <v>0</v>
      </c>
      <c r="CL200" s="81">
        <v>0</v>
      </c>
      <c r="CM200" s="92"/>
      <c r="CN200" s="93">
        <v>8850.16</v>
      </c>
      <c r="CO200" s="93">
        <v>15539.999999999998</v>
      </c>
      <c r="CP200" s="87">
        <f t="shared" si="224"/>
        <v>-6689.8399999999983</v>
      </c>
      <c r="CQ200" s="94">
        <f t="shared" si="225"/>
        <v>1.755900458296799</v>
      </c>
      <c r="CR200" s="80">
        <v>4207.3999999999996</v>
      </c>
      <c r="CS200" s="81">
        <v>4415.2299999999996</v>
      </c>
      <c r="CT200" s="87">
        <f t="shared" si="226"/>
        <v>-207.82999999999993</v>
      </c>
      <c r="CU200" s="94">
        <f t="shared" si="227"/>
        <v>1.0493963017540524</v>
      </c>
      <c r="CV200" s="80">
        <v>2602.5700000000002</v>
      </c>
      <c r="CW200" s="81">
        <v>0</v>
      </c>
      <c r="CX200" s="87">
        <f t="shared" si="228"/>
        <v>2602.5700000000002</v>
      </c>
      <c r="CY200" s="86">
        <f t="shared" si="229"/>
        <v>0</v>
      </c>
      <c r="CZ200" s="80">
        <v>753.21</v>
      </c>
      <c r="DA200" s="81">
        <v>619.64</v>
      </c>
      <c r="DB200" s="87">
        <f t="shared" si="230"/>
        <v>133.57000000000005</v>
      </c>
      <c r="DC200" s="86">
        <f t="shared" ref="DC200:DC239" si="241">DA200/CZ200</f>
        <v>0.82266565765191646</v>
      </c>
      <c r="DD200" s="80">
        <v>97.59</v>
      </c>
      <c r="DE200" s="81">
        <v>0</v>
      </c>
      <c r="DF200" s="87">
        <f t="shared" si="231"/>
        <v>97.59</v>
      </c>
      <c r="DG200" s="86">
        <f t="shared" ref="DG200:DG239" si="242">DE200/DD200</f>
        <v>0</v>
      </c>
      <c r="DH200" s="95">
        <v>2932.0199999999995</v>
      </c>
      <c r="DI200" s="403">
        <v>2105.48</v>
      </c>
      <c r="DJ200" s="87">
        <f t="shared" si="232"/>
        <v>826.53999999999951</v>
      </c>
      <c r="DK200" s="94">
        <f t="shared" si="233"/>
        <v>0.71809878513789138</v>
      </c>
      <c r="DL200" s="80">
        <v>0</v>
      </c>
      <c r="DM200" s="81">
        <v>0</v>
      </c>
      <c r="DN200" s="87">
        <f t="shared" si="234"/>
        <v>0</v>
      </c>
      <c r="DO200" s="406"/>
      <c r="DP200" s="84">
        <v>0</v>
      </c>
      <c r="DQ200" s="80">
        <v>0</v>
      </c>
      <c r="DR200" s="82">
        <f t="shared" si="235"/>
        <v>0</v>
      </c>
      <c r="DS200" s="96"/>
      <c r="DT200" s="97">
        <v>1204.0999999999999</v>
      </c>
      <c r="DU200" s="97">
        <v>1116.01</v>
      </c>
      <c r="DV200" s="98">
        <f t="shared" si="238"/>
        <v>36377.919999999998</v>
      </c>
      <c r="DW200" s="87">
        <f t="shared" si="239"/>
        <v>31342.099999999988</v>
      </c>
      <c r="DX200" s="87">
        <f t="shared" si="236"/>
        <v>5035.8200000000106</v>
      </c>
      <c r="DY200" s="83">
        <f t="shared" si="237"/>
        <v>0.86156932556891619</v>
      </c>
      <c r="DZ200" s="108"/>
      <c r="EA200" s="100">
        <f t="shared" si="192"/>
        <v>-3315.1799999999894</v>
      </c>
      <c r="EB200" s="91">
        <f t="shared" si="193"/>
        <v>4203.84</v>
      </c>
      <c r="EC200" s="101"/>
      <c r="ED200" s="101"/>
      <c r="EE200" s="102">
        <v>5684.079999999999</v>
      </c>
      <c r="EF200" s="102">
        <v>13203.69</v>
      </c>
      <c r="EG200" s="103">
        <f t="shared" si="240"/>
        <v>7519.6100000000015</v>
      </c>
      <c r="EH200" s="104">
        <f t="shared" si="188"/>
        <v>1.322924730123433</v>
      </c>
      <c r="EI200" s="101"/>
      <c r="EJ200" s="101"/>
      <c r="EK200" s="396"/>
      <c r="EL200" s="2"/>
      <c r="EM200" s="101"/>
      <c r="EN200" s="101"/>
    </row>
    <row r="201" spans="1:144" s="1" customFormat="1" ht="15.75" customHeight="1" x14ac:dyDescent="0.25">
      <c r="A201" s="105" t="s">
        <v>200</v>
      </c>
      <c r="B201" s="106">
        <v>2</v>
      </c>
      <c r="C201" s="107">
        <v>3</v>
      </c>
      <c r="D201" s="76" t="s">
        <v>479</v>
      </c>
      <c r="E201" s="77">
        <v>929.22857142857151</v>
      </c>
      <c r="F201" s="78">
        <v>-31923.440000000002</v>
      </c>
      <c r="G201" s="79">
        <v>-22015.530000000006</v>
      </c>
      <c r="H201" s="80">
        <v>1034.1099999999999</v>
      </c>
      <c r="I201" s="81">
        <v>960.6099999999999</v>
      </c>
      <c r="J201" s="82">
        <f t="shared" si="194"/>
        <v>73.5</v>
      </c>
      <c r="K201" s="83">
        <f t="shared" si="195"/>
        <v>0.92892438908820141</v>
      </c>
      <c r="L201" s="84">
        <v>688.04</v>
      </c>
      <c r="M201" s="84">
        <v>808.49</v>
      </c>
      <c r="N201" s="82">
        <f t="shared" si="196"/>
        <v>-120.45000000000005</v>
      </c>
      <c r="O201" s="83">
        <f t="shared" si="197"/>
        <v>1.1750624963664904</v>
      </c>
      <c r="P201" s="84">
        <v>1347.5900000000001</v>
      </c>
      <c r="Q201" s="84">
        <v>1043.29</v>
      </c>
      <c r="R201" s="82">
        <f t="shared" si="198"/>
        <v>304.30000000000018</v>
      </c>
      <c r="S201" s="83">
        <f t="shared" ref="S201:S239" si="243">Q201/P201</f>
        <v>0.7741894789958369</v>
      </c>
      <c r="T201" s="84">
        <v>253.42000000000002</v>
      </c>
      <c r="U201" s="84">
        <v>216.10999999999999</v>
      </c>
      <c r="V201" s="82">
        <f t="shared" si="199"/>
        <v>37.310000000000031</v>
      </c>
      <c r="W201" s="83">
        <f t="shared" ref="W201:W237" si="244">U201/T201</f>
        <v>0.85277405098255854</v>
      </c>
      <c r="X201" s="84">
        <v>0</v>
      </c>
      <c r="Y201" s="84">
        <v>0</v>
      </c>
      <c r="Z201" s="82">
        <f t="shared" si="200"/>
        <v>0</v>
      </c>
      <c r="AA201" s="83"/>
      <c r="AB201" s="84">
        <v>1672.9900000000002</v>
      </c>
      <c r="AC201" s="84">
        <v>2482.5299999999997</v>
      </c>
      <c r="AD201" s="82">
        <f t="shared" si="201"/>
        <v>-809.53999999999951</v>
      </c>
      <c r="AE201" s="83">
        <f t="shared" si="202"/>
        <v>1.4838881284406957</v>
      </c>
      <c r="AF201" s="84">
        <v>318.15000000000003</v>
      </c>
      <c r="AG201" s="84">
        <v>0</v>
      </c>
      <c r="AH201" s="82">
        <f t="shared" si="203"/>
        <v>318.15000000000003</v>
      </c>
      <c r="AI201" s="85">
        <f t="shared" si="204"/>
        <v>0</v>
      </c>
      <c r="AJ201" s="84">
        <v>1751.1799999999998</v>
      </c>
      <c r="AK201" s="84">
        <v>997.49</v>
      </c>
      <c r="AL201" s="82">
        <f t="shared" si="205"/>
        <v>753.68999999999983</v>
      </c>
      <c r="AM201" s="86">
        <f t="shared" si="206"/>
        <v>0.56961020568987775</v>
      </c>
      <c r="AN201" s="80">
        <v>0</v>
      </c>
      <c r="AO201" s="81">
        <v>0</v>
      </c>
      <c r="AP201" s="87">
        <f t="shared" si="207"/>
        <v>0</v>
      </c>
      <c r="AQ201" s="83"/>
      <c r="AR201" s="84">
        <v>0</v>
      </c>
      <c r="AS201" s="84">
        <v>0</v>
      </c>
      <c r="AT201" s="87">
        <f t="shared" si="191"/>
        <v>0</v>
      </c>
      <c r="AU201" s="96"/>
      <c r="AV201" s="80">
        <v>455.33999999999992</v>
      </c>
      <c r="AW201" s="81">
        <v>722.86</v>
      </c>
      <c r="AX201" s="87">
        <f t="shared" si="208"/>
        <v>-267.5200000000001</v>
      </c>
      <c r="AY201" s="83">
        <f t="shared" si="209"/>
        <v>1.5875170202486057</v>
      </c>
      <c r="AZ201" s="90">
        <v>0</v>
      </c>
      <c r="BA201" s="82">
        <v>0</v>
      </c>
      <c r="BB201" s="82">
        <f t="shared" si="210"/>
        <v>0</v>
      </c>
      <c r="BC201" s="91"/>
      <c r="BD201" s="84">
        <v>4376.6099999999997</v>
      </c>
      <c r="BE201" s="84">
        <v>3583.67</v>
      </c>
      <c r="BF201" s="87">
        <f t="shared" si="211"/>
        <v>792.9399999999996</v>
      </c>
      <c r="BG201" s="83">
        <f t="shared" si="212"/>
        <v>0.81882324447460486</v>
      </c>
      <c r="BH201" s="84">
        <v>665.11</v>
      </c>
      <c r="BI201" s="84">
        <v>0</v>
      </c>
      <c r="BJ201" s="82">
        <f t="shared" si="213"/>
        <v>665.11</v>
      </c>
      <c r="BK201" s="86">
        <f t="shared" si="214"/>
        <v>0</v>
      </c>
      <c r="BL201" s="80">
        <v>1172.68</v>
      </c>
      <c r="BM201" s="80">
        <v>9049.7800000000007</v>
      </c>
      <c r="BN201" s="82">
        <f t="shared" si="215"/>
        <v>-7877.1</v>
      </c>
      <c r="BO201" s="86">
        <f t="shared" si="216"/>
        <v>7.7171777466998668</v>
      </c>
      <c r="BP201" s="80">
        <v>180.07999999999998</v>
      </c>
      <c r="BQ201" s="80">
        <v>0</v>
      </c>
      <c r="BR201" s="82">
        <f t="shared" si="217"/>
        <v>180.07999999999998</v>
      </c>
      <c r="BS201" s="86">
        <f t="shared" ref="BS201:BS239" si="245">BQ201/BP201</f>
        <v>0</v>
      </c>
      <c r="BT201" s="80">
        <v>556.96999999999991</v>
      </c>
      <c r="BU201" s="80">
        <v>0</v>
      </c>
      <c r="BV201" s="82">
        <f t="shared" si="218"/>
        <v>556.96999999999991</v>
      </c>
      <c r="BW201" s="86">
        <f t="shared" ref="BW201:BW237" si="246">BU201/BT201</f>
        <v>0</v>
      </c>
      <c r="BX201" s="80">
        <v>0</v>
      </c>
      <c r="BY201" s="80">
        <v>0</v>
      </c>
      <c r="BZ201" s="82">
        <f t="shared" si="219"/>
        <v>0</v>
      </c>
      <c r="CA201" s="86"/>
      <c r="CB201" s="80">
        <v>397.88</v>
      </c>
      <c r="CC201" s="80">
        <v>0</v>
      </c>
      <c r="CD201" s="82">
        <f t="shared" si="220"/>
        <v>397.88</v>
      </c>
      <c r="CE201" s="83">
        <f t="shared" si="221"/>
        <v>0</v>
      </c>
      <c r="CF201" s="84">
        <v>80.2</v>
      </c>
      <c r="CG201" s="84">
        <v>0</v>
      </c>
      <c r="CH201" s="82">
        <f t="shared" si="222"/>
        <v>80.2</v>
      </c>
      <c r="CI201" s="86">
        <f t="shared" si="223"/>
        <v>0</v>
      </c>
      <c r="CJ201" s="80">
        <v>0</v>
      </c>
      <c r="CK201" s="81">
        <v>0</v>
      </c>
      <c r="CL201" s="81">
        <v>0</v>
      </c>
      <c r="CM201" s="92"/>
      <c r="CN201" s="93">
        <v>9419.9499999999989</v>
      </c>
      <c r="CO201" s="93">
        <v>17203.719999999998</v>
      </c>
      <c r="CP201" s="87">
        <f t="shared" si="224"/>
        <v>-7783.7699999999986</v>
      </c>
      <c r="CQ201" s="94">
        <f t="shared" si="225"/>
        <v>1.8263069336886077</v>
      </c>
      <c r="CR201" s="80">
        <v>3833.9900000000002</v>
      </c>
      <c r="CS201" s="81">
        <v>3980.93</v>
      </c>
      <c r="CT201" s="87">
        <f t="shared" si="226"/>
        <v>-146.9399999999996</v>
      </c>
      <c r="CU201" s="94">
        <f t="shared" si="227"/>
        <v>1.0383256085696624</v>
      </c>
      <c r="CV201" s="80">
        <v>2511.7399999999998</v>
      </c>
      <c r="CW201" s="81">
        <v>0</v>
      </c>
      <c r="CX201" s="87">
        <f t="shared" si="228"/>
        <v>2511.7399999999998</v>
      </c>
      <c r="CY201" s="86">
        <f t="shared" si="229"/>
        <v>0</v>
      </c>
      <c r="CZ201" s="80">
        <v>779.63</v>
      </c>
      <c r="DA201" s="81">
        <v>641.02</v>
      </c>
      <c r="DB201" s="87">
        <f t="shared" si="230"/>
        <v>138.61000000000001</v>
      </c>
      <c r="DC201" s="86">
        <f t="shared" si="241"/>
        <v>0.82221053576696634</v>
      </c>
      <c r="DD201" s="80">
        <v>100.74999999999999</v>
      </c>
      <c r="DE201" s="81">
        <v>0</v>
      </c>
      <c r="DF201" s="87">
        <f t="shared" si="231"/>
        <v>100.74999999999999</v>
      </c>
      <c r="DG201" s="86">
        <f t="shared" si="242"/>
        <v>0</v>
      </c>
      <c r="DH201" s="95">
        <v>1436.84</v>
      </c>
      <c r="DI201" s="403">
        <v>1002.92</v>
      </c>
      <c r="DJ201" s="87">
        <f t="shared" si="232"/>
        <v>433.91999999999996</v>
      </c>
      <c r="DK201" s="94">
        <f t="shared" si="233"/>
        <v>0.69800395311934527</v>
      </c>
      <c r="DL201" s="80">
        <v>0</v>
      </c>
      <c r="DM201" s="81">
        <v>0</v>
      </c>
      <c r="DN201" s="87">
        <f t="shared" si="234"/>
        <v>0</v>
      </c>
      <c r="DO201" s="406"/>
      <c r="DP201" s="84">
        <v>0</v>
      </c>
      <c r="DQ201" s="80">
        <v>0</v>
      </c>
      <c r="DR201" s="82">
        <f t="shared" si="235"/>
        <v>0</v>
      </c>
      <c r="DS201" s="96"/>
      <c r="DT201" s="97">
        <v>1130.7</v>
      </c>
      <c r="DU201" s="97">
        <v>1568.9299999999998</v>
      </c>
      <c r="DV201" s="98">
        <f t="shared" si="238"/>
        <v>34163.950000000004</v>
      </c>
      <c r="DW201" s="87">
        <f t="shared" si="239"/>
        <v>44262.35</v>
      </c>
      <c r="DX201" s="87">
        <f t="shared" si="236"/>
        <v>-10098.399999999994</v>
      </c>
      <c r="DY201" s="83">
        <f t="shared" si="237"/>
        <v>1.2955864295551303</v>
      </c>
      <c r="DZ201" s="108"/>
      <c r="EA201" s="100">
        <f t="shared" si="192"/>
        <v>-42021.84</v>
      </c>
      <c r="EB201" s="91">
        <f t="shared" si="193"/>
        <v>-27219.449999999997</v>
      </c>
      <c r="EC201" s="101"/>
      <c r="ED201" s="101"/>
      <c r="EE201" s="102">
        <v>5342.4700000000012</v>
      </c>
      <c r="EF201" s="102">
        <v>1281.08</v>
      </c>
      <c r="EG201" s="103">
        <f t="shared" si="240"/>
        <v>-4061.3900000000012</v>
      </c>
      <c r="EH201" s="104">
        <f t="shared" si="188"/>
        <v>-0.76020829316776706</v>
      </c>
      <c r="EI201" s="101"/>
      <c r="EJ201" s="101"/>
      <c r="EK201" s="396"/>
      <c r="EL201" s="2"/>
      <c r="EM201" s="101"/>
      <c r="EN201" s="101"/>
    </row>
    <row r="202" spans="1:144" s="1" customFormat="1" ht="15.75" customHeight="1" x14ac:dyDescent="0.25">
      <c r="A202" s="105" t="s">
        <v>201</v>
      </c>
      <c r="B202" s="106">
        <v>1</v>
      </c>
      <c r="C202" s="107">
        <v>0</v>
      </c>
      <c r="D202" s="76" t="s">
        <v>480</v>
      </c>
      <c r="E202" s="77">
        <v>171.09999999999997</v>
      </c>
      <c r="F202" s="78">
        <v>-706.34</v>
      </c>
      <c r="G202" s="79">
        <v>-1139.0400000000002</v>
      </c>
      <c r="H202" s="80">
        <v>0</v>
      </c>
      <c r="I202" s="81">
        <v>0</v>
      </c>
      <c r="J202" s="82">
        <f t="shared" si="194"/>
        <v>0</v>
      </c>
      <c r="K202" s="83"/>
      <c r="L202" s="84">
        <v>0</v>
      </c>
      <c r="M202" s="84">
        <v>0</v>
      </c>
      <c r="N202" s="82">
        <f t="shared" si="196"/>
        <v>0</v>
      </c>
      <c r="O202" s="83"/>
      <c r="P202" s="84">
        <v>0</v>
      </c>
      <c r="Q202" s="84">
        <v>0</v>
      </c>
      <c r="R202" s="82">
        <f t="shared" si="198"/>
        <v>0</v>
      </c>
      <c r="S202" s="83"/>
      <c r="T202" s="84">
        <v>0</v>
      </c>
      <c r="U202" s="84">
        <v>0</v>
      </c>
      <c r="V202" s="82">
        <f t="shared" si="199"/>
        <v>0</v>
      </c>
      <c r="W202" s="83"/>
      <c r="X202" s="84">
        <v>0</v>
      </c>
      <c r="Y202" s="84">
        <v>0</v>
      </c>
      <c r="Z202" s="82">
        <f t="shared" si="200"/>
        <v>0</v>
      </c>
      <c r="AA202" s="83"/>
      <c r="AB202" s="84">
        <v>0</v>
      </c>
      <c r="AC202" s="84">
        <v>0</v>
      </c>
      <c r="AD202" s="82">
        <f t="shared" si="201"/>
        <v>0</v>
      </c>
      <c r="AE202" s="83"/>
      <c r="AF202" s="84">
        <v>58.570000000000007</v>
      </c>
      <c r="AG202" s="84">
        <v>344.15</v>
      </c>
      <c r="AH202" s="82">
        <f t="shared" si="203"/>
        <v>-285.58</v>
      </c>
      <c r="AI202" s="85">
        <f t="shared" si="204"/>
        <v>5.875875021341983</v>
      </c>
      <c r="AJ202" s="84">
        <v>0</v>
      </c>
      <c r="AK202" s="84">
        <v>0</v>
      </c>
      <c r="AL202" s="82">
        <f t="shared" si="205"/>
        <v>0</v>
      </c>
      <c r="AM202" s="86"/>
      <c r="AN202" s="80">
        <v>0</v>
      </c>
      <c r="AO202" s="81">
        <v>0</v>
      </c>
      <c r="AP202" s="87">
        <f t="shared" si="207"/>
        <v>0</v>
      </c>
      <c r="AQ202" s="83"/>
      <c r="AR202" s="84">
        <v>0</v>
      </c>
      <c r="AS202" s="84">
        <v>0</v>
      </c>
      <c r="AT202" s="87">
        <f t="shared" si="191"/>
        <v>0</v>
      </c>
      <c r="AU202" s="96"/>
      <c r="AV202" s="80">
        <v>188.8</v>
      </c>
      <c r="AW202" s="81">
        <v>185.4</v>
      </c>
      <c r="AX202" s="87">
        <f t="shared" si="208"/>
        <v>3.4000000000000057</v>
      </c>
      <c r="AY202" s="83">
        <f t="shared" si="209"/>
        <v>0.98199152542372881</v>
      </c>
      <c r="AZ202" s="90">
        <v>0</v>
      </c>
      <c r="BA202" s="82">
        <v>0</v>
      </c>
      <c r="BB202" s="82">
        <f t="shared" si="210"/>
        <v>0</v>
      </c>
      <c r="BC202" s="91"/>
      <c r="BD202" s="84">
        <v>1114.52</v>
      </c>
      <c r="BE202" s="84">
        <v>0</v>
      </c>
      <c r="BF202" s="87">
        <f t="shared" si="211"/>
        <v>1114.52</v>
      </c>
      <c r="BG202" s="83">
        <f t="shared" si="212"/>
        <v>0</v>
      </c>
      <c r="BH202" s="84">
        <v>0</v>
      </c>
      <c r="BI202" s="84">
        <v>0</v>
      </c>
      <c r="BJ202" s="82">
        <f t="shared" si="213"/>
        <v>0</v>
      </c>
      <c r="BK202" s="86"/>
      <c r="BL202" s="80">
        <v>0</v>
      </c>
      <c r="BM202" s="80">
        <v>0</v>
      </c>
      <c r="BN202" s="82">
        <f t="shared" si="215"/>
        <v>0</v>
      </c>
      <c r="BO202" s="86"/>
      <c r="BP202" s="80">
        <v>0</v>
      </c>
      <c r="BQ202" s="80">
        <v>0</v>
      </c>
      <c r="BR202" s="82">
        <f t="shared" si="217"/>
        <v>0</v>
      </c>
      <c r="BS202" s="86"/>
      <c r="BT202" s="80">
        <v>0</v>
      </c>
      <c r="BU202" s="80">
        <v>0</v>
      </c>
      <c r="BV202" s="82">
        <f t="shared" si="218"/>
        <v>0</v>
      </c>
      <c r="BW202" s="86"/>
      <c r="BX202" s="80">
        <v>0</v>
      </c>
      <c r="BY202" s="80">
        <v>0</v>
      </c>
      <c r="BZ202" s="82">
        <f t="shared" si="219"/>
        <v>0</v>
      </c>
      <c r="CA202" s="86"/>
      <c r="CB202" s="80">
        <v>0</v>
      </c>
      <c r="CC202" s="80">
        <v>0</v>
      </c>
      <c r="CD202" s="82">
        <f t="shared" si="220"/>
        <v>0</v>
      </c>
      <c r="CE202" s="83"/>
      <c r="CF202" s="84">
        <v>0</v>
      </c>
      <c r="CG202" s="84">
        <v>0</v>
      </c>
      <c r="CH202" s="82">
        <f t="shared" si="222"/>
        <v>0</v>
      </c>
      <c r="CI202" s="86"/>
      <c r="CJ202" s="80">
        <v>0</v>
      </c>
      <c r="CK202" s="81">
        <v>0</v>
      </c>
      <c r="CL202" s="81">
        <v>0</v>
      </c>
      <c r="CM202" s="92"/>
      <c r="CN202" s="93">
        <v>0</v>
      </c>
      <c r="CO202" s="93">
        <v>0</v>
      </c>
      <c r="CP202" s="87">
        <f t="shared" si="224"/>
        <v>0</v>
      </c>
      <c r="CQ202" s="94"/>
      <c r="CR202" s="80">
        <v>0</v>
      </c>
      <c r="CS202" s="81">
        <v>0</v>
      </c>
      <c r="CT202" s="87">
        <f t="shared" si="226"/>
        <v>0</v>
      </c>
      <c r="CU202" s="94"/>
      <c r="CV202" s="80">
        <v>0</v>
      </c>
      <c r="CW202" s="81">
        <v>0</v>
      </c>
      <c r="CX202" s="87">
        <f t="shared" si="228"/>
        <v>0</v>
      </c>
      <c r="CY202" s="86"/>
      <c r="CZ202" s="80">
        <v>0</v>
      </c>
      <c r="DA202" s="81">
        <v>0</v>
      </c>
      <c r="DB202" s="87">
        <f t="shared" si="230"/>
        <v>0</v>
      </c>
      <c r="DC202" s="86"/>
      <c r="DD202" s="80">
        <v>0</v>
      </c>
      <c r="DE202" s="81">
        <v>0</v>
      </c>
      <c r="DF202" s="87">
        <f t="shared" si="231"/>
        <v>0</v>
      </c>
      <c r="DG202" s="86"/>
      <c r="DH202" s="95">
        <v>0</v>
      </c>
      <c r="DI202" s="403">
        <v>0</v>
      </c>
      <c r="DJ202" s="87">
        <f t="shared" si="232"/>
        <v>0</v>
      </c>
      <c r="DK202" s="94"/>
      <c r="DL202" s="80">
        <v>0</v>
      </c>
      <c r="DM202" s="81">
        <v>0</v>
      </c>
      <c r="DN202" s="87">
        <f t="shared" si="234"/>
        <v>0</v>
      </c>
      <c r="DO202" s="406"/>
      <c r="DP202" s="84">
        <v>0</v>
      </c>
      <c r="DQ202" s="80">
        <v>0</v>
      </c>
      <c r="DR202" s="82">
        <f t="shared" si="235"/>
        <v>0</v>
      </c>
      <c r="DS202" s="96"/>
      <c r="DT202" s="97">
        <v>46.65</v>
      </c>
      <c r="DU202" s="97">
        <v>17.869999999999997</v>
      </c>
      <c r="DV202" s="98">
        <f t="shared" si="238"/>
        <v>1408.54</v>
      </c>
      <c r="DW202" s="87">
        <f t="shared" si="239"/>
        <v>547.41999999999996</v>
      </c>
      <c r="DX202" s="87">
        <f t="shared" si="236"/>
        <v>861.12</v>
      </c>
      <c r="DY202" s="83">
        <f t="shared" si="237"/>
        <v>0.38864355999829608</v>
      </c>
      <c r="DZ202" s="108"/>
      <c r="EA202" s="100">
        <f t="shared" si="192"/>
        <v>154.77999999999997</v>
      </c>
      <c r="EB202" s="91">
        <f t="shared" si="193"/>
        <v>-24.520000000000209</v>
      </c>
      <c r="EC202" s="101"/>
      <c r="ED202" s="101"/>
      <c r="EE202" s="102">
        <v>220.09</v>
      </c>
      <c r="EF202" s="102">
        <v>7073.3</v>
      </c>
      <c r="EG202" s="103">
        <f t="shared" si="240"/>
        <v>6853.21</v>
      </c>
      <c r="EH202" s="104">
        <f t="shared" si="188"/>
        <v>31.138216184288247</v>
      </c>
      <c r="EI202" s="101"/>
      <c r="EJ202" s="101"/>
      <c r="EK202" s="396"/>
      <c r="EL202" s="2"/>
      <c r="EM202" s="101"/>
      <c r="EN202" s="101"/>
    </row>
    <row r="203" spans="1:144" s="1" customFormat="1" ht="15.75" customHeight="1" x14ac:dyDescent="0.25">
      <c r="A203" s="105" t="s">
        <v>202</v>
      </c>
      <c r="B203" s="106">
        <v>9</v>
      </c>
      <c r="C203" s="107">
        <v>3</v>
      </c>
      <c r="D203" s="76" t="s">
        <v>481</v>
      </c>
      <c r="E203" s="77">
        <v>6620.3000000000011</v>
      </c>
      <c r="F203" s="78">
        <v>52082.899999999994</v>
      </c>
      <c r="G203" s="79">
        <v>11816.519999999995</v>
      </c>
      <c r="H203" s="80">
        <v>10210.48</v>
      </c>
      <c r="I203" s="81">
        <v>850.54</v>
      </c>
      <c r="J203" s="82">
        <f t="shared" si="194"/>
        <v>9359.9399999999987</v>
      </c>
      <c r="K203" s="83">
        <f t="shared" si="195"/>
        <v>8.3300687137137536E-2</v>
      </c>
      <c r="L203" s="84">
        <v>5701.420000000001</v>
      </c>
      <c r="M203" s="84">
        <v>575.74</v>
      </c>
      <c r="N203" s="82">
        <f t="shared" si="196"/>
        <v>5125.6800000000012</v>
      </c>
      <c r="O203" s="83">
        <f t="shared" si="197"/>
        <v>0.10098186065927434</v>
      </c>
      <c r="P203" s="84">
        <v>8157.5300000000007</v>
      </c>
      <c r="Q203" s="84">
        <v>6267.37</v>
      </c>
      <c r="R203" s="82">
        <f t="shared" si="198"/>
        <v>1890.1600000000008</v>
      </c>
      <c r="S203" s="83">
        <f t="shared" si="243"/>
        <v>0.76829260817919143</v>
      </c>
      <c r="T203" s="84">
        <v>1905.7199999999998</v>
      </c>
      <c r="U203" s="84">
        <v>1685.0900000000001</v>
      </c>
      <c r="V203" s="82">
        <f t="shared" si="199"/>
        <v>220.62999999999965</v>
      </c>
      <c r="W203" s="83">
        <f t="shared" si="244"/>
        <v>0.88422748357576153</v>
      </c>
      <c r="X203" s="84">
        <v>791.11999999999989</v>
      </c>
      <c r="Y203" s="84">
        <v>282.36</v>
      </c>
      <c r="Z203" s="82">
        <f t="shared" si="200"/>
        <v>508.75999999999988</v>
      </c>
      <c r="AA203" s="83">
        <f t="shared" si="189"/>
        <v>0.35691172009303274</v>
      </c>
      <c r="AB203" s="84">
        <v>4819.5200000000004</v>
      </c>
      <c r="AC203" s="84">
        <v>3412.0699999999997</v>
      </c>
      <c r="AD203" s="82">
        <f t="shared" si="201"/>
        <v>1407.4500000000007</v>
      </c>
      <c r="AE203" s="83">
        <f t="shared" si="202"/>
        <v>0.70796884337029398</v>
      </c>
      <c r="AF203" s="84">
        <v>2266.79</v>
      </c>
      <c r="AG203" s="84">
        <v>0</v>
      </c>
      <c r="AH203" s="82">
        <f t="shared" si="203"/>
        <v>2266.79</v>
      </c>
      <c r="AI203" s="85">
        <f t="shared" si="204"/>
        <v>0</v>
      </c>
      <c r="AJ203" s="84">
        <v>11884.11</v>
      </c>
      <c r="AK203" s="84">
        <v>13278.419999999998</v>
      </c>
      <c r="AL203" s="82">
        <f t="shared" si="205"/>
        <v>-1394.3099999999977</v>
      </c>
      <c r="AM203" s="86">
        <f t="shared" si="206"/>
        <v>1.1173255717087773</v>
      </c>
      <c r="AN203" s="80">
        <v>37006.78</v>
      </c>
      <c r="AO203" s="81">
        <v>37820.22</v>
      </c>
      <c r="AP203" s="87">
        <f t="shared" si="207"/>
        <v>-813.44000000000233</v>
      </c>
      <c r="AQ203" s="83">
        <f t="shared" ref="AQ203:AQ239" si="247">AO203/AN203</f>
        <v>1.0219808370249992</v>
      </c>
      <c r="AR203" s="84">
        <v>3197.0599999999995</v>
      </c>
      <c r="AS203" s="84">
        <v>3046.8799999999997</v>
      </c>
      <c r="AT203" s="87">
        <f t="shared" si="191"/>
        <v>150.17999999999984</v>
      </c>
      <c r="AU203" s="96">
        <f t="shared" ref="AU203:AU239" si="248">AS203/AR203</f>
        <v>0.95302559226289163</v>
      </c>
      <c r="AV203" s="80">
        <v>3006.95</v>
      </c>
      <c r="AW203" s="81">
        <v>0</v>
      </c>
      <c r="AX203" s="87">
        <f t="shared" si="208"/>
        <v>3006.95</v>
      </c>
      <c r="AY203" s="83">
        <f t="shared" si="209"/>
        <v>0</v>
      </c>
      <c r="AZ203" s="90">
        <v>0</v>
      </c>
      <c r="BA203" s="82">
        <v>0</v>
      </c>
      <c r="BB203" s="82">
        <f t="shared" si="210"/>
        <v>0</v>
      </c>
      <c r="BC203" s="91"/>
      <c r="BD203" s="84">
        <v>39608.590000000004</v>
      </c>
      <c r="BE203" s="84">
        <v>11831.970000000001</v>
      </c>
      <c r="BF203" s="87">
        <f t="shared" si="211"/>
        <v>27776.620000000003</v>
      </c>
      <c r="BG203" s="83">
        <f t="shared" si="212"/>
        <v>0.29872232260729303</v>
      </c>
      <c r="BH203" s="84">
        <v>6405.82</v>
      </c>
      <c r="BI203" s="84">
        <v>2490.5700000000002</v>
      </c>
      <c r="BJ203" s="82">
        <f t="shared" si="213"/>
        <v>3915.2499999999995</v>
      </c>
      <c r="BK203" s="86">
        <f t="shared" si="214"/>
        <v>0.38879799931936898</v>
      </c>
      <c r="BL203" s="80">
        <v>9599.91</v>
      </c>
      <c r="BM203" s="80">
        <v>0</v>
      </c>
      <c r="BN203" s="82">
        <f t="shared" si="215"/>
        <v>9599.91</v>
      </c>
      <c r="BO203" s="86">
        <f t="shared" si="216"/>
        <v>0</v>
      </c>
      <c r="BP203" s="80">
        <v>1905.3300000000002</v>
      </c>
      <c r="BQ203" s="80">
        <v>1734.24</v>
      </c>
      <c r="BR203" s="82">
        <f t="shared" si="217"/>
        <v>171.09000000000015</v>
      </c>
      <c r="BS203" s="86">
        <f t="shared" si="245"/>
        <v>0.91020453149848046</v>
      </c>
      <c r="BT203" s="80">
        <v>3994.3500000000004</v>
      </c>
      <c r="BU203" s="80">
        <v>905</v>
      </c>
      <c r="BV203" s="82">
        <f t="shared" si="218"/>
        <v>3089.3500000000004</v>
      </c>
      <c r="BW203" s="86">
        <f t="shared" si="246"/>
        <v>0.22657003016761174</v>
      </c>
      <c r="BX203" s="80">
        <v>2857.31</v>
      </c>
      <c r="BY203" s="80">
        <v>0</v>
      </c>
      <c r="BZ203" s="82">
        <f t="shared" si="219"/>
        <v>2857.31</v>
      </c>
      <c r="CA203" s="86">
        <f t="shared" si="190"/>
        <v>0</v>
      </c>
      <c r="CB203" s="80">
        <v>1799.9100000000003</v>
      </c>
      <c r="CC203" s="80">
        <v>1157.4199999999998</v>
      </c>
      <c r="CD203" s="82">
        <f t="shared" si="220"/>
        <v>642.49000000000046</v>
      </c>
      <c r="CE203" s="83">
        <f t="shared" si="221"/>
        <v>0.64304326327427463</v>
      </c>
      <c r="CF203" s="84">
        <v>211.42999999999998</v>
      </c>
      <c r="CG203" s="84">
        <v>0</v>
      </c>
      <c r="CH203" s="82">
        <f t="shared" si="222"/>
        <v>211.42999999999998</v>
      </c>
      <c r="CI203" s="86">
        <f t="shared" si="223"/>
        <v>0</v>
      </c>
      <c r="CJ203" s="80">
        <v>0</v>
      </c>
      <c r="CK203" s="81">
        <v>0</v>
      </c>
      <c r="CL203" s="81">
        <v>0</v>
      </c>
      <c r="CM203" s="92"/>
      <c r="CN203" s="93">
        <v>23444.000000000004</v>
      </c>
      <c r="CO203" s="93">
        <v>29619.18</v>
      </c>
      <c r="CP203" s="87">
        <f t="shared" si="224"/>
        <v>-6175.1799999999967</v>
      </c>
      <c r="CQ203" s="94">
        <f t="shared" si="225"/>
        <v>1.2634012967070465</v>
      </c>
      <c r="CR203" s="80">
        <v>32135.460000000006</v>
      </c>
      <c r="CS203" s="81">
        <v>32387.030000000002</v>
      </c>
      <c r="CT203" s="87">
        <f t="shared" si="226"/>
        <v>-251.56999999999607</v>
      </c>
      <c r="CU203" s="94">
        <f t="shared" si="227"/>
        <v>1.0078284238034867</v>
      </c>
      <c r="CV203" s="80">
        <v>3605.3700000000003</v>
      </c>
      <c r="CW203" s="81">
        <v>0</v>
      </c>
      <c r="CX203" s="87">
        <f t="shared" si="228"/>
        <v>3605.3700000000003</v>
      </c>
      <c r="CY203" s="86">
        <f t="shared" si="229"/>
        <v>0</v>
      </c>
      <c r="CZ203" s="80">
        <v>413.52</v>
      </c>
      <c r="DA203" s="81">
        <v>322.57</v>
      </c>
      <c r="DB203" s="87">
        <f t="shared" si="230"/>
        <v>90.949999999999989</v>
      </c>
      <c r="DC203" s="86">
        <f t="shared" si="241"/>
        <v>0.78005900561036956</v>
      </c>
      <c r="DD203" s="80">
        <v>51.509999999999991</v>
      </c>
      <c r="DE203" s="81">
        <v>0</v>
      </c>
      <c r="DF203" s="87">
        <f t="shared" si="231"/>
        <v>51.509999999999991</v>
      </c>
      <c r="DG203" s="86">
        <f t="shared" si="242"/>
        <v>0</v>
      </c>
      <c r="DH203" s="95">
        <v>10759.12</v>
      </c>
      <c r="DI203" s="403">
        <v>8617.99</v>
      </c>
      <c r="DJ203" s="87">
        <f t="shared" si="232"/>
        <v>2141.130000000001</v>
      </c>
      <c r="DK203" s="94">
        <f t="shared" si="233"/>
        <v>0.80099394746038699</v>
      </c>
      <c r="DL203" s="80">
        <v>5160.2300000000005</v>
      </c>
      <c r="DM203" s="81">
        <v>4176.3500000000004</v>
      </c>
      <c r="DN203" s="87">
        <f t="shared" si="234"/>
        <v>983.88000000000011</v>
      </c>
      <c r="DO203" s="406">
        <f t="shared" ref="DO203:DO239" si="249">DM203/DL203</f>
        <v>0.80933408007007435</v>
      </c>
      <c r="DP203" s="84">
        <v>0</v>
      </c>
      <c r="DQ203" s="80">
        <v>0</v>
      </c>
      <c r="DR203" s="82">
        <f t="shared" si="235"/>
        <v>0</v>
      </c>
      <c r="DS203" s="96"/>
      <c r="DT203" s="97">
        <v>7941.38</v>
      </c>
      <c r="DU203" s="97">
        <v>5726.2499999999991</v>
      </c>
      <c r="DV203" s="98">
        <f t="shared" si="238"/>
        <v>238840.72</v>
      </c>
      <c r="DW203" s="87">
        <f t="shared" si="239"/>
        <v>166187.26</v>
      </c>
      <c r="DX203" s="87">
        <f t="shared" si="236"/>
        <v>72653.459999999992</v>
      </c>
      <c r="DY203" s="83">
        <f t="shared" si="237"/>
        <v>0.69580790076332044</v>
      </c>
      <c r="DZ203" s="108"/>
      <c r="EA203" s="100">
        <f t="shared" si="192"/>
        <v>124736.35999999999</v>
      </c>
      <c r="EB203" s="91">
        <f t="shared" si="193"/>
        <v>60079.970000000008</v>
      </c>
      <c r="EC203" s="101"/>
      <c r="ED203" s="101"/>
      <c r="EE203" s="102">
        <v>37759.210000000006</v>
      </c>
      <c r="EF203" s="102">
        <v>9898.68</v>
      </c>
      <c r="EG203" s="103">
        <f t="shared" si="240"/>
        <v>-27860.530000000006</v>
      </c>
      <c r="EH203" s="104">
        <f t="shared" si="188"/>
        <v>-0.73784726958005742</v>
      </c>
      <c r="EI203" s="101"/>
      <c r="EJ203" s="101"/>
      <c r="EK203" s="396"/>
      <c r="EL203" s="2"/>
      <c r="EM203" s="101"/>
      <c r="EN203" s="101"/>
    </row>
    <row r="204" spans="1:144" s="1" customFormat="1" ht="15.75" customHeight="1" x14ac:dyDescent="0.25">
      <c r="A204" s="105" t="s">
        <v>203</v>
      </c>
      <c r="B204" s="106">
        <v>5</v>
      </c>
      <c r="C204" s="107">
        <v>2</v>
      </c>
      <c r="D204" s="76" t="s">
        <v>482</v>
      </c>
      <c r="E204" s="77">
        <v>1714.1142857142856</v>
      </c>
      <c r="F204" s="78">
        <v>4442.809999999994</v>
      </c>
      <c r="G204" s="79">
        <v>19409.670000000006</v>
      </c>
      <c r="H204" s="80">
        <v>2675.1400000000003</v>
      </c>
      <c r="I204" s="81">
        <v>665.47</v>
      </c>
      <c r="J204" s="82">
        <f t="shared" si="194"/>
        <v>2009.6700000000003</v>
      </c>
      <c r="K204" s="83">
        <f t="shared" si="195"/>
        <v>0.24876081251822332</v>
      </c>
      <c r="L204" s="84">
        <v>1423.7</v>
      </c>
      <c r="M204" s="84">
        <v>383.95</v>
      </c>
      <c r="N204" s="82">
        <f t="shared" si="196"/>
        <v>1039.75</v>
      </c>
      <c r="O204" s="83">
        <f t="shared" si="197"/>
        <v>0.26968462456978293</v>
      </c>
      <c r="P204" s="84">
        <v>2203.9699999999998</v>
      </c>
      <c r="Q204" s="84">
        <v>1715.6900000000003</v>
      </c>
      <c r="R204" s="82">
        <f t="shared" si="198"/>
        <v>488.27999999999952</v>
      </c>
      <c r="S204" s="83">
        <f t="shared" si="243"/>
        <v>0.77845433467787695</v>
      </c>
      <c r="T204" s="84">
        <v>464.11</v>
      </c>
      <c r="U204" s="84">
        <v>396.08</v>
      </c>
      <c r="V204" s="82">
        <f t="shared" si="199"/>
        <v>68.03000000000003</v>
      </c>
      <c r="W204" s="83">
        <f t="shared" si="244"/>
        <v>0.85341837064489012</v>
      </c>
      <c r="X204" s="84">
        <v>117.45000000000002</v>
      </c>
      <c r="Y204" s="84">
        <v>140.78</v>
      </c>
      <c r="Z204" s="82">
        <f t="shared" si="200"/>
        <v>-23.329999999999984</v>
      </c>
      <c r="AA204" s="83">
        <f t="shared" si="189"/>
        <v>1.198637718177948</v>
      </c>
      <c r="AB204" s="84">
        <v>1690.51</v>
      </c>
      <c r="AC204" s="84">
        <v>3863.55</v>
      </c>
      <c r="AD204" s="82">
        <f t="shared" si="201"/>
        <v>-2173.04</v>
      </c>
      <c r="AE204" s="83">
        <f t="shared" si="202"/>
        <v>2.2854345729986809</v>
      </c>
      <c r="AF204" s="84">
        <v>587.04000000000008</v>
      </c>
      <c r="AG204" s="84">
        <v>0</v>
      </c>
      <c r="AH204" s="82">
        <f t="shared" si="203"/>
        <v>587.04000000000008</v>
      </c>
      <c r="AI204" s="85">
        <f t="shared" si="204"/>
        <v>0</v>
      </c>
      <c r="AJ204" s="84">
        <v>3231.9999999999995</v>
      </c>
      <c r="AK204" s="84">
        <v>2548.5700000000002</v>
      </c>
      <c r="AL204" s="82">
        <f t="shared" si="205"/>
        <v>683.42999999999938</v>
      </c>
      <c r="AM204" s="86">
        <f t="shared" si="206"/>
        <v>0.78854269801980215</v>
      </c>
      <c r="AN204" s="80">
        <v>0</v>
      </c>
      <c r="AO204" s="81">
        <v>0</v>
      </c>
      <c r="AP204" s="87">
        <f t="shared" si="207"/>
        <v>0</v>
      </c>
      <c r="AQ204" s="83"/>
      <c r="AR204" s="84">
        <v>0</v>
      </c>
      <c r="AS204" s="84">
        <v>0</v>
      </c>
      <c r="AT204" s="87">
        <f t="shared" si="191"/>
        <v>0</v>
      </c>
      <c r="AU204" s="96"/>
      <c r="AV204" s="80">
        <v>1104.6500000000001</v>
      </c>
      <c r="AW204" s="81">
        <v>0</v>
      </c>
      <c r="AX204" s="87">
        <f t="shared" si="208"/>
        <v>1104.6500000000001</v>
      </c>
      <c r="AY204" s="83">
        <f t="shared" si="209"/>
        <v>0</v>
      </c>
      <c r="AZ204" s="90">
        <v>0</v>
      </c>
      <c r="BA204" s="82">
        <v>0</v>
      </c>
      <c r="BB204" s="82">
        <f t="shared" si="210"/>
        <v>0</v>
      </c>
      <c r="BC204" s="91"/>
      <c r="BD204" s="84">
        <v>12229.510000000002</v>
      </c>
      <c r="BE204" s="84">
        <v>267.68</v>
      </c>
      <c r="BF204" s="87">
        <f t="shared" si="211"/>
        <v>11961.830000000002</v>
      </c>
      <c r="BG204" s="83">
        <f t="shared" si="212"/>
        <v>2.1888039667983424E-2</v>
      </c>
      <c r="BH204" s="84">
        <v>1560.7199999999998</v>
      </c>
      <c r="BI204" s="84">
        <v>0</v>
      </c>
      <c r="BJ204" s="82">
        <f t="shared" si="213"/>
        <v>1560.7199999999998</v>
      </c>
      <c r="BK204" s="86">
        <f t="shared" si="214"/>
        <v>0</v>
      </c>
      <c r="BL204" s="80">
        <v>2427.5500000000002</v>
      </c>
      <c r="BM204" s="80">
        <v>0</v>
      </c>
      <c r="BN204" s="82">
        <f t="shared" si="215"/>
        <v>2427.5500000000002</v>
      </c>
      <c r="BO204" s="86">
        <f t="shared" si="216"/>
        <v>0</v>
      </c>
      <c r="BP204" s="80">
        <v>295.94999999999993</v>
      </c>
      <c r="BQ204" s="80">
        <v>0</v>
      </c>
      <c r="BR204" s="82">
        <f t="shared" si="217"/>
        <v>295.94999999999993</v>
      </c>
      <c r="BS204" s="86">
        <f t="shared" si="245"/>
        <v>0</v>
      </c>
      <c r="BT204" s="80">
        <v>893.05</v>
      </c>
      <c r="BU204" s="80">
        <v>0</v>
      </c>
      <c r="BV204" s="82">
        <f t="shared" si="218"/>
        <v>893.05</v>
      </c>
      <c r="BW204" s="86">
        <f t="shared" si="246"/>
        <v>0</v>
      </c>
      <c r="BX204" s="80">
        <v>431.39</v>
      </c>
      <c r="BY204" s="80">
        <v>0</v>
      </c>
      <c r="BZ204" s="82">
        <f t="shared" si="219"/>
        <v>431.39</v>
      </c>
      <c r="CA204" s="86">
        <f t="shared" si="190"/>
        <v>0</v>
      </c>
      <c r="CB204" s="80">
        <v>582.75</v>
      </c>
      <c r="CC204" s="80">
        <v>0</v>
      </c>
      <c r="CD204" s="82">
        <f t="shared" si="220"/>
        <v>582.75</v>
      </c>
      <c r="CE204" s="83">
        <f t="shared" si="221"/>
        <v>0</v>
      </c>
      <c r="CF204" s="84">
        <v>87.42</v>
      </c>
      <c r="CG204" s="84">
        <v>0</v>
      </c>
      <c r="CH204" s="82">
        <f t="shared" si="222"/>
        <v>87.42</v>
      </c>
      <c r="CI204" s="86">
        <f t="shared" si="223"/>
        <v>0</v>
      </c>
      <c r="CJ204" s="80">
        <v>0</v>
      </c>
      <c r="CK204" s="81">
        <v>0</v>
      </c>
      <c r="CL204" s="81">
        <v>0</v>
      </c>
      <c r="CM204" s="92"/>
      <c r="CN204" s="93">
        <v>14472.270000000002</v>
      </c>
      <c r="CO204" s="93">
        <v>18983.379999999997</v>
      </c>
      <c r="CP204" s="87">
        <f t="shared" si="224"/>
        <v>-4511.1099999999951</v>
      </c>
      <c r="CQ204" s="94">
        <f t="shared" si="225"/>
        <v>1.3117071475311057</v>
      </c>
      <c r="CR204" s="80">
        <v>5772.7300000000005</v>
      </c>
      <c r="CS204" s="81">
        <v>5450.97</v>
      </c>
      <c r="CT204" s="87">
        <f t="shared" si="226"/>
        <v>321.76000000000022</v>
      </c>
      <c r="CU204" s="94">
        <f t="shared" si="227"/>
        <v>0.94426207357697312</v>
      </c>
      <c r="CV204" s="80">
        <v>3043.0899999999997</v>
      </c>
      <c r="CW204" s="81">
        <v>0</v>
      </c>
      <c r="CX204" s="87">
        <f t="shared" si="228"/>
        <v>3043.0899999999997</v>
      </c>
      <c r="CY204" s="86">
        <f t="shared" si="229"/>
        <v>0</v>
      </c>
      <c r="CZ204" s="80">
        <v>422.31</v>
      </c>
      <c r="DA204" s="81">
        <v>347.1</v>
      </c>
      <c r="DB204" s="87">
        <f t="shared" si="230"/>
        <v>75.20999999999998</v>
      </c>
      <c r="DC204" s="86">
        <f t="shared" si="241"/>
        <v>0.82190807700504376</v>
      </c>
      <c r="DD204" s="80">
        <v>55.039999999999992</v>
      </c>
      <c r="DE204" s="81">
        <v>0</v>
      </c>
      <c r="DF204" s="87">
        <f t="shared" si="231"/>
        <v>55.039999999999992</v>
      </c>
      <c r="DG204" s="86">
        <f t="shared" si="242"/>
        <v>0</v>
      </c>
      <c r="DH204" s="95">
        <v>2278.75</v>
      </c>
      <c r="DI204" s="403">
        <v>1243.6199999999999</v>
      </c>
      <c r="DJ204" s="87">
        <f t="shared" si="232"/>
        <v>1035.1300000000001</v>
      </c>
      <c r="DK204" s="94">
        <f t="shared" si="233"/>
        <v>0.54574657158529893</v>
      </c>
      <c r="DL204" s="80">
        <v>0</v>
      </c>
      <c r="DM204" s="81">
        <v>0</v>
      </c>
      <c r="DN204" s="87">
        <f t="shared" si="234"/>
        <v>0</v>
      </c>
      <c r="DO204" s="406"/>
      <c r="DP204" s="84">
        <v>0</v>
      </c>
      <c r="DQ204" s="80">
        <v>0</v>
      </c>
      <c r="DR204" s="82">
        <f t="shared" si="235"/>
        <v>0</v>
      </c>
      <c r="DS204" s="96"/>
      <c r="DT204" s="97">
        <v>1987.4300000000003</v>
      </c>
      <c r="DU204" s="97">
        <v>1237.76</v>
      </c>
      <c r="DV204" s="98">
        <f t="shared" si="238"/>
        <v>60038.530000000006</v>
      </c>
      <c r="DW204" s="87">
        <f t="shared" si="239"/>
        <v>37244.600000000006</v>
      </c>
      <c r="DX204" s="87">
        <f t="shared" si="236"/>
        <v>22793.93</v>
      </c>
      <c r="DY204" s="83">
        <f t="shared" si="237"/>
        <v>0.62034496847274578</v>
      </c>
      <c r="DZ204" s="108"/>
      <c r="EA204" s="100">
        <f t="shared" si="192"/>
        <v>27236.739999999991</v>
      </c>
      <c r="EB204" s="91">
        <f t="shared" si="193"/>
        <v>37650.330000000009</v>
      </c>
      <c r="EC204" s="101"/>
      <c r="ED204" s="101"/>
      <c r="EE204" s="102">
        <v>9382.27</v>
      </c>
      <c r="EF204" s="102">
        <v>-4.2632564145605999E-14</v>
      </c>
      <c r="EG204" s="103">
        <f t="shared" si="240"/>
        <v>-9382.27</v>
      </c>
      <c r="EH204" s="104">
        <f t="shared" si="188"/>
        <v>-1</v>
      </c>
      <c r="EI204" s="101"/>
      <c r="EJ204" s="101"/>
      <c r="EK204" s="396"/>
      <c r="EL204" s="2"/>
      <c r="EM204" s="101"/>
      <c r="EN204" s="101"/>
    </row>
    <row r="205" spans="1:144" s="1" customFormat="1" ht="15.75" customHeight="1" x14ac:dyDescent="0.25">
      <c r="A205" s="105" t="s">
        <v>204</v>
      </c>
      <c r="B205" s="106">
        <v>5</v>
      </c>
      <c r="C205" s="107">
        <v>2</v>
      </c>
      <c r="D205" s="76" t="s">
        <v>483</v>
      </c>
      <c r="E205" s="77">
        <v>1710.2999999999997</v>
      </c>
      <c r="F205" s="78">
        <v>18452.82</v>
      </c>
      <c r="G205" s="79">
        <v>21344.780000000002</v>
      </c>
      <c r="H205" s="80">
        <v>2672.65</v>
      </c>
      <c r="I205" s="81">
        <v>665.43999999999994</v>
      </c>
      <c r="J205" s="82">
        <f t="shared" si="194"/>
        <v>2007.21</v>
      </c>
      <c r="K205" s="83">
        <f t="shared" si="195"/>
        <v>0.24898134810020014</v>
      </c>
      <c r="L205" s="84">
        <v>1356.0800000000002</v>
      </c>
      <c r="M205" s="84">
        <v>383.71</v>
      </c>
      <c r="N205" s="82">
        <f t="shared" si="196"/>
        <v>972.37000000000012</v>
      </c>
      <c r="O205" s="83">
        <f t="shared" si="197"/>
        <v>0.28295528287416666</v>
      </c>
      <c r="P205" s="84">
        <v>2210.11</v>
      </c>
      <c r="Q205" s="84">
        <v>1719.06</v>
      </c>
      <c r="R205" s="82">
        <f t="shared" si="198"/>
        <v>491.05000000000018</v>
      </c>
      <c r="S205" s="83">
        <f t="shared" si="243"/>
        <v>0.77781648877205201</v>
      </c>
      <c r="T205" s="84">
        <v>463.40000000000003</v>
      </c>
      <c r="U205" s="84">
        <v>395.52</v>
      </c>
      <c r="V205" s="82">
        <f t="shared" si="199"/>
        <v>67.880000000000052</v>
      </c>
      <c r="W205" s="83">
        <f t="shared" si="244"/>
        <v>0.85351747949935253</v>
      </c>
      <c r="X205" s="84">
        <v>117.24000000000001</v>
      </c>
      <c r="Y205" s="84">
        <v>140.78</v>
      </c>
      <c r="Z205" s="82">
        <f t="shared" si="200"/>
        <v>-23.539999999999992</v>
      </c>
      <c r="AA205" s="83">
        <f t="shared" si="189"/>
        <v>1.2007847151142954</v>
      </c>
      <c r="AB205" s="84">
        <v>1689.74</v>
      </c>
      <c r="AC205" s="84">
        <v>3143.36</v>
      </c>
      <c r="AD205" s="82">
        <f t="shared" si="201"/>
        <v>-1453.6200000000001</v>
      </c>
      <c r="AE205" s="83">
        <f t="shared" si="202"/>
        <v>1.8602625255956537</v>
      </c>
      <c r="AF205" s="84">
        <v>586.13000000000011</v>
      </c>
      <c r="AG205" s="84">
        <v>0</v>
      </c>
      <c r="AH205" s="82">
        <f t="shared" si="203"/>
        <v>586.13000000000011</v>
      </c>
      <c r="AI205" s="85">
        <f t="shared" si="204"/>
        <v>0</v>
      </c>
      <c r="AJ205" s="84">
        <v>3227.4100000000003</v>
      </c>
      <c r="AK205" s="84">
        <v>1835.94</v>
      </c>
      <c r="AL205" s="82">
        <f t="shared" si="205"/>
        <v>1391.4700000000003</v>
      </c>
      <c r="AM205" s="86">
        <f t="shared" si="206"/>
        <v>0.56885862037980917</v>
      </c>
      <c r="AN205" s="80">
        <v>0</v>
      </c>
      <c r="AO205" s="81">
        <v>0</v>
      </c>
      <c r="AP205" s="87">
        <f t="shared" si="207"/>
        <v>0</v>
      </c>
      <c r="AQ205" s="83"/>
      <c r="AR205" s="84">
        <v>0</v>
      </c>
      <c r="AS205" s="84">
        <v>0</v>
      </c>
      <c r="AT205" s="87">
        <f t="shared" si="191"/>
        <v>0</v>
      </c>
      <c r="AU205" s="96"/>
      <c r="AV205" s="80">
        <v>1103.45</v>
      </c>
      <c r="AW205" s="81">
        <v>0</v>
      </c>
      <c r="AX205" s="87">
        <f t="shared" si="208"/>
        <v>1103.45</v>
      </c>
      <c r="AY205" s="83">
        <f t="shared" si="209"/>
        <v>0</v>
      </c>
      <c r="AZ205" s="90">
        <v>0</v>
      </c>
      <c r="BA205" s="82">
        <v>0</v>
      </c>
      <c r="BB205" s="82">
        <f t="shared" si="210"/>
        <v>0</v>
      </c>
      <c r="BC205" s="91"/>
      <c r="BD205" s="84">
        <v>13697.109999999999</v>
      </c>
      <c r="BE205" s="84">
        <v>178098.79</v>
      </c>
      <c r="BF205" s="87">
        <f t="shared" si="211"/>
        <v>-164401.68000000002</v>
      </c>
      <c r="BG205" s="83">
        <f t="shared" si="212"/>
        <v>13.002654574578143</v>
      </c>
      <c r="BH205" s="84">
        <v>1559.44</v>
      </c>
      <c r="BI205" s="84">
        <v>0</v>
      </c>
      <c r="BJ205" s="82">
        <f t="shared" si="213"/>
        <v>1559.44</v>
      </c>
      <c r="BK205" s="86">
        <f t="shared" si="214"/>
        <v>0</v>
      </c>
      <c r="BL205" s="80">
        <v>2312.12</v>
      </c>
      <c r="BM205" s="80">
        <v>0</v>
      </c>
      <c r="BN205" s="82">
        <f t="shared" si="215"/>
        <v>2312.12</v>
      </c>
      <c r="BO205" s="86">
        <f t="shared" si="216"/>
        <v>0</v>
      </c>
      <c r="BP205" s="80">
        <v>300.61</v>
      </c>
      <c r="BQ205" s="80">
        <v>0</v>
      </c>
      <c r="BR205" s="82">
        <f t="shared" si="217"/>
        <v>300.61</v>
      </c>
      <c r="BS205" s="86">
        <f t="shared" si="245"/>
        <v>0</v>
      </c>
      <c r="BT205" s="80">
        <v>892.84999999999991</v>
      </c>
      <c r="BU205" s="80">
        <v>0</v>
      </c>
      <c r="BV205" s="82">
        <f t="shared" si="218"/>
        <v>892.84999999999991</v>
      </c>
      <c r="BW205" s="86">
        <f t="shared" si="246"/>
        <v>0</v>
      </c>
      <c r="BX205" s="80">
        <v>431.90000000000003</v>
      </c>
      <c r="BY205" s="80">
        <v>0</v>
      </c>
      <c r="BZ205" s="82">
        <f t="shared" si="219"/>
        <v>431.90000000000003</v>
      </c>
      <c r="CA205" s="86">
        <f t="shared" si="190"/>
        <v>0</v>
      </c>
      <c r="CB205" s="80">
        <v>582.51</v>
      </c>
      <c r="CC205" s="80">
        <v>0</v>
      </c>
      <c r="CD205" s="82">
        <f t="shared" si="220"/>
        <v>582.51</v>
      </c>
      <c r="CE205" s="83">
        <f t="shared" si="221"/>
        <v>0</v>
      </c>
      <c r="CF205" s="84">
        <v>87.31</v>
      </c>
      <c r="CG205" s="84">
        <v>0</v>
      </c>
      <c r="CH205" s="82">
        <f t="shared" si="222"/>
        <v>87.31</v>
      </c>
      <c r="CI205" s="86">
        <f t="shared" si="223"/>
        <v>0</v>
      </c>
      <c r="CJ205" s="80">
        <v>0</v>
      </c>
      <c r="CK205" s="81">
        <v>0</v>
      </c>
      <c r="CL205" s="81">
        <v>0</v>
      </c>
      <c r="CM205" s="92"/>
      <c r="CN205" s="93">
        <v>12420.989999999998</v>
      </c>
      <c r="CO205" s="93">
        <v>18968.8</v>
      </c>
      <c r="CP205" s="87">
        <f t="shared" si="224"/>
        <v>-6547.8100000000013</v>
      </c>
      <c r="CQ205" s="94">
        <f t="shared" si="225"/>
        <v>1.5271568530366744</v>
      </c>
      <c r="CR205" s="80">
        <v>5769.11</v>
      </c>
      <c r="CS205" s="81">
        <v>5525.18</v>
      </c>
      <c r="CT205" s="87">
        <f t="shared" si="226"/>
        <v>243.92999999999938</v>
      </c>
      <c r="CU205" s="94">
        <f t="shared" si="227"/>
        <v>0.95771791489501856</v>
      </c>
      <c r="CV205" s="80">
        <v>4198.3500000000004</v>
      </c>
      <c r="CW205" s="81">
        <v>0</v>
      </c>
      <c r="CX205" s="87">
        <f t="shared" si="228"/>
        <v>4198.3500000000004</v>
      </c>
      <c r="CY205" s="86">
        <f t="shared" si="229"/>
        <v>0</v>
      </c>
      <c r="CZ205" s="80">
        <v>422.82000000000005</v>
      </c>
      <c r="DA205" s="81">
        <v>347.87</v>
      </c>
      <c r="DB205" s="87">
        <f t="shared" si="230"/>
        <v>74.950000000000045</v>
      </c>
      <c r="DC205" s="86">
        <f t="shared" si="241"/>
        <v>0.82273780805070706</v>
      </c>
      <c r="DD205" s="80">
        <v>54.930000000000007</v>
      </c>
      <c r="DE205" s="81">
        <v>0</v>
      </c>
      <c r="DF205" s="87">
        <f t="shared" si="231"/>
        <v>54.930000000000007</v>
      </c>
      <c r="DG205" s="86">
        <f t="shared" si="242"/>
        <v>0</v>
      </c>
      <c r="DH205" s="95">
        <v>3953.2099999999996</v>
      </c>
      <c r="DI205" s="403">
        <v>3082.08</v>
      </c>
      <c r="DJ205" s="87">
        <f t="shared" si="232"/>
        <v>871.12999999999965</v>
      </c>
      <c r="DK205" s="94">
        <f t="shared" si="233"/>
        <v>0.77963983699322836</v>
      </c>
      <c r="DL205" s="80">
        <v>0</v>
      </c>
      <c r="DM205" s="81">
        <v>0</v>
      </c>
      <c r="DN205" s="87">
        <f t="shared" si="234"/>
        <v>0</v>
      </c>
      <c r="DO205" s="406"/>
      <c r="DP205" s="84">
        <v>0</v>
      </c>
      <c r="DQ205" s="80">
        <v>0</v>
      </c>
      <c r="DR205" s="82">
        <f t="shared" si="235"/>
        <v>0</v>
      </c>
      <c r="DS205" s="96"/>
      <c r="DT205" s="97">
        <v>2057.34</v>
      </c>
      <c r="DU205" s="97">
        <v>5690.5</v>
      </c>
      <c r="DV205" s="98">
        <f t="shared" si="238"/>
        <v>62166.810000000012</v>
      </c>
      <c r="DW205" s="87">
        <f t="shared" si="239"/>
        <v>219997.03</v>
      </c>
      <c r="DX205" s="87">
        <f t="shared" si="236"/>
        <v>-157830.21999999997</v>
      </c>
      <c r="DY205" s="83">
        <f t="shared" si="237"/>
        <v>3.5388180606339614</v>
      </c>
      <c r="DZ205" s="108"/>
      <c r="EA205" s="100">
        <f t="shared" si="192"/>
        <v>-139377.4</v>
      </c>
      <c r="EB205" s="91">
        <f t="shared" si="193"/>
        <v>-136890.16000000003</v>
      </c>
      <c r="EC205" s="101"/>
      <c r="ED205" s="101"/>
      <c r="EE205" s="102">
        <v>9714.4500000000007</v>
      </c>
      <c r="EF205" s="102">
        <v>135.47</v>
      </c>
      <c r="EG205" s="103">
        <f t="shared" si="240"/>
        <v>-9578.9800000000014</v>
      </c>
      <c r="EH205" s="104">
        <f t="shared" si="188"/>
        <v>-0.98605479466156098</v>
      </c>
      <c r="EI205" s="101"/>
      <c r="EJ205" s="101"/>
      <c r="EK205" s="396"/>
      <c r="EL205" s="2"/>
      <c r="EM205" s="101"/>
      <c r="EN205" s="101"/>
    </row>
    <row r="206" spans="1:144" s="1" customFormat="1" ht="15.75" customHeight="1" x14ac:dyDescent="0.25">
      <c r="A206" s="105" t="s">
        <v>205</v>
      </c>
      <c r="B206" s="106">
        <v>5</v>
      </c>
      <c r="C206" s="107">
        <v>2</v>
      </c>
      <c r="D206" s="76" t="s">
        <v>484</v>
      </c>
      <c r="E206" s="77">
        <v>1703.1857142857141</v>
      </c>
      <c r="F206" s="78">
        <v>-34201.93</v>
      </c>
      <c r="G206" s="79">
        <v>-33897.44999999999</v>
      </c>
      <c r="H206" s="80">
        <v>2672.93</v>
      </c>
      <c r="I206" s="81">
        <v>665.43999999999994</v>
      </c>
      <c r="J206" s="82">
        <f t="shared" si="194"/>
        <v>2007.4899999999998</v>
      </c>
      <c r="K206" s="83">
        <f t="shared" si="195"/>
        <v>0.24895526631823503</v>
      </c>
      <c r="L206" s="84">
        <v>1356.0900000000001</v>
      </c>
      <c r="M206" s="84">
        <v>383.71</v>
      </c>
      <c r="N206" s="82">
        <f t="shared" si="196"/>
        <v>972.38000000000011</v>
      </c>
      <c r="O206" s="83">
        <f t="shared" si="197"/>
        <v>0.28295319632177801</v>
      </c>
      <c r="P206" s="84">
        <v>2194.16</v>
      </c>
      <c r="Q206" s="84">
        <v>1707.18</v>
      </c>
      <c r="R206" s="82">
        <f t="shared" si="198"/>
        <v>486.97999999999979</v>
      </c>
      <c r="S206" s="83">
        <f t="shared" si="243"/>
        <v>0.77805629489189498</v>
      </c>
      <c r="T206" s="84">
        <v>456.26</v>
      </c>
      <c r="U206" s="84">
        <v>389.70000000000005</v>
      </c>
      <c r="V206" s="82">
        <f t="shared" si="199"/>
        <v>66.559999999999945</v>
      </c>
      <c r="W206" s="83">
        <f t="shared" si="244"/>
        <v>0.85411826590102147</v>
      </c>
      <c r="X206" s="84">
        <v>117.03</v>
      </c>
      <c r="Y206" s="84">
        <v>140.78</v>
      </c>
      <c r="Z206" s="82">
        <f t="shared" si="200"/>
        <v>-23.75</v>
      </c>
      <c r="AA206" s="83">
        <f t="shared" si="189"/>
        <v>1.2029394172434418</v>
      </c>
      <c r="AB206" s="84">
        <v>1689.3999999999999</v>
      </c>
      <c r="AC206" s="84">
        <v>3416.2299999999996</v>
      </c>
      <c r="AD206" s="82">
        <f t="shared" si="201"/>
        <v>-1726.8299999999997</v>
      </c>
      <c r="AE206" s="83">
        <f t="shared" si="202"/>
        <v>2.0221557949567894</v>
      </c>
      <c r="AF206" s="84">
        <v>582.53</v>
      </c>
      <c r="AG206" s="84">
        <v>0</v>
      </c>
      <c r="AH206" s="82">
        <f t="shared" si="203"/>
        <v>582.53</v>
      </c>
      <c r="AI206" s="85">
        <f t="shared" si="204"/>
        <v>0</v>
      </c>
      <c r="AJ206" s="84">
        <v>3206.58</v>
      </c>
      <c r="AK206" s="84">
        <v>5243.3799999999992</v>
      </c>
      <c r="AL206" s="82">
        <f t="shared" si="205"/>
        <v>-2036.7999999999993</v>
      </c>
      <c r="AM206" s="86">
        <f t="shared" si="206"/>
        <v>1.6351938825789469</v>
      </c>
      <c r="AN206" s="80">
        <v>0</v>
      </c>
      <c r="AO206" s="81">
        <v>0</v>
      </c>
      <c r="AP206" s="87">
        <f t="shared" si="207"/>
        <v>0</v>
      </c>
      <c r="AQ206" s="83"/>
      <c r="AR206" s="84">
        <v>0</v>
      </c>
      <c r="AS206" s="84">
        <v>0</v>
      </c>
      <c r="AT206" s="87">
        <f t="shared" si="191"/>
        <v>0</v>
      </c>
      <c r="AU206" s="96"/>
      <c r="AV206" s="80">
        <v>1103.49</v>
      </c>
      <c r="AW206" s="81">
        <v>0</v>
      </c>
      <c r="AX206" s="87">
        <f t="shared" si="208"/>
        <v>1103.49</v>
      </c>
      <c r="AY206" s="83">
        <f t="shared" si="209"/>
        <v>0</v>
      </c>
      <c r="AZ206" s="90">
        <v>0</v>
      </c>
      <c r="BA206" s="82">
        <v>0</v>
      </c>
      <c r="BB206" s="82">
        <f t="shared" si="210"/>
        <v>0</v>
      </c>
      <c r="BC206" s="91"/>
      <c r="BD206" s="84">
        <v>13663.929999999997</v>
      </c>
      <c r="BE206" s="84">
        <v>13676.09</v>
      </c>
      <c r="BF206" s="87">
        <f t="shared" si="211"/>
        <v>-12.160000000003492</v>
      </c>
      <c r="BG206" s="83">
        <f t="shared" si="212"/>
        <v>1.0008899343014788</v>
      </c>
      <c r="BH206" s="84">
        <v>1559.25</v>
      </c>
      <c r="BI206" s="84">
        <v>747.01</v>
      </c>
      <c r="BJ206" s="82">
        <f t="shared" si="213"/>
        <v>812.24</v>
      </c>
      <c r="BK206" s="86">
        <f t="shared" si="214"/>
        <v>0.47908289241622576</v>
      </c>
      <c r="BL206" s="80">
        <v>2312.59</v>
      </c>
      <c r="BM206" s="80">
        <v>6249.04</v>
      </c>
      <c r="BN206" s="82">
        <f t="shared" si="215"/>
        <v>-3936.45</v>
      </c>
      <c r="BO206" s="86">
        <f t="shared" si="216"/>
        <v>2.7021824015497775</v>
      </c>
      <c r="BP206" s="80">
        <v>298.20999999999998</v>
      </c>
      <c r="BQ206" s="80">
        <v>0</v>
      </c>
      <c r="BR206" s="82">
        <f t="shared" si="217"/>
        <v>298.20999999999998</v>
      </c>
      <c r="BS206" s="86">
        <f t="shared" si="245"/>
        <v>0</v>
      </c>
      <c r="BT206" s="80">
        <v>883.64</v>
      </c>
      <c r="BU206" s="80">
        <v>0</v>
      </c>
      <c r="BV206" s="82">
        <f t="shared" si="218"/>
        <v>883.64</v>
      </c>
      <c r="BW206" s="86">
        <f t="shared" si="246"/>
        <v>0</v>
      </c>
      <c r="BX206" s="80">
        <v>431.94999999999993</v>
      </c>
      <c r="BY206" s="80">
        <v>0</v>
      </c>
      <c r="BZ206" s="82">
        <f t="shared" si="219"/>
        <v>431.94999999999993</v>
      </c>
      <c r="CA206" s="86">
        <f t="shared" si="190"/>
        <v>0</v>
      </c>
      <c r="CB206" s="80">
        <v>582.35</v>
      </c>
      <c r="CC206" s="80">
        <v>271.61</v>
      </c>
      <c r="CD206" s="82">
        <f t="shared" si="220"/>
        <v>310.74</v>
      </c>
      <c r="CE206" s="83">
        <f t="shared" si="221"/>
        <v>0.466403365673564</v>
      </c>
      <c r="CF206" s="84">
        <v>87.960000000000008</v>
      </c>
      <c r="CG206" s="84">
        <v>0</v>
      </c>
      <c r="CH206" s="82">
        <f t="shared" si="222"/>
        <v>87.960000000000008</v>
      </c>
      <c r="CI206" s="86">
        <f t="shared" si="223"/>
        <v>0</v>
      </c>
      <c r="CJ206" s="80">
        <v>0</v>
      </c>
      <c r="CK206" s="81">
        <v>0</v>
      </c>
      <c r="CL206" s="81">
        <v>0</v>
      </c>
      <c r="CM206" s="92"/>
      <c r="CN206" s="93">
        <v>13895.990000000002</v>
      </c>
      <c r="CO206" s="93">
        <v>19293.18</v>
      </c>
      <c r="CP206" s="87">
        <f t="shared" si="224"/>
        <v>-5397.1899999999987</v>
      </c>
      <c r="CQ206" s="94">
        <f t="shared" si="225"/>
        <v>1.3883990993085054</v>
      </c>
      <c r="CR206" s="80">
        <v>5768.7599999999993</v>
      </c>
      <c r="CS206" s="81">
        <v>5541.6500000000005</v>
      </c>
      <c r="CT206" s="87">
        <f t="shared" si="226"/>
        <v>227.10999999999876</v>
      </c>
      <c r="CU206" s="94">
        <f t="shared" si="227"/>
        <v>0.96063105416068639</v>
      </c>
      <c r="CV206" s="80">
        <v>2992.73</v>
      </c>
      <c r="CW206" s="81">
        <v>0</v>
      </c>
      <c r="CX206" s="87">
        <f t="shared" si="228"/>
        <v>2992.73</v>
      </c>
      <c r="CY206" s="86">
        <f t="shared" si="229"/>
        <v>0</v>
      </c>
      <c r="CZ206" s="80">
        <v>422.6</v>
      </c>
      <c r="DA206" s="81">
        <v>347.56</v>
      </c>
      <c r="DB206" s="87">
        <f t="shared" si="230"/>
        <v>75.04000000000002</v>
      </c>
      <c r="DC206" s="86">
        <f t="shared" si="241"/>
        <v>0.82243256034074774</v>
      </c>
      <c r="DD206" s="80">
        <v>55.29</v>
      </c>
      <c r="DE206" s="81">
        <v>0</v>
      </c>
      <c r="DF206" s="87">
        <f t="shared" si="231"/>
        <v>55.29</v>
      </c>
      <c r="DG206" s="86">
        <f t="shared" si="242"/>
        <v>0</v>
      </c>
      <c r="DH206" s="95">
        <v>3623.3899999999994</v>
      </c>
      <c r="DI206" s="403">
        <v>2185.09</v>
      </c>
      <c r="DJ206" s="87">
        <f t="shared" si="232"/>
        <v>1438.2999999999993</v>
      </c>
      <c r="DK206" s="94">
        <f t="shared" si="233"/>
        <v>0.60305128622643445</v>
      </c>
      <c r="DL206" s="80">
        <v>0</v>
      </c>
      <c r="DM206" s="81">
        <v>0</v>
      </c>
      <c r="DN206" s="87">
        <f t="shared" si="234"/>
        <v>0</v>
      </c>
      <c r="DO206" s="406"/>
      <c r="DP206" s="84">
        <v>0</v>
      </c>
      <c r="DQ206" s="80">
        <v>0</v>
      </c>
      <c r="DR206" s="82">
        <f t="shared" si="235"/>
        <v>0</v>
      </c>
      <c r="DS206" s="96"/>
      <c r="DT206" s="97">
        <v>2052.27</v>
      </c>
      <c r="DU206" s="97">
        <v>1979.12</v>
      </c>
      <c r="DV206" s="98">
        <f t="shared" si="238"/>
        <v>62009.379999999983</v>
      </c>
      <c r="DW206" s="87">
        <f t="shared" si="239"/>
        <v>62236.77</v>
      </c>
      <c r="DX206" s="87">
        <f t="shared" si="236"/>
        <v>-227.39000000001397</v>
      </c>
      <c r="DY206" s="83">
        <f t="shared" si="237"/>
        <v>1.0036670258596363</v>
      </c>
      <c r="DZ206" s="108"/>
      <c r="EA206" s="100">
        <f t="shared" si="192"/>
        <v>-34429.320000000014</v>
      </c>
      <c r="EB206" s="91">
        <f t="shared" si="193"/>
        <v>-35021.32</v>
      </c>
      <c r="EC206" s="101"/>
      <c r="ED206" s="101"/>
      <c r="EE206" s="102">
        <v>9690.01</v>
      </c>
      <c r="EF206" s="102">
        <v>66142.14</v>
      </c>
      <c r="EG206" s="103">
        <f t="shared" si="240"/>
        <v>56452.13</v>
      </c>
      <c r="EH206" s="104">
        <f t="shared" si="188"/>
        <v>5.8258071973093939</v>
      </c>
      <c r="EI206" s="101"/>
      <c r="EJ206" s="101"/>
      <c r="EK206" s="396"/>
      <c r="EL206" s="2"/>
      <c r="EM206" s="101"/>
      <c r="EN206" s="101"/>
    </row>
    <row r="207" spans="1:144" s="1" customFormat="1" ht="15.75" customHeight="1" x14ac:dyDescent="0.25">
      <c r="A207" s="105" t="s">
        <v>242</v>
      </c>
      <c r="B207" s="106">
        <v>9</v>
      </c>
      <c r="C207" s="107">
        <v>3</v>
      </c>
      <c r="D207" s="76" t="s">
        <v>485</v>
      </c>
      <c r="E207" s="77">
        <v>5413.4428571428571</v>
      </c>
      <c r="F207" s="78">
        <v>46164.580000000024</v>
      </c>
      <c r="G207" s="79">
        <v>50615.469999999994</v>
      </c>
      <c r="H207" s="80">
        <v>6685.04</v>
      </c>
      <c r="I207" s="81">
        <v>952.27</v>
      </c>
      <c r="J207" s="82">
        <f t="shared" si="194"/>
        <v>5732.77</v>
      </c>
      <c r="K207" s="83">
        <f t="shared" si="195"/>
        <v>0.14244791355025549</v>
      </c>
      <c r="L207" s="84">
        <v>3388.3</v>
      </c>
      <c r="M207" s="84">
        <v>639.89</v>
      </c>
      <c r="N207" s="82">
        <f t="shared" si="196"/>
        <v>2748.4100000000003</v>
      </c>
      <c r="O207" s="83">
        <f t="shared" si="197"/>
        <v>0.18885281704689666</v>
      </c>
      <c r="P207" s="84">
        <v>6544.32</v>
      </c>
      <c r="Q207" s="84">
        <v>5037.42</v>
      </c>
      <c r="R207" s="82">
        <f t="shared" si="198"/>
        <v>1506.8999999999996</v>
      </c>
      <c r="S207" s="83">
        <f t="shared" si="243"/>
        <v>0.76973925480416605</v>
      </c>
      <c r="T207" s="84">
        <v>1582.33</v>
      </c>
      <c r="U207" s="84">
        <v>1358.8700000000001</v>
      </c>
      <c r="V207" s="82">
        <f t="shared" si="199"/>
        <v>223.45999999999981</v>
      </c>
      <c r="W207" s="83">
        <f t="shared" si="244"/>
        <v>0.85877787819228613</v>
      </c>
      <c r="X207" s="84">
        <v>292.32</v>
      </c>
      <c r="Y207" s="84">
        <v>281.61</v>
      </c>
      <c r="Z207" s="82">
        <f t="shared" si="200"/>
        <v>10.70999999999998</v>
      </c>
      <c r="AA207" s="83">
        <f t="shared" si="189"/>
        <v>0.96336206896551735</v>
      </c>
      <c r="AB207" s="84">
        <v>4627.41</v>
      </c>
      <c r="AC207" s="84">
        <v>3405.2700000000004</v>
      </c>
      <c r="AD207" s="82">
        <f t="shared" si="201"/>
        <v>1222.1399999999994</v>
      </c>
      <c r="AE207" s="83">
        <f t="shared" si="202"/>
        <v>0.73589113564607422</v>
      </c>
      <c r="AF207" s="84">
        <v>1853.5499999999997</v>
      </c>
      <c r="AG207" s="84">
        <v>3105.82</v>
      </c>
      <c r="AH207" s="82">
        <f t="shared" si="203"/>
        <v>-1252.2700000000004</v>
      </c>
      <c r="AI207" s="85">
        <f t="shared" si="204"/>
        <v>1.6756062690512803</v>
      </c>
      <c r="AJ207" s="84">
        <v>10178.91</v>
      </c>
      <c r="AK207" s="84">
        <v>16747.73</v>
      </c>
      <c r="AL207" s="82">
        <f t="shared" si="205"/>
        <v>-6568.82</v>
      </c>
      <c r="AM207" s="86">
        <f t="shared" si="206"/>
        <v>1.6453362884631066</v>
      </c>
      <c r="AN207" s="80">
        <v>56972.810000000005</v>
      </c>
      <c r="AO207" s="81">
        <v>55595.62</v>
      </c>
      <c r="AP207" s="87">
        <f t="shared" si="207"/>
        <v>1377.1900000000023</v>
      </c>
      <c r="AQ207" s="83">
        <f t="shared" si="247"/>
        <v>0.97582724109974561</v>
      </c>
      <c r="AR207" s="84">
        <v>0</v>
      </c>
      <c r="AS207" s="84">
        <v>0</v>
      </c>
      <c r="AT207" s="87">
        <f t="shared" si="191"/>
        <v>0</v>
      </c>
      <c r="AU207" s="96"/>
      <c r="AV207" s="80">
        <v>2685.06</v>
      </c>
      <c r="AW207" s="81">
        <v>0</v>
      </c>
      <c r="AX207" s="87">
        <f t="shared" si="208"/>
        <v>2685.06</v>
      </c>
      <c r="AY207" s="83">
        <f t="shared" si="209"/>
        <v>0</v>
      </c>
      <c r="AZ207" s="90">
        <v>0</v>
      </c>
      <c r="BA207" s="82">
        <v>0</v>
      </c>
      <c r="BB207" s="82">
        <f t="shared" si="210"/>
        <v>0</v>
      </c>
      <c r="BC207" s="91"/>
      <c r="BD207" s="84">
        <v>45271.11</v>
      </c>
      <c r="BE207" s="84">
        <v>5071.6499999999996</v>
      </c>
      <c r="BF207" s="87">
        <f t="shared" si="211"/>
        <v>40199.46</v>
      </c>
      <c r="BG207" s="83">
        <f t="shared" si="212"/>
        <v>0.11202839956873158</v>
      </c>
      <c r="BH207" s="84">
        <v>3874.94</v>
      </c>
      <c r="BI207" s="84">
        <v>0</v>
      </c>
      <c r="BJ207" s="82">
        <f t="shared" si="213"/>
        <v>3874.94</v>
      </c>
      <c r="BK207" s="86">
        <f t="shared" si="214"/>
        <v>0</v>
      </c>
      <c r="BL207" s="80">
        <v>5901.18</v>
      </c>
      <c r="BM207" s="80">
        <v>10136.720000000001</v>
      </c>
      <c r="BN207" s="82">
        <f t="shared" si="215"/>
        <v>-4235.5400000000009</v>
      </c>
      <c r="BO207" s="86">
        <f t="shared" si="216"/>
        <v>1.7177445866758854</v>
      </c>
      <c r="BP207" s="80">
        <v>1317.09</v>
      </c>
      <c r="BQ207" s="80">
        <v>2471.58</v>
      </c>
      <c r="BR207" s="82">
        <f t="shared" si="217"/>
        <v>-1154.49</v>
      </c>
      <c r="BS207" s="86">
        <f t="shared" si="245"/>
        <v>1.8765460219119423</v>
      </c>
      <c r="BT207" s="80">
        <v>3433.2099999999996</v>
      </c>
      <c r="BU207" s="80">
        <v>2597</v>
      </c>
      <c r="BV207" s="82">
        <f t="shared" si="218"/>
        <v>836.20999999999958</v>
      </c>
      <c r="BW207" s="86">
        <f t="shared" si="246"/>
        <v>0.75643493989589927</v>
      </c>
      <c r="BX207" s="80">
        <v>1077.28</v>
      </c>
      <c r="BY207" s="80">
        <v>6955.0400000000009</v>
      </c>
      <c r="BZ207" s="82">
        <f t="shared" si="219"/>
        <v>-5877.7600000000011</v>
      </c>
      <c r="CA207" s="86">
        <f t="shared" si="190"/>
        <v>6.4561116886974617</v>
      </c>
      <c r="CB207" s="80">
        <v>1747.46</v>
      </c>
      <c r="CC207" s="80">
        <v>1124.97</v>
      </c>
      <c r="CD207" s="82">
        <f t="shared" si="220"/>
        <v>622.49</v>
      </c>
      <c r="CE207" s="83">
        <f t="shared" si="221"/>
        <v>0.64377439254689661</v>
      </c>
      <c r="CF207" s="84">
        <v>194.33</v>
      </c>
      <c r="CG207" s="84">
        <v>0</v>
      </c>
      <c r="CH207" s="82">
        <f t="shared" si="222"/>
        <v>194.33</v>
      </c>
      <c r="CI207" s="86">
        <f t="shared" si="223"/>
        <v>0</v>
      </c>
      <c r="CJ207" s="80">
        <v>0</v>
      </c>
      <c r="CK207" s="81">
        <v>0</v>
      </c>
      <c r="CL207" s="81">
        <v>0</v>
      </c>
      <c r="CM207" s="92"/>
      <c r="CN207" s="93">
        <v>23611.71</v>
      </c>
      <c r="CO207" s="93">
        <v>28004.77</v>
      </c>
      <c r="CP207" s="87">
        <f t="shared" si="224"/>
        <v>-4393.0600000000013</v>
      </c>
      <c r="CQ207" s="94">
        <f t="shared" si="225"/>
        <v>1.1860542925522972</v>
      </c>
      <c r="CR207" s="80">
        <v>33705.9</v>
      </c>
      <c r="CS207" s="81">
        <v>33992.120000000003</v>
      </c>
      <c r="CT207" s="87">
        <f t="shared" si="226"/>
        <v>-286.22000000000116</v>
      </c>
      <c r="CU207" s="94">
        <f t="shared" si="227"/>
        <v>1.0084916883987669</v>
      </c>
      <c r="CV207" s="80">
        <v>4432.1099999999997</v>
      </c>
      <c r="CW207" s="81">
        <v>0</v>
      </c>
      <c r="CX207" s="87">
        <f t="shared" si="228"/>
        <v>4432.1099999999997</v>
      </c>
      <c r="CY207" s="86">
        <f t="shared" si="229"/>
        <v>0</v>
      </c>
      <c r="CZ207" s="80">
        <v>835.30000000000007</v>
      </c>
      <c r="DA207" s="81">
        <v>679.40000000000009</v>
      </c>
      <c r="DB207" s="87">
        <f t="shared" si="230"/>
        <v>155.89999999999998</v>
      </c>
      <c r="DC207" s="86">
        <f t="shared" si="241"/>
        <v>0.81336046929246986</v>
      </c>
      <c r="DD207" s="80">
        <v>109.36999999999999</v>
      </c>
      <c r="DE207" s="81">
        <v>0</v>
      </c>
      <c r="DF207" s="87">
        <f t="shared" si="231"/>
        <v>109.36999999999999</v>
      </c>
      <c r="DG207" s="86">
        <f t="shared" si="242"/>
        <v>0</v>
      </c>
      <c r="DH207" s="95">
        <v>7797.3</v>
      </c>
      <c r="DI207" s="403">
        <v>7577.41</v>
      </c>
      <c r="DJ207" s="87">
        <f t="shared" si="232"/>
        <v>219.89000000000033</v>
      </c>
      <c r="DK207" s="94">
        <f t="shared" si="233"/>
        <v>0.97179921254793322</v>
      </c>
      <c r="DL207" s="80">
        <v>15066.54</v>
      </c>
      <c r="DM207" s="81">
        <v>11209.73</v>
      </c>
      <c r="DN207" s="87">
        <f t="shared" si="234"/>
        <v>3856.8100000000013</v>
      </c>
      <c r="DO207" s="406">
        <f t="shared" si="249"/>
        <v>0.74401488331096577</v>
      </c>
      <c r="DP207" s="84">
        <v>0</v>
      </c>
      <c r="DQ207" s="80">
        <v>0</v>
      </c>
      <c r="DR207" s="82">
        <f t="shared" si="235"/>
        <v>0</v>
      </c>
      <c r="DS207" s="96"/>
      <c r="DT207" s="97">
        <v>8415.1099999999988</v>
      </c>
      <c r="DU207" s="97">
        <v>7318.1</v>
      </c>
      <c r="DV207" s="98">
        <f t="shared" si="238"/>
        <v>251599.98999999993</v>
      </c>
      <c r="DW207" s="87">
        <f t="shared" si="239"/>
        <v>204262.99000000002</v>
      </c>
      <c r="DX207" s="87">
        <f t="shared" si="236"/>
        <v>47336.999999999913</v>
      </c>
      <c r="DY207" s="83">
        <f t="shared" si="237"/>
        <v>0.81185611334881247</v>
      </c>
      <c r="DZ207" s="108"/>
      <c r="EA207" s="100">
        <f t="shared" si="192"/>
        <v>93501.579999999929</v>
      </c>
      <c r="EB207" s="91">
        <f t="shared" si="193"/>
        <v>85075.109999999986</v>
      </c>
      <c r="EC207" s="101"/>
      <c r="ED207" s="101"/>
      <c r="EE207" s="102">
        <v>39264.709999999992</v>
      </c>
      <c r="EF207" s="102">
        <v>13042.56</v>
      </c>
      <c r="EG207" s="103">
        <f t="shared" si="240"/>
        <v>-26222.149999999994</v>
      </c>
      <c r="EH207" s="104">
        <f t="shared" si="188"/>
        <v>-0.66782996741858014</v>
      </c>
      <c r="EI207" s="101"/>
      <c r="EJ207" s="101"/>
      <c r="EK207" s="396"/>
      <c r="EL207" s="2"/>
      <c r="EM207" s="101"/>
      <c r="EN207" s="101"/>
    </row>
    <row r="208" spans="1:144" s="1" customFormat="1" ht="15.75" customHeight="1" x14ac:dyDescent="0.25">
      <c r="A208" s="105" t="s">
        <v>206</v>
      </c>
      <c r="B208" s="106">
        <v>9</v>
      </c>
      <c r="C208" s="107">
        <v>5</v>
      </c>
      <c r="D208" s="76" t="s">
        <v>486</v>
      </c>
      <c r="E208" s="77">
        <v>11547.240000000002</v>
      </c>
      <c r="F208" s="78">
        <v>-145432.31</v>
      </c>
      <c r="G208" s="79">
        <v>-56552.270000000019</v>
      </c>
      <c r="H208" s="80">
        <v>13126.150000000001</v>
      </c>
      <c r="I208" s="81">
        <v>1093.27</v>
      </c>
      <c r="J208" s="82">
        <f t="shared" si="194"/>
        <v>12032.880000000001</v>
      </c>
      <c r="K208" s="83">
        <f t="shared" si="195"/>
        <v>8.328946416123538E-2</v>
      </c>
      <c r="L208" s="84">
        <v>7813.8499999999995</v>
      </c>
      <c r="M208" s="84">
        <v>994.59</v>
      </c>
      <c r="N208" s="82">
        <f t="shared" si="196"/>
        <v>6819.2599999999993</v>
      </c>
      <c r="O208" s="83">
        <f t="shared" si="197"/>
        <v>0.12728552506126942</v>
      </c>
      <c r="P208" s="84">
        <v>13765.96</v>
      </c>
      <c r="Q208" s="84">
        <v>11956.880000000001</v>
      </c>
      <c r="R208" s="82">
        <f t="shared" si="198"/>
        <v>1809.0799999999981</v>
      </c>
      <c r="S208" s="83">
        <f t="shared" si="243"/>
        <v>0.8685830846522874</v>
      </c>
      <c r="T208" s="84">
        <v>2669.85</v>
      </c>
      <c r="U208" s="84">
        <v>2601.8999999999996</v>
      </c>
      <c r="V208" s="82">
        <f t="shared" si="199"/>
        <v>67.950000000000273</v>
      </c>
      <c r="W208" s="83">
        <f t="shared" si="244"/>
        <v>0.9745491319737063</v>
      </c>
      <c r="X208" s="84">
        <v>896.36</v>
      </c>
      <c r="Y208" s="84">
        <v>423.38</v>
      </c>
      <c r="Z208" s="82">
        <f t="shared" si="200"/>
        <v>472.98</v>
      </c>
      <c r="AA208" s="83">
        <f t="shared" si="189"/>
        <v>0.47233254495961441</v>
      </c>
      <c r="AB208" s="84">
        <v>9227.3499999999985</v>
      </c>
      <c r="AC208" s="84">
        <v>7855.5199999999995</v>
      </c>
      <c r="AD208" s="82">
        <f t="shared" si="201"/>
        <v>1371.829999999999</v>
      </c>
      <c r="AE208" s="83">
        <f t="shared" si="202"/>
        <v>0.85133001349249793</v>
      </c>
      <c r="AF208" s="84">
        <v>3471.92</v>
      </c>
      <c r="AG208" s="84">
        <v>0</v>
      </c>
      <c r="AH208" s="82">
        <f t="shared" si="203"/>
        <v>3471.92</v>
      </c>
      <c r="AI208" s="85">
        <f t="shared" si="204"/>
        <v>0</v>
      </c>
      <c r="AJ208" s="84">
        <v>18019.669999999998</v>
      </c>
      <c r="AK208" s="84">
        <v>16510.599999999999</v>
      </c>
      <c r="AL208" s="82">
        <f t="shared" si="205"/>
        <v>1509.0699999999997</v>
      </c>
      <c r="AM208" s="86">
        <f t="shared" si="206"/>
        <v>0.91625429322512564</v>
      </c>
      <c r="AN208" s="80">
        <v>61387.040000000001</v>
      </c>
      <c r="AO208" s="81">
        <v>60174.55</v>
      </c>
      <c r="AP208" s="87">
        <f t="shared" si="207"/>
        <v>1212.489999999998</v>
      </c>
      <c r="AQ208" s="83">
        <f t="shared" si="247"/>
        <v>0.98024843680359897</v>
      </c>
      <c r="AR208" s="84">
        <v>4667.4100000000008</v>
      </c>
      <c r="AS208" s="84">
        <v>5078.1799999999994</v>
      </c>
      <c r="AT208" s="87">
        <f t="shared" si="191"/>
        <v>-410.76999999999862</v>
      </c>
      <c r="AU208" s="96">
        <f t="shared" si="248"/>
        <v>1.0880081244201814</v>
      </c>
      <c r="AV208" s="80">
        <v>4670.58</v>
      </c>
      <c r="AW208" s="81">
        <v>0</v>
      </c>
      <c r="AX208" s="87">
        <f t="shared" si="208"/>
        <v>4670.58</v>
      </c>
      <c r="AY208" s="83">
        <f t="shared" si="209"/>
        <v>0</v>
      </c>
      <c r="AZ208" s="90">
        <v>0</v>
      </c>
      <c r="BA208" s="82">
        <v>0</v>
      </c>
      <c r="BB208" s="82">
        <f t="shared" si="210"/>
        <v>0</v>
      </c>
      <c r="BC208" s="91"/>
      <c r="BD208" s="84">
        <v>80308.38</v>
      </c>
      <c r="BE208" s="84">
        <v>7882.9299999999994</v>
      </c>
      <c r="BF208" s="87">
        <f t="shared" si="211"/>
        <v>72425.450000000012</v>
      </c>
      <c r="BG208" s="83">
        <f t="shared" si="212"/>
        <v>9.8158249487786939E-2</v>
      </c>
      <c r="BH208" s="84">
        <v>7952.77</v>
      </c>
      <c r="BI208" s="84">
        <v>0</v>
      </c>
      <c r="BJ208" s="82">
        <f t="shared" si="213"/>
        <v>7952.77</v>
      </c>
      <c r="BK208" s="86">
        <f t="shared" si="214"/>
        <v>0</v>
      </c>
      <c r="BL208" s="80">
        <v>13295.47</v>
      </c>
      <c r="BM208" s="80">
        <v>0</v>
      </c>
      <c r="BN208" s="82">
        <f t="shared" si="215"/>
        <v>13295.47</v>
      </c>
      <c r="BO208" s="86">
        <f t="shared" si="216"/>
        <v>0</v>
      </c>
      <c r="BP208" s="80">
        <v>3133.2500000000005</v>
      </c>
      <c r="BQ208" s="80">
        <v>1452.77</v>
      </c>
      <c r="BR208" s="82">
        <f t="shared" si="217"/>
        <v>1680.4800000000005</v>
      </c>
      <c r="BS208" s="86">
        <f t="shared" si="245"/>
        <v>0.46366233144498514</v>
      </c>
      <c r="BT208" s="80">
        <v>5031.43</v>
      </c>
      <c r="BU208" s="80">
        <v>0</v>
      </c>
      <c r="BV208" s="82">
        <f t="shared" si="218"/>
        <v>5031.43</v>
      </c>
      <c r="BW208" s="86">
        <f t="shared" si="246"/>
        <v>0</v>
      </c>
      <c r="BX208" s="80">
        <v>3270.1400000000008</v>
      </c>
      <c r="BY208" s="80">
        <v>0</v>
      </c>
      <c r="BZ208" s="82">
        <f t="shared" si="219"/>
        <v>3270.1400000000008</v>
      </c>
      <c r="CA208" s="86">
        <f t="shared" si="190"/>
        <v>0</v>
      </c>
      <c r="CB208" s="80">
        <v>3614.87</v>
      </c>
      <c r="CC208" s="80">
        <v>6554.87</v>
      </c>
      <c r="CD208" s="82">
        <f t="shared" si="220"/>
        <v>-2940</v>
      </c>
      <c r="CE208" s="83">
        <f t="shared" si="221"/>
        <v>1.8133072558625898</v>
      </c>
      <c r="CF208" s="84">
        <v>303.17999999999995</v>
      </c>
      <c r="CG208" s="84">
        <v>0</v>
      </c>
      <c r="CH208" s="82">
        <f t="shared" si="222"/>
        <v>303.17999999999995</v>
      </c>
      <c r="CI208" s="86">
        <f t="shared" si="223"/>
        <v>0</v>
      </c>
      <c r="CJ208" s="80">
        <v>0</v>
      </c>
      <c r="CK208" s="81">
        <v>0</v>
      </c>
      <c r="CL208" s="81">
        <v>0</v>
      </c>
      <c r="CM208" s="92"/>
      <c r="CN208" s="93">
        <v>35233.69</v>
      </c>
      <c r="CO208" s="93">
        <v>43163.49</v>
      </c>
      <c r="CP208" s="87">
        <f t="shared" si="224"/>
        <v>-7929.7999999999956</v>
      </c>
      <c r="CQ208" s="94">
        <f t="shared" si="225"/>
        <v>1.2250630007813543</v>
      </c>
      <c r="CR208" s="80">
        <v>53597.560000000005</v>
      </c>
      <c r="CS208" s="81">
        <v>53088.459999999992</v>
      </c>
      <c r="CT208" s="87">
        <f t="shared" si="226"/>
        <v>509.1000000000131</v>
      </c>
      <c r="CU208" s="94">
        <f t="shared" si="227"/>
        <v>0.99050143327420104</v>
      </c>
      <c r="CV208" s="80">
        <v>5912.880000000001</v>
      </c>
      <c r="CW208" s="81">
        <v>0</v>
      </c>
      <c r="CX208" s="87">
        <f t="shared" si="228"/>
        <v>5912.880000000001</v>
      </c>
      <c r="CY208" s="86">
        <f t="shared" si="229"/>
        <v>0</v>
      </c>
      <c r="CZ208" s="80">
        <v>528.32999999999993</v>
      </c>
      <c r="DA208" s="81">
        <v>453.25</v>
      </c>
      <c r="DB208" s="87">
        <f t="shared" si="230"/>
        <v>75.079999999999927</v>
      </c>
      <c r="DC208" s="86">
        <f t="shared" si="241"/>
        <v>0.85789184789809414</v>
      </c>
      <c r="DD208" s="80">
        <v>65.899999999999991</v>
      </c>
      <c r="DE208" s="81">
        <v>0</v>
      </c>
      <c r="DF208" s="87">
        <f t="shared" si="231"/>
        <v>65.899999999999991</v>
      </c>
      <c r="DG208" s="86">
        <f t="shared" si="242"/>
        <v>0</v>
      </c>
      <c r="DH208" s="95">
        <v>12170.11</v>
      </c>
      <c r="DI208" s="403">
        <v>6021.94</v>
      </c>
      <c r="DJ208" s="87">
        <f t="shared" si="232"/>
        <v>6148.170000000001</v>
      </c>
      <c r="DK208" s="94">
        <f t="shared" si="233"/>
        <v>0.49481393348129138</v>
      </c>
      <c r="DL208" s="80">
        <v>18258.47</v>
      </c>
      <c r="DM208" s="81">
        <v>15449.499999999998</v>
      </c>
      <c r="DN208" s="87">
        <f t="shared" si="234"/>
        <v>2808.970000000003</v>
      </c>
      <c r="DO208" s="406">
        <f t="shared" si="249"/>
        <v>0.84615523644642721</v>
      </c>
      <c r="DP208" s="84">
        <v>0</v>
      </c>
      <c r="DQ208" s="80">
        <v>0</v>
      </c>
      <c r="DR208" s="82">
        <f t="shared" si="235"/>
        <v>0</v>
      </c>
      <c r="DS208" s="96"/>
      <c r="DT208" s="97">
        <v>13483.57</v>
      </c>
      <c r="DU208" s="97">
        <v>8546.7199999999993</v>
      </c>
      <c r="DV208" s="98">
        <f t="shared" si="238"/>
        <v>395876.13999999996</v>
      </c>
      <c r="DW208" s="87">
        <f t="shared" si="239"/>
        <v>249302.79999999996</v>
      </c>
      <c r="DX208" s="87">
        <f t="shared" si="236"/>
        <v>146573.34</v>
      </c>
      <c r="DY208" s="83">
        <f t="shared" si="237"/>
        <v>0.62974949690072246</v>
      </c>
      <c r="DZ208" s="108"/>
      <c r="EA208" s="100">
        <f t="shared" si="192"/>
        <v>1141.0299999999988</v>
      </c>
      <c r="EB208" s="91">
        <f t="shared" si="193"/>
        <v>44466.649999999987</v>
      </c>
      <c r="EC208" s="101"/>
      <c r="ED208" s="101"/>
      <c r="EE208" s="102">
        <v>62610.28</v>
      </c>
      <c r="EF208" s="102">
        <v>20929.490000000002</v>
      </c>
      <c r="EG208" s="103">
        <f t="shared" si="240"/>
        <v>-41680.789999999994</v>
      </c>
      <c r="EH208" s="104">
        <f t="shared" si="188"/>
        <v>-0.66571799391409836</v>
      </c>
      <c r="EI208" s="101"/>
      <c r="EJ208" s="101"/>
      <c r="EK208" s="396"/>
      <c r="EL208" s="2"/>
      <c r="EM208" s="101"/>
      <c r="EN208" s="101"/>
    </row>
    <row r="209" spans="1:144" s="1" customFormat="1" ht="15.75" customHeight="1" x14ac:dyDescent="0.25">
      <c r="A209" s="105" t="s">
        <v>207</v>
      </c>
      <c r="B209" s="106">
        <v>5</v>
      </c>
      <c r="C209" s="107">
        <v>4</v>
      </c>
      <c r="D209" s="76" t="s">
        <v>487</v>
      </c>
      <c r="E209" s="77">
        <v>3423.7000000000003</v>
      </c>
      <c r="F209" s="78">
        <v>20971.129999999997</v>
      </c>
      <c r="G209" s="79">
        <v>-37092.740000000027</v>
      </c>
      <c r="H209" s="80">
        <v>5129.0300000000007</v>
      </c>
      <c r="I209" s="81">
        <v>560.71</v>
      </c>
      <c r="J209" s="82">
        <f t="shared" si="194"/>
        <v>4568.3200000000006</v>
      </c>
      <c r="K209" s="83">
        <f t="shared" si="195"/>
        <v>0.10932086573874591</v>
      </c>
      <c r="L209" s="84">
        <v>2987.89</v>
      </c>
      <c r="M209" s="84">
        <v>323.69</v>
      </c>
      <c r="N209" s="82">
        <f t="shared" si="196"/>
        <v>2664.2</v>
      </c>
      <c r="O209" s="83">
        <f t="shared" si="197"/>
        <v>0.10833397481165639</v>
      </c>
      <c r="P209" s="84">
        <v>4557.29</v>
      </c>
      <c r="Q209" s="84">
        <v>3502.2</v>
      </c>
      <c r="R209" s="82">
        <f t="shared" si="198"/>
        <v>1055.0900000000001</v>
      </c>
      <c r="S209" s="83">
        <f t="shared" si="243"/>
        <v>0.768483023902363</v>
      </c>
      <c r="T209" s="84">
        <v>951.46000000000015</v>
      </c>
      <c r="U209" s="84">
        <v>814.1</v>
      </c>
      <c r="V209" s="82">
        <f t="shared" si="199"/>
        <v>137.36000000000013</v>
      </c>
      <c r="W209" s="83">
        <f t="shared" si="244"/>
        <v>0.85563239652744194</v>
      </c>
      <c r="X209" s="84">
        <v>263.95999999999992</v>
      </c>
      <c r="Y209" s="84">
        <v>141.08000000000001</v>
      </c>
      <c r="Z209" s="82">
        <f t="shared" si="200"/>
        <v>122.87999999999991</v>
      </c>
      <c r="AA209" s="83">
        <f t="shared" si="189"/>
        <v>0.53447492044249145</v>
      </c>
      <c r="AB209" s="84">
        <v>4477.5400000000009</v>
      </c>
      <c r="AC209" s="84">
        <v>2892.4900000000007</v>
      </c>
      <c r="AD209" s="82">
        <f t="shared" si="201"/>
        <v>1585.0500000000002</v>
      </c>
      <c r="AE209" s="83">
        <f t="shared" si="202"/>
        <v>0.6459998123969859</v>
      </c>
      <c r="AF209" s="84">
        <v>1172.2900000000002</v>
      </c>
      <c r="AG209" s="84">
        <v>0</v>
      </c>
      <c r="AH209" s="82">
        <f t="shared" si="203"/>
        <v>1172.2900000000002</v>
      </c>
      <c r="AI209" s="85">
        <f t="shared" si="204"/>
        <v>0</v>
      </c>
      <c r="AJ209" s="84">
        <v>6454.0099999999993</v>
      </c>
      <c r="AK209" s="84">
        <v>3675.5</v>
      </c>
      <c r="AL209" s="82">
        <f t="shared" si="205"/>
        <v>2778.5099999999993</v>
      </c>
      <c r="AM209" s="86">
        <f t="shared" si="206"/>
        <v>0.56949090565400429</v>
      </c>
      <c r="AN209" s="80">
        <v>0</v>
      </c>
      <c r="AO209" s="81">
        <v>0</v>
      </c>
      <c r="AP209" s="87">
        <f t="shared" si="207"/>
        <v>0</v>
      </c>
      <c r="AQ209" s="83"/>
      <c r="AR209" s="84">
        <v>0</v>
      </c>
      <c r="AS209" s="84">
        <v>0</v>
      </c>
      <c r="AT209" s="87">
        <f t="shared" si="191"/>
        <v>0</v>
      </c>
      <c r="AU209" s="96"/>
      <c r="AV209" s="80">
        <v>2268.52</v>
      </c>
      <c r="AW209" s="81">
        <v>0</v>
      </c>
      <c r="AX209" s="87">
        <f t="shared" si="208"/>
        <v>2268.52</v>
      </c>
      <c r="AY209" s="83">
        <f t="shared" si="209"/>
        <v>0</v>
      </c>
      <c r="AZ209" s="90">
        <v>0</v>
      </c>
      <c r="BA209" s="82">
        <v>0</v>
      </c>
      <c r="BB209" s="82">
        <f t="shared" si="210"/>
        <v>0</v>
      </c>
      <c r="BC209" s="91"/>
      <c r="BD209" s="84">
        <v>27760.739999999998</v>
      </c>
      <c r="BE209" s="84">
        <v>0</v>
      </c>
      <c r="BF209" s="87">
        <f t="shared" si="211"/>
        <v>27760.739999999998</v>
      </c>
      <c r="BG209" s="83">
        <f t="shared" si="212"/>
        <v>0</v>
      </c>
      <c r="BH209" s="84">
        <v>3024.53</v>
      </c>
      <c r="BI209" s="84">
        <v>0</v>
      </c>
      <c r="BJ209" s="82">
        <f t="shared" si="213"/>
        <v>3024.53</v>
      </c>
      <c r="BK209" s="86">
        <f t="shared" si="214"/>
        <v>0</v>
      </c>
      <c r="BL209" s="80">
        <v>5092.7700000000004</v>
      </c>
      <c r="BM209" s="80">
        <v>0</v>
      </c>
      <c r="BN209" s="82">
        <f t="shared" si="215"/>
        <v>5092.7700000000004</v>
      </c>
      <c r="BO209" s="86">
        <f t="shared" si="216"/>
        <v>0</v>
      </c>
      <c r="BP209" s="80">
        <v>809.37</v>
      </c>
      <c r="BQ209" s="80">
        <v>0</v>
      </c>
      <c r="BR209" s="82">
        <f t="shared" si="217"/>
        <v>809.37</v>
      </c>
      <c r="BS209" s="86">
        <f t="shared" si="245"/>
        <v>0</v>
      </c>
      <c r="BT209" s="80">
        <v>1813.5300000000002</v>
      </c>
      <c r="BU209" s="80">
        <v>0</v>
      </c>
      <c r="BV209" s="82">
        <f t="shared" si="218"/>
        <v>1813.5300000000002</v>
      </c>
      <c r="BW209" s="86">
        <f t="shared" si="246"/>
        <v>0</v>
      </c>
      <c r="BX209" s="80">
        <v>970.28000000000009</v>
      </c>
      <c r="BY209" s="80">
        <v>0</v>
      </c>
      <c r="BZ209" s="82">
        <f t="shared" si="219"/>
        <v>970.28000000000009</v>
      </c>
      <c r="CA209" s="86">
        <f t="shared" si="190"/>
        <v>0</v>
      </c>
      <c r="CB209" s="80">
        <v>1529.37</v>
      </c>
      <c r="CC209" s="80">
        <v>2143.1800000000003</v>
      </c>
      <c r="CD209" s="82">
        <f t="shared" si="220"/>
        <v>-613.8100000000004</v>
      </c>
      <c r="CE209" s="83">
        <f t="shared" si="221"/>
        <v>1.4013482675873075</v>
      </c>
      <c r="CF209" s="84">
        <v>176.99999999999997</v>
      </c>
      <c r="CG209" s="84">
        <v>0</v>
      </c>
      <c r="CH209" s="82">
        <f t="shared" si="222"/>
        <v>176.99999999999997</v>
      </c>
      <c r="CI209" s="86">
        <f t="shared" si="223"/>
        <v>0</v>
      </c>
      <c r="CJ209" s="80">
        <v>0</v>
      </c>
      <c r="CK209" s="81">
        <v>0</v>
      </c>
      <c r="CL209" s="81">
        <v>0</v>
      </c>
      <c r="CM209" s="92"/>
      <c r="CN209" s="93">
        <v>18765.980000000003</v>
      </c>
      <c r="CO209" s="93">
        <v>25707.31</v>
      </c>
      <c r="CP209" s="87">
        <f t="shared" si="224"/>
        <v>-6941.3299999999981</v>
      </c>
      <c r="CQ209" s="94">
        <f t="shared" si="225"/>
        <v>1.3698890225823537</v>
      </c>
      <c r="CR209" s="80">
        <v>11417.390000000001</v>
      </c>
      <c r="CS209" s="81">
        <v>10784.26</v>
      </c>
      <c r="CT209" s="87">
        <f t="shared" si="226"/>
        <v>633.13000000000102</v>
      </c>
      <c r="CU209" s="94">
        <f t="shared" si="227"/>
        <v>0.94454687104495849</v>
      </c>
      <c r="CV209" s="80">
        <v>4399.78</v>
      </c>
      <c r="CW209" s="81">
        <v>0</v>
      </c>
      <c r="CX209" s="87">
        <f t="shared" si="228"/>
        <v>4399.78</v>
      </c>
      <c r="CY209" s="86">
        <f t="shared" si="229"/>
        <v>0</v>
      </c>
      <c r="CZ209" s="80">
        <v>834.68999999999994</v>
      </c>
      <c r="DA209" s="81">
        <v>686.49999999999989</v>
      </c>
      <c r="DB209" s="87">
        <f t="shared" si="230"/>
        <v>148.19000000000005</v>
      </c>
      <c r="DC209" s="86">
        <f t="shared" si="241"/>
        <v>0.8224610334375636</v>
      </c>
      <c r="DD209" s="80">
        <v>108.87999999999998</v>
      </c>
      <c r="DE209" s="81">
        <v>0</v>
      </c>
      <c r="DF209" s="87">
        <f t="shared" si="231"/>
        <v>108.87999999999998</v>
      </c>
      <c r="DG209" s="86">
        <f t="shared" si="242"/>
        <v>0</v>
      </c>
      <c r="DH209" s="95">
        <v>6392.41</v>
      </c>
      <c r="DI209" s="403">
        <v>3845.2900000000004</v>
      </c>
      <c r="DJ209" s="87">
        <f t="shared" si="232"/>
        <v>2547.1199999999994</v>
      </c>
      <c r="DK209" s="94">
        <f t="shared" si="233"/>
        <v>0.60153995128597826</v>
      </c>
      <c r="DL209" s="80">
        <v>0</v>
      </c>
      <c r="DM209" s="81">
        <v>0</v>
      </c>
      <c r="DN209" s="87">
        <f t="shared" si="234"/>
        <v>0</v>
      </c>
      <c r="DO209" s="406"/>
      <c r="DP209" s="84">
        <v>0</v>
      </c>
      <c r="DQ209" s="80">
        <v>0</v>
      </c>
      <c r="DR209" s="82">
        <f t="shared" si="235"/>
        <v>0</v>
      </c>
      <c r="DS209" s="96"/>
      <c r="DT209" s="97">
        <v>3811.9100000000003</v>
      </c>
      <c r="DU209" s="97">
        <v>1947.3700000000001</v>
      </c>
      <c r="DV209" s="98">
        <f t="shared" si="238"/>
        <v>115170.62</v>
      </c>
      <c r="DW209" s="87">
        <f t="shared" si="239"/>
        <v>57023.68</v>
      </c>
      <c r="DX209" s="87">
        <f t="shared" si="236"/>
        <v>58146.939999999995</v>
      </c>
      <c r="DY209" s="83">
        <f t="shared" si="237"/>
        <v>0.49512349590546617</v>
      </c>
      <c r="DZ209" s="108"/>
      <c r="EA209" s="100">
        <f t="shared" si="192"/>
        <v>79118.070000000007</v>
      </c>
      <c r="EB209" s="91">
        <f t="shared" si="193"/>
        <v>1941.6699999999719</v>
      </c>
      <c r="EC209" s="101"/>
      <c r="ED209" s="101"/>
      <c r="EE209" s="102">
        <v>17997.68</v>
      </c>
      <c r="EF209" s="102">
        <v>21256.44</v>
      </c>
      <c r="EG209" s="103">
        <f t="shared" si="240"/>
        <v>3258.7599999999984</v>
      </c>
      <c r="EH209" s="104">
        <f t="shared" si="188"/>
        <v>0.18106555956101</v>
      </c>
      <c r="EI209" s="101"/>
      <c r="EJ209" s="101"/>
      <c r="EK209" s="396"/>
      <c r="EL209" s="2"/>
      <c r="EM209" s="101"/>
      <c r="EN209" s="101"/>
    </row>
    <row r="210" spans="1:144" s="1" customFormat="1" ht="15.75" customHeight="1" x14ac:dyDescent="0.25">
      <c r="A210" s="105" t="s">
        <v>208</v>
      </c>
      <c r="B210" s="106">
        <v>5</v>
      </c>
      <c r="C210" s="107">
        <v>2</v>
      </c>
      <c r="D210" s="76" t="s">
        <v>488</v>
      </c>
      <c r="E210" s="77">
        <v>1714.0571428571427</v>
      </c>
      <c r="F210" s="78">
        <v>46206.209999999992</v>
      </c>
      <c r="G210" s="79">
        <v>16364.710000000001</v>
      </c>
      <c r="H210" s="80">
        <v>2673.25</v>
      </c>
      <c r="I210" s="81">
        <v>487.98</v>
      </c>
      <c r="J210" s="82">
        <f t="shared" si="194"/>
        <v>2185.27</v>
      </c>
      <c r="K210" s="83">
        <f t="shared" si="195"/>
        <v>0.18254184980828581</v>
      </c>
      <c r="L210" s="84">
        <v>1555.5</v>
      </c>
      <c r="M210" s="84">
        <v>669.7700000000001</v>
      </c>
      <c r="N210" s="82">
        <f t="shared" si="196"/>
        <v>885.7299999999999</v>
      </c>
      <c r="O210" s="83">
        <f t="shared" si="197"/>
        <v>0.43058180649308908</v>
      </c>
      <c r="P210" s="84">
        <v>2211.13</v>
      </c>
      <c r="Q210" s="84">
        <v>1719.79</v>
      </c>
      <c r="R210" s="82">
        <f t="shared" si="198"/>
        <v>491.34000000000015</v>
      </c>
      <c r="S210" s="83">
        <f t="shared" si="243"/>
        <v>0.77778782794317836</v>
      </c>
      <c r="T210" s="84">
        <v>462.1</v>
      </c>
      <c r="U210" s="84">
        <v>394.68000000000006</v>
      </c>
      <c r="V210" s="82">
        <f t="shared" si="199"/>
        <v>67.419999999999959</v>
      </c>
      <c r="W210" s="83">
        <f t="shared" si="244"/>
        <v>0.8541008439731661</v>
      </c>
      <c r="X210" s="84">
        <v>132.16999999999999</v>
      </c>
      <c r="Y210" s="84">
        <v>140.79999999999998</v>
      </c>
      <c r="Z210" s="82">
        <f t="shared" si="200"/>
        <v>-8.6299999999999955</v>
      </c>
      <c r="AA210" s="83">
        <f t="shared" si="189"/>
        <v>1.0652946962245593</v>
      </c>
      <c r="AB210" s="84">
        <v>1690.0600000000002</v>
      </c>
      <c r="AC210" s="84">
        <v>990.48000000000013</v>
      </c>
      <c r="AD210" s="82">
        <f t="shared" si="201"/>
        <v>699.58</v>
      </c>
      <c r="AE210" s="83">
        <f t="shared" si="202"/>
        <v>0.58606203330059292</v>
      </c>
      <c r="AF210" s="84">
        <v>586.87</v>
      </c>
      <c r="AG210" s="84">
        <v>0</v>
      </c>
      <c r="AH210" s="82">
        <f t="shared" si="203"/>
        <v>586.87</v>
      </c>
      <c r="AI210" s="85">
        <f t="shared" si="204"/>
        <v>0</v>
      </c>
      <c r="AJ210" s="84">
        <v>3231.1499999999996</v>
      </c>
      <c r="AK210" s="84">
        <v>1840.13</v>
      </c>
      <c r="AL210" s="82">
        <f t="shared" si="205"/>
        <v>1391.0199999999995</v>
      </c>
      <c r="AM210" s="86">
        <f t="shared" si="206"/>
        <v>0.56949692833820786</v>
      </c>
      <c r="AN210" s="80">
        <v>0</v>
      </c>
      <c r="AO210" s="81">
        <v>0</v>
      </c>
      <c r="AP210" s="87">
        <f t="shared" si="207"/>
        <v>0</v>
      </c>
      <c r="AQ210" s="83"/>
      <c r="AR210" s="84">
        <v>0</v>
      </c>
      <c r="AS210" s="84">
        <v>0</v>
      </c>
      <c r="AT210" s="87">
        <f t="shared" si="191"/>
        <v>0</v>
      </c>
      <c r="AU210" s="96"/>
      <c r="AV210" s="80">
        <v>1103.6500000000001</v>
      </c>
      <c r="AW210" s="81">
        <v>0</v>
      </c>
      <c r="AX210" s="87">
        <f t="shared" si="208"/>
        <v>1103.6500000000001</v>
      </c>
      <c r="AY210" s="83">
        <f t="shared" si="209"/>
        <v>0</v>
      </c>
      <c r="AZ210" s="90">
        <v>0</v>
      </c>
      <c r="BA210" s="82">
        <v>0</v>
      </c>
      <c r="BB210" s="82">
        <f t="shared" si="210"/>
        <v>0</v>
      </c>
      <c r="BC210" s="91"/>
      <c r="BD210" s="84">
        <v>13357.439999999999</v>
      </c>
      <c r="BE210" s="84">
        <v>0</v>
      </c>
      <c r="BF210" s="87">
        <f t="shared" si="211"/>
        <v>13357.439999999999</v>
      </c>
      <c r="BG210" s="83">
        <f t="shared" si="212"/>
        <v>0</v>
      </c>
      <c r="BH210" s="84">
        <v>1559.1200000000001</v>
      </c>
      <c r="BI210" s="84">
        <v>3429.69</v>
      </c>
      <c r="BJ210" s="82">
        <f t="shared" si="213"/>
        <v>-1870.57</v>
      </c>
      <c r="BK210" s="86">
        <f t="shared" si="214"/>
        <v>2.1997601210939504</v>
      </c>
      <c r="BL210" s="80">
        <v>2652.84</v>
      </c>
      <c r="BM210" s="80">
        <v>3363.16</v>
      </c>
      <c r="BN210" s="82">
        <f t="shared" si="215"/>
        <v>-710.31999999999971</v>
      </c>
      <c r="BO210" s="86">
        <f t="shared" si="216"/>
        <v>1.2677583269251065</v>
      </c>
      <c r="BP210" s="80">
        <v>300.97999999999996</v>
      </c>
      <c r="BQ210" s="80">
        <v>0</v>
      </c>
      <c r="BR210" s="82">
        <f t="shared" si="217"/>
        <v>300.97999999999996</v>
      </c>
      <c r="BS210" s="86">
        <f t="shared" si="245"/>
        <v>0</v>
      </c>
      <c r="BT210" s="80">
        <v>881.9</v>
      </c>
      <c r="BU210" s="80">
        <v>0</v>
      </c>
      <c r="BV210" s="82">
        <f t="shared" si="218"/>
        <v>881.9</v>
      </c>
      <c r="BW210" s="86">
        <f t="shared" si="246"/>
        <v>0</v>
      </c>
      <c r="BX210" s="80">
        <v>485.2600000000001</v>
      </c>
      <c r="BY210" s="80">
        <v>0</v>
      </c>
      <c r="BZ210" s="82">
        <f t="shared" si="219"/>
        <v>485.2600000000001</v>
      </c>
      <c r="CA210" s="86">
        <f t="shared" si="190"/>
        <v>0</v>
      </c>
      <c r="CB210" s="80">
        <v>582.61</v>
      </c>
      <c r="CC210" s="80">
        <v>2209.88</v>
      </c>
      <c r="CD210" s="82">
        <f t="shared" si="220"/>
        <v>-1627.27</v>
      </c>
      <c r="CE210" s="83">
        <f t="shared" si="221"/>
        <v>3.7930691199945077</v>
      </c>
      <c r="CF210" s="84">
        <v>87.93</v>
      </c>
      <c r="CG210" s="84">
        <v>0</v>
      </c>
      <c r="CH210" s="82">
        <f t="shared" si="222"/>
        <v>87.93</v>
      </c>
      <c r="CI210" s="86">
        <f t="shared" si="223"/>
        <v>0</v>
      </c>
      <c r="CJ210" s="80">
        <v>0</v>
      </c>
      <c r="CK210" s="81">
        <v>0</v>
      </c>
      <c r="CL210" s="81">
        <v>0</v>
      </c>
      <c r="CM210" s="92"/>
      <c r="CN210" s="93">
        <v>11880.95</v>
      </c>
      <c r="CO210" s="93">
        <v>16696.830000000002</v>
      </c>
      <c r="CP210" s="87">
        <f t="shared" si="224"/>
        <v>-4815.880000000001</v>
      </c>
      <c r="CQ210" s="94">
        <f t="shared" si="225"/>
        <v>1.4053446904498379</v>
      </c>
      <c r="CR210" s="80">
        <v>5621.41</v>
      </c>
      <c r="CS210" s="81">
        <v>5374.78</v>
      </c>
      <c r="CT210" s="87">
        <f t="shared" si="226"/>
        <v>246.63000000000011</v>
      </c>
      <c r="CU210" s="94">
        <f t="shared" si="227"/>
        <v>0.95612666572977245</v>
      </c>
      <c r="CV210" s="80">
        <v>2867.28</v>
      </c>
      <c r="CW210" s="81">
        <v>0</v>
      </c>
      <c r="CX210" s="87">
        <f t="shared" si="228"/>
        <v>2867.28</v>
      </c>
      <c r="CY210" s="86">
        <f t="shared" si="229"/>
        <v>0</v>
      </c>
      <c r="CZ210" s="80">
        <v>420.27</v>
      </c>
      <c r="DA210" s="81">
        <v>346.16</v>
      </c>
      <c r="DB210" s="87">
        <f t="shared" si="230"/>
        <v>74.109999999999957</v>
      </c>
      <c r="DC210" s="86">
        <f t="shared" si="241"/>
        <v>0.82366097984628939</v>
      </c>
      <c r="DD210" s="80">
        <v>54.529999999999994</v>
      </c>
      <c r="DE210" s="81">
        <v>0</v>
      </c>
      <c r="DF210" s="87">
        <f t="shared" si="231"/>
        <v>54.529999999999994</v>
      </c>
      <c r="DG210" s="86">
        <f t="shared" si="242"/>
        <v>0</v>
      </c>
      <c r="DH210" s="95">
        <v>2979.8800000000006</v>
      </c>
      <c r="DI210" s="403">
        <v>1863.27</v>
      </c>
      <c r="DJ210" s="87">
        <f t="shared" si="232"/>
        <v>1116.6100000000006</v>
      </c>
      <c r="DK210" s="94">
        <f t="shared" si="233"/>
        <v>0.6252835684658441</v>
      </c>
      <c r="DL210" s="80">
        <v>0</v>
      </c>
      <c r="DM210" s="81">
        <v>0</v>
      </c>
      <c r="DN210" s="87">
        <f t="shared" si="234"/>
        <v>0</v>
      </c>
      <c r="DO210" s="406"/>
      <c r="DP210" s="84">
        <v>0</v>
      </c>
      <c r="DQ210" s="80">
        <v>0</v>
      </c>
      <c r="DR210" s="82">
        <f t="shared" si="235"/>
        <v>0</v>
      </c>
      <c r="DS210" s="96"/>
      <c r="DT210" s="97">
        <v>1964.0899999999997</v>
      </c>
      <c r="DU210" s="97">
        <v>1442.84</v>
      </c>
      <c r="DV210" s="98">
        <f t="shared" si="238"/>
        <v>59342.37</v>
      </c>
      <c r="DW210" s="87">
        <f t="shared" si="239"/>
        <v>40970.239999999991</v>
      </c>
      <c r="DX210" s="87">
        <f t="shared" si="236"/>
        <v>18372.130000000012</v>
      </c>
      <c r="DY210" s="83">
        <f t="shared" si="237"/>
        <v>0.69040451198696628</v>
      </c>
      <c r="DZ210" s="108"/>
      <c r="EA210" s="100">
        <f t="shared" si="192"/>
        <v>64578.34</v>
      </c>
      <c r="EB210" s="91">
        <f t="shared" si="193"/>
        <v>27270.06</v>
      </c>
      <c r="EC210" s="101"/>
      <c r="ED210" s="101"/>
      <c r="EE210" s="102">
        <v>9272.4</v>
      </c>
      <c r="EF210" s="102">
        <v>58072.47</v>
      </c>
      <c r="EG210" s="103">
        <f t="shared" si="240"/>
        <v>48800.07</v>
      </c>
      <c r="EH210" s="104">
        <f t="shared" si="188"/>
        <v>5.2629383978258062</v>
      </c>
      <c r="EI210" s="101"/>
      <c r="EJ210" s="101"/>
      <c r="EK210" s="396"/>
      <c r="EL210" s="2"/>
      <c r="EM210" s="101"/>
      <c r="EN210" s="101"/>
    </row>
    <row r="211" spans="1:144" s="1" customFormat="1" ht="15.75" customHeight="1" x14ac:dyDescent="0.25">
      <c r="A211" s="105" t="s">
        <v>209</v>
      </c>
      <c r="B211" s="106">
        <v>5</v>
      </c>
      <c r="C211" s="107">
        <v>2</v>
      </c>
      <c r="D211" s="76" t="s">
        <v>489</v>
      </c>
      <c r="E211" s="77">
        <v>1704.3428571428574</v>
      </c>
      <c r="F211" s="78">
        <v>-112656.78</v>
      </c>
      <c r="G211" s="79">
        <v>-128285.27999999996</v>
      </c>
      <c r="H211" s="80">
        <v>2673.05</v>
      </c>
      <c r="I211" s="81">
        <v>487.98</v>
      </c>
      <c r="J211" s="82">
        <f t="shared" si="194"/>
        <v>2185.0700000000002</v>
      </c>
      <c r="K211" s="83">
        <f t="shared" si="195"/>
        <v>0.1825555077533155</v>
      </c>
      <c r="L211" s="84">
        <v>1555.78</v>
      </c>
      <c r="M211" s="84">
        <v>318.41000000000003</v>
      </c>
      <c r="N211" s="82">
        <f t="shared" si="196"/>
        <v>1237.3699999999999</v>
      </c>
      <c r="O211" s="83">
        <f t="shared" si="197"/>
        <v>0.20466261296584351</v>
      </c>
      <c r="P211" s="84">
        <v>2201.7000000000003</v>
      </c>
      <c r="Q211" s="84">
        <v>1712.1699999999998</v>
      </c>
      <c r="R211" s="82">
        <f t="shared" si="198"/>
        <v>489.53000000000043</v>
      </c>
      <c r="S211" s="83">
        <f t="shared" si="243"/>
        <v>0.77765817322977682</v>
      </c>
      <c r="T211" s="84">
        <v>460.18</v>
      </c>
      <c r="U211" s="84">
        <v>393.78999999999996</v>
      </c>
      <c r="V211" s="82">
        <f t="shared" si="199"/>
        <v>66.390000000000043</v>
      </c>
      <c r="W211" s="83">
        <f t="shared" si="244"/>
        <v>0.85573036637837363</v>
      </c>
      <c r="X211" s="84">
        <v>131.91</v>
      </c>
      <c r="Y211" s="84">
        <v>140.79999999999998</v>
      </c>
      <c r="Z211" s="82">
        <f t="shared" si="200"/>
        <v>-8.8899999999999864</v>
      </c>
      <c r="AA211" s="83">
        <f t="shared" si="189"/>
        <v>1.0673944356000302</v>
      </c>
      <c r="AB211" s="84">
        <v>1689.5</v>
      </c>
      <c r="AC211" s="84">
        <v>1013.94</v>
      </c>
      <c r="AD211" s="82">
        <f t="shared" si="201"/>
        <v>675.56</v>
      </c>
      <c r="AE211" s="83">
        <f t="shared" si="202"/>
        <v>0.60014205386208941</v>
      </c>
      <c r="AF211" s="84">
        <v>583.57000000000005</v>
      </c>
      <c r="AG211" s="84">
        <v>0</v>
      </c>
      <c r="AH211" s="82">
        <f t="shared" si="203"/>
        <v>583.57000000000005</v>
      </c>
      <c r="AI211" s="85">
        <f t="shared" si="204"/>
        <v>0</v>
      </c>
      <c r="AJ211" s="84">
        <v>3212.95</v>
      </c>
      <c r="AK211" s="84">
        <v>1829.7</v>
      </c>
      <c r="AL211" s="82">
        <f t="shared" si="205"/>
        <v>1383.2499999999998</v>
      </c>
      <c r="AM211" s="86">
        <f t="shared" si="206"/>
        <v>0.56947664918532814</v>
      </c>
      <c r="AN211" s="80">
        <v>0</v>
      </c>
      <c r="AO211" s="81">
        <v>0</v>
      </c>
      <c r="AP211" s="87">
        <f t="shared" si="207"/>
        <v>0</v>
      </c>
      <c r="AQ211" s="83"/>
      <c r="AR211" s="84">
        <v>0</v>
      </c>
      <c r="AS211" s="84">
        <v>0</v>
      </c>
      <c r="AT211" s="87">
        <f t="shared" si="191"/>
        <v>0</v>
      </c>
      <c r="AU211" s="96"/>
      <c r="AV211" s="80">
        <v>1103.58</v>
      </c>
      <c r="AW211" s="81">
        <v>0</v>
      </c>
      <c r="AX211" s="87">
        <f t="shared" si="208"/>
        <v>1103.58</v>
      </c>
      <c r="AY211" s="83">
        <f t="shared" si="209"/>
        <v>0</v>
      </c>
      <c r="AZ211" s="90">
        <v>0</v>
      </c>
      <c r="BA211" s="82">
        <v>0</v>
      </c>
      <c r="BB211" s="82">
        <f t="shared" si="210"/>
        <v>0</v>
      </c>
      <c r="BC211" s="91"/>
      <c r="BD211" s="84">
        <v>13608.17</v>
      </c>
      <c r="BE211" s="84">
        <v>0</v>
      </c>
      <c r="BF211" s="87">
        <f t="shared" si="211"/>
        <v>13608.17</v>
      </c>
      <c r="BG211" s="83">
        <f t="shared" si="212"/>
        <v>0</v>
      </c>
      <c r="BH211" s="84">
        <v>1582.28</v>
      </c>
      <c r="BI211" s="84">
        <v>0</v>
      </c>
      <c r="BJ211" s="82">
        <f t="shared" si="213"/>
        <v>1582.28</v>
      </c>
      <c r="BK211" s="86">
        <f t="shared" si="214"/>
        <v>0</v>
      </c>
      <c r="BL211" s="80">
        <v>2652.5099999999998</v>
      </c>
      <c r="BM211" s="80">
        <v>0</v>
      </c>
      <c r="BN211" s="82">
        <f t="shared" si="215"/>
        <v>2652.5099999999998</v>
      </c>
      <c r="BO211" s="86">
        <f t="shared" si="216"/>
        <v>0</v>
      </c>
      <c r="BP211" s="80">
        <v>298.09000000000003</v>
      </c>
      <c r="BQ211" s="80">
        <v>1331.02</v>
      </c>
      <c r="BR211" s="82">
        <f t="shared" si="217"/>
        <v>-1032.9299999999998</v>
      </c>
      <c r="BS211" s="86">
        <f t="shared" si="245"/>
        <v>4.4651615283974637</v>
      </c>
      <c r="BT211" s="80">
        <v>885.8900000000001</v>
      </c>
      <c r="BU211" s="80">
        <v>0</v>
      </c>
      <c r="BV211" s="82">
        <f t="shared" si="218"/>
        <v>885.8900000000001</v>
      </c>
      <c r="BW211" s="86">
        <f t="shared" si="246"/>
        <v>0</v>
      </c>
      <c r="BX211" s="80">
        <v>485.21000000000004</v>
      </c>
      <c r="BY211" s="80">
        <v>0</v>
      </c>
      <c r="BZ211" s="82">
        <f t="shared" si="219"/>
        <v>485.21000000000004</v>
      </c>
      <c r="CA211" s="86">
        <f t="shared" si="190"/>
        <v>0</v>
      </c>
      <c r="CB211" s="80">
        <v>582.22</v>
      </c>
      <c r="CC211" s="80">
        <v>157.44999999999999</v>
      </c>
      <c r="CD211" s="82">
        <f t="shared" si="220"/>
        <v>424.77000000000004</v>
      </c>
      <c r="CE211" s="83">
        <f t="shared" si="221"/>
        <v>0.27043042149015833</v>
      </c>
      <c r="CF211" s="84">
        <v>88.11</v>
      </c>
      <c r="CG211" s="84">
        <v>0</v>
      </c>
      <c r="CH211" s="82">
        <f t="shared" si="222"/>
        <v>88.11</v>
      </c>
      <c r="CI211" s="86">
        <f t="shared" si="223"/>
        <v>0</v>
      </c>
      <c r="CJ211" s="80">
        <v>0</v>
      </c>
      <c r="CK211" s="81">
        <v>0</v>
      </c>
      <c r="CL211" s="81">
        <v>0</v>
      </c>
      <c r="CM211" s="92"/>
      <c r="CN211" s="93">
        <v>8066.6799999999985</v>
      </c>
      <c r="CO211" s="93">
        <v>11706.16</v>
      </c>
      <c r="CP211" s="87">
        <f t="shared" si="224"/>
        <v>-3639.4800000000014</v>
      </c>
      <c r="CQ211" s="94">
        <f t="shared" si="225"/>
        <v>1.4511744608686601</v>
      </c>
      <c r="CR211" s="80">
        <v>5763.18</v>
      </c>
      <c r="CS211" s="81">
        <v>5515.2300000000005</v>
      </c>
      <c r="CT211" s="87">
        <f t="shared" si="226"/>
        <v>247.94999999999982</v>
      </c>
      <c r="CU211" s="94">
        <f t="shared" si="227"/>
        <v>0.95697687734896364</v>
      </c>
      <c r="CV211" s="80">
        <v>2147.67</v>
      </c>
      <c r="CW211" s="81">
        <v>0</v>
      </c>
      <c r="CX211" s="87">
        <f t="shared" si="228"/>
        <v>2147.67</v>
      </c>
      <c r="CY211" s="86">
        <f t="shared" si="229"/>
        <v>0</v>
      </c>
      <c r="CZ211" s="80">
        <v>420.96999999999991</v>
      </c>
      <c r="DA211" s="81">
        <v>346.16</v>
      </c>
      <c r="DB211" s="87">
        <f t="shared" si="230"/>
        <v>74.809999999999889</v>
      </c>
      <c r="DC211" s="86">
        <f t="shared" si="241"/>
        <v>0.82229137468228164</v>
      </c>
      <c r="DD211" s="80">
        <v>54.7</v>
      </c>
      <c r="DE211" s="81">
        <v>0</v>
      </c>
      <c r="DF211" s="87">
        <f t="shared" si="231"/>
        <v>54.7</v>
      </c>
      <c r="DG211" s="86">
        <f t="shared" si="242"/>
        <v>0</v>
      </c>
      <c r="DH211" s="95">
        <v>3180.99</v>
      </c>
      <c r="DI211" s="403">
        <v>2305.0100000000002</v>
      </c>
      <c r="DJ211" s="87">
        <f t="shared" si="232"/>
        <v>875.97999999999956</v>
      </c>
      <c r="DK211" s="94">
        <f t="shared" si="233"/>
        <v>0.72462032260396936</v>
      </c>
      <c r="DL211" s="80">
        <v>0</v>
      </c>
      <c r="DM211" s="81">
        <v>0</v>
      </c>
      <c r="DN211" s="87">
        <f t="shared" si="234"/>
        <v>0</v>
      </c>
      <c r="DO211" s="406"/>
      <c r="DP211" s="84">
        <v>0</v>
      </c>
      <c r="DQ211" s="80">
        <v>0</v>
      </c>
      <c r="DR211" s="82">
        <f t="shared" si="235"/>
        <v>0</v>
      </c>
      <c r="DS211" s="96"/>
      <c r="DT211" s="97">
        <v>1828.9500000000003</v>
      </c>
      <c r="DU211" s="97">
        <v>939.08000000000015</v>
      </c>
      <c r="DV211" s="98">
        <f t="shared" si="238"/>
        <v>55257.839999999989</v>
      </c>
      <c r="DW211" s="87">
        <f t="shared" si="239"/>
        <v>28196.9</v>
      </c>
      <c r="DX211" s="87">
        <f t="shared" si="236"/>
        <v>27060.939999999988</v>
      </c>
      <c r="DY211" s="83">
        <f t="shared" si="237"/>
        <v>0.51027872244010997</v>
      </c>
      <c r="DZ211" s="108"/>
      <c r="EA211" s="100">
        <f t="shared" si="192"/>
        <v>-85595.840000000011</v>
      </c>
      <c r="EB211" s="91">
        <f t="shared" si="193"/>
        <v>-109591.26999999996</v>
      </c>
      <c r="EC211" s="101"/>
      <c r="ED211" s="101"/>
      <c r="EE211" s="102">
        <v>8636.9299999999985</v>
      </c>
      <c r="EF211" s="102">
        <v>108946.06999999999</v>
      </c>
      <c r="EG211" s="103">
        <f t="shared" si="240"/>
        <v>100309.14</v>
      </c>
      <c r="EH211" s="104">
        <f t="shared" si="188"/>
        <v>11.613980893674027</v>
      </c>
      <c r="EI211" s="101"/>
      <c r="EJ211" s="101"/>
      <c r="EK211" s="396"/>
      <c r="EL211" s="2"/>
      <c r="EM211" s="101"/>
      <c r="EN211" s="101"/>
    </row>
    <row r="212" spans="1:144" s="1" customFormat="1" ht="15.75" customHeight="1" x14ac:dyDescent="0.25">
      <c r="A212" s="105" t="s">
        <v>210</v>
      </c>
      <c r="B212" s="106">
        <v>5</v>
      </c>
      <c r="C212" s="107">
        <v>6</v>
      </c>
      <c r="D212" s="76" t="s">
        <v>490</v>
      </c>
      <c r="E212" s="77">
        <v>4695.7457142857147</v>
      </c>
      <c r="F212" s="78">
        <v>-336063.05000000005</v>
      </c>
      <c r="G212" s="79">
        <v>-49865.929999999986</v>
      </c>
      <c r="H212" s="80">
        <v>6731.5899999999992</v>
      </c>
      <c r="I212" s="81">
        <v>1037.03</v>
      </c>
      <c r="J212" s="82">
        <f t="shared" si="194"/>
        <v>5694.5599999999995</v>
      </c>
      <c r="K212" s="83">
        <f t="shared" si="195"/>
        <v>0.15405424275691182</v>
      </c>
      <c r="L212" s="84">
        <v>3072.35</v>
      </c>
      <c r="M212" s="84">
        <v>708.01</v>
      </c>
      <c r="N212" s="82">
        <f t="shared" si="196"/>
        <v>2364.34</v>
      </c>
      <c r="O212" s="83">
        <f t="shared" si="197"/>
        <v>0.23044574999593145</v>
      </c>
      <c r="P212" s="84">
        <v>6649.24</v>
      </c>
      <c r="Q212" s="84">
        <v>5109.8900000000003</v>
      </c>
      <c r="R212" s="82">
        <f t="shared" si="198"/>
        <v>1539.3499999999995</v>
      </c>
      <c r="S212" s="83">
        <f t="shared" si="243"/>
        <v>0.76849233897407832</v>
      </c>
      <c r="T212" s="84">
        <v>1286.2800000000002</v>
      </c>
      <c r="U212" s="84">
        <v>1102.0899999999999</v>
      </c>
      <c r="V212" s="82">
        <f t="shared" si="199"/>
        <v>184.19000000000028</v>
      </c>
      <c r="W212" s="83">
        <f t="shared" si="244"/>
        <v>0.85680411729949912</v>
      </c>
      <c r="X212" s="84">
        <v>526.77</v>
      </c>
      <c r="Y212" s="84">
        <v>0.89</v>
      </c>
      <c r="Z212" s="82">
        <f t="shared" si="200"/>
        <v>525.88</v>
      </c>
      <c r="AA212" s="83">
        <f t="shared" si="189"/>
        <v>1.6895419253184503E-3</v>
      </c>
      <c r="AB212" s="84">
        <v>8140.2</v>
      </c>
      <c r="AC212" s="84">
        <v>5029.6899999999996</v>
      </c>
      <c r="AD212" s="82">
        <f t="shared" si="201"/>
        <v>3110.51</v>
      </c>
      <c r="AE212" s="83">
        <f t="shared" si="202"/>
        <v>0.61788285300115475</v>
      </c>
      <c r="AF212" s="84">
        <v>1607.47</v>
      </c>
      <c r="AG212" s="84">
        <v>0</v>
      </c>
      <c r="AH212" s="82">
        <f t="shared" si="203"/>
        <v>1607.47</v>
      </c>
      <c r="AI212" s="85">
        <f t="shared" si="204"/>
        <v>0</v>
      </c>
      <c r="AJ212" s="84">
        <v>8685.0399999999991</v>
      </c>
      <c r="AK212" s="84">
        <v>5041.0300000000007</v>
      </c>
      <c r="AL212" s="82">
        <f t="shared" si="205"/>
        <v>3644.0099999999984</v>
      </c>
      <c r="AM212" s="86">
        <f t="shared" si="206"/>
        <v>0.58042680287022297</v>
      </c>
      <c r="AN212" s="80">
        <v>0</v>
      </c>
      <c r="AO212" s="81">
        <v>0</v>
      </c>
      <c r="AP212" s="87">
        <f t="shared" si="207"/>
        <v>0</v>
      </c>
      <c r="AQ212" s="83"/>
      <c r="AR212" s="84">
        <v>0</v>
      </c>
      <c r="AS212" s="84">
        <v>0</v>
      </c>
      <c r="AT212" s="87">
        <f t="shared" si="191"/>
        <v>0</v>
      </c>
      <c r="AU212" s="96"/>
      <c r="AV212" s="80">
        <v>2511.84</v>
      </c>
      <c r="AW212" s="81">
        <v>4096</v>
      </c>
      <c r="AX212" s="87">
        <f t="shared" si="208"/>
        <v>-1584.1599999999999</v>
      </c>
      <c r="AY212" s="83">
        <f t="shared" si="209"/>
        <v>1.6306771131919229</v>
      </c>
      <c r="AZ212" s="90">
        <v>0</v>
      </c>
      <c r="BA212" s="82">
        <v>0</v>
      </c>
      <c r="BB212" s="82">
        <f t="shared" si="210"/>
        <v>0</v>
      </c>
      <c r="BC212" s="91"/>
      <c r="BD212" s="84">
        <v>38476.600000000006</v>
      </c>
      <c r="BE212" s="84">
        <v>20711.039999999997</v>
      </c>
      <c r="BF212" s="87">
        <f t="shared" si="211"/>
        <v>17765.560000000009</v>
      </c>
      <c r="BG212" s="83">
        <f t="shared" si="212"/>
        <v>0.53827625102010035</v>
      </c>
      <c r="BH212" s="84">
        <v>3976.2700000000004</v>
      </c>
      <c r="BI212" s="84">
        <v>0</v>
      </c>
      <c r="BJ212" s="82">
        <f t="shared" si="213"/>
        <v>3976.2700000000004</v>
      </c>
      <c r="BK212" s="86">
        <f t="shared" si="214"/>
        <v>0</v>
      </c>
      <c r="BL212" s="80">
        <v>5238.4900000000007</v>
      </c>
      <c r="BM212" s="80">
        <v>80903.34</v>
      </c>
      <c r="BN212" s="82">
        <f t="shared" si="215"/>
        <v>-75664.849999999991</v>
      </c>
      <c r="BO212" s="86">
        <f t="shared" si="216"/>
        <v>15.444019173464106</v>
      </c>
      <c r="BP212" s="80">
        <v>1023.6100000000001</v>
      </c>
      <c r="BQ212" s="80">
        <v>1257.25</v>
      </c>
      <c r="BR212" s="82">
        <f t="shared" si="217"/>
        <v>-233.63999999999987</v>
      </c>
      <c r="BS212" s="86">
        <f t="shared" si="245"/>
        <v>1.2282509940309296</v>
      </c>
      <c r="BT212" s="80">
        <v>2338.52</v>
      </c>
      <c r="BU212" s="80">
        <v>4549.01</v>
      </c>
      <c r="BV212" s="82">
        <f t="shared" si="218"/>
        <v>-2210.4900000000002</v>
      </c>
      <c r="BW212" s="86">
        <f t="shared" si="246"/>
        <v>1.9452516976549272</v>
      </c>
      <c r="BX212" s="80">
        <v>1942.2900000000002</v>
      </c>
      <c r="BY212" s="80">
        <v>0</v>
      </c>
      <c r="BZ212" s="82">
        <f t="shared" si="219"/>
        <v>1942.2900000000002</v>
      </c>
      <c r="CA212" s="86">
        <f t="shared" si="190"/>
        <v>0</v>
      </c>
      <c r="CB212" s="80">
        <v>2875.7700000000004</v>
      </c>
      <c r="CC212" s="80">
        <v>887.72</v>
      </c>
      <c r="CD212" s="82">
        <f t="shared" si="220"/>
        <v>1988.0500000000004</v>
      </c>
      <c r="CE212" s="83">
        <f t="shared" si="221"/>
        <v>0.30868949881249191</v>
      </c>
      <c r="CF212" s="84">
        <v>229.57999999999998</v>
      </c>
      <c r="CG212" s="84">
        <v>0</v>
      </c>
      <c r="CH212" s="82">
        <f t="shared" si="222"/>
        <v>229.57999999999998</v>
      </c>
      <c r="CI212" s="86">
        <f t="shared" si="223"/>
        <v>0</v>
      </c>
      <c r="CJ212" s="80">
        <v>0</v>
      </c>
      <c r="CK212" s="81">
        <v>0</v>
      </c>
      <c r="CL212" s="81">
        <v>0</v>
      </c>
      <c r="CM212" s="92"/>
      <c r="CN212" s="93">
        <v>30207.49</v>
      </c>
      <c r="CO212" s="93">
        <v>39353.94</v>
      </c>
      <c r="CP212" s="87">
        <f t="shared" si="224"/>
        <v>-9146.4500000000007</v>
      </c>
      <c r="CQ212" s="94">
        <f t="shared" si="225"/>
        <v>1.302787487474133</v>
      </c>
      <c r="CR212" s="80">
        <v>16186.02</v>
      </c>
      <c r="CS212" s="81">
        <v>15085.09</v>
      </c>
      <c r="CT212" s="87">
        <f t="shared" si="226"/>
        <v>1100.9300000000003</v>
      </c>
      <c r="CU212" s="94">
        <f t="shared" si="227"/>
        <v>0.93198266158079623</v>
      </c>
      <c r="CV212" s="80">
        <v>11634.52</v>
      </c>
      <c r="CW212" s="81">
        <v>0</v>
      </c>
      <c r="CX212" s="87">
        <f t="shared" si="228"/>
        <v>11634.52</v>
      </c>
      <c r="CY212" s="86">
        <f t="shared" si="229"/>
        <v>0</v>
      </c>
      <c r="CZ212" s="80">
        <v>623.88</v>
      </c>
      <c r="DA212" s="81">
        <v>513.66</v>
      </c>
      <c r="DB212" s="87">
        <f t="shared" si="230"/>
        <v>110.22000000000003</v>
      </c>
      <c r="DC212" s="86">
        <f t="shared" si="241"/>
        <v>0.82333140988651654</v>
      </c>
      <c r="DD212" s="80">
        <v>79.8</v>
      </c>
      <c r="DE212" s="81">
        <v>2389.37</v>
      </c>
      <c r="DF212" s="87">
        <f t="shared" si="231"/>
        <v>-2309.5699999999997</v>
      </c>
      <c r="DG212" s="86">
        <f t="shared" si="242"/>
        <v>29.941979949874685</v>
      </c>
      <c r="DH212" s="95">
        <v>10090.500000000002</v>
      </c>
      <c r="DI212" s="403">
        <v>6167.56</v>
      </c>
      <c r="DJ212" s="87">
        <f t="shared" si="232"/>
        <v>3922.9400000000014</v>
      </c>
      <c r="DK212" s="94">
        <f t="shared" si="233"/>
        <v>0.61122441900797775</v>
      </c>
      <c r="DL212" s="80">
        <v>0</v>
      </c>
      <c r="DM212" s="81">
        <v>0</v>
      </c>
      <c r="DN212" s="87">
        <f t="shared" si="234"/>
        <v>0</v>
      </c>
      <c r="DO212" s="406"/>
      <c r="DP212" s="84">
        <v>0</v>
      </c>
      <c r="DQ212" s="80">
        <v>0</v>
      </c>
      <c r="DR212" s="82">
        <f t="shared" si="235"/>
        <v>0</v>
      </c>
      <c r="DS212" s="96"/>
      <c r="DT212" s="97">
        <v>5628.12</v>
      </c>
      <c r="DU212" s="97">
        <v>7815.1</v>
      </c>
      <c r="DV212" s="98">
        <f t="shared" si="238"/>
        <v>169762.23999999993</v>
      </c>
      <c r="DW212" s="87">
        <f t="shared" si="239"/>
        <v>201757.71</v>
      </c>
      <c r="DX212" s="87">
        <f t="shared" si="236"/>
        <v>-31995.470000000059</v>
      </c>
      <c r="DY212" s="83">
        <f t="shared" si="237"/>
        <v>1.1884722421193314</v>
      </c>
      <c r="DZ212" s="108"/>
      <c r="EA212" s="100">
        <f t="shared" si="192"/>
        <v>-368058.52000000014</v>
      </c>
      <c r="EB212" s="91">
        <f t="shared" si="193"/>
        <v>-102073.15999999996</v>
      </c>
      <c r="EC212" s="101"/>
      <c r="ED212" s="101"/>
      <c r="EE212" s="102">
        <v>26451.129999999997</v>
      </c>
      <c r="EF212" s="102">
        <v>28059.96</v>
      </c>
      <c r="EG212" s="103">
        <f t="shared" si="240"/>
        <v>1608.8300000000017</v>
      </c>
      <c r="EH212" s="104">
        <f t="shared" si="188"/>
        <v>6.0822732336955052E-2</v>
      </c>
      <c r="EI212" s="101"/>
      <c r="EJ212" s="101"/>
      <c r="EK212" s="396"/>
      <c r="EL212" s="2"/>
      <c r="EM212" s="101"/>
      <c r="EN212" s="101"/>
    </row>
    <row r="213" spans="1:144" s="1" customFormat="1" ht="15.75" customHeight="1" x14ac:dyDescent="0.25">
      <c r="A213" s="105" t="s">
        <v>211</v>
      </c>
      <c r="B213" s="106">
        <v>5</v>
      </c>
      <c r="C213" s="107">
        <v>6</v>
      </c>
      <c r="D213" s="76" t="s">
        <v>491</v>
      </c>
      <c r="E213" s="77">
        <v>4485.7771428571423</v>
      </c>
      <c r="F213" s="78">
        <v>-2273.1399999999921</v>
      </c>
      <c r="G213" s="79">
        <v>-90066.310000000056</v>
      </c>
      <c r="H213" s="80">
        <v>6117.7500000000009</v>
      </c>
      <c r="I213" s="81">
        <v>1032.19</v>
      </c>
      <c r="J213" s="82">
        <f t="shared" si="194"/>
        <v>5085.5600000000013</v>
      </c>
      <c r="K213" s="83">
        <f t="shared" si="195"/>
        <v>0.1687205263372972</v>
      </c>
      <c r="L213" s="84">
        <v>2981.5</v>
      </c>
      <c r="M213" s="84">
        <v>432.04</v>
      </c>
      <c r="N213" s="82">
        <f t="shared" si="196"/>
        <v>2549.46</v>
      </c>
      <c r="O213" s="83">
        <f t="shared" si="197"/>
        <v>0.14490692604393762</v>
      </c>
      <c r="P213" s="84">
        <v>6304.2300000000005</v>
      </c>
      <c r="Q213" s="84">
        <v>4845.82</v>
      </c>
      <c r="R213" s="82">
        <f t="shared" si="198"/>
        <v>1458.4100000000008</v>
      </c>
      <c r="S213" s="83">
        <f t="shared" si="243"/>
        <v>0.76866167636650307</v>
      </c>
      <c r="T213" s="84">
        <v>0</v>
      </c>
      <c r="U213" s="84">
        <v>0</v>
      </c>
      <c r="V213" s="82">
        <f t="shared" si="199"/>
        <v>0</v>
      </c>
      <c r="W213" s="83"/>
      <c r="X213" s="84">
        <v>409.16999999999996</v>
      </c>
      <c r="Y213" s="84">
        <v>0.7</v>
      </c>
      <c r="Z213" s="82">
        <f t="shared" si="200"/>
        <v>408.46999999999997</v>
      </c>
      <c r="AA213" s="83">
        <f t="shared" si="189"/>
        <v>1.7107803602414645E-3</v>
      </c>
      <c r="AB213" s="84">
        <v>7960.24</v>
      </c>
      <c r="AC213" s="84">
        <v>4810.2299999999996</v>
      </c>
      <c r="AD213" s="82">
        <f t="shared" si="201"/>
        <v>3150.01</v>
      </c>
      <c r="AE213" s="83">
        <f t="shared" si="202"/>
        <v>0.60428203169753669</v>
      </c>
      <c r="AF213" s="84">
        <v>1531.21</v>
      </c>
      <c r="AG213" s="84">
        <v>0</v>
      </c>
      <c r="AH213" s="82">
        <f t="shared" si="203"/>
        <v>1531.21</v>
      </c>
      <c r="AI213" s="85">
        <f t="shared" si="204"/>
        <v>0</v>
      </c>
      <c r="AJ213" s="84">
        <v>8150.3</v>
      </c>
      <c r="AK213" s="84">
        <v>4800.91</v>
      </c>
      <c r="AL213" s="82">
        <f t="shared" si="205"/>
        <v>3349.3900000000003</v>
      </c>
      <c r="AM213" s="86">
        <f t="shared" si="206"/>
        <v>0.58904702894371985</v>
      </c>
      <c r="AN213" s="80">
        <v>0</v>
      </c>
      <c r="AO213" s="81">
        <v>0</v>
      </c>
      <c r="AP213" s="87">
        <f t="shared" si="207"/>
        <v>0</v>
      </c>
      <c r="AQ213" s="83"/>
      <c r="AR213" s="84">
        <v>0</v>
      </c>
      <c r="AS213" s="84">
        <v>0</v>
      </c>
      <c r="AT213" s="87">
        <f t="shared" si="191"/>
        <v>0</v>
      </c>
      <c r="AU213" s="96"/>
      <c r="AV213" s="80">
        <v>3923.3399999999997</v>
      </c>
      <c r="AW213" s="81">
        <v>1237.3399999999999</v>
      </c>
      <c r="AX213" s="87">
        <f t="shared" si="208"/>
        <v>2686</v>
      </c>
      <c r="AY213" s="83">
        <f t="shared" si="209"/>
        <v>0.31537924319584842</v>
      </c>
      <c r="AZ213" s="90">
        <v>0</v>
      </c>
      <c r="BA213" s="82">
        <v>0</v>
      </c>
      <c r="BB213" s="82">
        <f t="shared" si="210"/>
        <v>0</v>
      </c>
      <c r="BC213" s="91"/>
      <c r="BD213" s="84">
        <v>48650.900000000009</v>
      </c>
      <c r="BE213" s="84">
        <v>30672.690000000002</v>
      </c>
      <c r="BF213" s="87">
        <f t="shared" si="211"/>
        <v>17978.210000000006</v>
      </c>
      <c r="BG213" s="83">
        <f t="shared" si="212"/>
        <v>0.63046500681385131</v>
      </c>
      <c r="BH213" s="84">
        <v>3556.6299999999997</v>
      </c>
      <c r="BI213" s="84">
        <v>0</v>
      </c>
      <c r="BJ213" s="82">
        <f t="shared" si="213"/>
        <v>3556.6299999999997</v>
      </c>
      <c r="BK213" s="86">
        <f t="shared" si="214"/>
        <v>0</v>
      </c>
      <c r="BL213" s="80">
        <v>5081.1399999999994</v>
      </c>
      <c r="BM213" s="80">
        <v>0</v>
      </c>
      <c r="BN213" s="82">
        <f t="shared" si="215"/>
        <v>5081.1399999999994</v>
      </c>
      <c r="BO213" s="86">
        <f t="shared" si="216"/>
        <v>0</v>
      </c>
      <c r="BP213" s="80">
        <v>965.97</v>
      </c>
      <c r="BQ213" s="80">
        <v>1295.47</v>
      </c>
      <c r="BR213" s="82">
        <f t="shared" si="217"/>
        <v>-329.5</v>
      </c>
      <c r="BS213" s="86">
        <f t="shared" si="245"/>
        <v>1.3411079019017154</v>
      </c>
      <c r="BT213" s="80">
        <v>0</v>
      </c>
      <c r="BU213" s="80">
        <v>0</v>
      </c>
      <c r="BV213" s="82">
        <f t="shared" si="218"/>
        <v>0</v>
      </c>
      <c r="BW213" s="86"/>
      <c r="BX213" s="80">
        <v>1511.5500000000002</v>
      </c>
      <c r="BY213" s="80">
        <v>0</v>
      </c>
      <c r="BZ213" s="82">
        <f t="shared" si="219"/>
        <v>1511.5500000000002</v>
      </c>
      <c r="CA213" s="86">
        <f t="shared" si="190"/>
        <v>0</v>
      </c>
      <c r="CB213" s="80">
        <v>2685.46</v>
      </c>
      <c r="CC213" s="80">
        <v>450.25</v>
      </c>
      <c r="CD213" s="82">
        <f t="shared" si="220"/>
        <v>2235.21</v>
      </c>
      <c r="CE213" s="83">
        <f t="shared" si="221"/>
        <v>0.16766215099089168</v>
      </c>
      <c r="CF213" s="84">
        <v>231.20999999999998</v>
      </c>
      <c r="CG213" s="84">
        <v>571.37</v>
      </c>
      <c r="CH213" s="82">
        <f t="shared" si="222"/>
        <v>-340.16</v>
      </c>
      <c r="CI213" s="86">
        <f t="shared" si="223"/>
        <v>2.4712166428787685</v>
      </c>
      <c r="CJ213" s="80">
        <v>0</v>
      </c>
      <c r="CK213" s="81">
        <v>0</v>
      </c>
      <c r="CL213" s="81">
        <v>0</v>
      </c>
      <c r="CM213" s="92"/>
      <c r="CN213" s="93">
        <v>31793.09</v>
      </c>
      <c r="CO213" s="93">
        <v>40138.989999999991</v>
      </c>
      <c r="CP213" s="87">
        <f t="shared" si="224"/>
        <v>-8345.8999999999905</v>
      </c>
      <c r="CQ213" s="94">
        <f t="shared" si="225"/>
        <v>1.2625067270906978</v>
      </c>
      <c r="CR213" s="80">
        <v>17066.650000000001</v>
      </c>
      <c r="CS213" s="81">
        <v>16055.179999999998</v>
      </c>
      <c r="CT213" s="87">
        <f t="shared" si="226"/>
        <v>1011.470000000003</v>
      </c>
      <c r="CU213" s="94">
        <f t="shared" si="227"/>
        <v>0.94073412181066562</v>
      </c>
      <c r="CV213" s="80">
        <v>11900.099999999999</v>
      </c>
      <c r="CW213" s="81">
        <v>0</v>
      </c>
      <c r="CX213" s="87">
        <f t="shared" si="228"/>
        <v>11900.099999999999</v>
      </c>
      <c r="CY213" s="86">
        <f t="shared" si="229"/>
        <v>0</v>
      </c>
      <c r="CZ213" s="80">
        <v>1131.4099999999999</v>
      </c>
      <c r="DA213" s="81">
        <v>929.44</v>
      </c>
      <c r="DB213" s="87">
        <f t="shared" si="230"/>
        <v>201.9699999999998</v>
      </c>
      <c r="DC213" s="86">
        <f t="shared" si="241"/>
        <v>0.8214882314987495</v>
      </c>
      <c r="DD213" s="80">
        <v>147.10999999999999</v>
      </c>
      <c r="DE213" s="81">
        <v>682.68</v>
      </c>
      <c r="DF213" s="87">
        <f t="shared" si="231"/>
        <v>-535.56999999999994</v>
      </c>
      <c r="DG213" s="86">
        <f t="shared" si="242"/>
        <v>4.6406090680443208</v>
      </c>
      <c r="DH213" s="95">
        <v>5574.3899999999994</v>
      </c>
      <c r="DI213" s="403">
        <v>3048.31</v>
      </c>
      <c r="DJ213" s="87">
        <f t="shared" si="232"/>
        <v>2526.0799999999995</v>
      </c>
      <c r="DK213" s="94">
        <f t="shared" si="233"/>
        <v>0.54684189660213944</v>
      </c>
      <c r="DL213" s="80">
        <v>0</v>
      </c>
      <c r="DM213" s="81">
        <v>0</v>
      </c>
      <c r="DN213" s="87">
        <f t="shared" si="234"/>
        <v>0</v>
      </c>
      <c r="DO213" s="406"/>
      <c r="DP213" s="84">
        <v>0</v>
      </c>
      <c r="DQ213" s="80">
        <v>0</v>
      </c>
      <c r="DR213" s="82">
        <f t="shared" si="235"/>
        <v>0</v>
      </c>
      <c r="DS213" s="96"/>
      <c r="DT213" s="97">
        <v>5740.34</v>
      </c>
      <c r="DU213" s="97">
        <v>3675.23</v>
      </c>
      <c r="DV213" s="98">
        <f t="shared" si="238"/>
        <v>173413.69000000003</v>
      </c>
      <c r="DW213" s="87">
        <f t="shared" si="239"/>
        <v>114678.83999999998</v>
      </c>
      <c r="DX213" s="87">
        <f t="shared" si="236"/>
        <v>58734.850000000049</v>
      </c>
      <c r="DY213" s="83">
        <f t="shared" si="237"/>
        <v>0.66130211519055937</v>
      </c>
      <c r="DZ213" s="108"/>
      <c r="EA213" s="100">
        <f t="shared" si="192"/>
        <v>56461.710000000065</v>
      </c>
      <c r="EB213" s="91">
        <f t="shared" si="193"/>
        <v>-60373.230000000047</v>
      </c>
      <c r="EC213" s="101"/>
      <c r="ED213" s="101"/>
      <c r="EE213" s="102">
        <v>27097.899999999998</v>
      </c>
      <c r="EF213" s="102">
        <v>29442.959999999999</v>
      </c>
      <c r="EG213" s="103">
        <f t="shared" si="240"/>
        <v>2345.0600000000013</v>
      </c>
      <c r="EH213" s="104">
        <f t="shared" si="188"/>
        <v>8.6540285409570539E-2</v>
      </c>
      <c r="EI213" s="101"/>
      <c r="EJ213" s="101"/>
      <c r="EK213" s="396"/>
      <c r="EL213" s="2"/>
      <c r="EM213" s="101"/>
      <c r="EN213" s="101"/>
    </row>
    <row r="214" spans="1:144" s="1" customFormat="1" ht="15.75" customHeight="1" x14ac:dyDescent="0.25">
      <c r="A214" s="105" t="s">
        <v>212</v>
      </c>
      <c r="B214" s="106">
        <v>5</v>
      </c>
      <c r="C214" s="107">
        <v>4</v>
      </c>
      <c r="D214" s="76" t="s">
        <v>492</v>
      </c>
      <c r="E214" s="77">
        <v>2749.2000000000003</v>
      </c>
      <c r="F214" s="78">
        <v>70162.26999999999</v>
      </c>
      <c r="G214" s="79">
        <v>47972.589999999982</v>
      </c>
      <c r="H214" s="80">
        <v>4040.22</v>
      </c>
      <c r="I214" s="81">
        <v>744.44</v>
      </c>
      <c r="J214" s="82">
        <f t="shared" si="194"/>
        <v>3295.7799999999997</v>
      </c>
      <c r="K214" s="83">
        <f t="shared" si="195"/>
        <v>0.18425729291969251</v>
      </c>
      <c r="L214" s="84">
        <v>2005.56</v>
      </c>
      <c r="M214" s="84">
        <v>374.28000000000003</v>
      </c>
      <c r="N214" s="82">
        <f t="shared" si="196"/>
        <v>1631.28</v>
      </c>
      <c r="O214" s="83">
        <f t="shared" si="197"/>
        <v>0.18662119308322864</v>
      </c>
      <c r="P214" s="84">
        <v>3769.46</v>
      </c>
      <c r="Q214" s="84">
        <v>2901.67</v>
      </c>
      <c r="R214" s="82">
        <f t="shared" si="198"/>
        <v>867.79</v>
      </c>
      <c r="S214" s="83">
        <f t="shared" si="243"/>
        <v>0.76978400089137433</v>
      </c>
      <c r="T214" s="84">
        <v>0</v>
      </c>
      <c r="U214" s="84">
        <v>0</v>
      </c>
      <c r="V214" s="82">
        <f t="shared" si="199"/>
        <v>0</v>
      </c>
      <c r="W214" s="83"/>
      <c r="X214" s="84">
        <v>233.7</v>
      </c>
      <c r="Y214" s="84">
        <v>0.39999999999999997</v>
      </c>
      <c r="Z214" s="82">
        <f t="shared" si="200"/>
        <v>233.29999999999998</v>
      </c>
      <c r="AA214" s="83">
        <f t="shared" si="189"/>
        <v>1.7115960633290544E-3</v>
      </c>
      <c r="AB214" s="84">
        <v>4159.8</v>
      </c>
      <c r="AC214" s="84">
        <v>2510.7600000000002</v>
      </c>
      <c r="AD214" s="82">
        <f t="shared" si="201"/>
        <v>1649.04</v>
      </c>
      <c r="AE214" s="83">
        <f t="shared" si="202"/>
        <v>0.60357709505264678</v>
      </c>
      <c r="AF214" s="84">
        <v>941.34</v>
      </c>
      <c r="AG214" s="84">
        <v>2659.4399999999996</v>
      </c>
      <c r="AH214" s="82">
        <f t="shared" si="203"/>
        <v>-1718.0999999999995</v>
      </c>
      <c r="AI214" s="85">
        <f t="shared" si="204"/>
        <v>2.8251641277328061</v>
      </c>
      <c r="AJ214" s="84">
        <v>5011.26</v>
      </c>
      <c r="AK214" s="84">
        <v>2951.3999999999996</v>
      </c>
      <c r="AL214" s="82">
        <f t="shared" si="205"/>
        <v>2059.8600000000006</v>
      </c>
      <c r="AM214" s="86">
        <f t="shared" si="206"/>
        <v>0.58895367632092521</v>
      </c>
      <c r="AN214" s="80">
        <v>0</v>
      </c>
      <c r="AO214" s="81">
        <v>0</v>
      </c>
      <c r="AP214" s="87">
        <f t="shared" si="207"/>
        <v>0</v>
      </c>
      <c r="AQ214" s="83"/>
      <c r="AR214" s="84">
        <v>0</v>
      </c>
      <c r="AS214" s="84">
        <v>0</v>
      </c>
      <c r="AT214" s="87">
        <f t="shared" si="191"/>
        <v>0</v>
      </c>
      <c r="AU214" s="96"/>
      <c r="AV214" s="80">
        <v>2615.3299999999995</v>
      </c>
      <c r="AW214" s="81">
        <v>824.89</v>
      </c>
      <c r="AX214" s="87">
        <f t="shared" si="208"/>
        <v>1790.4399999999996</v>
      </c>
      <c r="AY214" s="83">
        <f t="shared" si="209"/>
        <v>0.31540570406029073</v>
      </c>
      <c r="AZ214" s="90">
        <v>0</v>
      </c>
      <c r="BA214" s="82">
        <v>0</v>
      </c>
      <c r="BB214" s="82">
        <f t="shared" si="210"/>
        <v>0</v>
      </c>
      <c r="BC214" s="91"/>
      <c r="BD214" s="84">
        <v>28488.1</v>
      </c>
      <c r="BE214" s="84">
        <v>18345.180000000004</v>
      </c>
      <c r="BF214" s="87">
        <f t="shared" si="211"/>
        <v>10142.919999999995</v>
      </c>
      <c r="BG214" s="83">
        <f t="shared" si="212"/>
        <v>0.64395940761230142</v>
      </c>
      <c r="BH214" s="84">
        <v>2351.13</v>
      </c>
      <c r="BI214" s="84">
        <v>0</v>
      </c>
      <c r="BJ214" s="82">
        <f t="shared" si="213"/>
        <v>2351.13</v>
      </c>
      <c r="BK214" s="86">
        <f t="shared" si="214"/>
        <v>0</v>
      </c>
      <c r="BL214" s="80">
        <v>3420.5499999999993</v>
      </c>
      <c r="BM214" s="80">
        <v>0</v>
      </c>
      <c r="BN214" s="82">
        <f t="shared" si="215"/>
        <v>3420.5499999999993</v>
      </c>
      <c r="BO214" s="86">
        <f t="shared" si="216"/>
        <v>0</v>
      </c>
      <c r="BP214" s="80">
        <v>571.54</v>
      </c>
      <c r="BQ214" s="80">
        <v>0</v>
      </c>
      <c r="BR214" s="82">
        <f t="shared" si="217"/>
        <v>571.54</v>
      </c>
      <c r="BS214" s="86">
        <f t="shared" si="245"/>
        <v>0</v>
      </c>
      <c r="BT214" s="80">
        <v>0</v>
      </c>
      <c r="BU214" s="80">
        <v>0</v>
      </c>
      <c r="BV214" s="82">
        <f t="shared" si="218"/>
        <v>0</v>
      </c>
      <c r="BW214" s="86"/>
      <c r="BX214" s="80">
        <v>862.98000000000025</v>
      </c>
      <c r="BY214" s="80">
        <v>0</v>
      </c>
      <c r="BZ214" s="82">
        <f t="shared" si="219"/>
        <v>862.98000000000025</v>
      </c>
      <c r="CA214" s="86">
        <f t="shared" si="190"/>
        <v>0</v>
      </c>
      <c r="CB214" s="80">
        <v>1393.31</v>
      </c>
      <c r="CC214" s="80">
        <v>1079.2</v>
      </c>
      <c r="CD214" s="82">
        <f t="shared" si="220"/>
        <v>314.1099999999999</v>
      </c>
      <c r="CE214" s="83">
        <f t="shared" si="221"/>
        <v>0.77455842561956789</v>
      </c>
      <c r="CF214" s="84">
        <v>153.92999999999998</v>
      </c>
      <c r="CG214" s="84">
        <v>0</v>
      </c>
      <c r="CH214" s="82">
        <f t="shared" si="222"/>
        <v>153.92999999999998</v>
      </c>
      <c r="CI214" s="86">
        <f t="shared" si="223"/>
        <v>0</v>
      </c>
      <c r="CJ214" s="80">
        <v>0</v>
      </c>
      <c r="CK214" s="81">
        <v>0</v>
      </c>
      <c r="CL214" s="81">
        <v>0</v>
      </c>
      <c r="CM214" s="92"/>
      <c r="CN214" s="93">
        <v>19853.66</v>
      </c>
      <c r="CO214" s="93">
        <v>26952.609999999997</v>
      </c>
      <c r="CP214" s="87">
        <f t="shared" si="224"/>
        <v>-7098.9499999999971</v>
      </c>
      <c r="CQ214" s="94">
        <f t="shared" si="225"/>
        <v>1.357563794282767</v>
      </c>
      <c r="CR214" s="80">
        <v>11281.650000000001</v>
      </c>
      <c r="CS214" s="81">
        <v>10233.92</v>
      </c>
      <c r="CT214" s="87">
        <f t="shared" si="226"/>
        <v>1047.7300000000014</v>
      </c>
      <c r="CU214" s="94">
        <f t="shared" si="227"/>
        <v>0.90712971950025034</v>
      </c>
      <c r="CV214" s="80">
        <v>6539.7800000000007</v>
      </c>
      <c r="CW214" s="81">
        <v>0</v>
      </c>
      <c r="CX214" s="87">
        <f t="shared" si="228"/>
        <v>6539.7800000000007</v>
      </c>
      <c r="CY214" s="86">
        <f t="shared" si="229"/>
        <v>0</v>
      </c>
      <c r="CZ214" s="80">
        <v>706.52</v>
      </c>
      <c r="DA214" s="81">
        <v>581.91999999999996</v>
      </c>
      <c r="DB214" s="87">
        <f t="shared" si="230"/>
        <v>124.60000000000002</v>
      </c>
      <c r="DC214" s="86">
        <f t="shared" si="241"/>
        <v>0.8236426428126592</v>
      </c>
      <c r="DD214" s="80">
        <v>92.38000000000001</v>
      </c>
      <c r="DE214" s="81">
        <v>332.2</v>
      </c>
      <c r="DF214" s="87">
        <f t="shared" si="231"/>
        <v>-239.82</v>
      </c>
      <c r="DG214" s="86">
        <f t="shared" si="242"/>
        <v>3.5960164537778736</v>
      </c>
      <c r="DH214" s="95">
        <v>5959.4600000000009</v>
      </c>
      <c r="DI214" s="403">
        <v>3903.5299999999997</v>
      </c>
      <c r="DJ214" s="87">
        <f t="shared" si="232"/>
        <v>2055.9300000000012</v>
      </c>
      <c r="DK214" s="94">
        <f t="shared" si="233"/>
        <v>0.65501404489668513</v>
      </c>
      <c r="DL214" s="80">
        <v>0</v>
      </c>
      <c r="DM214" s="81">
        <v>0</v>
      </c>
      <c r="DN214" s="87">
        <f t="shared" si="234"/>
        <v>0</v>
      </c>
      <c r="DO214" s="406"/>
      <c r="DP214" s="84">
        <v>0</v>
      </c>
      <c r="DQ214" s="80">
        <v>0</v>
      </c>
      <c r="DR214" s="82">
        <f t="shared" si="235"/>
        <v>0</v>
      </c>
      <c r="DS214" s="96"/>
      <c r="DT214" s="97">
        <v>3576.4100000000003</v>
      </c>
      <c r="DU214" s="97">
        <v>2767.71</v>
      </c>
      <c r="DV214" s="98">
        <f t="shared" si="238"/>
        <v>108028.06999999998</v>
      </c>
      <c r="DW214" s="87">
        <f t="shared" si="239"/>
        <v>77163.55</v>
      </c>
      <c r="DX214" s="87">
        <f t="shared" si="236"/>
        <v>30864.519999999975</v>
      </c>
      <c r="DY214" s="83">
        <f t="shared" si="237"/>
        <v>0.71429166512000097</v>
      </c>
      <c r="DZ214" s="108"/>
      <c r="EA214" s="100">
        <f t="shared" si="192"/>
        <v>101026.78999999996</v>
      </c>
      <c r="EB214" s="91">
        <f t="shared" si="193"/>
        <v>65789.749999999956</v>
      </c>
      <c r="EC214" s="101"/>
      <c r="ED214" s="101"/>
      <c r="EE214" s="102">
        <v>16879.579999999998</v>
      </c>
      <c r="EF214" s="102">
        <v>19307.86</v>
      </c>
      <c r="EG214" s="103">
        <f t="shared" si="240"/>
        <v>2428.2800000000025</v>
      </c>
      <c r="EH214" s="104">
        <f t="shared" si="188"/>
        <v>0.14385902966779995</v>
      </c>
      <c r="EI214" s="101"/>
      <c r="EJ214" s="101"/>
      <c r="EK214" s="396"/>
      <c r="EL214" s="2"/>
      <c r="EM214" s="101"/>
      <c r="EN214" s="101"/>
    </row>
    <row r="215" spans="1:144" s="1" customFormat="1" ht="15.75" customHeight="1" x14ac:dyDescent="0.25">
      <c r="A215" s="105" t="s">
        <v>213</v>
      </c>
      <c r="B215" s="106">
        <v>5</v>
      </c>
      <c r="C215" s="107">
        <v>6</v>
      </c>
      <c r="D215" s="76" t="s">
        <v>493</v>
      </c>
      <c r="E215" s="77">
        <v>4459.34</v>
      </c>
      <c r="F215" s="78">
        <v>162163.29</v>
      </c>
      <c r="G215" s="79">
        <v>95040.249999999971</v>
      </c>
      <c r="H215" s="80">
        <v>6116.8300000000008</v>
      </c>
      <c r="I215" s="81">
        <v>1032.19</v>
      </c>
      <c r="J215" s="82">
        <f t="shared" si="194"/>
        <v>5084.6400000000012</v>
      </c>
      <c r="K215" s="83">
        <f t="shared" si="195"/>
        <v>0.16874590269796608</v>
      </c>
      <c r="L215" s="84">
        <v>2981.4900000000002</v>
      </c>
      <c r="M215" s="84">
        <v>432.04</v>
      </c>
      <c r="N215" s="82">
        <f t="shared" si="196"/>
        <v>2549.4500000000003</v>
      </c>
      <c r="O215" s="83">
        <f t="shared" si="197"/>
        <v>0.14490741206577917</v>
      </c>
      <c r="P215" s="84">
        <v>6289.4</v>
      </c>
      <c r="Q215" s="84">
        <v>4836.1000000000004</v>
      </c>
      <c r="R215" s="82">
        <f t="shared" si="198"/>
        <v>1453.2999999999993</v>
      </c>
      <c r="S215" s="83">
        <f t="shared" si="243"/>
        <v>0.76892867364136497</v>
      </c>
      <c r="T215" s="84">
        <v>0</v>
      </c>
      <c r="U215" s="84">
        <v>0</v>
      </c>
      <c r="V215" s="82">
        <f t="shared" si="199"/>
        <v>0</v>
      </c>
      <c r="W215" s="83"/>
      <c r="X215" s="84">
        <v>409.8</v>
      </c>
      <c r="Y215" s="84">
        <v>0.7</v>
      </c>
      <c r="Z215" s="82">
        <f t="shared" si="200"/>
        <v>409.1</v>
      </c>
      <c r="AA215" s="83">
        <f t="shared" si="189"/>
        <v>1.7081503172279159E-3</v>
      </c>
      <c r="AB215" s="84">
        <v>7959.45</v>
      </c>
      <c r="AC215" s="84">
        <v>4786.7999999999993</v>
      </c>
      <c r="AD215" s="82">
        <f t="shared" si="201"/>
        <v>3172.6500000000005</v>
      </c>
      <c r="AE215" s="83">
        <f t="shared" si="202"/>
        <v>0.60139833782484964</v>
      </c>
      <c r="AF215" s="84">
        <v>1526.87</v>
      </c>
      <c r="AG215" s="84">
        <v>11131.13</v>
      </c>
      <c r="AH215" s="82">
        <f t="shared" si="203"/>
        <v>-9604.2599999999984</v>
      </c>
      <c r="AI215" s="85">
        <f t="shared" si="204"/>
        <v>7.2901622273016038</v>
      </c>
      <c r="AJ215" s="84">
        <v>8128.45</v>
      </c>
      <c r="AK215" s="84">
        <v>27260.11</v>
      </c>
      <c r="AL215" s="82">
        <f t="shared" si="205"/>
        <v>-19131.66</v>
      </c>
      <c r="AM215" s="86">
        <f t="shared" si="206"/>
        <v>3.3536664431718224</v>
      </c>
      <c r="AN215" s="80">
        <v>0</v>
      </c>
      <c r="AO215" s="81">
        <v>0</v>
      </c>
      <c r="AP215" s="87">
        <f t="shared" si="207"/>
        <v>0</v>
      </c>
      <c r="AQ215" s="83"/>
      <c r="AR215" s="84">
        <v>0</v>
      </c>
      <c r="AS215" s="84">
        <v>0</v>
      </c>
      <c r="AT215" s="87">
        <f t="shared" si="191"/>
        <v>0</v>
      </c>
      <c r="AU215" s="96"/>
      <c r="AV215" s="80">
        <v>3925.09</v>
      </c>
      <c r="AW215" s="81">
        <v>1251.4399999999998</v>
      </c>
      <c r="AX215" s="87">
        <f t="shared" si="208"/>
        <v>2673.6500000000005</v>
      </c>
      <c r="AY215" s="83">
        <f t="shared" si="209"/>
        <v>0.31883090578814749</v>
      </c>
      <c r="AZ215" s="90">
        <v>0</v>
      </c>
      <c r="BA215" s="82">
        <v>0</v>
      </c>
      <c r="BB215" s="82">
        <f t="shared" si="210"/>
        <v>0</v>
      </c>
      <c r="BC215" s="91"/>
      <c r="BD215" s="84">
        <v>38760.389999999992</v>
      </c>
      <c r="BE215" s="84">
        <v>106608.66</v>
      </c>
      <c r="BF215" s="87">
        <f t="shared" si="211"/>
        <v>-67848.270000000019</v>
      </c>
      <c r="BG215" s="83">
        <f t="shared" si="212"/>
        <v>2.7504537493043806</v>
      </c>
      <c r="BH215" s="84">
        <v>3557.1800000000012</v>
      </c>
      <c r="BI215" s="84">
        <v>0</v>
      </c>
      <c r="BJ215" s="82">
        <f t="shared" si="213"/>
        <v>3557.1800000000012</v>
      </c>
      <c r="BK215" s="86">
        <f t="shared" si="214"/>
        <v>0</v>
      </c>
      <c r="BL215" s="80">
        <v>5080.95</v>
      </c>
      <c r="BM215" s="80">
        <v>0</v>
      </c>
      <c r="BN215" s="82">
        <f t="shared" si="215"/>
        <v>5080.95</v>
      </c>
      <c r="BO215" s="86">
        <f t="shared" si="216"/>
        <v>0</v>
      </c>
      <c r="BP215" s="80">
        <v>963.24000000000024</v>
      </c>
      <c r="BQ215" s="80">
        <v>1295.47</v>
      </c>
      <c r="BR215" s="82">
        <f t="shared" si="217"/>
        <v>-332.22999999999979</v>
      </c>
      <c r="BS215" s="86">
        <f t="shared" si="245"/>
        <v>1.3449088493002779</v>
      </c>
      <c r="BT215" s="80">
        <v>0</v>
      </c>
      <c r="BU215" s="80">
        <v>0</v>
      </c>
      <c r="BV215" s="82">
        <f t="shared" si="218"/>
        <v>0</v>
      </c>
      <c r="BW215" s="86"/>
      <c r="BX215" s="80">
        <v>1509.8999999999996</v>
      </c>
      <c r="BY215" s="80">
        <v>0</v>
      </c>
      <c r="BZ215" s="82">
        <f t="shared" si="219"/>
        <v>1509.8999999999996</v>
      </c>
      <c r="CA215" s="86">
        <f t="shared" si="190"/>
        <v>0</v>
      </c>
      <c r="CB215" s="80">
        <v>2685.4</v>
      </c>
      <c r="CC215" s="80">
        <v>412.58</v>
      </c>
      <c r="CD215" s="82">
        <f t="shared" si="220"/>
        <v>2272.8200000000002</v>
      </c>
      <c r="CE215" s="83">
        <f t="shared" si="221"/>
        <v>0.15363819170328441</v>
      </c>
      <c r="CF215" s="84">
        <v>232.32999999999998</v>
      </c>
      <c r="CG215" s="84">
        <v>0</v>
      </c>
      <c r="CH215" s="82">
        <f t="shared" si="222"/>
        <v>232.32999999999998</v>
      </c>
      <c r="CI215" s="86">
        <f t="shared" si="223"/>
        <v>0</v>
      </c>
      <c r="CJ215" s="80">
        <v>0</v>
      </c>
      <c r="CK215" s="81">
        <v>0</v>
      </c>
      <c r="CL215" s="81">
        <v>0</v>
      </c>
      <c r="CM215" s="92"/>
      <c r="CN215" s="93">
        <v>45576.479999999996</v>
      </c>
      <c r="CO215" s="93">
        <v>50850.909999999996</v>
      </c>
      <c r="CP215" s="87">
        <f t="shared" si="224"/>
        <v>-5274.43</v>
      </c>
      <c r="CQ215" s="94">
        <f t="shared" si="225"/>
        <v>1.1157270153377357</v>
      </c>
      <c r="CR215" s="80">
        <v>16791.099999999999</v>
      </c>
      <c r="CS215" s="81">
        <v>15347.099999999999</v>
      </c>
      <c r="CT215" s="87">
        <f t="shared" si="226"/>
        <v>1444</v>
      </c>
      <c r="CU215" s="94">
        <f t="shared" si="227"/>
        <v>0.91400206061544509</v>
      </c>
      <c r="CV215" s="80">
        <v>7897.92</v>
      </c>
      <c r="CW215" s="81">
        <v>0</v>
      </c>
      <c r="CX215" s="87">
        <f t="shared" si="228"/>
        <v>7897.92</v>
      </c>
      <c r="CY215" s="86">
        <f t="shared" si="229"/>
        <v>0</v>
      </c>
      <c r="CZ215" s="80">
        <v>1107.68</v>
      </c>
      <c r="DA215" s="81">
        <v>910.56</v>
      </c>
      <c r="DB215" s="87">
        <f t="shared" si="230"/>
        <v>197.12000000000012</v>
      </c>
      <c r="DC215" s="86">
        <f t="shared" si="241"/>
        <v>0.82204246713852369</v>
      </c>
      <c r="DD215" s="80">
        <v>144.94999999999999</v>
      </c>
      <c r="DE215" s="81">
        <v>341.34</v>
      </c>
      <c r="DF215" s="87">
        <f t="shared" si="231"/>
        <v>-196.39</v>
      </c>
      <c r="DG215" s="86">
        <f t="shared" si="242"/>
        <v>2.3548809934460158</v>
      </c>
      <c r="DH215" s="95">
        <v>4016.94</v>
      </c>
      <c r="DI215" s="403">
        <v>2988.7200000000003</v>
      </c>
      <c r="DJ215" s="87">
        <f t="shared" si="232"/>
        <v>1028.2199999999998</v>
      </c>
      <c r="DK215" s="94">
        <f t="shared" si="233"/>
        <v>0.74402903702818568</v>
      </c>
      <c r="DL215" s="80">
        <v>0</v>
      </c>
      <c r="DM215" s="81">
        <v>0</v>
      </c>
      <c r="DN215" s="87">
        <f t="shared" si="234"/>
        <v>0</v>
      </c>
      <c r="DO215" s="406"/>
      <c r="DP215" s="84">
        <v>0</v>
      </c>
      <c r="DQ215" s="80">
        <v>0</v>
      </c>
      <c r="DR215" s="82">
        <f t="shared" si="235"/>
        <v>0</v>
      </c>
      <c r="DS215" s="96"/>
      <c r="DT215" s="97">
        <v>5671.01</v>
      </c>
      <c r="DU215" s="97">
        <v>7168.4400000000005</v>
      </c>
      <c r="DV215" s="98">
        <f t="shared" si="238"/>
        <v>171332.84999999995</v>
      </c>
      <c r="DW215" s="87">
        <f t="shared" si="239"/>
        <v>236654.29</v>
      </c>
      <c r="DX215" s="87">
        <f t="shared" si="236"/>
        <v>-65321.440000000061</v>
      </c>
      <c r="DY215" s="83">
        <f t="shared" si="237"/>
        <v>1.3812546163797548</v>
      </c>
      <c r="DZ215" s="108"/>
      <c r="EA215" s="100">
        <f t="shared" si="192"/>
        <v>96841.849999999948</v>
      </c>
      <c r="EB215" s="91">
        <f t="shared" si="193"/>
        <v>39512.929999999949</v>
      </c>
      <c r="EC215" s="101"/>
      <c r="ED215" s="101"/>
      <c r="EE215" s="102">
        <v>26772.03</v>
      </c>
      <c r="EF215" s="102">
        <v>49055.22</v>
      </c>
      <c r="EG215" s="103">
        <f t="shared" si="240"/>
        <v>22283.190000000002</v>
      </c>
      <c r="EH215" s="104">
        <f t="shared" si="188"/>
        <v>0.83233098125170202</v>
      </c>
      <c r="EI215" s="101"/>
      <c r="EJ215" s="101"/>
      <c r="EK215" s="396"/>
      <c r="EL215" s="2"/>
      <c r="EM215" s="101"/>
      <c r="EN215" s="101"/>
    </row>
    <row r="216" spans="1:144" s="1" customFormat="1" ht="15.75" customHeight="1" x14ac:dyDescent="0.25">
      <c r="A216" s="105" t="s">
        <v>214</v>
      </c>
      <c r="B216" s="106">
        <v>14</v>
      </c>
      <c r="C216" s="107">
        <v>1</v>
      </c>
      <c r="D216" s="76" t="s">
        <v>494</v>
      </c>
      <c r="E216" s="77">
        <v>4266.62</v>
      </c>
      <c r="F216" s="78">
        <v>-163469.01</v>
      </c>
      <c r="G216" s="79">
        <v>-164724.15</v>
      </c>
      <c r="H216" s="80">
        <v>5661.1299999999992</v>
      </c>
      <c r="I216" s="81">
        <v>532.8900000000001</v>
      </c>
      <c r="J216" s="82">
        <f t="shared" si="194"/>
        <v>5128.2399999999989</v>
      </c>
      <c r="K216" s="83">
        <f t="shared" si="195"/>
        <v>9.413138366368555E-2</v>
      </c>
      <c r="L216" s="84">
        <v>3477.7400000000007</v>
      </c>
      <c r="M216" s="84">
        <v>523.68999999999994</v>
      </c>
      <c r="N216" s="82">
        <f t="shared" si="196"/>
        <v>2954.0500000000006</v>
      </c>
      <c r="O216" s="83">
        <f t="shared" si="197"/>
        <v>0.15058342486787391</v>
      </c>
      <c r="P216" s="84">
        <v>5223.1799999999994</v>
      </c>
      <c r="Q216" s="84">
        <v>3997.4700000000003</v>
      </c>
      <c r="R216" s="82">
        <f t="shared" si="198"/>
        <v>1225.7099999999991</v>
      </c>
      <c r="S216" s="83">
        <f t="shared" si="243"/>
        <v>0.7653326134653603</v>
      </c>
      <c r="T216" s="84">
        <v>1110.21</v>
      </c>
      <c r="U216" s="84">
        <v>948.75</v>
      </c>
      <c r="V216" s="82">
        <f t="shared" si="199"/>
        <v>161.46000000000004</v>
      </c>
      <c r="W216" s="83">
        <f t="shared" si="244"/>
        <v>0.85456805469235553</v>
      </c>
      <c r="X216" s="84">
        <v>263.21000000000004</v>
      </c>
      <c r="Y216" s="84">
        <v>0.47000000000000003</v>
      </c>
      <c r="Z216" s="82">
        <f t="shared" si="200"/>
        <v>262.74</v>
      </c>
      <c r="AA216" s="83">
        <f t="shared" si="189"/>
        <v>1.785646442004483E-3</v>
      </c>
      <c r="AB216" s="84">
        <v>3459.87</v>
      </c>
      <c r="AC216" s="84">
        <v>3100.1699999999996</v>
      </c>
      <c r="AD216" s="82">
        <f t="shared" si="201"/>
        <v>359.70000000000027</v>
      </c>
      <c r="AE216" s="83">
        <f t="shared" si="202"/>
        <v>0.89603655628679679</v>
      </c>
      <c r="AF216" s="84">
        <v>0</v>
      </c>
      <c r="AG216" s="84">
        <v>0</v>
      </c>
      <c r="AH216" s="82">
        <f t="shared" si="203"/>
        <v>0</v>
      </c>
      <c r="AI216" s="85"/>
      <c r="AJ216" s="84">
        <v>8575.4900000000016</v>
      </c>
      <c r="AK216" s="84">
        <v>6692.4900000000007</v>
      </c>
      <c r="AL216" s="82">
        <f t="shared" si="205"/>
        <v>1883.0000000000009</v>
      </c>
      <c r="AM216" s="86">
        <f t="shared" si="206"/>
        <v>0.78042071065326868</v>
      </c>
      <c r="AN216" s="80">
        <v>36992.949999999997</v>
      </c>
      <c r="AO216" s="81">
        <v>37679.01</v>
      </c>
      <c r="AP216" s="87">
        <f t="shared" si="207"/>
        <v>-686.06000000000495</v>
      </c>
      <c r="AQ216" s="83">
        <f t="shared" si="247"/>
        <v>1.0185456958690779</v>
      </c>
      <c r="AR216" s="84">
        <v>1036.2400000000002</v>
      </c>
      <c r="AS216" s="84">
        <v>1015.63</v>
      </c>
      <c r="AT216" s="87">
        <f t="shared" si="191"/>
        <v>20.610000000000241</v>
      </c>
      <c r="AU216" s="96">
        <f t="shared" si="248"/>
        <v>0.9801107851462979</v>
      </c>
      <c r="AV216" s="80">
        <v>2311.41</v>
      </c>
      <c r="AW216" s="81">
        <v>0</v>
      </c>
      <c r="AX216" s="87">
        <f t="shared" si="208"/>
        <v>2311.41</v>
      </c>
      <c r="AY216" s="83">
        <f t="shared" si="209"/>
        <v>0</v>
      </c>
      <c r="AZ216" s="90">
        <v>0</v>
      </c>
      <c r="BA216" s="82">
        <v>0</v>
      </c>
      <c r="BB216" s="82">
        <f t="shared" si="210"/>
        <v>0</v>
      </c>
      <c r="BC216" s="91"/>
      <c r="BD216" s="84">
        <v>29392.489999999998</v>
      </c>
      <c r="BE216" s="84">
        <v>70941.069999999992</v>
      </c>
      <c r="BF216" s="87">
        <f t="shared" si="211"/>
        <v>-41548.579999999994</v>
      </c>
      <c r="BG216" s="83">
        <f t="shared" si="212"/>
        <v>2.4135780942682978</v>
      </c>
      <c r="BH216" s="84">
        <v>3519.38</v>
      </c>
      <c r="BI216" s="84">
        <v>0</v>
      </c>
      <c r="BJ216" s="82">
        <f t="shared" si="213"/>
        <v>3519.38</v>
      </c>
      <c r="BK216" s="86">
        <f t="shared" si="214"/>
        <v>0</v>
      </c>
      <c r="BL216" s="80">
        <v>5942.65</v>
      </c>
      <c r="BM216" s="80">
        <v>4773.5600000000004</v>
      </c>
      <c r="BN216" s="82">
        <f t="shared" si="215"/>
        <v>1169.0899999999992</v>
      </c>
      <c r="BO216" s="86">
        <f t="shared" si="216"/>
        <v>0.80327126786871184</v>
      </c>
      <c r="BP216" s="80">
        <v>1124.2300000000002</v>
      </c>
      <c r="BQ216" s="80">
        <v>0</v>
      </c>
      <c r="BR216" s="82">
        <f t="shared" si="217"/>
        <v>1124.2300000000002</v>
      </c>
      <c r="BS216" s="86">
        <f t="shared" si="245"/>
        <v>0</v>
      </c>
      <c r="BT216" s="80">
        <v>2407.9300000000003</v>
      </c>
      <c r="BU216" s="80">
        <v>0</v>
      </c>
      <c r="BV216" s="82">
        <f t="shared" si="218"/>
        <v>2407.9300000000003</v>
      </c>
      <c r="BW216" s="86">
        <f t="shared" si="246"/>
        <v>0</v>
      </c>
      <c r="BX216" s="80">
        <v>970.31999999999994</v>
      </c>
      <c r="BY216" s="80">
        <v>0</v>
      </c>
      <c r="BZ216" s="82">
        <f t="shared" si="219"/>
        <v>970.31999999999994</v>
      </c>
      <c r="CA216" s="86">
        <f t="shared" si="190"/>
        <v>0</v>
      </c>
      <c r="CB216" s="80">
        <v>1286.23</v>
      </c>
      <c r="CC216" s="80">
        <v>1403.04</v>
      </c>
      <c r="CD216" s="82">
        <f t="shared" si="220"/>
        <v>-116.80999999999995</v>
      </c>
      <c r="CE216" s="83">
        <f t="shared" si="221"/>
        <v>1.0908157949977841</v>
      </c>
      <c r="CF216" s="84">
        <v>0</v>
      </c>
      <c r="CG216" s="84">
        <v>0</v>
      </c>
      <c r="CH216" s="82">
        <f t="shared" si="222"/>
        <v>0</v>
      </c>
      <c r="CI216" s="86"/>
      <c r="CJ216" s="80">
        <v>0</v>
      </c>
      <c r="CK216" s="81">
        <v>0</v>
      </c>
      <c r="CL216" s="81">
        <v>0</v>
      </c>
      <c r="CM216" s="92"/>
      <c r="CN216" s="93">
        <v>25355.550000000003</v>
      </c>
      <c r="CO216" s="93">
        <v>35674.050000000003</v>
      </c>
      <c r="CP216" s="87">
        <f t="shared" si="224"/>
        <v>-10318.5</v>
      </c>
      <c r="CQ216" s="94">
        <f t="shared" si="225"/>
        <v>1.4069523240473978</v>
      </c>
      <c r="CR216" s="80">
        <v>28226.940000000002</v>
      </c>
      <c r="CS216" s="81">
        <v>28161.309999999998</v>
      </c>
      <c r="CT216" s="87">
        <f t="shared" si="226"/>
        <v>65.630000000004657</v>
      </c>
      <c r="CU216" s="94">
        <f t="shared" si="227"/>
        <v>0.99767491623250681</v>
      </c>
      <c r="CV216" s="80">
        <v>4017.4299999999994</v>
      </c>
      <c r="CW216" s="81">
        <v>0</v>
      </c>
      <c r="CX216" s="87">
        <f t="shared" si="228"/>
        <v>4017.4299999999994</v>
      </c>
      <c r="CY216" s="86">
        <f t="shared" si="229"/>
        <v>0</v>
      </c>
      <c r="CZ216" s="80">
        <v>555.74000000000012</v>
      </c>
      <c r="DA216" s="81">
        <v>454.66999999999996</v>
      </c>
      <c r="DB216" s="87">
        <f t="shared" si="230"/>
        <v>101.07000000000016</v>
      </c>
      <c r="DC216" s="86">
        <f t="shared" si="241"/>
        <v>0.81813437938604361</v>
      </c>
      <c r="DD216" s="80">
        <v>72.27</v>
      </c>
      <c r="DE216" s="81">
        <v>0</v>
      </c>
      <c r="DF216" s="87">
        <f t="shared" si="231"/>
        <v>72.27</v>
      </c>
      <c r="DG216" s="86">
        <f t="shared" si="242"/>
        <v>0</v>
      </c>
      <c r="DH216" s="95">
        <v>21426.739999999998</v>
      </c>
      <c r="DI216" s="403">
        <v>16410.189999999999</v>
      </c>
      <c r="DJ216" s="87">
        <f t="shared" si="232"/>
        <v>5016.5499999999993</v>
      </c>
      <c r="DK216" s="94">
        <f t="shared" si="233"/>
        <v>0.76587432339217265</v>
      </c>
      <c r="DL216" s="80">
        <v>12945.470000000001</v>
      </c>
      <c r="DM216" s="81">
        <v>12479.939999999999</v>
      </c>
      <c r="DN216" s="87">
        <f t="shared" si="234"/>
        <v>465.53000000000247</v>
      </c>
      <c r="DO216" s="406">
        <f t="shared" si="249"/>
        <v>0.9640391580993195</v>
      </c>
      <c r="DP216" s="84">
        <v>0</v>
      </c>
      <c r="DQ216" s="80">
        <v>0</v>
      </c>
      <c r="DR216" s="82">
        <f t="shared" si="235"/>
        <v>0</v>
      </c>
      <c r="DS216" s="96"/>
      <c r="DT216" s="97">
        <v>7075.95</v>
      </c>
      <c r="DU216" s="97">
        <v>7647.9900000000007</v>
      </c>
      <c r="DV216" s="98">
        <f t="shared" si="238"/>
        <v>212430.75000000006</v>
      </c>
      <c r="DW216" s="87">
        <f t="shared" si="239"/>
        <v>232436.38999999998</v>
      </c>
      <c r="DX216" s="87">
        <f t="shared" si="236"/>
        <v>-20005.639999999927</v>
      </c>
      <c r="DY216" s="83">
        <f t="shared" si="237"/>
        <v>1.0941748781661784</v>
      </c>
      <c r="DZ216" s="108"/>
      <c r="EA216" s="100">
        <f t="shared" si="192"/>
        <v>-183474.64999999994</v>
      </c>
      <c r="EB216" s="91">
        <f t="shared" si="193"/>
        <v>-197198.58999999997</v>
      </c>
      <c r="EC216" s="101"/>
      <c r="ED216" s="101"/>
      <c r="EE216" s="102">
        <v>33387.21</v>
      </c>
      <c r="EF216" s="102">
        <v>58237.66</v>
      </c>
      <c r="EG216" s="103">
        <f t="shared" si="240"/>
        <v>24850.450000000004</v>
      </c>
      <c r="EH216" s="104">
        <f t="shared" si="188"/>
        <v>0.74431047098574588</v>
      </c>
      <c r="EI216" s="101"/>
      <c r="EJ216" s="101"/>
      <c r="EK216" s="396"/>
      <c r="EL216" s="2"/>
      <c r="EM216" s="101"/>
      <c r="EN216" s="101"/>
    </row>
    <row r="217" spans="1:144" s="1" customFormat="1" ht="15.75" customHeight="1" x14ac:dyDescent="0.25">
      <c r="A217" s="105" t="s">
        <v>215</v>
      </c>
      <c r="B217" s="106">
        <v>9</v>
      </c>
      <c r="C217" s="107">
        <v>4</v>
      </c>
      <c r="D217" s="76" t="s">
        <v>495</v>
      </c>
      <c r="E217" s="77">
        <v>7401.1299999999992</v>
      </c>
      <c r="F217" s="78">
        <v>-62909.330000000016</v>
      </c>
      <c r="G217" s="79">
        <v>-88104.31</v>
      </c>
      <c r="H217" s="80">
        <v>9030.119999999999</v>
      </c>
      <c r="I217" s="81">
        <v>1250.4099999999999</v>
      </c>
      <c r="J217" s="82">
        <f t="shared" si="194"/>
        <v>7779.7099999999991</v>
      </c>
      <c r="K217" s="83">
        <f t="shared" si="195"/>
        <v>0.13847102807050182</v>
      </c>
      <c r="L217" s="84">
        <v>4053.62</v>
      </c>
      <c r="M217" s="84">
        <v>1085.81</v>
      </c>
      <c r="N217" s="82">
        <f t="shared" si="196"/>
        <v>2967.81</v>
      </c>
      <c r="O217" s="83">
        <f t="shared" si="197"/>
        <v>0.26786181240471479</v>
      </c>
      <c r="P217" s="84">
        <v>8184.9400000000005</v>
      </c>
      <c r="Q217" s="84">
        <v>6279.8700000000008</v>
      </c>
      <c r="R217" s="82">
        <f t="shared" si="198"/>
        <v>1905.0699999999997</v>
      </c>
      <c r="S217" s="83">
        <f t="shared" si="243"/>
        <v>0.76724691934210887</v>
      </c>
      <c r="T217" s="84">
        <v>1890.99</v>
      </c>
      <c r="U217" s="84">
        <v>1618.96</v>
      </c>
      <c r="V217" s="82">
        <f t="shared" si="199"/>
        <v>272.02999999999997</v>
      </c>
      <c r="W217" s="83">
        <f t="shared" si="244"/>
        <v>0.85614413614032858</v>
      </c>
      <c r="X217" s="84">
        <v>514.37</v>
      </c>
      <c r="Y217" s="84">
        <v>0.87</v>
      </c>
      <c r="Z217" s="82">
        <f t="shared" si="200"/>
        <v>513.5</v>
      </c>
      <c r="AA217" s="83">
        <f t="shared" si="189"/>
        <v>1.6913894667262865E-3</v>
      </c>
      <c r="AB217" s="84">
        <v>5175.6299999999992</v>
      </c>
      <c r="AC217" s="84">
        <v>4155.8900000000003</v>
      </c>
      <c r="AD217" s="82">
        <f t="shared" si="201"/>
        <v>1019.7399999999989</v>
      </c>
      <c r="AE217" s="83">
        <f t="shared" si="202"/>
        <v>0.80297277819318635</v>
      </c>
      <c r="AF217" s="84">
        <v>2534.1800000000003</v>
      </c>
      <c r="AG217" s="84">
        <v>0</v>
      </c>
      <c r="AH217" s="82">
        <f t="shared" si="203"/>
        <v>2534.1800000000003</v>
      </c>
      <c r="AI217" s="85">
        <f t="shared" si="204"/>
        <v>0</v>
      </c>
      <c r="AJ217" s="84">
        <v>13951.91</v>
      </c>
      <c r="AK217" s="84">
        <v>37940.899999999994</v>
      </c>
      <c r="AL217" s="82">
        <f t="shared" si="205"/>
        <v>-23988.989999999994</v>
      </c>
      <c r="AM217" s="86">
        <f t="shared" si="206"/>
        <v>2.7194054434124069</v>
      </c>
      <c r="AN217" s="80">
        <v>69219.059999999983</v>
      </c>
      <c r="AO217" s="81">
        <v>68202.39</v>
      </c>
      <c r="AP217" s="87">
        <f t="shared" si="207"/>
        <v>1016.6699999999837</v>
      </c>
      <c r="AQ217" s="83">
        <f t="shared" si="247"/>
        <v>0.98531228248404434</v>
      </c>
      <c r="AR217" s="84">
        <v>1034.7</v>
      </c>
      <c r="AS217" s="84">
        <v>1015.63</v>
      </c>
      <c r="AT217" s="87">
        <f t="shared" si="191"/>
        <v>19.07000000000005</v>
      </c>
      <c r="AU217" s="96">
        <f t="shared" si="248"/>
        <v>0.98156953706388317</v>
      </c>
      <c r="AV217" s="80">
        <v>3688</v>
      </c>
      <c r="AW217" s="81">
        <v>0</v>
      </c>
      <c r="AX217" s="87">
        <f t="shared" si="208"/>
        <v>3688</v>
      </c>
      <c r="AY217" s="83">
        <f t="shared" si="209"/>
        <v>0</v>
      </c>
      <c r="AZ217" s="90">
        <v>0</v>
      </c>
      <c r="BA217" s="82">
        <v>0</v>
      </c>
      <c r="BB217" s="82">
        <f t="shared" si="210"/>
        <v>0</v>
      </c>
      <c r="BC217" s="91"/>
      <c r="BD217" s="84">
        <v>58626.680000000008</v>
      </c>
      <c r="BE217" s="84">
        <v>11035.18</v>
      </c>
      <c r="BF217" s="87">
        <f t="shared" si="211"/>
        <v>47591.500000000007</v>
      </c>
      <c r="BG217" s="83">
        <f t="shared" si="212"/>
        <v>0.18822795355288752</v>
      </c>
      <c r="BH217" s="84">
        <v>5212.6100000000006</v>
      </c>
      <c r="BI217" s="84">
        <v>0</v>
      </c>
      <c r="BJ217" s="82">
        <f t="shared" si="213"/>
        <v>5212.6100000000006</v>
      </c>
      <c r="BK217" s="86">
        <f t="shared" si="214"/>
        <v>0</v>
      </c>
      <c r="BL217" s="80">
        <v>7082.1299999999992</v>
      </c>
      <c r="BM217" s="80">
        <v>6015.59</v>
      </c>
      <c r="BN217" s="82">
        <f t="shared" si="215"/>
        <v>1066.5399999999991</v>
      </c>
      <c r="BO217" s="86">
        <f t="shared" si="216"/>
        <v>0.84940406346678199</v>
      </c>
      <c r="BP217" s="80">
        <v>1914.69</v>
      </c>
      <c r="BQ217" s="80">
        <v>0</v>
      </c>
      <c r="BR217" s="82">
        <f t="shared" si="217"/>
        <v>1914.69</v>
      </c>
      <c r="BS217" s="86">
        <f t="shared" si="245"/>
        <v>0</v>
      </c>
      <c r="BT217" s="80">
        <v>3603.5899999999992</v>
      </c>
      <c r="BU217" s="80">
        <v>0</v>
      </c>
      <c r="BV217" s="82">
        <f t="shared" si="218"/>
        <v>3603.5899999999992</v>
      </c>
      <c r="BW217" s="86">
        <f t="shared" si="246"/>
        <v>0</v>
      </c>
      <c r="BX217" s="80">
        <v>1898.3899999999999</v>
      </c>
      <c r="BY217" s="80">
        <v>0</v>
      </c>
      <c r="BZ217" s="82">
        <f t="shared" si="219"/>
        <v>1898.3899999999999</v>
      </c>
      <c r="CA217" s="86">
        <f t="shared" si="190"/>
        <v>0</v>
      </c>
      <c r="CB217" s="80">
        <v>1355.1400000000003</v>
      </c>
      <c r="CC217" s="80">
        <v>805.94</v>
      </c>
      <c r="CD217" s="82">
        <f t="shared" si="220"/>
        <v>549.20000000000027</v>
      </c>
      <c r="CE217" s="83">
        <f t="shared" si="221"/>
        <v>0.59472821996251302</v>
      </c>
      <c r="CF217" s="84">
        <v>188.7</v>
      </c>
      <c r="CG217" s="84">
        <v>0</v>
      </c>
      <c r="CH217" s="82">
        <f t="shared" si="222"/>
        <v>188.7</v>
      </c>
      <c r="CI217" s="86">
        <f t="shared" si="223"/>
        <v>0</v>
      </c>
      <c r="CJ217" s="80">
        <v>0</v>
      </c>
      <c r="CK217" s="81">
        <v>0</v>
      </c>
      <c r="CL217" s="81">
        <v>0</v>
      </c>
      <c r="CM217" s="92"/>
      <c r="CN217" s="93">
        <v>45454.820000000007</v>
      </c>
      <c r="CO217" s="93">
        <v>47847.12000000001</v>
      </c>
      <c r="CP217" s="87">
        <f t="shared" si="224"/>
        <v>-2392.3000000000029</v>
      </c>
      <c r="CQ217" s="94">
        <f t="shared" si="225"/>
        <v>1.0526302821130962</v>
      </c>
      <c r="CR217" s="80">
        <v>44170.739999999991</v>
      </c>
      <c r="CS217" s="81">
        <v>42298.270000000004</v>
      </c>
      <c r="CT217" s="87">
        <f t="shared" si="226"/>
        <v>1872.4699999999866</v>
      </c>
      <c r="CU217" s="94">
        <f t="shared" si="227"/>
        <v>0.95760836245894931</v>
      </c>
      <c r="CV217" s="80">
        <v>8985.7200000000012</v>
      </c>
      <c r="CW217" s="81">
        <v>0</v>
      </c>
      <c r="CX217" s="87">
        <f t="shared" si="228"/>
        <v>8985.7200000000012</v>
      </c>
      <c r="CY217" s="86">
        <f t="shared" si="229"/>
        <v>0</v>
      </c>
      <c r="CZ217" s="80">
        <v>2002.0199999999998</v>
      </c>
      <c r="DA217" s="81">
        <v>1636.38</v>
      </c>
      <c r="DB217" s="87">
        <f t="shared" si="230"/>
        <v>365.63999999999965</v>
      </c>
      <c r="DC217" s="86">
        <f t="shared" si="241"/>
        <v>0.81736446189348777</v>
      </c>
      <c r="DD217" s="80">
        <v>256.82000000000005</v>
      </c>
      <c r="DE217" s="81">
        <v>0</v>
      </c>
      <c r="DF217" s="87">
        <f t="shared" si="231"/>
        <v>256.82000000000005</v>
      </c>
      <c r="DG217" s="86">
        <f t="shared" si="242"/>
        <v>0</v>
      </c>
      <c r="DH217" s="95">
        <v>7727.5300000000007</v>
      </c>
      <c r="DI217" s="403">
        <v>5277.87</v>
      </c>
      <c r="DJ217" s="87">
        <f t="shared" si="232"/>
        <v>2449.6600000000008</v>
      </c>
      <c r="DK217" s="94">
        <f t="shared" si="233"/>
        <v>0.6829957308480199</v>
      </c>
      <c r="DL217" s="80">
        <v>12996.970000000001</v>
      </c>
      <c r="DM217" s="81">
        <v>11749.84</v>
      </c>
      <c r="DN217" s="87">
        <f t="shared" si="234"/>
        <v>1247.130000000001</v>
      </c>
      <c r="DO217" s="406">
        <f t="shared" si="249"/>
        <v>0.90404455807776729</v>
      </c>
      <c r="DP217" s="84">
        <v>0</v>
      </c>
      <c r="DQ217" s="80">
        <v>0</v>
      </c>
      <c r="DR217" s="82">
        <f t="shared" si="235"/>
        <v>0</v>
      </c>
      <c r="DS217" s="96"/>
      <c r="DT217" s="97">
        <v>11106.259999999998</v>
      </c>
      <c r="DU217" s="97">
        <v>8919.0500000000011</v>
      </c>
      <c r="DV217" s="98">
        <f t="shared" si="238"/>
        <v>331860.33000000007</v>
      </c>
      <c r="DW217" s="87">
        <f t="shared" si="239"/>
        <v>257135.97</v>
      </c>
      <c r="DX217" s="87">
        <f t="shared" si="236"/>
        <v>74724.360000000073</v>
      </c>
      <c r="DY217" s="83">
        <f t="shared" si="237"/>
        <v>0.774831899914039</v>
      </c>
      <c r="DZ217" s="108"/>
      <c r="EA217" s="100">
        <f t="shared" si="192"/>
        <v>11815.030000000057</v>
      </c>
      <c r="EB217" s="91">
        <f t="shared" si="193"/>
        <v>-26079.089999999989</v>
      </c>
      <c r="EC217" s="101"/>
      <c r="ED217" s="101"/>
      <c r="EE217" s="102">
        <v>52105.499999999993</v>
      </c>
      <c r="EF217" s="102">
        <v>34298.18</v>
      </c>
      <c r="EG217" s="103">
        <f t="shared" si="240"/>
        <v>-17807.319999999992</v>
      </c>
      <c r="EH217" s="104">
        <f t="shared" si="188"/>
        <v>-0.34175509303240531</v>
      </c>
      <c r="EI217" s="101"/>
      <c r="EJ217" s="101"/>
      <c r="EK217" s="396"/>
      <c r="EL217" s="2"/>
      <c r="EM217" s="101"/>
      <c r="EN217" s="101"/>
    </row>
    <row r="218" spans="1:144" s="1" customFormat="1" ht="15.75" customHeight="1" x14ac:dyDescent="0.25">
      <c r="A218" s="105" t="s">
        <v>216</v>
      </c>
      <c r="B218" s="106">
        <v>5</v>
      </c>
      <c r="C218" s="107">
        <v>4</v>
      </c>
      <c r="D218" s="76" t="s">
        <v>496</v>
      </c>
      <c r="E218" s="77">
        <v>2760.6899999999996</v>
      </c>
      <c r="F218" s="78">
        <v>101680.95</v>
      </c>
      <c r="G218" s="79">
        <v>54172.369999999988</v>
      </c>
      <c r="H218" s="80">
        <v>4039.4500000000007</v>
      </c>
      <c r="I218" s="81">
        <v>744.36</v>
      </c>
      <c r="J218" s="82">
        <f t="shared" si="194"/>
        <v>3295.0900000000006</v>
      </c>
      <c r="K218" s="83">
        <f t="shared" si="195"/>
        <v>0.1842726113703598</v>
      </c>
      <c r="L218" s="84">
        <v>2006.4699999999998</v>
      </c>
      <c r="M218" s="84">
        <v>356.24</v>
      </c>
      <c r="N218" s="82">
        <f t="shared" si="196"/>
        <v>1650.2299999999998</v>
      </c>
      <c r="O218" s="83">
        <f t="shared" si="197"/>
        <v>0.17754563985506888</v>
      </c>
      <c r="P218" s="84">
        <v>3798.97</v>
      </c>
      <c r="Q218" s="84">
        <v>2924.6499999999996</v>
      </c>
      <c r="R218" s="82">
        <f t="shared" si="198"/>
        <v>874.32000000000016</v>
      </c>
      <c r="S218" s="83">
        <f t="shared" si="243"/>
        <v>0.76985340763417442</v>
      </c>
      <c r="T218" s="84">
        <v>760.31</v>
      </c>
      <c r="U218" s="84">
        <v>650.05999999999995</v>
      </c>
      <c r="V218" s="82">
        <f t="shared" si="199"/>
        <v>110.25</v>
      </c>
      <c r="W218" s="83">
        <f t="shared" si="244"/>
        <v>0.85499335797240594</v>
      </c>
      <c r="X218" s="84">
        <v>234.66000000000003</v>
      </c>
      <c r="Y218" s="84">
        <v>0.39999999999999997</v>
      </c>
      <c r="Z218" s="82">
        <f t="shared" si="200"/>
        <v>234.26000000000002</v>
      </c>
      <c r="AA218" s="83">
        <f t="shared" si="189"/>
        <v>1.7045938805079687E-3</v>
      </c>
      <c r="AB218" s="84">
        <v>4158.9799999999996</v>
      </c>
      <c r="AC218" s="84">
        <v>2518.21</v>
      </c>
      <c r="AD218" s="82">
        <f t="shared" si="201"/>
        <v>1640.7699999999995</v>
      </c>
      <c r="AE218" s="83">
        <f t="shared" si="202"/>
        <v>0.60548740316135219</v>
      </c>
      <c r="AF218" s="84">
        <v>945.24999999999989</v>
      </c>
      <c r="AG218" s="84">
        <v>0</v>
      </c>
      <c r="AH218" s="82">
        <f t="shared" si="203"/>
        <v>945.24999999999989</v>
      </c>
      <c r="AI218" s="85">
        <f t="shared" si="204"/>
        <v>0</v>
      </c>
      <c r="AJ218" s="84">
        <v>5204.1400000000003</v>
      </c>
      <c r="AK218" s="84">
        <v>2963.7400000000002</v>
      </c>
      <c r="AL218" s="82">
        <f t="shared" si="205"/>
        <v>2240.4</v>
      </c>
      <c r="AM218" s="86">
        <f t="shared" si="206"/>
        <v>0.56949659309703426</v>
      </c>
      <c r="AN218" s="80">
        <v>0</v>
      </c>
      <c r="AO218" s="81">
        <v>0</v>
      </c>
      <c r="AP218" s="87">
        <f t="shared" si="207"/>
        <v>0</v>
      </c>
      <c r="AQ218" s="83"/>
      <c r="AR218" s="84">
        <v>0</v>
      </c>
      <c r="AS218" s="84">
        <v>0</v>
      </c>
      <c r="AT218" s="87">
        <f t="shared" si="191"/>
        <v>0</v>
      </c>
      <c r="AU218" s="96"/>
      <c r="AV218" s="80">
        <v>1673.54</v>
      </c>
      <c r="AW218" s="81">
        <v>2730.66</v>
      </c>
      <c r="AX218" s="87">
        <f t="shared" si="208"/>
        <v>-1057.1199999999999</v>
      </c>
      <c r="AY218" s="83">
        <f t="shared" si="209"/>
        <v>1.6316670052702653</v>
      </c>
      <c r="AZ218" s="90">
        <v>0</v>
      </c>
      <c r="BA218" s="82">
        <v>0</v>
      </c>
      <c r="BB218" s="82">
        <f t="shared" si="210"/>
        <v>0</v>
      </c>
      <c r="BC218" s="91"/>
      <c r="BD218" s="84">
        <v>17569</v>
      </c>
      <c r="BE218" s="84">
        <v>3909.7599999999998</v>
      </c>
      <c r="BF218" s="87">
        <f t="shared" si="211"/>
        <v>13659.24</v>
      </c>
      <c r="BG218" s="83">
        <f t="shared" si="212"/>
        <v>0.222537423871592</v>
      </c>
      <c r="BH218" s="84">
        <v>2350.4299999999998</v>
      </c>
      <c r="BI218" s="84">
        <v>0</v>
      </c>
      <c r="BJ218" s="82">
        <f t="shared" si="213"/>
        <v>2350.4299999999998</v>
      </c>
      <c r="BK218" s="86">
        <f t="shared" si="214"/>
        <v>0</v>
      </c>
      <c r="BL218" s="80">
        <v>3421.0499999999997</v>
      </c>
      <c r="BM218" s="80">
        <v>0</v>
      </c>
      <c r="BN218" s="82">
        <f t="shared" si="215"/>
        <v>3421.0499999999997</v>
      </c>
      <c r="BO218" s="86">
        <f t="shared" si="216"/>
        <v>0</v>
      </c>
      <c r="BP218" s="80">
        <v>575.8900000000001</v>
      </c>
      <c r="BQ218" s="80">
        <v>0</v>
      </c>
      <c r="BR218" s="82">
        <f t="shared" si="217"/>
        <v>575.8900000000001</v>
      </c>
      <c r="BS218" s="86">
        <f t="shared" si="245"/>
        <v>0</v>
      </c>
      <c r="BT218" s="80">
        <v>1444.6499999999999</v>
      </c>
      <c r="BU218" s="80">
        <v>0</v>
      </c>
      <c r="BV218" s="82">
        <f t="shared" si="218"/>
        <v>1444.6499999999999</v>
      </c>
      <c r="BW218" s="86">
        <f t="shared" si="246"/>
        <v>0</v>
      </c>
      <c r="BX218" s="80">
        <v>862.1700000000003</v>
      </c>
      <c r="BY218" s="80">
        <v>0</v>
      </c>
      <c r="BZ218" s="82">
        <f t="shared" si="219"/>
        <v>862.1700000000003</v>
      </c>
      <c r="CA218" s="86">
        <f t="shared" si="190"/>
        <v>0</v>
      </c>
      <c r="CB218" s="80">
        <v>1392.51</v>
      </c>
      <c r="CC218" s="80">
        <v>644.66</v>
      </c>
      <c r="CD218" s="82">
        <f t="shared" si="220"/>
        <v>747.85</v>
      </c>
      <c r="CE218" s="83">
        <f t="shared" si="221"/>
        <v>0.4629482014491817</v>
      </c>
      <c r="CF218" s="84">
        <v>155.42000000000002</v>
      </c>
      <c r="CG218" s="84">
        <v>0</v>
      </c>
      <c r="CH218" s="82">
        <f t="shared" si="222"/>
        <v>155.42000000000002</v>
      </c>
      <c r="CI218" s="86">
        <f t="shared" si="223"/>
        <v>0</v>
      </c>
      <c r="CJ218" s="80">
        <v>0</v>
      </c>
      <c r="CK218" s="81">
        <v>0</v>
      </c>
      <c r="CL218" s="81">
        <v>0</v>
      </c>
      <c r="CM218" s="92"/>
      <c r="CN218" s="93">
        <v>27089.520000000004</v>
      </c>
      <c r="CO218" s="93">
        <v>35392.39</v>
      </c>
      <c r="CP218" s="87">
        <f t="shared" si="224"/>
        <v>-8302.8699999999953</v>
      </c>
      <c r="CQ218" s="94">
        <f t="shared" si="225"/>
        <v>1.3064974942339322</v>
      </c>
      <c r="CR218" s="80">
        <v>10990.300000000001</v>
      </c>
      <c r="CS218" s="81">
        <v>10634.829999999998</v>
      </c>
      <c r="CT218" s="87">
        <f t="shared" si="226"/>
        <v>355.47000000000298</v>
      </c>
      <c r="CU218" s="94">
        <f t="shared" si="227"/>
        <v>0.96765602394839056</v>
      </c>
      <c r="CV218" s="80">
        <v>5116.95</v>
      </c>
      <c r="CW218" s="81">
        <v>0</v>
      </c>
      <c r="CX218" s="87">
        <f t="shared" si="228"/>
        <v>5116.95</v>
      </c>
      <c r="CY218" s="86">
        <f t="shared" si="229"/>
        <v>0</v>
      </c>
      <c r="CZ218" s="80">
        <v>816.62000000000012</v>
      </c>
      <c r="DA218" s="81">
        <v>672.0100000000001</v>
      </c>
      <c r="DB218" s="87">
        <f t="shared" si="230"/>
        <v>144.61000000000001</v>
      </c>
      <c r="DC218" s="86">
        <f t="shared" si="241"/>
        <v>0.8229164115500478</v>
      </c>
      <c r="DD218" s="80">
        <v>105.72</v>
      </c>
      <c r="DE218" s="81">
        <v>341.33</v>
      </c>
      <c r="DF218" s="87">
        <f t="shared" si="231"/>
        <v>-235.60999999999999</v>
      </c>
      <c r="DG218" s="86">
        <f t="shared" si="242"/>
        <v>3.2286227771471809</v>
      </c>
      <c r="DH218" s="95">
        <v>4699.8</v>
      </c>
      <c r="DI218" s="403">
        <v>3493.77</v>
      </c>
      <c r="DJ218" s="87">
        <f t="shared" si="232"/>
        <v>1206.0300000000002</v>
      </c>
      <c r="DK218" s="94">
        <f t="shared" si="233"/>
        <v>0.74338695263628241</v>
      </c>
      <c r="DL218" s="80">
        <v>0</v>
      </c>
      <c r="DM218" s="81">
        <v>0</v>
      </c>
      <c r="DN218" s="87">
        <f t="shared" si="234"/>
        <v>0</v>
      </c>
      <c r="DO218" s="406"/>
      <c r="DP218" s="84">
        <v>0</v>
      </c>
      <c r="DQ218" s="80">
        <v>0</v>
      </c>
      <c r="DR218" s="82">
        <f t="shared" si="235"/>
        <v>0</v>
      </c>
      <c r="DS218" s="96"/>
      <c r="DT218" s="97">
        <v>3403.1099999999997</v>
      </c>
      <c r="DU218" s="97">
        <v>2254.4699999999998</v>
      </c>
      <c r="DV218" s="98">
        <f t="shared" si="238"/>
        <v>102814.90999999999</v>
      </c>
      <c r="DW218" s="87">
        <f t="shared" si="239"/>
        <v>70231.540000000008</v>
      </c>
      <c r="DX218" s="87">
        <f t="shared" si="236"/>
        <v>32583.369999999981</v>
      </c>
      <c r="DY218" s="83">
        <f t="shared" si="237"/>
        <v>0.68308711255984189</v>
      </c>
      <c r="DZ218" s="108"/>
      <c r="EA218" s="100">
        <f t="shared" si="192"/>
        <v>134264.31999999998</v>
      </c>
      <c r="EB218" s="91">
        <f t="shared" si="193"/>
        <v>77389.069999999978</v>
      </c>
      <c r="EC218" s="101"/>
      <c r="ED218" s="101"/>
      <c r="EE218" s="102">
        <v>16066.070000000002</v>
      </c>
      <c r="EF218" s="102">
        <v>61543.22</v>
      </c>
      <c r="EG218" s="103">
        <f t="shared" si="240"/>
        <v>45477.15</v>
      </c>
      <c r="EH218" s="104">
        <f t="shared" si="188"/>
        <v>2.8306331293216074</v>
      </c>
      <c r="EI218" s="101"/>
      <c r="EJ218" s="101"/>
      <c r="EK218" s="396"/>
      <c r="EL218" s="2"/>
      <c r="EM218" s="101"/>
      <c r="EN218" s="101"/>
    </row>
    <row r="219" spans="1:144" s="1" customFormat="1" ht="15.75" customHeight="1" x14ac:dyDescent="0.25">
      <c r="A219" s="105" t="s">
        <v>217</v>
      </c>
      <c r="B219" s="106">
        <v>5</v>
      </c>
      <c r="C219" s="107">
        <v>4</v>
      </c>
      <c r="D219" s="76" t="s">
        <v>497</v>
      </c>
      <c r="E219" s="77">
        <v>2749.02</v>
      </c>
      <c r="F219" s="78">
        <v>15901.830000000005</v>
      </c>
      <c r="G219" s="79">
        <v>-39343.070000000014</v>
      </c>
      <c r="H219" s="80">
        <v>4024.58</v>
      </c>
      <c r="I219" s="81">
        <v>744</v>
      </c>
      <c r="J219" s="82">
        <f t="shared" si="194"/>
        <v>3280.58</v>
      </c>
      <c r="K219" s="83">
        <f t="shared" si="195"/>
        <v>0.18486401065452793</v>
      </c>
      <c r="L219" s="84">
        <v>2005.41</v>
      </c>
      <c r="M219" s="84">
        <v>540.36999999999989</v>
      </c>
      <c r="N219" s="82">
        <f t="shared" si="196"/>
        <v>1465.0400000000002</v>
      </c>
      <c r="O219" s="83">
        <f t="shared" si="197"/>
        <v>0.2694561211921751</v>
      </c>
      <c r="P219" s="84">
        <v>3784.0399999999995</v>
      </c>
      <c r="Q219" s="84">
        <v>2914.7799999999997</v>
      </c>
      <c r="R219" s="82">
        <f t="shared" si="198"/>
        <v>869.25999999999976</v>
      </c>
      <c r="S219" s="83">
        <f t="shared" si="243"/>
        <v>0.77028255515269395</v>
      </c>
      <c r="T219" s="84">
        <v>754.06000000000006</v>
      </c>
      <c r="U219" s="84">
        <v>645.14</v>
      </c>
      <c r="V219" s="82">
        <f t="shared" si="199"/>
        <v>108.92000000000007</v>
      </c>
      <c r="W219" s="83">
        <f t="shared" si="244"/>
        <v>0.85555526085457378</v>
      </c>
      <c r="X219" s="84">
        <v>233.66000000000003</v>
      </c>
      <c r="Y219" s="84">
        <v>0.39999999999999997</v>
      </c>
      <c r="Z219" s="82">
        <f t="shared" si="200"/>
        <v>233.26000000000002</v>
      </c>
      <c r="AA219" s="83">
        <f t="shared" si="189"/>
        <v>1.7118890695882903E-3</v>
      </c>
      <c r="AB219" s="84">
        <v>4158.71</v>
      </c>
      <c r="AC219" s="84">
        <v>2476.79</v>
      </c>
      <c r="AD219" s="82">
        <f t="shared" si="201"/>
        <v>1681.92</v>
      </c>
      <c r="AE219" s="83">
        <f t="shared" si="202"/>
        <v>0.59556689454181699</v>
      </c>
      <c r="AF219" s="84">
        <v>941.27</v>
      </c>
      <c r="AG219" s="84">
        <v>2664.59</v>
      </c>
      <c r="AH219" s="82">
        <f t="shared" si="203"/>
        <v>-1723.3200000000002</v>
      </c>
      <c r="AI219" s="85">
        <f t="shared" si="204"/>
        <v>2.8308455597225026</v>
      </c>
      <c r="AJ219" s="84">
        <v>5183.82</v>
      </c>
      <c r="AK219" s="84">
        <v>5101.7599999999993</v>
      </c>
      <c r="AL219" s="82">
        <f t="shared" si="205"/>
        <v>82.0600000000004</v>
      </c>
      <c r="AM219" s="86">
        <f t="shared" si="206"/>
        <v>0.98416997503771342</v>
      </c>
      <c r="AN219" s="80">
        <v>0</v>
      </c>
      <c r="AO219" s="81">
        <v>0</v>
      </c>
      <c r="AP219" s="87">
        <f t="shared" si="207"/>
        <v>0</v>
      </c>
      <c r="AQ219" s="83"/>
      <c r="AR219" s="84">
        <v>0</v>
      </c>
      <c r="AS219" s="84">
        <v>0</v>
      </c>
      <c r="AT219" s="87">
        <f t="shared" si="191"/>
        <v>0</v>
      </c>
      <c r="AU219" s="96"/>
      <c r="AV219" s="80">
        <v>1647.2</v>
      </c>
      <c r="AW219" s="81">
        <v>0</v>
      </c>
      <c r="AX219" s="87">
        <f t="shared" si="208"/>
        <v>1647.2</v>
      </c>
      <c r="AY219" s="83">
        <f t="shared" si="209"/>
        <v>0</v>
      </c>
      <c r="AZ219" s="90">
        <v>0</v>
      </c>
      <c r="BA219" s="82">
        <v>0</v>
      </c>
      <c r="BB219" s="82">
        <f t="shared" si="210"/>
        <v>0</v>
      </c>
      <c r="BC219" s="91"/>
      <c r="BD219" s="84">
        <v>19533.7</v>
      </c>
      <c r="BE219" s="84">
        <v>7111.619999999999</v>
      </c>
      <c r="BF219" s="87">
        <f t="shared" si="211"/>
        <v>12422.080000000002</v>
      </c>
      <c r="BG219" s="83">
        <f t="shared" si="212"/>
        <v>0.3640692751501251</v>
      </c>
      <c r="BH219" s="84">
        <v>2347.11</v>
      </c>
      <c r="BI219" s="84">
        <v>0</v>
      </c>
      <c r="BJ219" s="82">
        <f t="shared" si="213"/>
        <v>2347.11</v>
      </c>
      <c r="BK219" s="86">
        <f t="shared" si="214"/>
        <v>0</v>
      </c>
      <c r="BL219" s="80">
        <v>3420.34</v>
      </c>
      <c r="BM219" s="80">
        <v>8680.58</v>
      </c>
      <c r="BN219" s="82">
        <f t="shared" si="215"/>
        <v>-5260.24</v>
      </c>
      <c r="BO219" s="86">
        <f t="shared" si="216"/>
        <v>2.5379289778209184</v>
      </c>
      <c r="BP219" s="80">
        <v>572.35</v>
      </c>
      <c r="BQ219" s="80">
        <v>0</v>
      </c>
      <c r="BR219" s="82">
        <f t="shared" si="217"/>
        <v>572.35</v>
      </c>
      <c r="BS219" s="86">
        <f t="shared" si="245"/>
        <v>0</v>
      </c>
      <c r="BT219" s="80">
        <v>1426.19</v>
      </c>
      <c r="BU219" s="80">
        <v>0</v>
      </c>
      <c r="BV219" s="82">
        <f t="shared" si="218"/>
        <v>1426.19</v>
      </c>
      <c r="BW219" s="86">
        <f t="shared" si="246"/>
        <v>0</v>
      </c>
      <c r="BX219" s="80">
        <v>862.11000000000013</v>
      </c>
      <c r="BY219" s="80">
        <v>0</v>
      </c>
      <c r="BZ219" s="82">
        <f t="shared" si="219"/>
        <v>862.11000000000013</v>
      </c>
      <c r="CA219" s="86">
        <f t="shared" si="190"/>
        <v>0</v>
      </c>
      <c r="CB219" s="80">
        <v>1393.21</v>
      </c>
      <c r="CC219" s="80">
        <v>554.1</v>
      </c>
      <c r="CD219" s="82">
        <f t="shared" si="220"/>
        <v>839.11</v>
      </c>
      <c r="CE219" s="83">
        <f t="shared" si="221"/>
        <v>0.3977146302423899</v>
      </c>
      <c r="CF219" s="84">
        <v>153.92999999999998</v>
      </c>
      <c r="CG219" s="84">
        <v>0</v>
      </c>
      <c r="CH219" s="82">
        <f t="shared" si="222"/>
        <v>153.92999999999998</v>
      </c>
      <c r="CI219" s="86">
        <f t="shared" si="223"/>
        <v>0</v>
      </c>
      <c r="CJ219" s="80">
        <v>0</v>
      </c>
      <c r="CK219" s="81">
        <v>0</v>
      </c>
      <c r="CL219" s="81">
        <v>0</v>
      </c>
      <c r="CM219" s="92"/>
      <c r="CN219" s="93">
        <v>26687.199999999997</v>
      </c>
      <c r="CO219" s="93">
        <v>34201.850000000006</v>
      </c>
      <c r="CP219" s="87">
        <f t="shared" si="224"/>
        <v>-7514.6500000000087</v>
      </c>
      <c r="CQ219" s="94">
        <f t="shared" si="225"/>
        <v>1.2815825564315482</v>
      </c>
      <c r="CR219" s="80">
        <v>11060.96</v>
      </c>
      <c r="CS219" s="81">
        <v>10701.98</v>
      </c>
      <c r="CT219" s="87">
        <f t="shared" si="226"/>
        <v>358.97999999999956</v>
      </c>
      <c r="CU219" s="94">
        <f t="shared" si="227"/>
        <v>0.96754531252260201</v>
      </c>
      <c r="CV219" s="80">
        <v>5033.7300000000005</v>
      </c>
      <c r="CW219" s="81">
        <v>0</v>
      </c>
      <c r="CX219" s="87">
        <f t="shared" si="228"/>
        <v>5033.7300000000005</v>
      </c>
      <c r="CY219" s="86">
        <f t="shared" si="229"/>
        <v>0</v>
      </c>
      <c r="CZ219" s="80">
        <v>812.31999999999994</v>
      </c>
      <c r="DA219" s="81">
        <v>668.70000000000016</v>
      </c>
      <c r="DB219" s="87">
        <f t="shared" si="230"/>
        <v>143.61999999999978</v>
      </c>
      <c r="DC219" s="86">
        <f t="shared" si="241"/>
        <v>0.8231977545794763</v>
      </c>
      <c r="DD219" s="80">
        <v>105.29000000000002</v>
      </c>
      <c r="DE219" s="81">
        <v>0</v>
      </c>
      <c r="DF219" s="87">
        <f t="shared" si="231"/>
        <v>105.29000000000002</v>
      </c>
      <c r="DG219" s="86">
        <f t="shared" si="242"/>
        <v>0</v>
      </c>
      <c r="DH219" s="95">
        <v>5498.31</v>
      </c>
      <c r="DI219" s="403">
        <v>3616.8499999999995</v>
      </c>
      <c r="DJ219" s="87">
        <f t="shared" si="232"/>
        <v>1881.4600000000009</v>
      </c>
      <c r="DK219" s="94">
        <f t="shared" si="233"/>
        <v>0.65781121835618561</v>
      </c>
      <c r="DL219" s="80">
        <v>0</v>
      </c>
      <c r="DM219" s="81">
        <v>0</v>
      </c>
      <c r="DN219" s="87">
        <f t="shared" si="234"/>
        <v>0</v>
      </c>
      <c r="DO219" s="406"/>
      <c r="DP219" s="84">
        <v>0</v>
      </c>
      <c r="DQ219" s="80">
        <v>0</v>
      </c>
      <c r="DR219" s="82">
        <f t="shared" si="235"/>
        <v>0</v>
      </c>
      <c r="DS219" s="96"/>
      <c r="DT219" s="97">
        <v>3479.1400000000003</v>
      </c>
      <c r="DU219" s="97">
        <v>2806.9200000000005</v>
      </c>
      <c r="DV219" s="98">
        <f t="shared" si="238"/>
        <v>105118.64</v>
      </c>
      <c r="DW219" s="87">
        <f t="shared" si="239"/>
        <v>83430.430000000022</v>
      </c>
      <c r="DX219" s="87">
        <f t="shared" si="236"/>
        <v>21688.209999999977</v>
      </c>
      <c r="DY219" s="83">
        <f t="shared" si="237"/>
        <v>0.79367874241904213</v>
      </c>
      <c r="DZ219" s="108"/>
      <c r="EA219" s="100">
        <f t="shared" si="192"/>
        <v>37590.039999999979</v>
      </c>
      <c r="EB219" s="91">
        <f t="shared" si="193"/>
        <v>-25980.430000000011</v>
      </c>
      <c r="EC219" s="101"/>
      <c r="ED219" s="101"/>
      <c r="EE219" s="102">
        <v>16426.48</v>
      </c>
      <c r="EF219" s="102">
        <v>61619.35</v>
      </c>
      <c r="EG219" s="103">
        <f t="shared" si="240"/>
        <v>45192.869999999995</v>
      </c>
      <c r="EH219" s="104">
        <f t="shared" si="188"/>
        <v>2.7512205901690439</v>
      </c>
      <c r="EI219" s="101"/>
      <c r="EJ219" s="101"/>
      <c r="EK219" s="396"/>
      <c r="EL219" s="2"/>
      <c r="EM219" s="101"/>
      <c r="EN219" s="101"/>
    </row>
    <row r="220" spans="1:144" s="1" customFormat="1" ht="15.75" customHeight="1" x14ac:dyDescent="0.25">
      <c r="A220" s="105" t="s">
        <v>218</v>
      </c>
      <c r="B220" s="106">
        <v>5</v>
      </c>
      <c r="C220" s="107">
        <v>8</v>
      </c>
      <c r="D220" s="76" t="s">
        <v>498</v>
      </c>
      <c r="E220" s="77">
        <v>5834.5999999999995</v>
      </c>
      <c r="F220" s="78">
        <v>186708.87</v>
      </c>
      <c r="G220" s="79">
        <v>88615.370000000024</v>
      </c>
      <c r="H220" s="80">
        <v>7942.0300000000025</v>
      </c>
      <c r="I220" s="81">
        <v>1281.17</v>
      </c>
      <c r="J220" s="82">
        <f t="shared" si="194"/>
        <v>6660.8600000000024</v>
      </c>
      <c r="K220" s="83">
        <f t="shared" si="195"/>
        <v>0.16131518012397331</v>
      </c>
      <c r="L220" s="84">
        <v>3954.1299999999997</v>
      </c>
      <c r="M220" s="84">
        <v>725.59</v>
      </c>
      <c r="N220" s="82">
        <f t="shared" si="196"/>
        <v>3228.5399999999995</v>
      </c>
      <c r="O220" s="83">
        <f t="shared" si="197"/>
        <v>0.18350180697144508</v>
      </c>
      <c r="P220" s="84">
        <v>8243.7000000000007</v>
      </c>
      <c r="Q220" s="84">
        <v>6336.63</v>
      </c>
      <c r="R220" s="82">
        <f t="shared" si="198"/>
        <v>1907.0700000000006</v>
      </c>
      <c r="S220" s="83">
        <f t="shared" si="243"/>
        <v>0.76866334291640881</v>
      </c>
      <c r="T220" s="84">
        <v>1563.06</v>
      </c>
      <c r="U220" s="84">
        <v>1336.52</v>
      </c>
      <c r="V220" s="82">
        <f t="shared" si="199"/>
        <v>226.53999999999996</v>
      </c>
      <c r="W220" s="83">
        <f t="shared" si="244"/>
        <v>0.85506634422223082</v>
      </c>
      <c r="X220" s="84">
        <v>760.83000000000015</v>
      </c>
      <c r="Y220" s="84">
        <v>1.3</v>
      </c>
      <c r="Z220" s="82">
        <f t="shared" si="200"/>
        <v>759.5300000000002</v>
      </c>
      <c r="AA220" s="83">
        <f t="shared" si="189"/>
        <v>1.7086602789059314E-3</v>
      </c>
      <c r="AB220" s="84">
        <v>13047.9</v>
      </c>
      <c r="AC220" s="84">
        <v>7728.0299999999988</v>
      </c>
      <c r="AD220" s="82">
        <f t="shared" si="201"/>
        <v>5319.8700000000008</v>
      </c>
      <c r="AE220" s="83">
        <f t="shared" si="202"/>
        <v>0.59228151656588413</v>
      </c>
      <c r="AF220" s="84">
        <v>1997.7499999999995</v>
      </c>
      <c r="AG220" s="84">
        <v>7416.05</v>
      </c>
      <c r="AH220" s="82">
        <f t="shared" si="203"/>
        <v>-5418.3000000000011</v>
      </c>
      <c r="AI220" s="85">
        <f t="shared" si="204"/>
        <v>3.712201226379678</v>
      </c>
      <c r="AJ220" s="84">
        <v>10998.79</v>
      </c>
      <c r="AK220" s="84">
        <v>8414.2599999999984</v>
      </c>
      <c r="AL220" s="82">
        <f t="shared" si="205"/>
        <v>2584.5300000000025</v>
      </c>
      <c r="AM220" s="86">
        <f t="shared" si="206"/>
        <v>0.76501687912943128</v>
      </c>
      <c r="AN220" s="80">
        <v>0</v>
      </c>
      <c r="AO220" s="81">
        <v>0</v>
      </c>
      <c r="AP220" s="87">
        <f t="shared" si="207"/>
        <v>0</v>
      </c>
      <c r="AQ220" s="83"/>
      <c r="AR220" s="84">
        <v>0</v>
      </c>
      <c r="AS220" s="84">
        <v>0</v>
      </c>
      <c r="AT220" s="87">
        <f t="shared" si="191"/>
        <v>0</v>
      </c>
      <c r="AU220" s="96"/>
      <c r="AV220" s="80">
        <v>3318.6899999999996</v>
      </c>
      <c r="AW220" s="81">
        <v>5474.3200000000006</v>
      </c>
      <c r="AX220" s="87">
        <f t="shared" si="208"/>
        <v>-2155.630000000001</v>
      </c>
      <c r="AY220" s="83">
        <f t="shared" si="209"/>
        <v>1.6495424399386509</v>
      </c>
      <c r="AZ220" s="90">
        <v>0</v>
      </c>
      <c r="BA220" s="82">
        <v>0</v>
      </c>
      <c r="BB220" s="82">
        <f t="shared" si="210"/>
        <v>0</v>
      </c>
      <c r="BC220" s="91"/>
      <c r="BD220" s="84">
        <v>47389.780000000006</v>
      </c>
      <c r="BE220" s="84">
        <v>125272.4</v>
      </c>
      <c r="BF220" s="87">
        <f t="shared" si="211"/>
        <v>-77882.62</v>
      </c>
      <c r="BG220" s="83">
        <f t="shared" si="212"/>
        <v>2.6434475956630306</v>
      </c>
      <c r="BH220" s="84">
        <v>4595.34</v>
      </c>
      <c r="BI220" s="84">
        <v>411.03000000000003</v>
      </c>
      <c r="BJ220" s="82">
        <f t="shared" si="213"/>
        <v>4184.3100000000004</v>
      </c>
      <c r="BK220" s="86">
        <f t="shared" si="214"/>
        <v>8.9444959458930134E-2</v>
      </c>
      <c r="BL220" s="80">
        <v>6739.5199999999986</v>
      </c>
      <c r="BM220" s="80">
        <v>6301.0599999999995</v>
      </c>
      <c r="BN220" s="82">
        <f t="shared" si="215"/>
        <v>438.45999999999913</v>
      </c>
      <c r="BO220" s="86">
        <f t="shared" si="216"/>
        <v>0.93494195432315663</v>
      </c>
      <c r="BP220" s="80">
        <v>1268.44</v>
      </c>
      <c r="BQ220" s="80">
        <v>0</v>
      </c>
      <c r="BR220" s="82">
        <f t="shared" si="217"/>
        <v>1268.44</v>
      </c>
      <c r="BS220" s="86">
        <f t="shared" si="245"/>
        <v>0</v>
      </c>
      <c r="BT220" s="80">
        <v>2924.89</v>
      </c>
      <c r="BU220" s="80">
        <v>1187.98</v>
      </c>
      <c r="BV220" s="82">
        <f t="shared" si="218"/>
        <v>1736.9099999999999</v>
      </c>
      <c r="BW220" s="86">
        <f t="shared" si="246"/>
        <v>0.40616228302602836</v>
      </c>
      <c r="BX220" s="80">
        <v>2805.26</v>
      </c>
      <c r="BY220" s="80">
        <v>0</v>
      </c>
      <c r="BZ220" s="82">
        <f t="shared" si="219"/>
        <v>2805.26</v>
      </c>
      <c r="CA220" s="86">
        <f t="shared" si="190"/>
        <v>0</v>
      </c>
      <c r="CB220" s="80">
        <v>4671.7699999999995</v>
      </c>
      <c r="CC220" s="80">
        <v>4459</v>
      </c>
      <c r="CD220" s="82">
        <f t="shared" si="220"/>
        <v>212.76999999999953</v>
      </c>
      <c r="CE220" s="83">
        <f t="shared" si="221"/>
        <v>0.95445623393274936</v>
      </c>
      <c r="CF220" s="84">
        <v>311.55</v>
      </c>
      <c r="CG220" s="84">
        <v>0</v>
      </c>
      <c r="CH220" s="82">
        <f t="shared" si="222"/>
        <v>311.55</v>
      </c>
      <c r="CI220" s="86">
        <f t="shared" si="223"/>
        <v>0</v>
      </c>
      <c r="CJ220" s="80">
        <v>0</v>
      </c>
      <c r="CK220" s="81">
        <v>0</v>
      </c>
      <c r="CL220" s="81">
        <v>0</v>
      </c>
      <c r="CM220" s="92"/>
      <c r="CN220" s="93">
        <v>42993.42</v>
      </c>
      <c r="CO220" s="93">
        <v>46741.86</v>
      </c>
      <c r="CP220" s="87">
        <f t="shared" si="224"/>
        <v>-3748.4400000000023</v>
      </c>
      <c r="CQ220" s="94">
        <f t="shared" si="225"/>
        <v>1.087186364797218</v>
      </c>
      <c r="CR220" s="80">
        <v>22089.81</v>
      </c>
      <c r="CS220" s="81">
        <v>16916.91</v>
      </c>
      <c r="CT220" s="87">
        <f t="shared" si="226"/>
        <v>5172.9000000000015</v>
      </c>
      <c r="CU220" s="94">
        <f t="shared" si="227"/>
        <v>0.76582415149790783</v>
      </c>
      <c r="CV220" s="80">
        <v>8614.7800000000007</v>
      </c>
      <c r="CW220" s="81">
        <v>0</v>
      </c>
      <c r="CX220" s="87">
        <f t="shared" si="228"/>
        <v>8614.7800000000007</v>
      </c>
      <c r="CY220" s="86">
        <f t="shared" si="229"/>
        <v>0</v>
      </c>
      <c r="CZ220" s="80">
        <v>1630.1799999999998</v>
      </c>
      <c r="DA220" s="81">
        <v>1340.7400000000002</v>
      </c>
      <c r="DB220" s="87">
        <f t="shared" si="230"/>
        <v>289.4399999999996</v>
      </c>
      <c r="DC220" s="86">
        <f t="shared" si="241"/>
        <v>0.82244905470561558</v>
      </c>
      <c r="DD220" s="80">
        <v>208.87</v>
      </c>
      <c r="DE220" s="81">
        <v>682.67</v>
      </c>
      <c r="DF220" s="87">
        <f t="shared" si="231"/>
        <v>-473.79999999999995</v>
      </c>
      <c r="DG220" s="86">
        <f t="shared" si="242"/>
        <v>3.2683966103317852</v>
      </c>
      <c r="DH220" s="95">
        <v>8640.43</v>
      </c>
      <c r="DI220" s="403">
        <v>2935.88</v>
      </c>
      <c r="DJ220" s="87">
        <f t="shared" si="232"/>
        <v>5704.55</v>
      </c>
      <c r="DK220" s="94">
        <f t="shared" si="233"/>
        <v>0.33978401537886427</v>
      </c>
      <c r="DL220" s="80">
        <v>0</v>
      </c>
      <c r="DM220" s="81">
        <v>0</v>
      </c>
      <c r="DN220" s="87">
        <f t="shared" si="234"/>
        <v>0</v>
      </c>
      <c r="DO220" s="406"/>
      <c r="DP220" s="84">
        <v>0</v>
      </c>
      <c r="DQ220" s="80">
        <v>0</v>
      </c>
      <c r="DR220" s="82">
        <f t="shared" si="235"/>
        <v>0</v>
      </c>
      <c r="DS220" s="96"/>
      <c r="DT220" s="97">
        <v>7075.8099999999995</v>
      </c>
      <c r="DU220" s="97">
        <v>8436.2900000000009</v>
      </c>
      <c r="DV220" s="98">
        <f t="shared" si="238"/>
        <v>213786.72999999995</v>
      </c>
      <c r="DW220" s="87">
        <f t="shared" si="239"/>
        <v>253399.69000000003</v>
      </c>
      <c r="DX220" s="87">
        <f t="shared" si="236"/>
        <v>-39612.960000000079</v>
      </c>
      <c r="DY220" s="83">
        <f t="shared" si="237"/>
        <v>1.1852919495985559</v>
      </c>
      <c r="DZ220" s="108"/>
      <c r="EA220" s="100">
        <f t="shared" si="192"/>
        <v>147095.90999999995</v>
      </c>
      <c r="EB220" s="91">
        <f t="shared" si="193"/>
        <v>21690.450000000026</v>
      </c>
      <c r="EC220" s="101"/>
      <c r="ED220" s="101"/>
      <c r="EE220" s="102">
        <v>33404.799999999996</v>
      </c>
      <c r="EF220" s="102">
        <v>118785.81</v>
      </c>
      <c r="EG220" s="103">
        <f t="shared" si="240"/>
        <v>85381.010000000009</v>
      </c>
      <c r="EH220" s="104">
        <f t="shared" si="188"/>
        <v>2.5559503424657541</v>
      </c>
      <c r="EI220" s="101"/>
      <c r="EJ220" s="101"/>
      <c r="EK220" s="396"/>
      <c r="EL220" s="2"/>
      <c r="EM220" s="101"/>
      <c r="EN220" s="101"/>
    </row>
    <row r="221" spans="1:144" s="1" customFormat="1" ht="15.75" customHeight="1" x14ac:dyDescent="0.25">
      <c r="A221" s="105" t="s">
        <v>219</v>
      </c>
      <c r="B221" s="106">
        <v>5</v>
      </c>
      <c r="C221" s="107">
        <v>4</v>
      </c>
      <c r="D221" s="76" t="s">
        <v>499</v>
      </c>
      <c r="E221" s="77">
        <v>2809.6114285714284</v>
      </c>
      <c r="F221" s="78">
        <v>85167.920000000013</v>
      </c>
      <c r="G221" s="79">
        <v>30843.080000000009</v>
      </c>
      <c r="H221" s="80">
        <v>4040.5800000000004</v>
      </c>
      <c r="I221" s="81">
        <v>699.77</v>
      </c>
      <c r="J221" s="82">
        <f t="shared" si="194"/>
        <v>3340.8100000000004</v>
      </c>
      <c r="K221" s="83">
        <f t="shared" si="195"/>
        <v>0.17318553277004783</v>
      </c>
      <c r="L221" s="84">
        <v>2254.9300000000003</v>
      </c>
      <c r="M221" s="84">
        <v>357.15</v>
      </c>
      <c r="N221" s="82">
        <f t="shared" si="196"/>
        <v>1897.7800000000002</v>
      </c>
      <c r="O221" s="83">
        <f t="shared" si="197"/>
        <v>0.15838629137046381</v>
      </c>
      <c r="P221" s="84">
        <v>3849.6800000000003</v>
      </c>
      <c r="Q221" s="84">
        <v>2964.1000000000004</v>
      </c>
      <c r="R221" s="82">
        <f t="shared" si="198"/>
        <v>885.57999999999993</v>
      </c>
      <c r="S221" s="83">
        <f t="shared" si="243"/>
        <v>0.76996010057978848</v>
      </c>
      <c r="T221" s="84">
        <v>737.52</v>
      </c>
      <c r="U221" s="84">
        <v>630.41999999999996</v>
      </c>
      <c r="V221" s="82">
        <f t="shared" si="199"/>
        <v>107.10000000000002</v>
      </c>
      <c r="W221" s="83">
        <f t="shared" si="244"/>
        <v>0.85478359908883828</v>
      </c>
      <c r="X221" s="84">
        <v>263.10999999999996</v>
      </c>
      <c r="Y221" s="84">
        <v>0.47000000000000003</v>
      </c>
      <c r="Z221" s="82">
        <f t="shared" si="200"/>
        <v>262.63999999999993</v>
      </c>
      <c r="AA221" s="83">
        <f t="shared" si="189"/>
        <v>1.7863251111702335E-3</v>
      </c>
      <c r="AB221" s="84">
        <v>4159.74</v>
      </c>
      <c r="AC221" s="84">
        <v>2469</v>
      </c>
      <c r="AD221" s="82">
        <f t="shared" si="201"/>
        <v>1690.7399999999998</v>
      </c>
      <c r="AE221" s="83">
        <f t="shared" si="202"/>
        <v>0.5935467120541188</v>
      </c>
      <c r="AF221" s="84">
        <v>955.47000000000014</v>
      </c>
      <c r="AG221" s="84">
        <v>2664.59</v>
      </c>
      <c r="AH221" s="82">
        <f t="shared" si="203"/>
        <v>-1709.12</v>
      </c>
      <c r="AI221" s="85">
        <f t="shared" si="204"/>
        <v>2.7887741111704183</v>
      </c>
      <c r="AJ221" s="84">
        <v>5261.0899999999992</v>
      </c>
      <c r="AK221" s="84">
        <v>2995.63</v>
      </c>
      <c r="AL221" s="82">
        <f t="shared" si="205"/>
        <v>2265.4599999999991</v>
      </c>
      <c r="AM221" s="86">
        <f t="shared" si="206"/>
        <v>0.56939341467262494</v>
      </c>
      <c r="AN221" s="80">
        <v>0</v>
      </c>
      <c r="AO221" s="81">
        <v>0</v>
      </c>
      <c r="AP221" s="87">
        <f t="shared" si="207"/>
        <v>0</v>
      </c>
      <c r="AQ221" s="83"/>
      <c r="AR221" s="84">
        <v>0</v>
      </c>
      <c r="AS221" s="84">
        <v>0</v>
      </c>
      <c r="AT221" s="87">
        <f t="shared" si="191"/>
        <v>0</v>
      </c>
      <c r="AU221" s="96"/>
      <c r="AV221" s="80">
        <v>1673.4099999999999</v>
      </c>
      <c r="AW221" s="81">
        <v>2760.16</v>
      </c>
      <c r="AX221" s="87">
        <f t="shared" si="208"/>
        <v>-1086.75</v>
      </c>
      <c r="AY221" s="83">
        <f t="shared" si="209"/>
        <v>1.6494224368206238</v>
      </c>
      <c r="AZ221" s="90">
        <v>0</v>
      </c>
      <c r="BA221" s="82">
        <v>0</v>
      </c>
      <c r="BB221" s="82">
        <f t="shared" si="210"/>
        <v>0</v>
      </c>
      <c r="BC221" s="91"/>
      <c r="BD221" s="84">
        <v>24506.5</v>
      </c>
      <c r="BE221" s="84">
        <v>16820.16</v>
      </c>
      <c r="BF221" s="87">
        <f t="shared" si="211"/>
        <v>7686.34</v>
      </c>
      <c r="BG221" s="83">
        <f t="shared" si="212"/>
        <v>0.68635504866055941</v>
      </c>
      <c r="BH221" s="84">
        <v>2374.1400000000003</v>
      </c>
      <c r="BI221" s="84">
        <v>0</v>
      </c>
      <c r="BJ221" s="82">
        <f t="shared" si="213"/>
        <v>2374.1400000000003</v>
      </c>
      <c r="BK221" s="86">
        <f t="shared" si="214"/>
        <v>0</v>
      </c>
      <c r="BL221" s="80">
        <v>3845.51</v>
      </c>
      <c r="BM221" s="80">
        <v>0</v>
      </c>
      <c r="BN221" s="82">
        <f t="shared" si="215"/>
        <v>3845.51</v>
      </c>
      <c r="BO221" s="86">
        <f t="shared" si="216"/>
        <v>0</v>
      </c>
      <c r="BP221" s="80">
        <v>584.8900000000001</v>
      </c>
      <c r="BQ221" s="80">
        <v>0</v>
      </c>
      <c r="BR221" s="82">
        <f t="shared" si="217"/>
        <v>584.8900000000001</v>
      </c>
      <c r="BS221" s="86">
        <f t="shared" si="245"/>
        <v>0</v>
      </c>
      <c r="BT221" s="80">
        <v>1572.1399999999999</v>
      </c>
      <c r="BU221" s="80">
        <v>0</v>
      </c>
      <c r="BV221" s="82">
        <f t="shared" si="218"/>
        <v>1572.1399999999999</v>
      </c>
      <c r="BW221" s="86">
        <f t="shared" si="246"/>
        <v>0</v>
      </c>
      <c r="BX221" s="80">
        <v>970.22999999999979</v>
      </c>
      <c r="BY221" s="80">
        <v>0</v>
      </c>
      <c r="BZ221" s="82">
        <f t="shared" si="219"/>
        <v>970.22999999999979</v>
      </c>
      <c r="CA221" s="86">
        <f t="shared" si="190"/>
        <v>0</v>
      </c>
      <c r="CB221" s="80">
        <v>1393.2900000000002</v>
      </c>
      <c r="CC221" s="80">
        <v>465.62</v>
      </c>
      <c r="CD221" s="82">
        <f t="shared" si="220"/>
        <v>927.67000000000019</v>
      </c>
      <c r="CE221" s="83">
        <f t="shared" si="221"/>
        <v>0.33418742688169722</v>
      </c>
      <c r="CF221" s="84">
        <v>154.30000000000001</v>
      </c>
      <c r="CG221" s="84">
        <v>0</v>
      </c>
      <c r="CH221" s="82">
        <f t="shared" si="222"/>
        <v>154.30000000000001</v>
      </c>
      <c r="CI221" s="86">
        <f t="shared" si="223"/>
        <v>0</v>
      </c>
      <c r="CJ221" s="80">
        <v>0</v>
      </c>
      <c r="CK221" s="81">
        <v>0</v>
      </c>
      <c r="CL221" s="81">
        <v>0</v>
      </c>
      <c r="CM221" s="92"/>
      <c r="CN221" s="93">
        <v>12572.609999999999</v>
      </c>
      <c r="CO221" s="93">
        <v>19635.339999999997</v>
      </c>
      <c r="CP221" s="87">
        <f t="shared" si="224"/>
        <v>-7062.7299999999977</v>
      </c>
      <c r="CQ221" s="94">
        <f t="shared" si="225"/>
        <v>1.5617552759530438</v>
      </c>
      <c r="CR221" s="80">
        <v>11147.79</v>
      </c>
      <c r="CS221" s="81">
        <v>10282.52</v>
      </c>
      <c r="CT221" s="87">
        <f t="shared" si="226"/>
        <v>865.27000000000044</v>
      </c>
      <c r="CU221" s="94">
        <f t="shared" si="227"/>
        <v>0.92238192502729233</v>
      </c>
      <c r="CV221" s="80">
        <v>5021.67</v>
      </c>
      <c r="CW221" s="81">
        <v>0</v>
      </c>
      <c r="CX221" s="87">
        <f t="shared" si="228"/>
        <v>5021.67</v>
      </c>
      <c r="CY221" s="86">
        <f t="shared" si="229"/>
        <v>0</v>
      </c>
      <c r="CZ221" s="80">
        <v>775.7399999999999</v>
      </c>
      <c r="DA221" s="81">
        <v>638.19000000000005</v>
      </c>
      <c r="DB221" s="87">
        <f t="shared" si="230"/>
        <v>137.54999999999984</v>
      </c>
      <c r="DC221" s="86">
        <f t="shared" si="241"/>
        <v>0.82268543584190601</v>
      </c>
      <c r="DD221" s="80">
        <v>99.879999999999981</v>
      </c>
      <c r="DE221" s="81">
        <v>0</v>
      </c>
      <c r="DF221" s="87">
        <f t="shared" si="231"/>
        <v>99.879999999999981</v>
      </c>
      <c r="DG221" s="86">
        <f t="shared" si="242"/>
        <v>0</v>
      </c>
      <c r="DH221" s="95">
        <v>4482.0099999999993</v>
      </c>
      <c r="DI221" s="403">
        <v>2108.85</v>
      </c>
      <c r="DJ221" s="87">
        <f t="shared" si="232"/>
        <v>2373.1599999999994</v>
      </c>
      <c r="DK221" s="94">
        <f t="shared" si="233"/>
        <v>0.47051434512640539</v>
      </c>
      <c r="DL221" s="80">
        <v>0</v>
      </c>
      <c r="DM221" s="81">
        <v>0</v>
      </c>
      <c r="DN221" s="87">
        <f t="shared" si="234"/>
        <v>0</v>
      </c>
      <c r="DO221" s="406"/>
      <c r="DP221" s="84">
        <v>0</v>
      </c>
      <c r="DQ221" s="80">
        <v>0</v>
      </c>
      <c r="DR221" s="82">
        <f t="shared" si="235"/>
        <v>0</v>
      </c>
      <c r="DS221" s="96"/>
      <c r="DT221" s="97">
        <v>3173.0599999999995</v>
      </c>
      <c r="DU221" s="97">
        <v>2316.5700000000002</v>
      </c>
      <c r="DV221" s="98">
        <f t="shared" si="238"/>
        <v>95869.289999999964</v>
      </c>
      <c r="DW221" s="87">
        <f t="shared" si="239"/>
        <v>67808.540000000008</v>
      </c>
      <c r="DX221" s="87">
        <f t="shared" si="236"/>
        <v>28060.749999999956</v>
      </c>
      <c r="DY221" s="83">
        <f t="shared" si="237"/>
        <v>0.70730199420481821</v>
      </c>
      <c r="DZ221" s="108"/>
      <c r="EA221" s="100">
        <f t="shared" si="192"/>
        <v>113228.66999999995</v>
      </c>
      <c r="EB221" s="91">
        <f t="shared" si="193"/>
        <v>48958.300000000017</v>
      </c>
      <c r="EC221" s="101"/>
      <c r="ED221" s="101"/>
      <c r="EE221" s="102">
        <v>14980.74</v>
      </c>
      <c r="EF221" s="102">
        <v>38801.94</v>
      </c>
      <c r="EG221" s="103">
        <f t="shared" si="240"/>
        <v>23821.200000000004</v>
      </c>
      <c r="EH221" s="104">
        <f t="shared" si="188"/>
        <v>1.5901217162837087</v>
      </c>
      <c r="EI221" s="101"/>
      <c r="EJ221" s="101"/>
      <c r="EK221" s="396"/>
      <c r="EL221" s="2"/>
      <c r="EM221" s="101"/>
      <c r="EN221" s="101"/>
    </row>
    <row r="222" spans="1:144" s="1" customFormat="1" ht="15.75" customHeight="1" x14ac:dyDescent="0.25">
      <c r="A222" s="105" t="s">
        <v>220</v>
      </c>
      <c r="B222" s="106">
        <v>5</v>
      </c>
      <c r="C222" s="107">
        <v>2</v>
      </c>
      <c r="D222" s="76" t="s">
        <v>500</v>
      </c>
      <c r="E222" s="77">
        <v>4318.5542857142855</v>
      </c>
      <c r="F222" s="78">
        <v>-127474.03000000001</v>
      </c>
      <c r="G222" s="79">
        <v>-133233.21000000002</v>
      </c>
      <c r="H222" s="80">
        <v>6902.76</v>
      </c>
      <c r="I222" s="81">
        <v>922.81</v>
      </c>
      <c r="J222" s="82">
        <f t="shared" si="194"/>
        <v>5979.9500000000007</v>
      </c>
      <c r="K222" s="83">
        <f t="shared" si="195"/>
        <v>0.13368710486819763</v>
      </c>
      <c r="L222" s="84">
        <v>2657.25</v>
      </c>
      <c r="M222" s="84">
        <v>1115.17</v>
      </c>
      <c r="N222" s="82">
        <f t="shared" si="196"/>
        <v>1542.08</v>
      </c>
      <c r="O222" s="83">
        <f t="shared" si="197"/>
        <v>0.41967071220246499</v>
      </c>
      <c r="P222" s="84">
        <v>5947.55</v>
      </c>
      <c r="Q222" s="84">
        <v>4591.2300000000005</v>
      </c>
      <c r="R222" s="82">
        <f t="shared" si="198"/>
        <v>1356.3199999999997</v>
      </c>
      <c r="S222" s="83">
        <f t="shared" si="243"/>
        <v>0.77195315718236923</v>
      </c>
      <c r="T222" s="84">
        <v>1209.6399999999999</v>
      </c>
      <c r="U222" s="84">
        <v>1028.8600000000001</v>
      </c>
      <c r="V222" s="82">
        <f t="shared" si="199"/>
        <v>180.77999999999975</v>
      </c>
      <c r="W222" s="83">
        <f t="shared" si="244"/>
        <v>0.85055057703118297</v>
      </c>
      <c r="X222" s="84">
        <v>0</v>
      </c>
      <c r="Y222" s="84">
        <v>0</v>
      </c>
      <c r="Z222" s="82">
        <f t="shared" si="200"/>
        <v>0</v>
      </c>
      <c r="AA222" s="83"/>
      <c r="AB222" s="84">
        <v>3456.58</v>
      </c>
      <c r="AC222" s="84">
        <v>3241.49</v>
      </c>
      <c r="AD222" s="82">
        <f t="shared" si="201"/>
        <v>215.09000000000015</v>
      </c>
      <c r="AE222" s="83">
        <f t="shared" si="202"/>
        <v>0.93777375324742951</v>
      </c>
      <c r="AF222" s="84">
        <v>1478.68</v>
      </c>
      <c r="AG222" s="84">
        <v>0</v>
      </c>
      <c r="AH222" s="82">
        <f t="shared" si="203"/>
        <v>1478.68</v>
      </c>
      <c r="AI222" s="85">
        <f t="shared" si="204"/>
        <v>0</v>
      </c>
      <c r="AJ222" s="84">
        <v>8142.2900000000009</v>
      </c>
      <c r="AK222" s="84">
        <v>11744.69</v>
      </c>
      <c r="AL222" s="82">
        <f t="shared" si="205"/>
        <v>-3602.3999999999996</v>
      </c>
      <c r="AM222" s="86">
        <f t="shared" si="206"/>
        <v>1.4424308149181617</v>
      </c>
      <c r="AN222" s="80">
        <v>0</v>
      </c>
      <c r="AO222" s="81">
        <v>0</v>
      </c>
      <c r="AP222" s="87">
        <f t="shared" si="207"/>
        <v>0</v>
      </c>
      <c r="AQ222" s="83"/>
      <c r="AR222" s="84">
        <v>0</v>
      </c>
      <c r="AS222" s="84">
        <v>0</v>
      </c>
      <c r="AT222" s="87">
        <f t="shared" si="191"/>
        <v>0</v>
      </c>
      <c r="AU222" s="96"/>
      <c r="AV222" s="80">
        <v>4421.8100000000004</v>
      </c>
      <c r="AW222" s="81">
        <v>0</v>
      </c>
      <c r="AX222" s="87">
        <f t="shared" si="208"/>
        <v>4421.8100000000004</v>
      </c>
      <c r="AY222" s="83">
        <f t="shared" si="209"/>
        <v>0</v>
      </c>
      <c r="AZ222" s="90">
        <v>0</v>
      </c>
      <c r="BA222" s="82">
        <v>0</v>
      </c>
      <c r="BB222" s="82">
        <f t="shared" si="210"/>
        <v>0</v>
      </c>
      <c r="BC222" s="91"/>
      <c r="BD222" s="84">
        <v>20469.150000000001</v>
      </c>
      <c r="BE222" s="84">
        <v>33133.699999999997</v>
      </c>
      <c r="BF222" s="87">
        <f t="shared" si="211"/>
        <v>-12664.549999999996</v>
      </c>
      <c r="BG222" s="83">
        <f t="shared" si="212"/>
        <v>1.6187140159703746</v>
      </c>
      <c r="BH222" s="84">
        <v>3697.95</v>
      </c>
      <c r="BI222" s="84">
        <v>0</v>
      </c>
      <c r="BJ222" s="82">
        <f t="shared" si="213"/>
        <v>3697.95</v>
      </c>
      <c r="BK222" s="86">
        <f t="shared" si="214"/>
        <v>0</v>
      </c>
      <c r="BL222" s="80">
        <v>4529.7699999999995</v>
      </c>
      <c r="BM222" s="80">
        <v>0</v>
      </c>
      <c r="BN222" s="82">
        <f t="shared" si="215"/>
        <v>4529.7699999999995</v>
      </c>
      <c r="BO222" s="86">
        <f t="shared" si="216"/>
        <v>0</v>
      </c>
      <c r="BP222" s="80">
        <v>868.87000000000012</v>
      </c>
      <c r="BQ222" s="80">
        <v>0</v>
      </c>
      <c r="BR222" s="82">
        <f t="shared" si="217"/>
        <v>868.87000000000012</v>
      </c>
      <c r="BS222" s="86">
        <f t="shared" si="245"/>
        <v>0</v>
      </c>
      <c r="BT222" s="80">
        <v>2347.54</v>
      </c>
      <c r="BU222" s="80">
        <v>0</v>
      </c>
      <c r="BV222" s="82">
        <f t="shared" si="218"/>
        <v>2347.54</v>
      </c>
      <c r="BW222" s="86">
        <f t="shared" si="246"/>
        <v>0</v>
      </c>
      <c r="BX222" s="80">
        <v>0</v>
      </c>
      <c r="BY222" s="80">
        <v>0</v>
      </c>
      <c r="BZ222" s="82">
        <f t="shared" si="219"/>
        <v>0</v>
      </c>
      <c r="CA222" s="86"/>
      <c r="CB222" s="80">
        <v>1128.03</v>
      </c>
      <c r="CC222" s="80">
        <v>2507.13</v>
      </c>
      <c r="CD222" s="82">
        <f t="shared" si="220"/>
        <v>-1379.1000000000001</v>
      </c>
      <c r="CE222" s="83">
        <f t="shared" si="221"/>
        <v>2.2225738677162843</v>
      </c>
      <c r="CF222" s="84">
        <v>251.34000000000003</v>
      </c>
      <c r="CG222" s="84">
        <v>0</v>
      </c>
      <c r="CH222" s="82">
        <f t="shared" si="222"/>
        <v>251.34000000000003</v>
      </c>
      <c r="CI222" s="86">
        <f t="shared" si="223"/>
        <v>0</v>
      </c>
      <c r="CJ222" s="80">
        <v>0</v>
      </c>
      <c r="CK222" s="81">
        <v>0</v>
      </c>
      <c r="CL222" s="81">
        <v>0</v>
      </c>
      <c r="CM222" s="92"/>
      <c r="CN222" s="93">
        <v>51110.429999999993</v>
      </c>
      <c r="CO222" s="93">
        <v>63237.63</v>
      </c>
      <c r="CP222" s="87">
        <f t="shared" si="224"/>
        <v>-12127.200000000004</v>
      </c>
      <c r="CQ222" s="94">
        <f t="shared" si="225"/>
        <v>1.2372744662879964</v>
      </c>
      <c r="CR222" s="80">
        <v>28217.660000000003</v>
      </c>
      <c r="CS222" s="81">
        <v>27217.15</v>
      </c>
      <c r="CT222" s="87">
        <f t="shared" si="226"/>
        <v>1000.510000000002</v>
      </c>
      <c r="CU222" s="94">
        <f t="shared" si="227"/>
        <v>0.96454312653848684</v>
      </c>
      <c r="CV222" s="80">
        <v>7170.59</v>
      </c>
      <c r="CW222" s="81">
        <v>0</v>
      </c>
      <c r="CX222" s="87">
        <f t="shared" si="228"/>
        <v>7170.59</v>
      </c>
      <c r="CY222" s="86">
        <f t="shared" si="229"/>
        <v>0</v>
      </c>
      <c r="CZ222" s="80">
        <v>1209.6399999999999</v>
      </c>
      <c r="DA222" s="81">
        <v>995.50999999999988</v>
      </c>
      <c r="DB222" s="87">
        <f t="shared" si="230"/>
        <v>214.13</v>
      </c>
      <c r="DC222" s="86">
        <f t="shared" si="241"/>
        <v>0.82298039086009056</v>
      </c>
      <c r="DD222" s="80">
        <v>156.35</v>
      </c>
      <c r="DE222" s="81">
        <v>1345.24</v>
      </c>
      <c r="DF222" s="87">
        <f t="shared" si="231"/>
        <v>-1188.8900000000001</v>
      </c>
      <c r="DG222" s="86">
        <f t="shared" si="242"/>
        <v>8.604029421170452</v>
      </c>
      <c r="DH222" s="95">
        <v>6537.0199999999995</v>
      </c>
      <c r="DI222" s="403">
        <v>6018.45</v>
      </c>
      <c r="DJ222" s="87">
        <f t="shared" si="232"/>
        <v>518.56999999999971</v>
      </c>
      <c r="DK222" s="94">
        <f t="shared" si="233"/>
        <v>0.92067180458373998</v>
      </c>
      <c r="DL222" s="80">
        <v>0</v>
      </c>
      <c r="DM222" s="81">
        <v>0</v>
      </c>
      <c r="DN222" s="87">
        <f t="shared" si="234"/>
        <v>0</v>
      </c>
      <c r="DO222" s="406"/>
      <c r="DP222" s="84">
        <v>0</v>
      </c>
      <c r="DQ222" s="80">
        <v>0</v>
      </c>
      <c r="DR222" s="82">
        <f t="shared" si="235"/>
        <v>0</v>
      </c>
      <c r="DS222" s="96"/>
      <c r="DT222" s="97">
        <v>5543.27</v>
      </c>
      <c r="DU222" s="97">
        <v>5242.24</v>
      </c>
      <c r="DV222" s="98">
        <f t="shared" si="238"/>
        <v>167454.16999999998</v>
      </c>
      <c r="DW222" s="87">
        <f t="shared" si="239"/>
        <v>162341.29999999999</v>
      </c>
      <c r="DX222" s="87">
        <f t="shared" si="236"/>
        <v>5112.8699999999953</v>
      </c>
      <c r="DY222" s="83">
        <f t="shared" si="237"/>
        <v>0.96946704880505519</v>
      </c>
      <c r="DZ222" s="108"/>
      <c r="EA222" s="100">
        <f t="shared" si="192"/>
        <v>-122361.16000000002</v>
      </c>
      <c r="EB222" s="91">
        <f t="shared" si="193"/>
        <v>-135581.39000000001</v>
      </c>
      <c r="EC222" s="101"/>
      <c r="ED222" s="101"/>
      <c r="EE222" s="102">
        <v>26167.129999999994</v>
      </c>
      <c r="EF222" s="102">
        <v>43528.22</v>
      </c>
      <c r="EG222" s="103">
        <f t="shared" si="240"/>
        <v>17361.090000000007</v>
      </c>
      <c r="EH222" s="104">
        <f t="shared" si="188"/>
        <v>0.66346939843995167</v>
      </c>
      <c r="EI222" s="101"/>
      <c r="EJ222" s="101"/>
      <c r="EK222" s="396"/>
      <c r="EL222" s="2"/>
      <c r="EM222" s="101"/>
      <c r="EN222" s="101"/>
    </row>
    <row r="223" spans="1:144" s="1" customFormat="1" ht="15.75" customHeight="1" x14ac:dyDescent="0.25">
      <c r="A223" s="105" t="s">
        <v>221</v>
      </c>
      <c r="B223" s="106">
        <v>9</v>
      </c>
      <c r="C223" s="107">
        <v>1</v>
      </c>
      <c r="D223" s="76" t="s">
        <v>501</v>
      </c>
      <c r="E223" s="77">
        <v>3411.61</v>
      </c>
      <c r="F223" s="78">
        <v>47013.72</v>
      </c>
      <c r="G223" s="79">
        <v>-16685.920000000002</v>
      </c>
      <c r="H223" s="80">
        <v>4848.920000000001</v>
      </c>
      <c r="I223" s="81">
        <v>460.17</v>
      </c>
      <c r="J223" s="82">
        <f t="shared" si="194"/>
        <v>4388.7500000000009</v>
      </c>
      <c r="K223" s="83">
        <f t="shared" si="195"/>
        <v>9.490154508632849E-2</v>
      </c>
      <c r="L223" s="84">
        <v>1978.05</v>
      </c>
      <c r="M223" s="84">
        <v>301.94</v>
      </c>
      <c r="N223" s="82">
        <f t="shared" si="196"/>
        <v>1676.11</v>
      </c>
      <c r="O223" s="83">
        <f t="shared" si="197"/>
        <v>0.15264528196961655</v>
      </c>
      <c r="P223" s="84">
        <v>3784.13</v>
      </c>
      <c r="Q223" s="84">
        <v>2910.81</v>
      </c>
      <c r="R223" s="82">
        <f t="shared" si="198"/>
        <v>873.32000000000016</v>
      </c>
      <c r="S223" s="83">
        <f t="shared" si="243"/>
        <v>0.76921511681681121</v>
      </c>
      <c r="T223" s="84">
        <v>818.09999999999991</v>
      </c>
      <c r="U223" s="84">
        <v>700.00999999999988</v>
      </c>
      <c r="V223" s="82">
        <f t="shared" si="199"/>
        <v>118.09000000000003</v>
      </c>
      <c r="W223" s="83">
        <f t="shared" si="244"/>
        <v>0.85565334311208896</v>
      </c>
      <c r="X223" s="84">
        <v>321.72000000000003</v>
      </c>
      <c r="Y223" s="84">
        <v>0.52</v>
      </c>
      <c r="Z223" s="82">
        <f t="shared" si="200"/>
        <v>321.20000000000005</v>
      </c>
      <c r="AA223" s="83">
        <f t="shared" si="189"/>
        <v>1.6163123212731567E-3</v>
      </c>
      <c r="AB223" s="84">
        <v>1412.0700000000002</v>
      </c>
      <c r="AC223" s="84">
        <v>2085.37</v>
      </c>
      <c r="AD223" s="82">
        <f t="shared" si="201"/>
        <v>-673.29999999999973</v>
      </c>
      <c r="AE223" s="83">
        <f t="shared" si="202"/>
        <v>1.4768177215010585</v>
      </c>
      <c r="AF223" s="84">
        <v>1168.1400000000001</v>
      </c>
      <c r="AG223" s="84">
        <v>0</v>
      </c>
      <c r="AH223" s="82">
        <f t="shared" si="203"/>
        <v>1168.1400000000001</v>
      </c>
      <c r="AI223" s="85">
        <f t="shared" si="204"/>
        <v>0</v>
      </c>
      <c r="AJ223" s="84">
        <v>6431.2000000000007</v>
      </c>
      <c r="AK223" s="84">
        <v>15275.25</v>
      </c>
      <c r="AL223" s="82">
        <f t="shared" si="205"/>
        <v>-8844.0499999999993</v>
      </c>
      <c r="AM223" s="86">
        <f t="shared" si="206"/>
        <v>2.375178815773106</v>
      </c>
      <c r="AN223" s="80">
        <v>18892.509999999998</v>
      </c>
      <c r="AO223" s="81">
        <v>18531.879999999997</v>
      </c>
      <c r="AP223" s="87">
        <f t="shared" si="207"/>
        <v>360.63000000000102</v>
      </c>
      <c r="AQ223" s="83">
        <f t="shared" si="247"/>
        <v>0.98091148291042318</v>
      </c>
      <c r="AR223" s="84">
        <v>0</v>
      </c>
      <c r="AS223" s="84">
        <v>0</v>
      </c>
      <c r="AT223" s="87">
        <f t="shared" si="191"/>
        <v>0</v>
      </c>
      <c r="AU223" s="96"/>
      <c r="AV223" s="80">
        <v>1229.19</v>
      </c>
      <c r="AW223" s="81">
        <v>2016.37</v>
      </c>
      <c r="AX223" s="87">
        <f t="shared" si="208"/>
        <v>-787.17999999999984</v>
      </c>
      <c r="AY223" s="83">
        <f t="shared" si="209"/>
        <v>1.6404054702690387</v>
      </c>
      <c r="AZ223" s="90">
        <v>0</v>
      </c>
      <c r="BA223" s="82">
        <v>0</v>
      </c>
      <c r="BB223" s="82">
        <f t="shared" si="210"/>
        <v>0</v>
      </c>
      <c r="BC223" s="91"/>
      <c r="BD223" s="84">
        <v>19559.43</v>
      </c>
      <c r="BE223" s="84">
        <v>889.8</v>
      </c>
      <c r="BF223" s="87">
        <f t="shared" si="211"/>
        <v>18669.63</v>
      </c>
      <c r="BG223" s="83">
        <f t="shared" si="212"/>
        <v>4.5492123236720083E-2</v>
      </c>
      <c r="BH223" s="84">
        <v>3112.41</v>
      </c>
      <c r="BI223" s="84">
        <v>0</v>
      </c>
      <c r="BJ223" s="82">
        <f t="shared" si="213"/>
        <v>3112.41</v>
      </c>
      <c r="BK223" s="86">
        <f t="shared" si="214"/>
        <v>0</v>
      </c>
      <c r="BL223" s="80">
        <v>3413.99</v>
      </c>
      <c r="BM223" s="80">
        <v>0</v>
      </c>
      <c r="BN223" s="82">
        <f t="shared" si="215"/>
        <v>3413.99</v>
      </c>
      <c r="BO223" s="86">
        <f t="shared" si="216"/>
        <v>0</v>
      </c>
      <c r="BP223" s="80">
        <v>862.79999999999984</v>
      </c>
      <c r="BQ223" s="80">
        <v>2218.6400000000003</v>
      </c>
      <c r="BR223" s="82">
        <f t="shared" si="217"/>
        <v>-1355.8400000000006</v>
      </c>
      <c r="BS223" s="86">
        <f t="shared" si="245"/>
        <v>2.5714418173388975</v>
      </c>
      <c r="BT223" s="80">
        <v>1839.2000000000003</v>
      </c>
      <c r="BU223" s="80">
        <v>0</v>
      </c>
      <c r="BV223" s="82">
        <f t="shared" si="218"/>
        <v>1839.2000000000003</v>
      </c>
      <c r="BW223" s="86">
        <f t="shared" si="246"/>
        <v>0</v>
      </c>
      <c r="BX223" s="80">
        <v>1186.2399999999998</v>
      </c>
      <c r="BY223" s="80">
        <v>0</v>
      </c>
      <c r="BZ223" s="82">
        <f t="shared" si="219"/>
        <v>1186.2399999999998</v>
      </c>
      <c r="CA223" s="86">
        <f t="shared" si="190"/>
        <v>0</v>
      </c>
      <c r="CB223" s="80">
        <v>396.78000000000003</v>
      </c>
      <c r="CC223" s="80">
        <v>0</v>
      </c>
      <c r="CD223" s="82">
        <f t="shared" si="220"/>
        <v>396.78000000000003</v>
      </c>
      <c r="CE223" s="83">
        <f t="shared" si="221"/>
        <v>0</v>
      </c>
      <c r="CF223" s="84">
        <v>97.9</v>
      </c>
      <c r="CG223" s="84">
        <v>0</v>
      </c>
      <c r="CH223" s="82">
        <f t="shared" si="222"/>
        <v>97.9</v>
      </c>
      <c r="CI223" s="86">
        <f t="shared" si="223"/>
        <v>0</v>
      </c>
      <c r="CJ223" s="80">
        <v>0</v>
      </c>
      <c r="CK223" s="81">
        <v>0</v>
      </c>
      <c r="CL223" s="81">
        <v>0</v>
      </c>
      <c r="CM223" s="92"/>
      <c r="CN223" s="93">
        <v>24257.919999999998</v>
      </c>
      <c r="CO223" s="93">
        <v>30422.62</v>
      </c>
      <c r="CP223" s="87">
        <f t="shared" si="224"/>
        <v>-6164.7000000000007</v>
      </c>
      <c r="CQ223" s="94">
        <f t="shared" si="225"/>
        <v>1.2541314341872676</v>
      </c>
      <c r="CR223" s="80">
        <v>18924.539999999997</v>
      </c>
      <c r="CS223" s="81">
        <v>19658.78</v>
      </c>
      <c r="CT223" s="87">
        <f t="shared" si="226"/>
        <v>-734.2400000000016</v>
      </c>
      <c r="CU223" s="94">
        <f t="shared" si="227"/>
        <v>1.0387983010419277</v>
      </c>
      <c r="CV223" s="80">
        <v>4788.54</v>
      </c>
      <c r="CW223" s="81">
        <v>0</v>
      </c>
      <c r="CX223" s="87">
        <f t="shared" si="228"/>
        <v>4788.54</v>
      </c>
      <c r="CY223" s="86">
        <f t="shared" si="229"/>
        <v>0</v>
      </c>
      <c r="CZ223" s="80">
        <v>785.0100000000001</v>
      </c>
      <c r="DA223" s="81">
        <v>643.72</v>
      </c>
      <c r="DB223" s="87">
        <f t="shared" si="230"/>
        <v>141.29000000000008</v>
      </c>
      <c r="DC223" s="86">
        <f t="shared" si="241"/>
        <v>0.8200150316556476</v>
      </c>
      <c r="DD223" s="80">
        <v>101</v>
      </c>
      <c r="DE223" s="81">
        <v>0</v>
      </c>
      <c r="DF223" s="87">
        <f t="shared" si="231"/>
        <v>101</v>
      </c>
      <c r="DG223" s="86">
        <f t="shared" si="242"/>
        <v>0</v>
      </c>
      <c r="DH223" s="95">
        <v>4023.6499999999996</v>
      </c>
      <c r="DI223" s="403">
        <v>3852.38</v>
      </c>
      <c r="DJ223" s="87">
        <f t="shared" si="232"/>
        <v>171.26999999999953</v>
      </c>
      <c r="DK223" s="94">
        <f t="shared" si="233"/>
        <v>0.95743417046711332</v>
      </c>
      <c r="DL223" s="80">
        <v>3379.1900000000005</v>
      </c>
      <c r="DM223" s="81">
        <v>2218.0600000000004</v>
      </c>
      <c r="DN223" s="87">
        <f t="shared" si="234"/>
        <v>1161.1300000000001</v>
      </c>
      <c r="DO223" s="406">
        <f t="shared" si="249"/>
        <v>0.65638806933022409</v>
      </c>
      <c r="DP223" s="84">
        <v>0</v>
      </c>
      <c r="DQ223" s="80">
        <v>0</v>
      </c>
      <c r="DR223" s="82">
        <f t="shared" si="235"/>
        <v>0</v>
      </c>
      <c r="DS223" s="96"/>
      <c r="DT223" s="97">
        <v>4419.58</v>
      </c>
      <c r="DU223" s="97">
        <v>3589.57</v>
      </c>
      <c r="DV223" s="98">
        <f t="shared" si="238"/>
        <v>132032.21</v>
      </c>
      <c r="DW223" s="87">
        <f t="shared" si="239"/>
        <v>105775.89</v>
      </c>
      <c r="DX223" s="87">
        <f t="shared" si="236"/>
        <v>26256.319999999992</v>
      </c>
      <c r="DY223" s="83">
        <f t="shared" si="237"/>
        <v>0.80113701043101537</v>
      </c>
      <c r="DZ223" s="108"/>
      <c r="EA223" s="100">
        <f t="shared" si="192"/>
        <v>73270.039999999994</v>
      </c>
      <c r="EB223" s="91">
        <f t="shared" si="193"/>
        <v>10674.389999999996</v>
      </c>
      <c r="EC223" s="101"/>
      <c r="ED223" s="101"/>
      <c r="EE223" s="102">
        <v>20746.039999999994</v>
      </c>
      <c r="EF223" s="102">
        <v>100494.3</v>
      </c>
      <c r="EG223" s="103">
        <f t="shared" si="240"/>
        <v>79748.260000000009</v>
      </c>
      <c r="EH223" s="104">
        <f t="shared" si="188"/>
        <v>3.844023244918068</v>
      </c>
      <c r="EI223" s="101"/>
      <c r="EJ223" s="101"/>
      <c r="EK223" s="396"/>
      <c r="EL223" s="2"/>
      <c r="EM223" s="101"/>
      <c r="EN223" s="101"/>
    </row>
    <row r="224" spans="1:144" s="1" customFormat="1" ht="15.75" customHeight="1" x14ac:dyDescent="0.25">
      <c r="A224" s="105" t="s">
        <v>222</v>
      </c>
      <c r="B224" s="106">
        <v>5</v>
      </c>
      <c r="C224" s="107">
        <v>4</v>
      </c>
      <c r="D224" s="76" t="s">
        <v>502</v>
      </c>
      <c r="E224" s="77">
        <v>2752.1171428571429</v>
      </c>
      <c r="F224" s="78">
        <v>8944.66</v>
      </c>
      <c r="G224" s="79">
        <v>2187.0899999999933</v>
      </c>
      <c r="H224" s="80">
        <v>3993.6099999999997</v>
      </c>
      <c r="I224" s="81">
        <v>743.28999999999985</v>
      </c>
      <c r="J224" s="82">
        <f t="shared" si="194"/>
        <v>3250.3199999999997</v>
      </c>
      <c r="K224" s="83">
        <f t="shared" si="195"/>
        <v>0.18611982642271024</v>
      </c>
      <c r="L224" s="84">
        <v>2006.5900000000001</v>
      </c>
      <c r="M224" s="84">
        <v>356.23</v>
      </c>
      <c r="N224" s="82">
        <f t="shared" si="196"/>
        <v>1650.3600000000001</v>
      </c>
      <c r="O224" s="83">
        <f t="shared" si="197"/>
        <v>0.17753003852306648</v>
      </c>
      <c r="P224" s="84">
        <v>3789.1400000000003</v>
      </c>
      <c r="Q224" s="84">
        <v>2919</v>
      </c>
      <c r="R224" s="82">
        <f t="shared" si="198"/>
        <v>870.14000000000033</v>
      </c>
      <c r="S224" s="83">
        <f t="shared" si="243"/>
        <v>0.77035950110051354</v>
      </c>
      <c r="T224" s="84">
        <v>754.91000000000008</v>
      </c>
      <c r="U224" s="84">
        <v>645.79999999999995</v>
      </c>
      <c r="V224" s="82">
        <f t="shared" si="199"/>
        <v>109.11000000000013</v>
      </c>
      <c r="W224" s="83">
        <f t="shared" si="244"/>
        <v>0.85546621451563742</v>
      </c>
      <c r="X224" s="84">
        <v>263.38</v>
      </c>
      <c r="Y224" s="84">
        <v>0.45</v>
      </c>
      <c r="Z224" s="82">
        <f t="shared" si="200"/>
        <v>262.93</v>
      </c>
      <c r="AA224" s="83">
        <f t="shared" si="189"/>
        <v>1.7085579770673553E-3</v>
      </c>
      <c r="AB224" s="84">
        <v>4158.4699999999993</v>
      </c>
      <c r="AC224" s="84">
        <v>2476.83</v>
      </c>
      <c r="AD224" s="82">
        <f t="shared" si="201"/>
        <v>1681.6399999999994</v>
      </c>
      <c r="AE224" s="83">
        <f t="shared" si="202"/>
        <v>0.59561088573441678</v>
      </c>
      <c r="AF224" s="84">
        <v>942.35</v>
      </c>
      <c r="AG224" s="84">
        <v>0</v>
      </c>
      <c r="AH224" s="82">
        <f t="shared" si="203"/>
        <v>942.35</v>
      </c>
      <c r="AI224" s="85">
        <f t="shared" si="204"/>
        <v>0</v>
      </c>
      <c r="AJ224" s="84">
        <v>5126.09</v>
      </c>
      <c r="AK224" s="84">
        <v>3679.2099999999996</v>
      </c>
      <c r="AL224" s="82">
        <f t="shared" si="205"/>
        <v>1446.8800000000006</v>
      </c>
      <c r="AM224" s="86">
        <f t="shared" si="206"/>
        <v>0.71774198268075662</v>
      </c>
      <c r="AN224" s="80">
        <v>0</v>
      </c>
      <c r="AO224" s="81">
        <v>0</v>
      </c>
      <c r="AP224" s="87">
        <f t="shared" si="207"/>
        <v>0</v>
      </c>
      <c r="AQ224" s="83"/>
      <c r="AR224" s="84">
        <v>0</v>
      </c>
      <c r="AS224" s="84">
        <v>0</v>
      </c>
      <c r="AT224" s="87">
        <f t="shared" si="191"/>
        <v>0</v>
      </c>
      <c r="AU224" s="96"/>
      <c r="AV224" s="80">
        <v>1645.51</v>
      </c>
      <c r="AW224" s="81">
        <v>2665.51</v>
      </c>
      <c r="AX224" s="87">
        <f t="shared" si="208"/>
        <v>-1020.0000000000002</v>
      </c>
      <c r="AY224" s="83">
        <f t="shared" si="209"/>
        <v>1.6198686121627948</v>
      </c>
      <c r="AZ224" s="90">
        <v>0</v>
      </c>
      <c r="BA224" s="82">
        <v>0</v>
      </c>
      <c r="BB224" s="82">
        <f t="shared" si="210"/>
        <v>0</v>
      </c>
      <c r="BC224" s="91"/>
      <c r="BD224" s="84">
        <v>22893.79</v>
      </c>
      <c r="BE224" s="84">
        <v>5633.72</v>
      </c>
      <c r="BF224" s="87">
        <f t="shared" si="211"/>
        <v>17260.07</v>
      </c>
      <c r="BG224" s="83">
        <f t="shared" si="212"/>
        <v>0.24608070572849669</v>
      </c>
      <c r="BH224" s="84">
        <v>2337.39</v>
      </c>
      <c r="BI224" s="84">
        <v>0</v>
      </c>
      <c r="BJ224" s="82">
        <f t="shared" si="213"/>
        <v>2337.39</v>
      </c>
      <c r="BK224" s="86">
        <f t="shared" si="214"/>
        <v>0</v>
      </c>
      <c r="BL224" s="80">
        <v>3421.1400000000003</v>
      </c>
      <c r="BM224" s="80">
        <v>0</v>
      </c>
      <c r="BN224" s="82">
        <f t="shared" si="215"/>
        <v>3421.1400000000003</v>
      </c>
      <c r="BO224" s="86">
        <f t="shared" si="216"/>
        <v>0</v>
      </c>
      <c r="BP224" s="80">
        <v>574.06999999999994</v>
      </c>
      <c r="BQ224" s="80">
        <v>4161.66</v>
      </c>
      <c r="BR224" s="82">
        <f t="shared" si="217"/>
        <v>-3587.59</v>
      </c>
      <c r="BS224" s="86">
        <f t="shared" si="245"/>
        <v>7.2493946731234873</v>
      </c>
      <c r="BT224" s="80">
        <v>1427.0000000000005</v>
      </c>
      <c r="BU224" s="80">
        <v>0</v>
      </c>
      <c r="BV224" s="82">
        <f t="shared" si="218"/>
        <v>1427.0000000000005</v>
      </c>
      <c r="BW224" s="86">
        <f t="shared" si="246"/>
        <v>0</v>
      </c>
      <c r="BX224" s="80">
        <v>971.24</v>
      </c>
      <c r="BY224" s="80">
        <v>0</v>
      </c>
      <c r="BZ224" s="82">
        <f t="shared" si="219"/>
        <v>971.24</v>
      </c>
      <c r="CA224" s="86">
        <f t="shared" si="190"/>
        <v>0</v>
      </c>
      <c r="CB224" s="80">
        <v>1392.88</v>
      </c>
      <c r="CC224" s="80">
        <v>465.62</v>
      </c>
      <c r="CD224" s="82">
        <f t="shared" si="220"/>
        <v>927.2600000000001</v>
      </c>
      <c r="CE224" s="83">
        <f t="shared" si="221"/>
        <v>0.33428579633564987</v>
      </c>
      <c r="CF224" s="84">
        <v>142.56</v>
      </c>
      <c r="CG224" s="84">
        <v>0</v>
      </c>
      <c r="CH224" s="82">
        <f t="shared" si="222"/>
        <v>142.56</v>
      </c>
      <c r="CI224" s="86">
        <f t="shared" si="223"/>
        <v>0</v>
      </c>
      <c r="CJ224" s="80">
        <v>0</v>
      </c>
      <c r="CK224" s="81">
        <v>0</v>
      </c>
      <c r="CL224" s="81">
        <v>0</v>
      </c>
      <c r="CM224" s="92"/>
      <c r="CN224" s="93">
        <v>18431.400000000001</v>
      </c>
      <c r="CO224" s="93">
        <v>24386.63</v>
      </c>
      <c r="CP224" s="87">
        <f t="shared" si="224"/>
        <v>-5955.23</v>
      </c>
      <c r="CQ224" s="94">
        <f t="shared" si="225"/>
        <v>1.3231024230389443</v>
      </c>
      <c r="CR224" s="80">
        <v>11744.31</v>
      </c>
      <c r="CS224" s="81">
        <v>10898.84</v>
      </c>
      <c r="CT224" s="87">
        <f t="shared" si="226"/>
        <v>845.46999999999935</v>
      </c>
      <c r="CU224" s="94">
        <f t="shared" si="227"/>
        <v>0.92801024496117701</v>
      </c>
      <c r="CV224" s="80">
        <v>3965.68</v>
      </c>
      <c r="CW224" s="81">
        <v>0</v>
      </c>
      <c r="CX224" s="87">
        <f t="shared" si="228"/>
        <v>3965.68</v>
      </c>
      <c r="CY224" s="86">
        <f t="shared" si="229"/>
        <v>0</v>
      </c>
      <c r="CZ224" s="80">
        <v>777.7399999999999</v>
      </c>
      <c r="DA224" s="81">
        <v>639.13</v>
      </c>
      <c r="DB224" s="87">
        <f t="shared" si="230"/>
        <v>138.6099999999999</v>
      </c>
      <c r="DC224" s="86">
        <f t="shared" si="241"/>
        <v>0.8217784863836245</v>
      </c>
      <c r="DD224" s="80">
        <v>101.27000000000001</v>
      </c>
      <c r="DE224" s="81">
        <v>0</v>
      </c>
      <c r="DF224" s="87">
        <f t="shared" si="231"/>
        <v>101.27000000000001</v>
      </c>
      <c r="DG224" s="86">
        <f t="shared" si="242"/>
        <v>0</v>
      </c>
      <c r="DH224" s="95">
        <v>5395.8200000000006</v>
      </c>
      <c r="DI224" s="403">
        <v>3462.97</v>
      </c>
      <c r="DJ224" s="87">
        <f t="shared" si="232"/>
        <v>1932.8500000000008</v>
      </c>
      <c r="DK224" s="94">
        <f t="shared" si="233"/>
        <v>0.64178753183019432</v>
      </c>
      <c r="DL224" s="80">
        <v>0</v>
      </c>
      <c r="DM224" s="81">
        <v>0</v>
      </c>
      <c r="DN224" s="87">
        <f t="shared" si="234"/>
        <v>0</v>
      </c>
      <c r="DO224" s="406"/>
      <c r="DP224" s="84">
        <v>0</v>
      </c>
      <c r="DQ224" s="80">
        <v>0</v>
      </c>
      <c r="DR224" s="82">
        <f t="shared" si="235"/>
        <v>0</v>
      </c>
      <c r="DS224" s="96"/>
      <c r="DT224" s="97">
        <v>3297.75</v>
      </c>
      <c r="DU224" s="97">
        <v>2083.39</v>
      </c>
      <c r="DV224" s="98">
        <f t="shared" si="238"/>
        <v>99554.090000000011</v>
      </c>
      <c r="DW224" s="87">
        <f t="shared" si="239"/>
        <v>65218.280000000006</v>
      </c>
      <c r="DX224" s="87">
        <f t="shared" si="236"/>
        <v>34335.810000000005</v>
      </c>
      <c r="DY224" s="83">
        <f t="shared" si="237"/>
        <v>0.65510397413104771</v>
      </c>
      <c r="DZ224" s="108"/>
      <c r="EA224" s="100">
        <f t="shared" si="192"/>
        <v>43280.470000000008</v>
      </c>
      <c r="EB224" s="91">
        <f t="shared" si="193"/>
        <v>25086.159999999996</v>
      </c>
      <c r="EC224" s="101"/>
      <c r="ED224" s="101"/>
      <c r="EE224" s="102">
        <v>15530.689999999999</v>
      </c>
      <c r="EF224" s="102">
        <v>23036.39</v>
      </c>
      <c r="EG224" s="103">
        <f t="shared" si="240"/>
        <v>7505.7000000000007</v>
      </c>
      <c r="EH224" s="104">
        <f t="shared" si="188"/>
        <v>0.48328181169027268</v>
      </c>
      <c r="EI224" s="101"/>
      <c r="EJ224" s="101"/>
      <c r="EK224" s="396"/>
      <c r="EL224" s="2"/>
      <c r="EM224" s="101"/>
      <c r="EN224" s="101"/>
    </row>
    <row r="225" spans="1:144" s="1" customFormat="1" ht="15.75" customHeight="1" x14ac:dyDescent="0.25">
      <c r="A225" s="105" t="s">
        <v>223</v>
      </c>
      <c r="B225" s="106">
        <v>5</v>
      </c>
      <c r="C225" s="107">
        <v>2</v>
      </c>
      <c r="D225" s="76" t="s">
        <v>503</v>
      </c>
      <c r="E225" s="77">
        <v>3105.0999999999995</v>
      </c>
      <c r="F225" s="78">
        <v>-4425.659999999998</v>
      </c>
      <c r="G225" s="79">
        <v>45488.840000000011</v>
      </c>
      <c r="H225" s="80">
        <v>3769.91</v>
      </c>
      <c r="I225" s="81">
        <v>401.89000000000004</v>
      </c>
      <c r="J225" s="82">
        <f t="shared" si="194"/>
        <v>3368.02</v>
      </c>
      <c r="K225" s="83">
        <f t="shared" si="195"/>
        <v>0.10660466695491407</v>
      </c>
      <c r="L225" s="84">
        <v>2066.35</v>
      </c>
      <c r="M225" s="84">
        <v>373.53000000000003</v>
      </c>
      <c r="N225" s="82">
        <f t="shared" si="196"/>
        <v>1692.82</v>
      </c>
      <c r="O225" s="83">
        <f t="shared" si="197"/>
        <v>0.18076802090642924</v>
      </c>
      <c r="P225" s="84">
        <v>0</v>
      </c>
      <c r="Q225" s="84">
        <v>0</v>
      </c>
      <c r="R225" s="82">
        <f t="shared" si="198"/>
        <v>0</v>
      </c>
      <c r="S225" s="83"/>
      <c r="T225" s="84">
        <v>0</v>
      </c>
      <c r="U225" s="84">
        <v>0</v>
      </c>
      <c r="V225" s="82">
        <f t="shared" si="199"/>
        <v>0</v>
      </c>
      <c r="W225" s="83"/>
      <c r="X225" s="84">
        <v>278.89</v>
      </c>
      <c r="Y225" s="84">
        <v>124.88999999999999</v>
      </c>
      <c r="Z225" s="82">
        <f t="shared" si="200"/>
        <v>154</v>
      </c>
      <c r="AA225" s="83">
        <f t="shared" si="189"/>
        <v>0.44781096489655414</v>
      </c>
      <c r="AB225" s="84">
        <v>1774.2500000000005</v>
      </c>
      <c r="AC225" s="84">
        <v>981.2700000000001</v>
      </c>
      <c r="AD225" s="82">
        <f t="shared" si="201"/>
        <v>792.98000000000036</v>
      </c>
      <c r="AE225" s="83">
        <f t="shared" si="202"/>
        <v>0.55306185712272782</v>
      </c>
      <c r="AF225" s="84">
        <v>989.9</v>
      </c>
      <c r="AG225" s="84">
        <v>0</v>
      </c>
      <c r="AH225" s="82">
        <f t="shared" si="203"/>
        <v>989.9</v>
      </c>
      <c r="AI225" s="85">
        <f t="shared" si="204"/>
        <v>0</v>
      </c>
      <c r="AJ225" s="84">
        <v>4480.68</v>
      </c>
      <c r="AK225" s="84">
        <v>3333.45</v>
      </c>
      <c r="AL225" s="82">
        <f t="shared" si="205"/>
        <v>1147.2300000000005</v>
      </c>
      <c r="AM225" s="86">
        <f t="shared" si="206"/>
        <v>0.74396073810225227</v>
      </c>
      <c r="AN225" s="80">
        <v>0</v>
      </c>
      <c r="AO225" s="81">
        <v>0</v>
      </c>
      <c r="AP225" s="87">
        <f t="shared" si="207"/>
        <v>0</v>
      </c>
      <c r="AQ225" s="83"/>
      <c r="AR225" s="84">
        <v>0</v>
      </c>
      <c r="AS225" s="84">
        <v>0</v>
      </c>
      <c r="AT225" s="87">
        <f t="shared" si="191"/>
        <v>0</v>
      </c>
      <c r="AU225" s="96"/>
      <c r="AV225" s="80">
        <v>2209.36</v>
      </c>
      <c r="AW225" s="81">
        <v>3829.6</v>
      </c>
      <c r="AX225" s="87">
        <f t="shared" si="208"/>
        <v>-1620.2399999999998</v>
      </c>
      <c r="AY225" s="83">
        <f t="shared" si="209"/>
        <v>1.733352645109896</v>
      </c>
      <c r="AZ225" s="90">
        <v>0</v>
      </c>
      <c r="BA225" s="82">
        <v>0</v>
      </c>
      <c r="BB225" s="82">
        <f t="shared" si="210"/>
        <v>0</v>
      </c>
      <c r="BC225" s="91"/>
      <c r="BD225" s="84">
        <v>12491.480000000001</v>
      </c>
      <c r="BE225" s="84">
        <v>0</v>
      </c>
      <c r="BF225" s="87">
        <f t="shared" si="211"/>
        <v>12491.480000000001</v>
      </c>
      <c r="BG225" s="83">
        <f t="shared" si="212"/>
        <v>0</v>
      </c>
      <c r="BH225" s="84">
        <v>2456.44</v>
      </c>
      <c r="BI225" s="84">
        <v>0</v>
      </c>
      <c r="BJ225" s="82">
        <f t="shared" si="213"/>
        <v>2456.44</v>
      </c>
      <c r="BK225" s="86">
        <f t="shared" si="214"/>
        <v>0</v>
      </c>
      <c r="BL225" s="80">
        <v>3365.14</v>
      </c>
      <c r="BM225" s="80">
        <v>0</v>
      </c>
      <c r="BN225" s="82">
        <f t="shared" si="215"/>
        <v>3365.14</v>
      </c>
      <c r="BO225" s="86">
        <f t="shared" si="216"/>
        <v>0</v>
      </c>
      <c r="BP225" s="80">
        <v>0</v>
      </c>
      <c r="BQ225" s="80">
        <v>0</v>
      </c>
      <c r="BR225" s="82">
        <f t="shared" si="217"/>
        <v>0</v>
      </c>
      <c r="BS225" s="86"/>
      <c r="BT225" s="80">
        <v>0</v>
      </c>
      <c r="BU225" s="80">
        <v>0</v>
      </c>
      <c r="BV225" s="82">
        <f t="shared" si="218"/>
        <v>0</v>
      </c>
      <c r="BW225" s="86"/>
      <c r="BX225" s="80">
        <v>973.75999999999976</v>
      </c>
      <c r="BY225" s="80">
        <v>0</v>
      </c>
      <c r="BZ225" s="82">
        <f t="shared" si="219"/>
        <v>973.75999999999976</v>
      </c>
      <c r="CA225" s="86">
        <f t="shared" si="190"/>
        <v>0</v>
      </c>
      <c r="CB225" s="80">
        <v>500.32000000000005</v>
      </c>
      <c r="CC225" s="80">
        <v>0</v>
      </c>
      <c r="CD225" s="82">
        <f t="shared" si="220"/>
        <v>500.32000000000005</v>
      </c>
      <c r="CE225" s="83">
        <f t="shared" si="221"/>
        <v>0</v>
      </c>
      <c r="CF225" s="84">
        <v>117.13000000000002</v>
      </c>
      <c r="CG225" s="84">
        <v>0</v>
      </c>
      <c r="CH225" s="82">
        <f t="shared" si="222"/>
        <v>117.13000000000002</v>
      </c>
      <c r="CI225" s="86">
        <f t="shared" si="223"/>
        <v>0</v>
      </c>
      <c r="CJ225" s="80">
        <v>0</v>
      </c>
      <c r="CK225" s="81">
        <v>0</v>
      </c>
      <c r="CL225" s="81">
        <v>0</v>
      </c>
      <c r="CM225" s="92"/>
      <c r="CN225" s="93">
        <v>12153.419999999998</v>
      </c>
      <c r="CO225" s="93">
        <v>29313.51</v>
      </c>
      <c r="CP225" s="87">
        <f t="shared" si="224"/>
        <v>-17160.09</v>
      </c>
      <c r="CQ225" s="94">
        <f t="shared" si="225"/>
        <v>2.411955647052435</v>
      </c>
      <c r="CR225" s="80">
        <v>6828.3100000000013</v>
      </c>
      <c r="CS225" s="81">
        <v>5078.62</v>
      </c>
      <c r="CT225" s="87">
        <f t="shared" si="226"/>
        <v>1749.6900000000014</v>
      </c>
      <c r="CU225" s="94">
        <f t="shared" si="227"/>
        <v>0.74375943681525869</v>
      </c>
      <c r="CV225" s="80">
        <v>5203.62</v>
      </c>
      <c r="CW225" s="81">
        <v>0</v>
      </c>
      <c r="CX225" s="87">
        <f t="shared" si="228"/>
        <v>5203.62</v>
      </c>
      <c r="CY225" s="86">
        <f t="shared" si="229"/>
        <v>0</v>
      </c>
      <c r="CZ225" s="80">
        <v>0</v>
      </c>
      <c r="DA225" s="81">
        <v>0</v>
      </c>
      <c r="DB225" s="87">
        <f t="shared" si="230"/>
        <v>0</v>
      </c>
      <c r="DC225" s="86"/>
      <c r="DD225" s="80">
        <v>0</v>
      </c>
      <c r="DE225" s="81">
        <v>0</v>
      </c>
      <c r="DF225" s="87">
        <f t="shared" si="231"/>
        <v>0</v>
      </c>
      <c r="DG225" s="86"/>
      <c r="DH225" s="95">
        <v>10946.289999999997</v>
      </c>
      <c r="DI225" s="403">
        <v>2929.4799999999996</v>
      </c>
      <c r="DJ225" s="87">
        <f t="shared" si="232"/>
        <v>8016.8099999999977</v>
      </c>
      <c r="DK225" s="94">
        <f t="shared" si="233"/>
        <v>0.26762309421731018</v>
      </c>
      <c r="DL225" s="80">
        <v>0</v>
      </c>
      <c r="DM225" s="81">
        <v>0</v>
      </c>
      <c r="DN225" s="87">
        <f t="shared" si="234"/>
        <v>0</v>
      </c>
      <c r="DO225" s="406"/>
      <c r="DP225" s="84">
        <v>0</v>
      </c>
      <c r="DQ225" s="80">
        <v>0</v>
      </c>
      <c r="DR225" s="82">
        <f t="shared" si="235"/>
        <v>0</v>
      </c>
      <c r="DS225" s="96"/>
      <c r="DT225" s="97">
        <v>2426.4700000000003</v>
      </c>
      <c r="DU225" s="97">
        <v>1655.79</v>
      </c>
      <c r="DV225" s="98">
        <f t="shared" si="238"/>
        <v>73031.72</v>
      </c>
      <c r="DW225" s="87">
        <f t="shared" si="239"/>
        <v>48022.029999999992</v>
      </c>
      <c r="DX225" s="87">
        <f t="shared" si="236"/>
        <v>25009.69000000001</v>
      </c>
      <c r="DY225" s="83">
        <f t="shared" si="237"/>
        <v>0.65755030827700611</v>
      </c>
      <c r="DZ225" s="108"/>
      <c r="EA225" s="100">
        <f t="shared" si="192"/>
        <v>20584.030000000006</v>
      </c>
      <c r="EB225" s="91">
        <f t="shared" si="193"/>
        <v>65393.110000000015</v>
      </c>
      <c r="EC225" s="101"/>
      <c r="ED225" s="101"/>
      <c r="EE225" s="102">
        <v>11318.180000000002</v>
      </c>
      <c r="EF225" s="102">
        <v>67115.12</v>
      </c>
      <c r="EG225" s="103">
        <f t="shared" si="240"/>
        <v>55796.939999999995</v>
      </c>
      <c r="EH225" s="104">
        <f t="shared" si="188"/>
        <v>4.9298509124258478</v>
      </c>
      <c r="EI225" s="101"/>
      <c r="EJ225" s="101"/>
      <c r="EK225" s="396"/>
      <c r="EL225" s="2"/>
      <c r="EM225" s="101"/>
      <c r="EN225" s="101"/>
    </row>
    <row r="226" spans="1:144" s="1" customFormat="1" ht="15.75" customHeight="1" x14ac:dyDescent="0.25">
      <c r="A226" s="105" t="s">
        <v>224</v>
      </c>
      <c r="B226" s="106">
        <v>5</v>
      </c>
      <c r="C226" s="107">
        <v>4</v>
      </c>
      <c r="D226" s="76" t="s">
        <v>504</v>
      </c>
      <c r="E226" s="77">
        <v>2754.7200000000003</v>
      </c>
      <c r="F226" s="78">
        <v>90252.3</v>
      </c>
      <c r="G226" s="79">
        <v>46215.580000000016</v>
      </c>
      <c r="H226" s="80">
        <v>4038.9700000000003</v>
      </c>
      <c r="I226" s="81">
        <v>744.02</v>
      </c>
      <c r="J226" s="82">
        <f t="shared" si="194"/>
        <v>3294.9500000000003</v>
      </c>
      <c r="K226" s="83">
        <f t="shared" si="195"/>
        <v>0.18421033085167751</v>
      </c>
      <c r="L226" s="84">
        <v>2221.9699999999998</v>
      </c>
      <c r="M226" s="84">
        <v>899.59</v>
      </c>
      <c r="N226" s="82">
        <f t="shared" si="196"/>
        <v>1322.3799999999997</v>
      </c>
      <c r="O226" s="83">
        <f t="shared" si="197"/>
        <v>0.4048614517747765</v>
      </c>
      <c r="P226" s="84">
        <v>3788.85</v>
      </c>
      <c r="Q226" s="84">
        <v>2918.37</v>
      </c>
      <c r="R226" s="82">
        <f t="shared" si="198"/>
        <v>870.48</v>
      </c>
      <c r="S226" s="83">
        <f t="shared" si="243"/>
        <v>0.77025218733916623</v>
      </c>
      <c r="T226" s="84">
        <v>755.63</v>
      </c>
      <c r="U226" s="84">
        <v>646.44000000000005</v>
      </c>
      <c r="V226" s="82">
        <f t="shared" si="199"/>
        <v>109.18999999999994</v>
      </c>
      <c r="W226" s="83">
        <f t="shared" si="244"/>
        <v>0.8554980612204387</v>
      </c>
      <c r="X226" s="84">
        <v>263.62</v>
      </c>
      <c r="Y226" s="84">
        <v>0.46</v>
      </c>
      <c r="Z226" s="82">
        <f t="shared" si="200"/>
        <v>263.16000000000003</v>
      </c>
      <c r="AA226" s="83">
        <f t="shared" si="189"/>
        <v>1.7449358925726425E-3</v>
      </c>
      <c r="AB226" s="84">
        <v>4158.55</v>
      </c>
      <c r="AC226" s="84">
        <v>2520.63</v>
      </c>
      <c r="AD226" s="82">
        <f t="shared" si="201"/>
        <v>1637.92</v>
      </c>
      <c r="AE226" s="83">
        <f t="shared" si="202"/>
        <v>0.60613194502891632</v>
      </c>
      <c r="AF226" s="84">
        <v>943.22</v>
      </c>
      <c r="AG226" s="84">
        <v>3721.56</v>
      </c>
      <c r="AH226" s="82">
        <f t="shared" si="203"/>
        <v>-2778.34</v>
      </c>
      <c r="AI226" s="85">
        <f t="shared" si="204"/>
        <v>3.9455906363308664</v>
      </c>
      <c r="AJ226" s="84">
        <v>5194.58</v>
      </c>
      <c r="AK226" s="84">
        <v>2957.2999999999997</v>
      </c>
      <c r="AL226" s="82">
        <f t="shared" si="205"/>
        <v>2237.2800000000002</v>
      </c>
      <c r="AM226" s="86">
        <f t="shared" si="206"/>
        <v>0.56930492936868804</v>
      </c>
      <c r="AN226" s="80">
        <v>0</v>
      </c>
      <c r="AO226" s="81">
        <v>0</v>
      </c>
      <c r="AP226" s="87">
        <f t="shared" si="207"/>
        <v>0</v>
      </c>
      <c r="AQ226" s="83"/>
      <c r="AR226" s="84">
        <v>0</v>
      </c>
      <c r="AS226" s="84">
        <v>0</v>
      </c>
      <c r="AT226" s="87">
        <f t="shared" si="191"/>
        <v>0</v>
      </c>
      <c r="AU226" s="96"/>
      <c r="AV226" s="80">
        <v>1655.04</v>
      </c>
      <c r="AW226" s="81">
        <v>2808.57</v>
      </c>
      <c r="AX226" s="87">
        <f t="shared" si="208"/>
        <v>-1153.5300000000002</v>
      </c>
      <c r="AY226" s="83">
        <f t="shared" si="209"/>
        <v>1.6969801334106729</v>
      </c>
      <c r="AZ226" s="90">
        <v>0</v>
      </c>
      <c r="BA226" s="82">
        <v>0</v>
      </c>
      <c r="BB226" s="82">
        <f t="shared" si="210"/>
        <v>0</v>
      </c>
      <c r="BC226" s="91"/>
      <c r="BD226" s="84">
        <v>23358.399999999998</v>
      </c>
      <c r="BE226" s="84">
        <v>2449.89</v>
      </c>
      <c r="BF226" s="87">
        <f t="shared" si="211"/>
        <v>20908.509999999998</v>
      </c>
      <c r="BG226" s="83">
        <f t="shared" si="212"/>
        <v>0.10488261182272759</v>
      </c>
      <c r="BH226" s="84">
        <v>2351.1700000000005</v>
      </c>
      <c r="BI226" s="84">
        <v>980.48</v>
      </c>
      <c r="BJ226" s="82">
        <f t="shared" si="213"/>
        <v>1370.6900000000005</v>
      </c>
      <c r="BK226" s="86">
        <f t="shared" si="214"/>
        <v>0.41701791023192702</v>
      </c>
      <c r="BL226" s="80">
        <v>3788.56</v>
      </c>
      <c r="BM226" s="80">
        <v>11488.380000000001</v>
      </c>
      <c r="BN226" s="82">
        <f t="shared" si="215"/>
        <v>-7699.8200000000015</v>
      </c>
      <c r="BO226" s="86">
        <f t="shared" si="216"/>
        <v>3.0323869755263217</v>
      </c>
      <c r="BP226" s="80">
        <v>574.61</v>
      </c>
      <c r="BQ226" s="80">
        <v>0</v>
      </c>
      <c r="BR226" s="82">
        <f t="shared" si="217"/>
        <v>574.61</v>
      </c>
      <c r="BS226" s="86">
        <f t="shared" si="245"/>
        <v>0</v>
      </c>
      <c r="BT226" s="80">
        <v>1430.5199999999998</v>
      </c>
      <c r="BU226" s="80">
        <v>0</v>
      </c>
      <c r="BV226" s="82">
        <f t="shared" si="218"/>
        <v>1430.5199999999998</v>
      </c>
      <c r="BW226" s="86">
        <f t="shared" si="246"/>
        <v>0</v>
      </c>
      <c r="BX226" s="80">
        <v>971.34000000000015</v>
      </c>
      <c r="BY226" s="80">
        <v>0</v>
      </c>
      <c r="BZ226" s="82">
        <f t="shared" si="219"/>
        <v>971.34000000000015</v>
      </c>
      <c r="CA226" s="86">
        <f t="shared" si="190"/>
        <v>0</v>
      </c>
      <c r="CB226" s="80">
        <v>1393.33</v>
      </c>
      <c r="CC226" s="80">
        <v>880.43000000000006</v>
      </c>
      <c r="CD226" s="82">
        <f t="shared" si="220"/>
        <v>512.89999999999986</v>
      </c>
      <c r="CE226" s="83">
        <f t="shared" si="221"/>
        <v>0.63188907150495588</v>
      </c>
      <c r="CF226" s="84">
        <v>154.25</v>
      </c>
      <c r="CG226" s="84">
        <v>0</v>
      </c>
      <c r="CH226" s="82">
        <f t="shared" si="222"/>
        <v>154.25</v>
      </c>
      <c r="CI226" s="86">
        <f t="shared" si="223"/>
        <v>0</v>
      </c>
      <c r="CJ226" s="80">
        <v>0</v>
      </c>
      <c r="CK226" s="81">
        <v>0</v>
      </c>
      <c r="CL226" s="81">
        <v>0</v>
      </c>
      <c r="CM226" s="92"/>
      <c r="CN226" s="93">
        <v>15890.06</v>
      </c>
      <c r="CO226" s="93">
        <v>22927.47</v>
      </c>
      <c r="CP226" s="87">
        <f t="shared" si="224"/>
        <v>-7037.4100000000017</v>
      </c>
      <c r="CQ226" s="94">
        <f t="shared" si="225"/>
        <v>1.4428812729467353</v>
      </c>
      <c r="CR226" s="80">
        <v>11249.74</v>
      </c>
      <c r="CS226" s="81">
        <v>10421.959999999999</v>
      </c>
      <c r="CT226" s="87">
        <f t="shared" si="226"/>
        <v>827.78000000000065</v>
      </c>
      <c r="CU226" s="94">
        <f t="shared" si="227"/>
        <v>0.92641785499042639</v>
      </c>
      <c r="CV226" s="80">
        <v>3913.9299999999994</v>
      </c>
      <c r="CW226" s="81">
        <v>0</v>
      </c>
      <c r="CX226" s="87">
        <f t="shared" si="228"/>
        <v>3913.9299999999994</v>
      </c>
      <c r="CY226" s="86">
        <f t="shared" si="229"/>
        <v>0</v>
      </c>
      <c r="CZ226" s="80">
        <v>777.37</v>
      </c>
      <c r="DA226" s="81">
        <v>639.13</v>
      </c>
      <c r="DB226" s="87">
        <f t="shared" si="230"/>
        <v>138.24</v>
      </c>
      <c r="DC226" s="86">
        <f t="shared" si="241"/>
        <v>0.82216962321674358</v>
      </c>
      <c r="DD226" s="80">
        <v>101.38</v>
      </c>
      <c r="DE226" s="81">
        <v>329.4</v>
      </c>
      <c r="DF226" s="87">
        <f t="shared" si="231"/>
        <v>-228.01999999999998</v>
      </c>
      <c r="DG226" s="86">
        <f t="shared" si="242"/>
        <v>3.2491615703294534</v>
      </c>
      <c r="DH226" s="95">
        <v>5860.41</v>
      </c>
      <c r="DI226" s="403">
        <v>4044.8100000000004</v>
      </c>
      <c r="DJ226" s="87">
        <f t="shared" si="232"/>
        <v>1815.5999999999995</v>
      </c>
      <c r="DK226" s="94">
        <f t="shared" si="233"/>
        <v>0.6901923244278132</v>
      </c>
      <c r="DL226" s="80">
        <v>0</v>
      </c>
      <c r="DM226" s="81">
        <v>0</v>
      </c>
      <c r="DN226" s="87">
        <f t="shared" si="234"/>
        <v>0</v>
      </c>
      <c r="DO226" s="406"/>
      <c r="DP226" s="84">
        <v>0</v>
      </c>
      <c r="DQ226" s="80">
        <v>0</v>
      </c>
      <c r="DR226" s="82">
        <f t="shared" si="235"/>
        <v>0</v>
      </c>
      <c r="DS226" s="96"/>
      <c r="DT226" s="97">
        <v>3246.38</v>
      </c>
      <c r="DU226" s="97">
        <v>2419.29</v>
      </c>
      <c r="DV226" s="98">
        <f t="shared" si="238"/>
        <v>98081.88</v>
      </c>
      <c r="DW226" s="87">
        <f t="shared" si="239"/>
        <v>73798.179999999978</v>
      </c>
      <c r="DX226" s="87">
        <f t="shared" si="236"/>
        <v>24283.700000000026</v>
      </c>
      <c r="DY226" s="83">
        <f t="shared" si="237"/>
        <v>0.75241400348361975</v>
      </c>
      <c r="DZ226" s="108"/>
      <c r="EA226" s="100">
        <f t="shared" si="192"/>
        <v>114536.00000000001</v>
      </c>
      <c r="EB226" s="91">
        <f t="shared" si="193"/>
        <v>64438.580000000009</v>
      </c>
      <c r="EC226" s="101"/>
      <c r="ED226" s="101"/>
      <c r="EE226" s="102">
        <v>15326.999999999998</v>
      </c>
      <c r="EF226" s="102">
        <v>40281.51</v>
      </c>
      <c r="EG226" s="103">
        <f t="shared" si="240"/>
        <v>24954.510000000002</v>
      </c>
      <c r="EH226" s="104">
        <f t="shared" si="188"/>
        <v>1.6281405363084755</v>
      </c>
      <c r="EI226" s="101"/>
      <c r="EJ226" s="101"/>
      <c r="EK226" s="396"/>
      <c r="EL226" s="2"/>
      <c r="EM226" s="101"/>
      <c r="EN226" s="101"/>
    </row>
    <row r="227" spans="1:144" s="1" customFormat="1" ht="15.75" customHeight="1" x14ac:dyDescent="0.25">
      <c r="A227" s="105" t="s">
        <v>225</v>
      </c>
      <c r="B227" s="106">
        <v>5</v>
      </c>
      <c r="C227" s="107">
        <v>4</v>
      </c>
      <c r="D227" s="76" t="s">
        <v>505</v>
      </c>
      <c r="E227" s="77">
        <v>2741.9700000000003</v>
      </c>
      <c r="F227" s="78">
        <v>-38113.31</v>
      </c>
      <c r="G227" s="79">
        <v>22945.03999999999</v>
      </c>
      <c r="H227" s="80">
        <v>4022.48</v>
      </c>
      <c r="I227" s="81">
        <v>744</v>
      </c>
      <c r="J227" s="82">
        <f t="shared" si="194"/>
        <v>3278.48</v>
      </c>
      <c r="K227" s="83">
        <f t="shared" si="195"/>
        <v>0.18496052186710685</v>
      </c>
      <c r="L227" s="84">
        <v>2005.47</v>
      </c>
      <c r="M227" s="84">
        <v>549.56000000000006</v>
      </c>
      <c r="N227" s="82">
        <f t="shared" si="196"/>
        <v>1455.9099999999999</v>
      </c>
      <c r="O227" s="83">
        <f t="shared" si="197"/>
        <v>0.27403052650999521</v>
      </c>
      <c r="P227" s="84">
        <v>3780.09</v>
      </c>
      <c r="Q227" s="84">
        <v>2910.34</v>
      </c>
      <c r="R227" s="82">
        <f t="shared" si="198"/>
        <v>869.75</v>
      </c>
      <c r="S227" s="83">
        <f t="shared" si="243"/>
        <v>0.76991288567203431</v>
      </c>
      <c r="T227" s="84">
        <v>754.02</v>
      </c>
      <c r="U227" s="84">
        <v>645.6</v>
      </c>
      <c r="V227" s="82">
        <f t="shared" si="199"/>
        <v>108.41999999999996</v>
      </c>
      <c r="W227" s="83">
        <f t="shared" si="244"/>
        <v>0.85621071059123111</v>
      </c>
      <c r="X227" s="84">
        <v>234.97</v>
      </c>
      <c r="Y227" s="84">
        <v>0.39999999999999997</v>
      </c>
      <c r="Z227" s="82">
        <f t="shared" si="200"/>
        <v>234.57</v>
      </c>
      <c r="AA227" s="83">
        <f t="shared" si="189"/>
        <v>1.7023449802102395E-3</v>
      </c>
      <c r="AB227" s="84">
        <v>4159.5700000000006</v>
      </c>
      <c r="AC227" s="84">
        <v>2610.79</v>
      </c>
      <c r="AD227" s="82">
        <f t="shared" si="201"/>
        <v>1548.7800000000007</v>
      </c>
      <c r="AE227" s="83">
        <f t="shared" si="202"/>
        <v>0.62765862817550844</v>
      </c>
      <c r="AF227" s="84">
        <v>938.8599999999999</v>
      </c>
      <c r="AG227" s="84">
        <v>0</v>
      </c>
      <c r="AH227" s="82">
        <f t="shared" si="203"/>
        <v>938.8599999999999</v>
      </c>
      <c r="AI227" s="85">
        <f t="shared" si="204"/>
        <v>0</v>
      </c>
      <c r="AJ227" s="84">
        <v>5168.91</v>
      </c>
      <c r="AK227" s="84">
        <v>14671.7</v>
      </c>
      <c r="AL227" s="82">
        <f t="shared" si="205"/>
        <v>-9502.7900000000009</v>
      </c>
      <c r="AM227" s="86">
        <f t="shared" si="206"/>
        <v>2.8384514336678333</v>
      </c>
      <c r="AN227" s="80">
        <v>0</v>
      </c>
      <c r="AO227" s="81">
        <v>0</v>
      </c>
      <c r="AP227" s="87">
        <f t="shared" si="207"/>
        <v>0</v>
      </c>
      <c r="AQ227" s="83"/>
      <c r="AR227" s="84">
        <v>0</v>
      </c>
      <c r="AS227" s="84">
        <v>0</v>
      </c>
      <c r="AT227" s="87">
        <f t="shared" si="191"/>
        <v>0</v>
      </c>
      <c r="AU227" s="96"/>
      <c r="AV227" s="80">
        <v>1628.17</v>
      </c>
      <c r="AW227" s="81">
        <v>2757.17</v>
      </c>
      <c r="AX227" s="87">
        <f t="shared" si="208"/>
        <v>-1129</v>
      </c>
      <c r="AY227" s="83">
        <f t="shared" si="209"/>
        <v>1.6934165351283956</v>
      </c>
      <c r="AZ227" s="90">
        <v>0</v>
      </c>
      <c r="BA227" s="82">
        <v>0</v>
      </c>
      <c r="BB227" s="82">
        <f t="shared" si="210"/>
        <v>0</v>
      </c>
      <c r="BC227" s="91"/>
      <c r="BD227" s="84">
        <v>22938.010000000002</v>
      </c>
      <c r="BE227" s="84">
        <v>9134.4399999999987</v>
      </c>
      <c r="BF227" s="87">
        <f t="shared" si="211"/>
        <v>13803.570000000003</v>
      </c>
      <c r="BG227" s="83">
        <f t="shared" si="212"/>
        <v>0.39822286240175142</v>
      </c>
      <c r="BH227" s="84">
        <v>2344.65</v>
      </c>
      <c r="BI227" s="84">
        <v>0</v>
      </c>
      <c r="BJ227" s="82">
        <f t="shared" si="213"/>
        <v>2344.65</v>
      </c>
      <c r="BK227" s="86">
        <f t="shared" si="214"/>
        <v>0</v>
      </c>
      <c r="BL227" s="80">
        <v>3419.2400000000002</v>
      </c>
      <c r="BM227" s="80">
        <v>5582.05</v>
      </c>
      <c r="BN227" s="82">
        <f t="shared" si="215"/>
        <v>-2162.81</v>
      </c>
      <c r="BO227" s="86">
        <f t="shared" si="216"/>
        <v>1.6325411494952093</v>
      </c>
      <c r="BP227" s="80">
        <v>571.98</v>
      </c>
      <c r="BQ227" s="80">
        <v>0</v>
      </c>
      <c r="BR227" s="82">
        <f t="shared" si="217"/>
        <v>571.98</v>
      </c>
      <c r="BS227" s="86">
        <f t="shared" si="245"/>
        <v>0</v>
      </c>
      <c r="BT227" s="80">
        <v>1432.6899999999998</v>
      </c>
      <c r="BU227" s="80">
        <v>0</v>
      </c>
      <c r="BV227" s="82">
        <f t="shared" si="218"/>
        <v>1432.6899999999998</v>
      </c>
      <c r="BW227" s="86">
        <f t="shared" si="246"/>
        <v>0</v>
      </c>
      <c r="BX227" s="80">
        <v>862.59999999999991</v>
      </c>
      <c r="BY227" s="80">
        <v>0</v>
      </c>
      <c r="BZ227" s="82">
        <f t="shared" si="219"/>
        <v>862.59999999999991</v>
      </c>
      <c r="CA227" s="86">
        <f t="shared" si="190"/>
        <v>0</v>
      </c>
      <c r="CB227" s="80">
        <v>1392.3999999999999</v>
      </c>
      <c r="CC227" s="80">
        <v>103.85</v>
      </c>
      <c r="CD227" s="82">
        <f t="shared" si="220"/>
        <v>1288.55</v>
      </c>
      <c r="CE227" s="83">
        <f t="shared" si="221"/>
        <v>7.4583453030738295E-2</v>
      </c>
      <c r="CF227" s="84">
        <v>153.57</v>
      </c>
      <c r="CG227" s="84">
        <v>0</v>
      </c>
      <c r="CH227" s="82">
        <f t="shared" si="222"/>
        <v>153.57</v>
      </c>
      <c r="CI227" s="86">
        <f t="shared" si="223"/>
        <v>0</v>
      </c>
      <c r="CJ227" s="80">
        <v>0</v>
      </c>
      <c r="CK227" s="81">
        <v>0</v>
      </c>
      <c r="CL227" s="81">
        <v>0</v>
      </c>
      <c r="CM227" s="92"/>
      <c r="CN227" s="93">
        <v>19181.21</v>
      </c>
      <c r="CO227" s="93">
        <v>22742.18</v>
      </c>
      <c r="CP227" s="87">
        <f t="shared" si="224"/>
        <v>-3560.9700000000012</v>
      </c>
      <c r="CQ227" s="94">
        <f t="shared" si="225"/>
        <v>1.1856488719950411</v>
      </c>
      <c r="CR227" s="80">
        <v>11291.720000000001</v>
      </c>
      <c r="CS227" s="81">
        <v>8448.2000000000007</v>
      </c>
      <c r="CT227" s="87">
        <f t="shared" si="226"/>
        <v>2843.5200000000004</v>
      </c>
      <c r="CU227" s="94">
        <f t="shared" si="227"/>
        <v>0.74817653997796618</v>
      </c>
      <c r="CV227" s="80">
        <v>3914.4500000000007</v>
      </c>
      <c r="CW227" s="81">
        <v>0</v>
      </c>
      <c r="CX227" s="87">
        <f t="shared" si="228"/>
        <v>3914.4500000000007</v>
      </c>
      <c r="CY227" s="86">
        <f t="shared" si="229"/>
        <v>0</v>
      </c>
      <c r="CZ227" s="80">
        <v>775.97000000000014</v>
      </c>
      <c r="DA227" s="81">
        <v>638.19000000000005</v>
      </c>
      <c r="DB227" s="87">
        <f t="shared" si="230"/>
        <v>137.78000000000009</v>
      </c>
      <c r="DC227" s="86">
        <f t="shared" si="241"/>
        <v>0.82244158923669719</v>
      </c>
      <c r="DD227" s="80">
        <v>100.91</v>
      </c>
      <c r="DE227" s="81">
        <v>0</v>
      </c>
      <c r="DF227" s="87">
        <f t="shared" si="231"/>
        <v>100.91</v>
      </c>
      <c r="DG227" s="86">
        <f t="shared" si="242"/>
        <v>0</v>
      </c>
      <c r="DH227" s="95">
        <v>5584.3099999999995</v>
      </c>
      <c r="DI227" s="403">
        <v>4444.95</v>
      </c>
      <c r="DJ227" s="87">
        <f t="shared" si="232"/>
        <v>1139.3599999999997</v>
      </c>
      <c r="DK227" s="94">
        <f t="shared" si="233"/>
        <v>0.79597121219989586</v>
      </c>
      <c r="DL227" s="80">
        <v>0</v>
      </c>
      <c r="DM227" s="81">
        <v>0</v>
      </c>
      <c r="DN227" s="87">
        <f t="shared" si="234"/>
        <v>0</v>
      </c>
      <c r="DO227" s="406"/>
      <c r="DP227" s="84">
        <v>0</v>
      </c>
      <c r="DQ227" s="80">
        <v>0</v>
      </c>
      <c r="DR227" s="82">
        <f t="shared" si="235"/>
        <v>0</v>
      </c>
      <c r="DS227" s="96"/>
      <c r="DT227" s="97">
        <v>3309.59</v>
      </c>
      <c r="DU227" s="97">
        <v>2465.9900000000002</v>
      </c>
      <c r="DV227" s="98">
        <f t="shared" si="238"/>
        <v>99965.840000000011</v>
      </c>
      <c r="DW227" s="87">
        <f t="shared" si="239"/>
        <v>78449.410000000018</v>
      </c>
      <c r="DX227" s="87">
        <f t="shared" si="236"/>
        <v>21516.429999999993</v>
      </c>
      <c r="DY227" s="83">
        <f t="shared" si="237"/>
        <v>0.78476217475889776</v>
      </c>
      <c r="DZ227" s="108"/>
      <c r="EA227" s="100">
        <f t="shared" si="192"/>
        <v>-16596.880000000005</v>
      </c>
      <c r="EB227" s="91">
        <f t="shared" si="193"/>
        <v>41239.839999999989</v>
      </c>
      <c r="EC227" s="101"/>
      <c r="ED227" s="101"/>
      <c r="EE227" s="102">
        <v>15621.320000000002</v>
      </c>
      <c r="EF227" s="102">
        <v>40993.89</v>
      </c>
      <c r="EG227" s="103">
        <f t="shared" si="240"/>
        <v>25372.57</v>
      </c>
      <c r="EH227" s="104">
        <v>0</v>
      </c>
      <c r="EI227" s="101"/>
      <c r="EJ227" s="101"/>
      <c r="EK227" s="396"/>
      <c r="EL227" s="2"/>
      <c r="EM227" s="101"/>
      <c r="EN227" s="101"/>
    </row>
    <row r="228" spans="1:144" s="1" customFormat="1" ht="15.75" customHeight="1" x14ac:dyDescent="0.25">
      <c r="A228" s="105" t="s">
        <v>226</v>
      </c>
      <c r="B228" s="106">
        <v>9</v>
      </c>
      <c r="C228" s="107">
        <v>1</v>
      </c>
      <c r="D228" s="76" t="s">
        <v>506</v>
      </c>
      <c r="E228" s="77">
        <v>4345.34</v>
      </c>
      <c r="F228" s="78">
        <v>-231183.18</v>
      </c>
      <c r="G228" s="79">
        <v>-193897.50999999998</v>
      </c>
      <c r="H228" s="80">
        <v>7437.4999999999982</v>
      </c>
      <c r="I228" s="81">
        <v>816.59</v>
      </c>
      <c r="J228" s="82">
        <f t="shared" si="194"/>
        <v>6620.909999999998</v>
      </c>
      <c r="K228" s="83">
        <f t="shared" si="195"/>
        <v>0.10979361344537818</v>
      </c>
      <c r="L228" s="84">
        <v>1808.0899999999997</v>
      </c>
      <c r="M228" s="84">
        <v>611.8599999999999</v>
      </c>
      <c r="N228" s="82">
        <f t="shared" si="196"/>
        <v>1196.2299999999998</v>
      </c>
      <c r="O228" s="83">
        <f t="shared" si="197"/>
        <v>0.33840129639564404</v>
      </c>
      <c r="P228" s="84">
        <v>5308.3</v>
      </c>
      <c r="Q228" s="84">
        <v>4096.78</v>
      </c>
      <c r="R228" s="82">
        <f t="shared" si="198"/>
        <v>1211.5200000000004</v>
      </c>
      <c r="S228" s="83">
        <f t="shared" si="243"/>
        <v>0.77176873952112723</v>
      </c>
      <c r="T228" s="84">
        <v>960.32999999999993</v>
      </c>
      <c r="U228" s="84">
        <v>825.91</v>
      </c>
      <c r="V228" s="82">
        <f t="shared" si="199"/>
        <v>134.41999999999996</v>
      </c>
      <c r="W228" s="83">
        <f t="shared" si="244"/>
        <v>0.8600272822883801</v>
      </c>
      <c r="X228" s="84">
        <v>169.06</v>
      </c>
      <c r="Y228" s="84">
        <v>0.28999999999999998</v>
      </c>
      <c r="Z228" s="82">
        <f t="shared" si="200"/>
        <v>168.77</v>
      </c>
      <c r="AA228" s="83">
        <f t="shared" si="189"/>
        <v>1.7153673252099846E-3</v>
      </c>
      <c r="AB228" s="84">
        <v>2482.04</v>
      </c>
      <c r="AC228" s="84">
        <v>2260.7399999999998</v>
      </c>
      <c r="AD228" s="82">
        <f t="shared" si="201"/>
        <v>221.30000000000018</v>
      </c>
      <c r="AE228" s="83">
        <f t="shared" si="202"/>
        <v>0.91083947075792482</v>
      </c>
      <c r="AF228" s="84">
        <v>1487.85</v>
      </c>
      <c r="AG228" s="84">
        <v>0</v>
      </c>
      <c r="AH228" s="82">
        <f t="shared" si="203"/>
        <v>1487.85</v>
      </c>
      <c r="AI228" s="85">
        <f t="shared" si="204"/>
        <v>0</v>
      </c>
      <c r="AJ228" s="84">
        <v>8191.4600000000009</v>
      </c>
      <c r="AK228" s="84">
        <v>14793.439999999999</v>
      </c>
      <c r="AL228" s="82">
        <f t="shared" si="205"/>
        <v>-6601.9799999999977</v>
      </c>
      <c r="AM228" s="86">
        <f t="shared" si="206"/>
        <v>1.8059588888916014</v>
      </c>
      <c r="AN228" s="80">
        <v>18890.350000000002</v>
      </c>
      <c r="AO228" s="81">
        <v>18531.879999999997</v>
      </c>
      <c r="AP228" s="87">
        <f t="shared" si="207"/>
        <v>358.4700000000048</v>
      </c>
      <c r="AQ228" s="83">
        <f t="shared" si="247"/>
        <v>0.98102364434751055</v>
      </c>
      <c r="AR228" s="84">
        <v>0</v>
      </c>
      <c r="AS228" s="84">
        <v>0</v>
      </c>
      <c r="AT228" s="87">
        <f t="shared" si="191"/>
        <v>0</v>
      </c>
      <c r="AU228" s="96"/>
      <c r="AV228" s="80">
        <v>4714.2800000000007</v>
      </c>
      <c r="AW228" s="81">
        <v>0</v>
      </c>
      <c r="AX228" s="87">
        <f t="shared" si="208"/>
        <v>4714.2800000000007</v>
      </c>
      <c r="AY228" s="83">
        <f t="shared" si="209"/>
        <v>0</v>
      </c>
      <c r="AZ228" s="90">
        <v>0</v>
      </c>
      <c r="BA228" s="82">
        <v>0</v>
      </c>
      <c r="BB228" s="82">
        <f t="shared" si="210"/>
        <v>0</v>
      </c>
      <c r="BC228" s="91"/>
      <c r="BD228" s="84">
        <v>28422.530000000006</v>
      </c>
      <c r="BE228" s="84">
        <v>21119.75</v>
      </c>
      <c r="BF228" s="87">
        <f t="shared" si="211"/>
        <v>7302.7800000000061</v>
      </c>
      <c r="BG228" s="83">
        <f t="shared" si="212"/>
        <v>0.7430636892634116</v>
      </c>
      <c r="BH228" s="84">
        <v>4020.7700000000004</v>
      </c>
      <c r="BI228" s="84">
        <v>0</v>
      </c>
      <c r="BJ228" s="82">
        <f t="shared" si="213"/>
        <v>4020.7700000000004</v>
      </c>
      <c r="BK228" s="86">
        <f t="shared" si="214"/>
        <v>0</v>
      </c>
      <c r="BL228" s="80">
        <v>3124.3199999999997</v>
      </c>
      <c r="BM228" s="80">
        <v>7001.89</v>
      </c>
      <c r="BN228" s="82">
        <f t="shared" si="215"/>
        <v>-3877.5700000000006</v>
      </c>
      <c r="BO228" s="86">
        <f t="shared" si="216"/>
        <v>2.2410924617196706</v>
      </c>
      <c r="BP228" s="80">
        <v>1009.8600000000001</v>
      </c>
      <c r="BQ228" s="80">
        <v>0</v>
      </c>
      <c r="BR228" s="82">
        <f t="shared" si="217"/>
        <v>1009.8600000000001</v>
      </c>
      <c r="BS228" s="86">
        <f t="shared" si="245"/>
        <v>0</v>
      </c>
      <c r="BT228" s="80">
        <v>1580.8500000000004</v>
      </c>
      <c r="BU228" s="80">
        <v>5211.6499999999996</v>
      </c>
      <c r="BV228" s="82">
        <f t="shared" si="218"/>
        <v>-3630.7999999999993</v>
      </c>
      <c r="BW228" s="86">
        <f t="shared" si="246"/>
        <v>3.2967390960559184</v>
      </c>
      <c r="BX228" s="80">
        <v>624.83000000000004</v>
      </c>
      <c r="BY228" s="80">
        <v>0</v>
      </c>
      <c r="BZ228" s="82">
        <f t="shared" si="219"/>
        <v>624.83000000000004</v>
      </c>
      <c r="CA228" s="86">
        <f t="shared" si="190"/>
        <v>0</v>
      </c>
      <c r="CB228" s="80">
        <v>953.78000000000009</v>
      </c>
      <c r="CC228" s="80">
        <v>2875.82</v>
      </c>
      <c r="CD228" s="82">
        <f t="shared" si="220"/>
        <v>-1922.04</v>
      </c>
      <c r="CE228" s="83">
        <f t="shared" si="221"/>
        <v>3.0151816980855122</v>
      </c>
      <c r="CF228" s="84">
        <v>154.26</v>
      </c>
      <c r="CG228" s="84">
        <v>0</v>
      </c>
      <c r="CH228" s="82">
        <f t="shared" si="222"/>
        <v>154.26</v>
      </c>
      <c r="CI228" s="86">
        <f t="shared" si="223"/>
        <v>0</v>
      </c>
      <c r="CJ228" s="80">
        <v>0</v>
      </c>
      <c r="CK228" s="81">
        <v>0</v>
      </c>
      <c r="CL228" s="81">
        <v>0</v>
      </c>
      <c r="CM228" s="92"/>
      <c r="CN228" s="93">
        <v>23535.29</v>
      </c>
      <c r="CO228" s="93">
        <v>30053.65</v>
      </c>
      <c r="CP228" s="87">
        <f t="shared" si="224"/>
        <v>-6518.3600000000006</v>
      </c>
      <c r="CQ228" s="94">
        <f t="shared" si="225"/>
        <v>1.2769611081911461</v>
      </c>
      <c r="CR228" s="80">
        <v>38628</v>
      </c>
      <c r="CS228" s="81">
        <v>39460.49</v>
      </c>
      <c r="CT228" s="87">
        <f t="shared" si="226"/>
        <v>-832.48999999999796</v>
      </c>
      <c r="CU228" s="94">
        <f t="shared" si="227"/>
        <v>1.0215514652583617</v>
      </c>
      <c r="CV228" s="80">
        <v>6096.0899999999992</v>
      </c>
      <c r="CW228" s="81">
        <v>0</v>
      </c>
      <c r="CX228" s="87">
        <f t="shared" si="228"/>
        <v>6096.0899999999992</v>
      </c>
      <c r="CY228" s="86">
        <f t="shared" si="229"/>
        <v>0</v>
      </c>
      <c r="CZ228" s="80">
        <v>877.76</v>
      </c>
      <c r="DA228" s="81">
        <v>719.96</v>
      </c>
      <c r="DB228" s="87">
        <f t="shared" si="230"/>
        <v>157.79999999999995</v>
      </c>
      <c r="DC228" s="86">
        <f t="shared" si="241"/>
        <v>0.82022420707254839</v>
      </c>
      <c r="DD228" s="80">
        <v>112.99000000000001</v>
      </c>
      <c r="DE228" s="81">
        <v>0</v>
      </c>
      <c r="DF228" s="87">
        <f t="shared" si="231"/>
        <v>112.99000000000001</v>
      </c>
      <c r="DG228" s="86">
        <f t="shared" si="242"/>
        <v>0</v>
      </c>
      <c r="DH228" s="95">
        <v>8521.2300000000014</v>
      </c>
      <c r="DI228" s="403">
        <v>4679.1600000000008</v>
      </c>
      <c r="DJ228" s="87">
        <f t="shared" si="232"/>
        <v>3842.0700000000006</v>
      </c>
      <c r="DK228" s="94">
        <f t="shared" si="233"/>
        <v>0.54911790903425917</v>
      </c>
      <c r="DL228" s="80">
        <v>10425.93</v>
      </c>
      <c r="DM228" s="81">
        <v>5725.2800000000007</v>
      </c>
      <c r="DN228" s="87">
        <f t="shared" si="234"/>
        <v>4700.6499999999996</v>
      </c>
      <c r="DO228" s="406">
        <f t="shared" si="249"/>
        <v>0.54913854207730151</v>
      </c>
      <c r="DP228" s="84">
        <v>0</v>
      </c>
      <c r="DQ228" s="80">
        <v>0</v>
      </c>
      <c r="DR228" s="82">
        <f t="shared" si="235"/>
        <v>0</v>
      </c>
      <c r="DS228" s="96"/>
      <c r="DT228" s="97">
        <v>6239.52</v>
      </c>
      <c r="DU228" s="97">
        <v>5185.6499999999996</v>
      </c>
      <c r="DV228" s="98">
        <f t="shared" si="238"/>
        <v>185777.27</v>
      </c>
      <c r="DW228" s="87">
        <f t="shared" si="239"/>
        <v>163970.79</v>
      </c>
      <c r="DX228" s="87">
        <f t="shared" si="236"/>
        <v>21806.479999999981</v>
      </c>
      <c r="DY228" s="83">
        <f t="shared" si="237"/>
        <v>0.88262030118108648</v>
      </c>
      <c r="DZ228" s="108"/>
      <c r="EA228" s="100">
        <f t="shared" si="192"/>
        <v>-209376.7</v>
      </c>
      <c r="EB228" s="91">
        <f t="shared" si="193"/>
        <v>-190215.42</v>
      </c>
      <c r="EC228" s="101"/>
      <c r="ED228" s="101"/>
      <c r="EE228" s="102">
        <v>29227.500000000011</v>
      </c>
      <c r="EF228" s="102">
        <v>29170.760000000002</v>
      </c>
      <c r="EG228" s="103">
        <f t="shared" si="240"/>
        <v>-56.740000000008877</v>
      </c>
      <c r="EH228" s="104">
        <f t="shared" ref="EH228:EH237" si="250">EG228/EE228</f>
        <v>-1.9413223847407016E-3</v>
      </c>
      <c r="EI228" s="101"/>
      <c r="EJ228" s="101"/>
      <c r="EK228" s="396"/>
      <c r="EL228" s="2"/>
      <c r="EM228" s="101"/>
      <c r="EN228" s="101"/>
    </row>
    <row r="229" spans="1:144" s="1" customFormat="1" ht="15.75" customHeight="1" x14ac:dyDescent="0.25">
      <c r="A229" s="105" t="s">
        <v>227</v>
      </c>
      <c r="B229" s="106">
        <v>5</v>
      </c>
      <c r="C229" s="107">
        <v>3</v>
      </c>
      <c r="D229" s="76" t="s">
        <v>507</v>
      </c>
      <c r="E229" s="77">
        <v>2805.5</v>
      </c>
      <c r="F229" s="78">
        <v>-33978.029999999992</v>
      </c>
      <c r="G229" s="79">
        <v>-33152.359999999993</v>
      </c>
      <c r="H229" s="80">
        <v>4839.5</v>
      </c>
      <c r="I229" s="81">
        <v>717.29</v>
      </c>
      <c r="J229" s="82">
        <f t="shared" si="194"/>
        <v>4122.21</v>
      </c>
      <c r="K229" s="83">
        <f t="shared" si="195"/>
        <v>0.14821572476495504</v>
      </c>
      <c r="L229" s="84">
        <v>2168.39</v>
      </c>
      <c r="M229" s="84">
        <v>609.07000000000005</v>
      </c>
      <c r="N229" s="82">
        <f t="shared" si="196"/>
        <v>1559.3199999999997</v>
      </c>
      <c r="O229" s="83">
        <f t="shared" si="197"/>
        <v>0.28088581851050781</v>
      </c>
      <c r="P229" s="84">
        <v>3757.9900000000007</v>
      </c>
      <c r="Q229" s="84">
        <v>2911.53</v>
      </c>
      <c r="R229" s="82">
        <f t="shared" si="198"/>
        <v>846.46000000000049</v>
      </c>
      <c r="S229" s="83">
        <f t="shared" si="243"/>
        <v>0.77475725055149158</v>
      </c>
      <c r="T229" s="84">
        <v>777.96999999999991</v>
      </c>
      <c r="U229" s="84">
        <v>664.06999999999994</v>
      </c>
      <c r="V229" s="82">
        <f t="shared" si="199"/>
        <v>113.89999999999998</v>
      </c>
      <c r="W229" s="83">
        <f t="shared" si="244"/>
        <v>0.85359332622080542</v>
      </c>
      <c r="X229" s="84">
        <v>198.9</v>
      </c>
      <c r="Y229" s="84">
        <v>135.86999999999998</v>
      </c>
      <c r="Z229" s="82">
        <f t="shared" si="200"/>
        <v>63.03000000000003</v>
      </c>
      <c r="AA229" s="83">
        <f t="shared" si="189"/>
        <v>0.68310708898944184</v>
      </c>
      <c r="AB229" s="84">
        <v>3674.07</v>
      </c>
      <c r="AC229" s="84">
        <v>977.55000000000007</v>
      </c>
      <c r="AD229" s="82">
        <f t="shared" si="201"/>
        <v>2696.52</v>
      </c>
      <c r="AE229" s="83">
        <f t="shared" si="202"/>
        <v>0.26606733132466176</v>
      </c>
      <c r="AF229" s="84">
        <v>960.57000000000016</v>
      </c>
      <c r="AG229" s="84">
        <v>0</v>
      </c>
      <c r="AH229" s="82">
        <f t="shared" si="203"/>
        <v>960.57000000000016</v>
      </c>
      <c r="AI229" s="85">
        <f t="shared" si="204"/>
        <v>0</v>
      </c>
      <c r="AJ229" s="84">
        <v>5288.64</v>
      </c>
      <c r="AK229" s="84">
        <v>17028.980000000003</v>
      </c>
      <c r="AL229" s="82">
        <f t="shared" si="205"/>
        <v>-11740.340000000004</v>
      </c>
      <c r="AM229" s="86">
        <f t="shared" si="206"/>
        <v>3.2199166515399047</v>
      </c>
      <c r="AN229" s="80">
        <v>0</v>
      </c>
      <c r="AO229" s="81">
        <v>0</v>
      </c>
      <c r="AP229" s="87">
        <f t="shared" si="207"/>
        <v>0</v>
      </c>
      <c r="AQ229" s="83"/>
      <c r="AR229" s="84">
        <v>0</v>
      </c>
      <c r="AS229" s="84">
        <v>0</v>
      </c>
      <c r="AT229" s="87">
        <f t="shared" si="191"/>
        <v>0</v>
      </c>
      <c r="AU229" s="96"/>
      <c r="AV229" s="80">
        <v>2271.3300000000004</v>
      </c>
      <c r="AW229" s="81">
        <v>0</v>
      </c>
      <c r="AX229" s="87">
        <f t="shared" si="208"/>
        <v>2271.3300000000004</v>
      </c>
      <c r="AY229" s="83">
        <f t="shared" si="209"/>
        <v>0</v>
      </c>
      <c r="AZ229" s="90">
        <v>0</v>
      </c>
      <c r="BA229" s="82">
        <v>0</v>
      </c>
      <c r="BB229" s="82">
        <f t="shared" si="210"/>
        <v>0</v>
      </c>
      <c r="BC229" s="91"/>
      <c r="BD229" s="84">
        <v>17228.580000000002</v>
      </c>
      <c r="BE229" s="84">
        <v>14934.800000000001</v>
      </c>
      <c r="BF229" s="87">
        <f t="shared" si="211"/>
        <v>2293.7800000000007</v>
      </c>
      <c r="BG229" s="83">
        <f t="shared" si="212"/>
        <v>0.86686192361761671</v>
      </c>
      <c r="BH229" s="84">
        <v>2709.28</v>
      </c>
      <c r="BI229" s="84">
        <v>4607.72</v>
      </c>
      <c r="BJ229" s="82">
        <f t="shared" si="213"/>
        <v>-1898.44</v>
      </c>
      <c r="BK229" s="86">
        <f t="shared" si="214"/>
        <v>1.7007175338097207</v>
      </c>
      <c r="BL229" s="80">
        <v>3696.5500000000006</v>
      </c>
      <c r="BM229" s="80">
        <v>9380.39</v>
      </c>
      <c r="BN229" s="82">
        <f t="shared" si="215"/>
        <v>-5683.8399999999983</v>
      </c>
      <c r="BO229" s="86">
        <f t="shared" si="216"/>
        <v>2.5376066873165515</v>
      </c>
      <c r="BP229" s="80">
        <v>530.49000000000012</v>
      </c>
      <c r="BQ229" s="80">
        <v>0</v>
      </c>
      <c r="BR229" s="82">
        <f t="shared" si="217"/>
        <v>530.49000000000012</v>
      </c>
      <c r="BS229" s="86">
        <f t="shared" si="245"/>
        <v>0</v>
      </c>
      <c r="BT229" s="80">
        <v>1510.1899999999998</v>
      </c>
      <c r="BU229" s="80">
        <v>0</v>
      </c>
      <c r="BV229" s="82">
        <f t="shared" si="218"/>
        <v>1510.1899999999998</v>
      </c>
      <c r="BW229" s="86">
        <f t="shared" si="246"/>
        <v>0</v>
      </c>
      <c r="BX229" s="80">
        <v>734.19000000000017</v>
      </c>
      <c r="BY229" s="80">
        <v>0</v>
      </c>
      <c r="BZ229" s="82">
        <f t="shared" si="219"/>
        <v>734.19000000000017</v>
      </c>
      <c r="CA229" s="86">
        <f t="shared" si="190"/>
        <v>0</v>
      </c>
      <c r="CB229" s="80">
        <v>1284.3600000000001</v>
      </c>
      <c r="CC229" s="80">
        <v>369.14</v>
      </c>
      <c r="CD229" s="82">
        <f t="shared" si="220"/>
        <v>915.22000000000014</v>
      </c>
      <c r="CE229" s="83">
        <f t="shared" si="221"/>
        <v>0.2874116291382478</v>
      </c>
      <c r="CF229" s="84">
        <v>179.28000000000003</v>
      </c>
      <c r="CG229" s="84">
        <v>0</v>
      </c>
      <c r="CH229" s="82">
        <f t="shared" si="222"/>
        <v>179.28000000000003</v>
      </c>
      <c r="CI229" s="86">
        <f t="shared" si="223"/>
        <v>0</v>
      </c>
      <c r="CJ229" s="80">
        <v>0</v>
      </c>
      <c r="CK229" s="81">
        <v>0</v>
      </c>
      <c r="CL229" s="81">
        <v>0</v>
      </c>
      <c r="CM229" s="92"/>
      <c r="CN229" s="93">
        <v>27746.14</v>
      </c>
      <c r="CO229" s="93">
        <v>34575.72</v>
      </c>
      <c r="CP229" s="87">
        <f t="shared" si="224"/>
        <v>-6829.5800000000017</v>
      </c>
      <c r="CQ229" s="94">
        <f t="shared" si="225"/>
        <v>1.2461452295706719</v>
      </c>
      <c r="CR229" s="80">
        <v>11034.580000000002</v>
      </c>
      <c r="CS229" s="81">
        <v>10575.73</v>
      </c>
      <c r="CT229" s="87">
        <f t="shared" si="226"/>
        <v>458.85000000000218</v>
      </c>
      <c r="CU229" s="94">
        <f t="shared" si="227"/>
        <v>0.95841708519943647</v>
      </c>
      <c r="CV229" s="80">
        <v>3753.2</v>
      </c>
      <c r="CW229" s="81">
        <v>0</v>
      </c>
      <c r="CX229" s="87">
        <f t="shared" si="228"/>
        <v>3753.2</v>
      </c>
      <c r="CY229" s="86">
        <f t="shared" si="229"/>
        <v>0</v>
      </c>
      <c r="CZ229" s="80">
        <v>962.85000000000014</v>
      </c>
      <c r="DA229" s="81">
        <v>791.38</v>
      </c>
      <c r="DB229" s="87">
        <f t="shared" si="230"/>
        <v>171.47000000000014</v>
      </c>
      <c r="DC229" s="86">
        <f t="shared" si="241"/>
        <v>0.82191410915511232</v>
      </c>
      <c r="DD229" s="80">
        <v>124.57</v>
      </c>
      <c r="DE229" s="81">
        <v>0</v>
      </c>
      <c r="DF229" s="87">
        <f t="shared" si="231"/>
        <v>124.57</v>
      </c>
      <c r="DG229" s="86">
        <f t="shared" si="242"/>
        <v>0</v>
      </c>
      <c r="DH229" s="95">
        <v>12347</v>
      </c>
      <c r="DI229" s="403">
        <v>4821.28</v>
      </c>
      <c r="DJ229" s="87">
        <f t="shared" si="232"/>
        <v>7525.72</v>
      </c>
      <c r="DK229" s="94">
        <f t="shared" si="233"/>
        <v>0.39048189843686726</v>
      </c>
      <c r="DL229" s="80">
        <v>0</v>
      </c>
      <c r="DM229" s="81">
        <v>0</v>
      </c>
      <c r="DN229" s="87">
        <f t="shared" si="234"/>
        <v>0</v>
      </c>
      <c r="DO229" s="406"/>
      <c r="DP229" s="84">
        <v>0</v>
      </c>
      <c r="DQ229" s="80">
        <v>0</v>
      </c>
      <c r="DR229" s="82">
        <f t="shared" si="235"/>
        <v>0</v>
      </c>
      <c r="DS229" s="96"/>
      <c r="DT229" s="97">
        <v>3689.59</v>
      </c>
      <c r="DU229" s="97">
        <v>3653.1200000000003</v>
      </c>
      <c r="DV229" s="98">
        <f t="shared" si="238"/>
        <v>111468.21</v>
      </c>
      <c r="DW229" s="87">
        <f t="shared" si="239"/>
        <v>106753.64</v>
      </c>
      <c r="DX229" s="87">
        <f t="shared" si="236"/>
        <v>4714.570000000007</v>
      </c>
      <c r="DY229" s="83">
        <f t="shared" si="237"/>
        <v>0.95770480211353526</v>
      </c>
      <c r="DZ229" s="108"/>
      <c r="EA229" s="100">
        <f t="shared" si="192"/>
        <v>-29263.459999999977</v>
      </c>
      <c r="EB229" s="91">
        <f t="shared" si="193"/>
        <v>-34571.49</v>
      </c>
      <c r="EC229" s="101"/>
      <c r="ED229" s="101"/>
      <c r="EE229" s="102">
        <v>17417.130000000005</v>
      </c>
      <c r="EF229" s="102">
        <v>33782.6</v>
      </c>
      <c r="EG229" s="103">
        <f t="shared" si="240"/>
        <v>16365.469999999994</v>
      </c>
      <c r="EH229" s="104">
        <f t="shared" si="250"/>
        <v>0.9396192139577525</v>
      </c>
      <c r="EI229" s="101"/>
      <c r="EJ229" s="101"/>
      <c r="EK229" s="396"/>
      <c r="EL229" s="2"/>
      <c r="EM229" s="101"/>
      <c r="EN229" s="101"/>
    </row>
    <row r="230" spans="1:144" s="1" customFormat="1" ht="15.75" customHeight="1" x14ac:dyDescent="0.25">
      <c r="A230" s="105" t="s">
        <v>228</v>
      </c>
      <c r="B230" s="106">
        <v>5</v>
      </c>
      <c r="C230" s="107">
        <v>4</v>
      </c>
      <c r="D230" s="76" t="s">
        <v>508</v>
      </c>
      <c r="E230" s="77">
        <v>3196.261428571429</v>
      </c>
      <c r="F230" s="78">
        <v>-51444.779999999984</v>
      </c>
      <c r="G230" s="79">
        <v>-28700.029999999977</v>
      </c>
      <c r="H230" s="80">
        <v>4772.0999999999995</v>
      </c>
      <c r="I230" s="81">
        <v>987.05000000000007</v>
      </c>
      <c r="J230" s="82">
        <f t="shared" si="194"/>
        <v>3785.0499999999993</v>
      </c>
      <c r="K230" s="83">
        <f t="shared" si="195"/>
        <v>0.20683766056872241</v>
      </c>
      <c r="L230" s="84">
        <v>2197.33</v>
      </c>
      <c r="M230" s="84">
        <v>1168.99</v>
      </c>
      <c r="N230" s="82">
        <f t="shared" si="196"/>
        <v>1028.3399999999999</v>
      </c>
      <c r="O230" s="83">
        <f t="shared" si="197"/>
        <v>0.53200475122079982</v>
      </c>
      <c r="P230" s="84">
        <v>4177.47</v>
      </c>
      <c r="Q230" s="84">
        <v>3221.8699999999994</v>
      </c>
      <c r="R230" s="82">
        <f t="shared" si="198"/>
        <v>955.60000000000082</v>
      </c>
      <c r="S230" s="83">
        <f t="shared" si="243"/>
        <v>0.77124910531972679</v>
      </c>
      <c r="T230" s="84">
        <v>872.2700000000001</v>
      </c>
      <c r="U230" s="84">
        <v>746.25</v>
      </c>
      <c r="V230" s="82">
        <f t="shared" si="199"/>
        <v>126.0200000000001</v>
      </c>
      <c r="W230" s="83">
        <f t="shared" si="244"/>
        <v>0.85552638517890089</v>
      </c>
      <c r="X230" s="84">
        <v>350.94</v>
      </c>
      <c r="Y230" s="84">
        <v>0.59</v>
      </c>
      <c r="Z230" s="82">
        <f t="shared" si="200"/>
        <v>350.35</v>
      </c>
      <c r="AA230" s="83">
        <f t="shared" si="189"/>
        <v>1.6811990653672992E-3</v>
      </c>
      <c r="AB230" s="84">
        <v>4158.66</v>
      </c>
      <c r="AC230" s="84">
        <v>2500.25</v>
      </c>
      <c r="AD230" s="82">
        <f t="shared" si="201"/>
        <v>1658.4099999999999</v>
      </c>
      <c r="AE230" s="83">
        <f t="shared" si="202"/>
        <v>0.60121529531147055</v>
      </c>
      <c r="AF230" s="84">
        <v>1094.4100000000001</v>
      </c>
      <c r="AG230" s="84">
        <v>0</v>
      </c>
      <c r="AH230" s="82">
        <f t="shared" si="203"/>
        <v>1094.4100000000001</v>
      </c>
      <c r="AI230" s="85">
        <f t="shared" si="204"/>
        <v>0</v>
      </c>
      <c r="AJ230" s="84">
        <v>6025.08</v>
      </c>
      <c r="AK230" s="84">
        <v>16631.39</v>
      </c>
      <c r="AL230" s="82">
        <f t="shared" si="205"/>
        <v>-10606.31</v>
      </c>
      <c r="AM230" s="86">
        <f t="shared" si="206"/>
        <v>2.7603600284145604</v>
      </c>
      <c r="AN230" s="80">
        <v>0</v>
      </c>
      <c r="AO230" s="81">
        <v>0</v>
      </c>
      <c r="AP230" s="87">
        <f t="shared" si="207"/>
        <v>0</v>
      </c>
      <c r="AQ230" s="83"/>
      <c r="AR230" s="84">
        <v>0</v>
      </c>
      <c r="AS230" s="84">
        <v>0</v>
      </c>
      <c r="AT230" s="87">
        <f t="shared" si="191"/>
        <v>0</v>
      </c>
      <c r="AU230" s="96"/>
      <c r="AV230" s="80">
        <v>1661.6999999999998</v>
      </c>
      <c r="AW230" s="81">
        <v>2730.66</v>
      </c>
      <c r="AX230" s="87">
        <f t="shared" si="208"/>
        <v>-1068.96</v>
      </c>
      <c r="AY230" s="83">
        <f t="shared" si="209"/>
        <v>1.6432930131792742</v>
      </c>
      <c r="AZ230" s="90">
        <v>0</v>
      </c>
      <c r="BA230" s="82">
        <v>0</v>
      </c>
      <c r="BB230" s="82">
        <f t="shared" si="210"/>
        <v>0</v>
      </c>
      <c r="BC230" s="91"/>
      <c r="BD230" s="84">
        <v>14857.670000000002</v>
      </c>
      <c r="BE230" s="84">
        <v>3342.91</v>
      </c>
      <c r="BF230" s="87">
        <f t="shared" si="211"/>
        <v>11514.760000000002</v>
      </c>
      <c r="BG230" s="83">
        <f t="shared" si="212"/>
        <v>0.22499557467624462</v>
      </c>
      <c r="BH230" s="84">
        <v>2876.35</v>
      </c>
      <c r="BI230" s="84">
        <v>5269.31</v>
      </c>
      <c r="BJ230" s="82">
        <f t="shared" si="213"/>
        <v>-2392.9600000000005</v>
      </c>
      <c r="BK230" s="86">
        <f t="shared" si="214"/>
        <v>1.8319432614250701</v>
      </c>
      <c r="BL230" s="80">
        <v>3746.5999999999995</v>
      </c>
      <c r="BM230" s="80">
        <v>3762.86</v>
      </c>
      <c r="BN230" s="82">
        <f t="shared" si="215"/>
        <v>-16.260000000000673</v>
      </c>
      <c r="BO230" s="86">
        <f t="shared" si="216"/>
        <v>1.0043399348742863</v>
      </c>
      <c r="BP230" s="80">
        <v>716.94000000000017</v>
      </c>
      <c r="BQ230" s="80">
        <v>0</v>
      </c>
      <c r="BR230" s="82">
        <f t="shared" si="217"/>
        <v>716.94000000000017</v>
      </c>
      <c r="BS230" s="86">
        <f t="shared" si="245"/>
        <v>0</v>
      </c>
      <c r="BT230" s="80">
        <v>1602.6800000000003</v>
      </c>
      <c r="BU230" s="80">
        <v>0</v>
      </c>
      <c r="BV230" s="82">
        <f t="shared" si="218"/>
        <v>1602.6800000000003</v>
      </c>
      <c r="BW230" s="86">
        <f t="shared" si="246"/>
        <v>0</v>
      </c>
      <c r="BX230" s="80">
        <v>1295.2000000000003</v>
      </c>
      <c r="BY230" s="80">
        <v>0</v>
      </c>
      <c r="BZ230" s="82">
        <f t="shared" si="219"/>
        <v>1295.2000000000003</v>
      </c>
      <c r="CA230" s="86">
        <f t="shared" si="190"/>
        <v>0</v>
      </c>
      <c r="CB230" s="80">
        <v>1393.58</v>
      </c>
      <c r="CC230" s="80">
        <v>0</v>
      </c>
      <c r="CD230" s="82">
        <f t="shared" si="220"/>
        <v>1393.58</v>
      </c>
      <c r="CE230" s="83">
        <f t="shared" si="221"/>
        <v>0</v>
      </c>
      <c r="CF230" s="84">
        <v>151.82</v>
      </c>
      <c r="CG230" s="84">
        <v>0</v>
      </c>
      <c r="CH230" s="82">
        <f t="shared" si="222"/>
        <v>151.82</v>
      </c>
      <c r="CI230" s="86">
        <f t="shared" si="223"/>
        <v>0</v>
      </c>
      <c r="CJ230" s="80">
        <v>0</v>
      </c>
      <c r="CK230" s="81">
        <v>0</v>
      </c>
      <c r="CL230" s="81">
        <v>0</v>
      </c>
      <c r="CM230" s="92"/>
      <c r="CN230" s="93">
        <v>25189.47</v>
      </c>
      <c r="CO230" s="93">
        <v>36043.07</v>
      </c>
      <c r="CP230" s="87">
        <f t="shared" si="224"/>
        <v>-10853.599999999999</v>
      </c>
      <c r="CQ230" s="94">
        <f t="shared" si="225"/>
        <v>1.4308784583399332</v>
      </c>
      <c r="CR230" s="80">
        <v>12388.409999999996</v>
      </c>
      <c r="CS230" s="81">
        <v>11283.6</v>
      </c>
      <c r="CT230" s="87">
        <f t="shared" si="226"/>
        <v>1104.8099999999959</v>
      </c>
      <c r="CU230" s="94">
        <f t="shared" si="227"/>
        <v>0.91081906394767398</v>
      </c>
      <c r="CV230" s="80">
        <v>6221.11</v>
      </c>
      <c r="CW230" s="81">
        <v>0</v>
      </c>
      <c r="CX230" s="87">
        <f t="shared" si="228"/>
        <v>6221.11</v>
      </c>
      <c r="CY230" s="86">
        <f t="shared" si="229"/>
        <v>0</v>
      </c>
      <c r="CZ230" s="80">
        <v>1034.29</v>
      </c>
      <c r="DA230" s="81">
        <v>850.81000000000006</v>
      </c>
      <c r="DB230" s="87">
        <f t="shared" si="230"/>
        <v>183.4799999999999</v>
      </c>
      <c r="DC230" s="86">
        <f t="shared" si="241"/>
        <v>0.82260294501542131</v>
      </c>
      <c r="DD230" s="80">
        <v>132.97</v>
      </c>
      <c r="DE230" s="81">
        <v>0</v>
      </c>
      <c r="DF230" s="87">
        <f t="shared" si="231"/>
        <v>132.97</v>
      </c>
      <c r="DG230" s="86">
        <f t="shared" si="242"/>
        <v>0</v>
      </c>
      <c r="DH230" s="95">
        <v>6740.58</v>
      </c>
      <c r="DI230" s="403">
        <v>5347.07</v>
      </c>
      <c r="DJ230" s="87">
        <f t="shared" si="232"/>
        <v>1393.5100000000002</v>
      </c>
      <c r="DK230" s="94">
        <f t="shared" si="233"/>
        <v>0.79326556468434462</v>
      </c>
      <c r="DL230" s="80">
        <v>0</v>
      </c>
      <c r="DM230" s="81">
        <v>0</v>
      </c>
      <c r="DN230" s="87">
        <f t="shared" si="234"/>
        <v>0</v>
      </c>
      <c r="DO230" s="406"/>
      <c r="DP230" s="84">
        <v>0</v>
      </c>
      <c r="DQ230" s="80">
        <v>0</v>
      </c>
      <c r="DR230" s="82">
        <f t="shared" si="235"/>
        <v>0</v>
      </c>
      <c r="DS230" s="96"/>
      <c r="DT230" s="97">
        <v>3547.9199999999996</v>
      </c>
      <c r="DU230" s="97">
        <v>3037.74</v>
      </c>
      <c r="DV230" s="98">
        <f t="shared" si="238"/>
        <v>107205.55000000003</v>
      </c>
      <c r="DW230" s="87">
        <f t="shared" si="239"/>
        <v>96924.42</v>
      </c>
      <c r="DX230" s="87">
        <f t="shared" si="236"/>
        <v>10281.130000000034</v>
      </c>
      <c r="DY230" s="83">
        <f t="shared" si="237"/>
        <v>0.90409890159604578</v>
      </c>
      <c r="DZ230" s="108"/>
      <c r="EA230" s="100">
        <f t="shared" si="192"/>
        <v>-41163.649999999951</v>
      </c>
      <c r="EB230" s="91">
        <f t="shared" si="193"/>
        <v>-14434.269999999977</v>
      </c>
      <c r="EC230" s="101"/>
      <c r="ED230" s="101"/>
      <c r="EE230" s="102">
        <v>16751.38</v>
      </c>
      <c r="EF230" s="102">
        <v>17098.93</v>
      </c>
      <c r="EG230" s="103">
        <f t="shared" si="240"/>
        <v>347.54999999999927</v>
      </c>
      <c r="EH230" s="104">
        <f t="shared" si="250"/>
        <v>2.0747544381418084E-2</v>
      </c>
      <c r="EI230" s="101"/>
      <c r="EJ230" s="110"/>
      <c r="EK230" s="396"/>
      <c r="EL230" s="2"/>
      <c r="EM230" s="101"/>
      <c r="EN230" s="101"/>
    </row>
    <row r="231" spans="1:144" s="1" customFormat="1" ht="15.75" customHeight="1" x14ac:dyDescent="0.25">
      <c r="A231" s="105" t="s">
        <v>229</v>
      </c>
      <c r="B231" s="106">
        <v>9</v>
      </c>
      <c r="C231" s="107">
        <v>1</v>
      </c>
      <c r="D231" s="76" t="s">
        <v>509</v>
      </c>
      <c r="E231" s="77">
        <v>1882.17</v>
      </c>
      <c r="F231" s="78">
        <v>-44071.45</v>
      </c>
      <c r="G231" s="79">
        <v>-13471.870000000003</v>
      </c>
      <c r="H231" s="80">
        <v>2965.1800000000003</v>
      </c>
      <c r="I231" s="81">
        <v>354.71</v>
      </c>
      <c r="J231" s="82">
        <f t="shared" si="194"/>
        <v>2610.4700000000003</v>
      </c>
      <c r="K231" s="83">
        <f t="shared" si="195"/>
        <v>0.11962511550732163</v>
      </c>
      <c r="L231" s="84">
        <v>1306.81</v>
      </c>
      <c r="M231" s="84">
        <v>371.65000000000003</v>
      </c>
      <c r="N231" s="82">
        <f t="shared" si="196"/>
        <v>935.15999999999985</v>
      </c>
      <c r="O231" s="83">
        <f t="shared" si="197"/>
        <v>0.28439482403715921</v>
      </c>
      <c r="P231" s="84">
        <v>2437.8100000000004</v>
      </c>
      <c r="Q231" s="84">
        <v>1874.81</v>
      </c>
      <c r="R231" s="82">
        <f t="shared" si="198"/>
        <v>563.00000000000045</v>
      </c>
      <c r="S231" s="83">
        <f t="shared" si="243"/>
        <v>0.76905501249071895</v>
      </c>
      <c r="T231" s="84">
        <v>517.79999999999995</v>
      </c>
      <c r="U231" s="84">
        <v>443.15000000000003</v>
      </c>
      <c r="V231" s="82">
        <f t="shared" si="199"/>
        <v>74.64999999999992</v>
      </c>
      <c r="W231" s="83">
        <f t="shared" si="244"/>
        <v>0.85583236770954052</v>
      </c>
      <c r="X231" s="84">
        <v>137.95999999999998</v>
      </c>
      <c r="Y231" s="84">
        <v>0.22</v>
      </c>
      <c r="Z231" s="82">
        <f t="shared" si="200"/>
        <v>137.73999999999998</v>
      </c>
      <c r="AA231" s="83">
        <f t="shared" si="189"/>
        <v>1.5946651203247321E-3</v>
      </c>
      <c r="AB231" s="84">
        <v>1108.0599999999997</v>
      </c>
      <c r="AC231" s="84">
        <v>791.28999999999985</v>
      </c>
      <c r="AD231" s="82">
        <f t="shared" si="201"/>
        <v>316.76999999999987</v>
      </c>
      <c r="AE231" s="83">
        <f t="shared" si="202"/>
        <v>0.71412197895420826</v>
      </c>
      <c r="AF231" s="84">
        <v>644.44999999999993</v>
      </c>
      <c r="AG231" s="84">
        <v>0</v>
      </c>
      <c r="AH231" s="82">
        <f t="shared" si="203"/>
        <v>644.44999999999993</v>
      </c>
      <c r="AI231" s="85">
        <f t="shared" si="204"/>
        <v>0</v>
      </c>
      <c r="AJ231" s="84">
        <v>3548.11</v>
      </c>
      <c r="AK231" s="84">
        <v>7347.3099999999995</v>
      </c>
      <c r="AL231" s="82">
        <f t="shared" si="205"/>
        <v>-3799.1999999999994</v>
      </c>
      <c r="AM231" s="86">
        <f t="shared" si="206"/>
        <v>2.0707672535518906</v>
      </c>
      <c r="AN231" s="80">
        <v>18650.7</v>
      </c>
      <c r="AO231" s="81">
        <v>18531.909999999996</v>
      </c>
      <c r="AP231" s="87">
        <f t="shared" si="207"/>
        <v>118.79000000000451</v>
      </c>
      <c r="AQ231" s="83">
        <f t="shared" si="247"/>
        <v>0.99363080206104837</v>
      </c>
      <c r="AR231" s="84">
        <v>0</v>
      </c>
      <c r="AS231" s="84">
        <v>0</v>
      </c>
      <c r="AT231" s="87">
        <f t="shared" si="191"/>
        <v>0</v>
      </c>
      <c r="AU231" s="96"/>
      <c r="AV231" s="80">
        <v>993.02999999999986</v>
      </c>
      <c r="AW231" s="81">
        <v>1638.4</v>
      </c>
      <c r="AX231" s="87">
        <f t="shared" si="208"/>
        <v>-645.37000000000023</v>
      </c>
      <c r="AY231" s="83">
        <f t="shared" si="209"/>
        <v>1.6498998016172728</v>
      </c>
      <c r="AZ231" s="90">
        <v>0</v>
      </c>
      <c r="BA231" s="82">
        <v>0</v>
      </c>
      <c r="BB231" s="82">
        <f t="shared" si="210"/>
        <v>0</v>
      </c>
      <c r="BC231" s="91"/>
      <c r="BD231" s="84">
        <v>15074.349999999999</v>
      </c>
      <c r="BE231" s="84">
        <v>26337.289999999997</v>
      </c>
      <c r="BF231" s="87">
        <f t="shared" si="211"/>
        <v>-11262.939999999999</v>
      </c>
      <c r="BG231" s="83">
        <f t="shared" si="212"/>
        <v>1.7471592473307307</v>
      </c>
      <c r="BH231" s="84">
        <v>1784.4900000000002</v>
      </c>
      <c r="BI231" s="84">
        <v>0</v>
      </c>
      <c r="BJ231" s="82">
        <f t="shared" si="213"/>
        <v>1784.4900000000002</v>
      </c>
      <c r="BK231" s="86">
        <f t="shared" si="214"/>
        <v>0</v>
      </c>
      <c r="BL231" s="80">
        <v>2269.17</v>
      </c>
      <c r="BM231" s="80">
        <v>0</v>
      </c>
      <c r="BN231" s="82">
        <f t="shared" si="215"/>
        <v>2269.17</v>
      </c>
      <c r="BO231" s="86">
        <f t="shared" si="216"/>
        <v>0</v>
      </c>
      <c r="BP231" s="80">
        <v>433.86</v>
      </c>
      <c r="BQ231" s="80">
        <v>0</v>
      </c>
      <c r="BR231" s="82">
        <f t="shared" si="217"/>
        <v>433.86</v>
      </c>
      <c r="BS231" s="86">
        <f t="shared" si="245"/>
        <v>0</v>
      </c>
      <c r="BT231" s="80">
        <v>1020.8800000000001</v>
      </c>
      <c r="BU231" s="80">
        <v>0</v>
      </c>
      <c r="BV231" s="82">
        <f t="shared" si="218"/>
        <v>1020.8800000000001</v>
      </c>
      <c r="BW231" s="86">
        <f t="shared" si="246"/>
        <v>0</v>
      </c>
      <c r="BX231" s="80">
        <v>507.23999999999995</v>
      </c>
      <c r="BY231" s="80">
        <v>0</v>
      </c>
      <c r="BZ231" s="82">
        <f t="shared" si="219"/>
        <v>507.23999999999995</v>
      </c>
      <c r="CA231" s="86">
        <f t="shared" si="190"/>
        <v>0</v>
      </c>
      <c r="CB231" s="80">
        <v>225.10999999999996</v>
      </c>
      <c r="CC231" s="80">
        <v>0</v>
      </c>
      <c r="CD231" s="82">
        <f t="shared" si="220"/>
        <v>225.10999999999996</v>
      </c>
      <c r="CE231" s="83">
        <f t="shared" si="221"/>
        <v>0</v>
      </c>
      <c r="CF231" s="84">
        <v>92.43</v>
      </c>
      <c r="CG231" s="84">
        <v>0</v>
      </c>
      <c r="CH231" s="82">
        <f t="shared" si="222"/>
        <v>92.43</v>
      </c>
      <c r="CI231" s="86">
        <f t="shared" si="223"/>
        <v>0</v>
      </c>
      <c r="CJ231" s="80">
        <v>0</v>
      </c>
      <c r="CK231" s="81">
        <v>0</v>
      </c>
      <c r="CL231" s="81">
        <v>0</v>
      </c>
      <c r="CM231" s="92"/>
      <c r="CN231" s="93">
        <v>13616.029999999999</v>
      </c>
      <c r="CO231" s="93">
        <v>14720.030000000002</v>
      </c>
      <c r="CP231" s="87">
        <f t="shared" si="224"/>
        <v>-1104.0000000000036</v>
      </c>
      <c r="CQ231" s="94">
        <f t="shared" si="225"/>
        <v>1.0810809024363197</v>
      </c>
      <c r="CR231" s="80">
        <v>10964.400000000001</v>
      </c>
      <c r="CS231" s="81">
        <v>11405</v>
      </c>
      <c r="CT231" s="87">
        <f t="shared" si="226"/>
        <v>-440.59999999999854</v>
      </c>
      <c r="CU231" s="94">
        <f t="shared" si="227"/>
        <v>1.0401845974243915</v>
      </c>
      <c r="CV231" s="80">
        <v>1871.9799999999998</v>
      </c>
      <c r="CW231" s="81">
        <v>0</v>
      </c>
      <c r="CX231" s="87">
        <f t="shared" si="228"/>
        <v>1871.9799999999998</v>
      </c>
      <c r="CY231" s="86">
        <f t="shared" si="229"/>
        <v>0</v>
      </c>
      <c r="CZ231" s="80">
        <v>317.54000000000002</v>
      </c>
      <c r="DA231" s="81">
        <v>259.82</v>
      </c>
      <c r="DB231" s="87">
        <f t="shared" si="230"/>
        <v>57.720000000000027</v>
      </c>
      <c r="DC231" s="86">
        <f t="shared" si="241"/>
        <v>0.81822762486615852</v>
      </c>
      <c r="DD231" s="80">
        <v>40.83</v>
      </c>
      <c r="DE231" s="81">
        <v>0</v>
      </c>
      <c r="DF231" s="87">
        <f t="shared" si="231"/>
        <v>40.83</v>
      </c>
      <c r="DG231" s="86">
        <f t="shared" si="242"/>
        <v>0</v>
      </c>
      <c r="DH231" s="95">
        <v>2644.08</v>
      </c>
      <c r="DI231" s="403">
        <v>1774.9299999999998</v>
      </c>
      <c r="DJ231" s="87">
        <f t="shared" si="232"/>
        <v>869.15000000000009</v>
      </c>
      <c r="DK231" s="94">
        <f t="shared" si="233"/>
        <v>0.67128452996883603</v>
      </c>
      <c r="DL231" s="80">
        <v>2917.5899999999997</v>
      </c>
      <c r="DM231" s="81">
        <v>2175.84</v>
      </c>
      <c r="DN231" s="87">
        <f t="shared" si="234"/>
        <v>741.74999999999955</v>
      </c>
      <c r="DO231" s="406">
        <f t="shared" si="249"/>
        <v>0.74576619744378081</v>
      </c>
      <c r="DP231" s="84">
        <v>0</v>
      </c>
      <c r="DQ231" s="80">
        <v>0</v>
      </c>
      <c r="DR231" s="82">
        <f t="shared" si="235"/>
        <v>0</v>
      </c>
      <c r="DS231" s="96"/>
      <c r="DT231" s="97">
        <v>2974.6000000000004</v>
      </c>
      <c r="DU231" s="97">
        <v>3045.4499999999994</v>
      </c>
      <c r="DV231" s="98">
        <f t="shared" si="238"/>
        <v>89064.49</v>
      </c>
      <c r="DW231" s="87">
        <f t="shared" si="239"/>
        <v>91071.809999999983</v>
      </c>
      <c r="DX231" s="87">
        <f t="shared" si="236"/>
        <v>-2007.3199999999779</v>
      </c>
      <c r="DY231" s="83">
        <f t="shared" si="237"/>
        <v>1.0225378262425349</v>
      </c>
      <c r="DZ231" s="108"/>
      <c r="EA231" s="100">
        <f t="shared" si="192"/>
        <v>-46078.769999999975</v>
      </c>
      <c r="EB231" s="91">
        <f t="shared" si="193"/>
        <v>-18401.629999999997</v>
      </c>
      <c r="EC231" s="101"/>
      <c r="ED231" s="101"/>
      <c r="EE231" s="102">
        <v>14041.510000000004</v>
      </c>
      <c r="EF231" s="102">
        <v>111446</v>
      </c>
      <c r="EG231" s="103">
        <f t="shared" si="240"/>
        <v>97404.489999999991</v>
      </c>
      <c r="EH231" s="104">
        <f t="shared" si="250"/>
        <v>6.9368956757499705</v>
      </c>
      <c r="EI231" s="101"/>
      <c r="EJ231" s="110"/>
      <c r="EK231" s="396"/>
      <c r="EL231" s="2"/>
      <c r="EM231" s="101"/>
      <c r="EN231" s="21"/>
    </row>
    <row r="232" spans="1:144" s="1" customFormat="1" ht="15.75" customHeight="1" x14ac:dyDescent="0.25">
      <c r="A232" s="105" t="s">
        <v>230</v>
      </c>
      <c r="B232" s="106">
        <v>9</v>
      </c>
      <c r="C232" s="107">
        <v>2</v>
      </c>
      <c r="D232" s="76" t="s">
        <v>510</v>
      </c>
      <c r="E232" s="77">
        <v>3774.0499999999997</v>
      </c>
      <c r="F232" s="78">
        <v>-64180.350000000013</v>
      </c>
      <c r="G232" s="79">
        <v>-112958.46</v>
      </c>
      <c r="H232" s="80">
        <v>5378.380000000001</v>
      </c>
      <c r="I232" s="81">
        <v>677.6</v>
      </c>
      <c r="J232" s="82">
        <f t="shared" si="194"/>
        <v>4700.7800000000007</v>
      </c>
      <c r="K232" s="83">
        <f t="shared" si="195"/>
        <v>0.1259858916625452</v>
      </c>
      <c r="L232" s="84">
        <v>2389.3399999999997</v>
      </c>
      <c r="M232" s="84">
        <v>686.25</v>
      </c>
      <c r="N232" s="82">
        <f t="shared" si="196"/>
        <v>1703.0899999999997</v>
      </c>
      <c r="O232" s="83">
        <f t="shared" si="197"/>
        <v>0.2872132053202977</v>
      </c>
      <c r="P232" s="84">
        <v>4837.58</v>
      </c>
      <c r="Q232" s="84">
        <v>3721.9800000000005</v>
      </c>
      <c r="R232" s="82">
        <f t="shared" si="198"/>
        <v>1115.5999999999995</v>
      </c>
      <c r="S232" s="83">
        <f t="shared" si="243"/>
        <v>0.76938882664472741</v>
      </c>
      <c r="T232" s="84">
        <v>853.72</v>
      </c>
      <c r="U232" s="84">
        <v>730.85</v>
      </c>
      <c r="V232" s="82">
        <f t="shared" si="199"/>
        <v>122.87</v>
      </c>
      <c r="W232" s="83">
        <f t="shared" si="244"/>
        <v>0.85607693388933137</v>
      </c>
      <c r="X232" s="84">
        <v>258.52</v>
      </c>
      <c r="Y232" s="84">
        <v>0.39</v>
      </c>
      <c r="Z232" s="82">
        <f t="shared" si="200"/>
        <v>258.13</v>
      </c>
      <c r="AA232" s="83">
        <f t="shared" si="189"/>
        <v>1.5085873433390068E-3</v>
      </c>
      <c r="AB232" s="84">
        <v>2272.73</v>
      </c>
      <c r="AC232" s="84">
        <v>1762.02</v>
      </c>
      <c r="AD232" s="82">
        <f t="shared" si="201"/>
        <v>510.71000000000004</v>
      </c>
      <c r="AE232" s="83">
        <f t="shared" si="202"/>
        <v>0.77528786965455643</v>
      </c>
      <c r="AF232" s="84">
        <v>1292.2199999999998</v>
      </c>
      <c r="AG232" s="84">
        <v>0</v>
      </c>
      <c r="AH232" s="82">
        <f t="shared" si="203"/>
        <v>1292.2199999999998</v>
      </c>
      <c r="AI232" s="85">
        <f t="shared" si="204"/>
        <v>0</v>
      </c>
      <c r="AJ232" s="84">
        <v>7115.619999999999</v>
      </c>
      <c r="AK232" s="84">
        <v>11515.51</v>
      </c>
      <c r="AL232" s="82">
        <f t="shared" si="205"/>
        <v>-4399.8900000000012</v>
      </c>
      <c r="AM232" s="86">
        <f t="shared" si="206"/>
        <v>1.6183424634817489</v>
      </c>
      <c r="AN232" s="80">
        <v>37989.57</v>
      </c>
      <c r="AO232" s="81">
        <v>37063.72</v>
      </c>
      <c r="AP232" s="87">
        <f t="shared" si="207"/>
        <v>925.84999999999854</v>
      </c>
      <c r="AQ232" s="83">
        <f t="shared" si="247"/>
        <v>0.97562883707291237</v>
      </c>
      <c r="AR232" s="84">
        <v>0</v>
      </c>
      <c r="AS232" s="84">
        <v>0</v>
      </c>
      <c r="AT232" s="87">
        <f t="shared" si="191"/>
        <v>0</v>
      </c>
      <c r="AU232" s="96"/>
      <c r="AV232" s="80">
        <v>1985.93</v>
      </c>
      <c r="AW232" s="81">
        <v>0</v>
      </c>
      <c r="AX232" s="87">
        <f t="shared" si="208"/>
        <v>1985.93</v>
      </c>
      <c r="AY232" s="83">
        <f t="shared" si="209"/>
        <v>0</v>
      </c>
      <c r="AZ232" s="90">
        <v>0</v>
      </c>
      <c r="BA232" s="82">
        <v>0</v>
      </c>
      <c r="BB232" s="82">
        <f t="shared" si="210"/>
        <v>0</v>
      </c>
      <c r="BC232" s="91"/>
      <c r="BD232" s="84">
        <v>30298.47</v>
      </c>
      <c r="BE232" s="84">
        <v>39988.230000000003</v>
      </c>
      <c r="BF232" s="87">
        <f t="shared" si="211"/>
        <v>-9689.760000000002</v>
      </c>
      <c r="BG232" s="83">
        <f t="shared" si="212"/>
        <v>1.3198102082382379</v>
      </c>
      <c r="BH232" s="84">
        <v>3171.74</v>
      </c>
      <c r="BI232" s="84">
        <v>0</v>
      </c>
      <c r="BJ232" s="82">
        <f t="shared" si="213"/>
        <v>3171.74</v>
      </c>
      <c r="BK232" s="86">
        <f t="shared" si="214"/>
        <v>0</v>
      </c>
      <c r="BL232" s="80">
        <v>4157.49</v>
      </c>
      <c r="BM232" s="80">
        <v>10340.56</v>
      </c>
      <c r="BN232" s="82">
        <f t="shared" si="215"/>
        <v>-6183.07</v>
      </c>
      <c r="BO232" s="86">
        <f t="shared" si="216"/>
        <v>2.4872122362290709</v>
      </c>
      <c r="BP232" s="80">
        <v>878.97</v>
      </c>
      <c r="BQ232" s="80">
        <v>0</v>
      </c>
      <c r="BR232" s="82">
        <f t="shared" si="217"/>
        <v>878.97</v>
      </c>
      <c r="BS232" s="86">
        <f t="shared" si="245"/>
        <v>0</v>
      </c>
      <c r="BT232" s="80">
        <v>1506.9600000000005</v>
      </c>
      <c r="BU232" s="80">
        <v>0</v>
      </c>
      <c r="BV232" s="82">
        <f t="shared" si="218"/>
        <v>1506.9600000000005</v>
      </c>
      <c r="BW232" s="86">
        <f t="shared" si="246"/>
        <v>0</v>
      </c>
      <c r="BX232" s="80">
        <v>949.55000000000018</v>
      </c>
      <c r="BY232" s="80">
        <v>0</v>
      </c>
      <c r="BZ232" s="82">
        <f t="shared" si="219"/>
        <v>949.55000000000018</v>
      </c>
      <c r="CA232" s="86">
        <f t="shared" si="190"/>
        <v>0</v>
      </c>
      <c r="CB232" s="80">
        <v>553.27999999999986</v>
      </c>
      <c r="CC232" s="80">
        <v>0</v>
      </c>
      <c r="CD232" s="82">
        <f t="shared" si="220"/>
        <v>553.27999999999986</v>
      </c>
      <c r="CE232" s="83">
        <f t="shared" si="221"/>
        <v>0</v>
      </c>
      <c r="CF232" s="84">
        <v>123.39999999999999</v>
      </c>
      <c r="CG232" s="84">
        <v>0</v>
      </c>
      <c r="CH232" s="82">
        <f t="shared" si="222"/>
        <v>123.39999999999999</v>
      </c>
      <c r="CI232" s="86">
        <f t="shared" si="223"/>
        <v>0</v>
      </c>
      <c r="CJ232" s="80">
        <v>0</v>
      </c>
      <c r="CK232" s="81">
        <v>0</v>
      </c>
      <c r="CL232" s="81">
        <v>0</v>
      </c>
      <c r="CM232" s="92"/>
      <c r="CN232" s="93">
        <v>23678.03</v>
      </c>
      <c r="CO232" s="93">
        <v>28191.430000000004</v>
      </c>
      <c r="CP232" s="87">
        <f t="shared" si="224"/>
        <v>-4513.4000000000051</v>
      </c>
      <c r="CQ232" s="94">
        <f t="shared" si="225"/>
        <v>1.1906155199566859</v>
      </c>
      <c r="CR232" s="80">
        <v>22022.34</v>
      </c>
      <c r="CS232" s="81">
        <v>22766.67</v>
      </c>
      <c r="CT232" s="87">
        <f t="shared" si="226"/>
        <v>-744.32999999999811</v>
      </c>
      <c r="CU232" s="94">
        <f t="shared" si="227"/>
        <v>1.0337988606115425</v>
      </c>
      <c r="CV232" s="80">
        <v>3633.66</v>
      </c>
      <c r="CW232" s="81">
        <v>0</v>
      </c>
      <c r="CX232" s="87">
        <f t="shared" si="228"/>
        <v>3633.66</v>
      </c>
      <c r="CY232" s="86">
        <f t="shared" si="229"/>
        <v>0</v>
      </c>
      <c r="CZ232" s="80">
        <v>671.77</v>
      </c>
      <c r="DA232" s="81">
        <v>548.72</v>
      </c>
      <c r="DB232" s="87">
        <f t="shared" si="230"/>
        <v>123.04999999999995</v>
      </c>
      <c r="DC232" s="86">
        <f t="shared" si="241"/>
        <v>0.81682718787680308</v>
      </c>
      <c r="DD232" s="80">
        <v>86.06</v>
      </c>
      <c r="DE232" s="81">
        <v>0</v>
      </c>
      <c r="DF232" s="87">
        <f t="shared" si="231"/>
        <v>86.06</v>
      </c>
      <c r="DG232" s="86">
        <f t="shared" si="242"/>
        <v>0</v>
      </c>
      <c r="DH232" s="95">
        <v>5167.0300000000007</v>
      </c>
      <c r="DI232" s="403">
        <v>5079.0700000000006</v>
      </c>
      <c r="DJ232" s="87">
        <f t="shared" si="232"/>
        <v>87.960000000000036</v>
      </c>
      <c r="DK232" s="94">
        <f t="shared" si="233"/>
        <v>0.98297668099469138</v>
      </c>
      <c r="DL232" s="80">
        <v>5991.49</v>
      </c>
      <c r="DM232" s="81">
        <v>6210.7899999999991</v>
      </c>
      <c r="DN232" s="87">
        <f t="shared" si="234"/>
        <v>-219.29999999999927</v>
      </c>
      <c r="DO232" s="406">
        <f t="shared" si="249"/>
        <v>1.0366019137142846</v>
      </c>
      <c r="DP232" s="84">
        <v>0</v>
      </c>
      <c r="DQ232" s="80">
        <v>0</v>
      </c>
      <c r="DR232" s="82">
        <f t="shared" si="235"/>
        <v>0</v>
      </c>
      <c r="DS232" s="96"/>
      <c r="DT232" s="97">
        <v>5787.2600000000011</v>
      </c>
      <c r="DU232" s="97">
        <v>5504.82</v>
      </c>
      <c r="DV232" s="98">
        <f t="shared" si="238"/>
        <v>173051.10999999996</v>
      </c>
      <c r="DW232" s="87">
        <f t="shared" si="239"/>
        <v>174788.61000000004</v>
      </c>
      <c r="DX232" s="87">
        <f t="shared" si="236"/>
        <v>-1737.5000000000873</v>
      </c>
      <c r="DY232" s="83">
        <f t="shared" si="237"/>
        <v>1.0100403863344192</v>
      </c>
      <c r="DZ232" s="108"/>
      <c r="EA232" s="100">
        <f t="shared" si="192"/>
        <v>-65917.850000000093</v>
      </c>
      <c r="EB232" s="91">
        <f t="shared" si="193"/>
        <v>-121647.38999999998</v>
      </c>
      <c r="EC232" s="101"/>
      <c r="ED232" s="101"/>
      <c r="EE232" s="102">
        <v>27132.249999999996</v>
      </c>
      <c r="EF232" s="102">
        <v>36450.94</v>
      </c>
      <c r="EG232" s="103">
        <f t="shared" si="240"/>
        <v>9318.690000000006</v>
      </c>
      <c r="EH232" s="104">
        <f t="shared" si="250"/>
        <v>0.34345437624966624</v>
      </c>
      <c r="EI232" s="101"/>
      <c r="EJ232" s="110"/>
      <c r="EK232" s="396"/>
      <c r="EL232" s="2"/>
      <c r="EM232" s="101"/>
      <c r="EN232" s="3"/>
    </row>
    <row r="233" spans="1:144" s="1" customFormat="1" ht="15.75" customHeight="1" x14ac:dyDescent="0.25">
      <c r="A233" s="105" t="s">
        <v>231</v>
      </c>
      <c r="B233" s="106">
        <v>5</v>
      </c>
      <c r="C233" s="107">
        <v>8</v>
      </c>
      <c r="D233" s="76" t="s">
        <v>511</v>
      </c>
      <c r="E233" s="77">
        <v>5904.557142857142</v>
      </c>
      <c r="F233" s="78">
        <v>96366.720000000001</v>
      </c>
      <c r="G233" s="79">
        <v>7827.9800000000123</v>
      </c>
      <c r="H233" s="80">
        <v>8538.3599999999988</v>
      </c>
      <c r="I233" s="81">
        <v>1362.13</v>
      </c>
      <c r="J233" s="82">
        <f t="shared" si="194"/>
        <v>7176.2299999999987</v>
      </c>
      <c r="K233" s="83">
        <f t="shared" si="195"/>
        <v>0.15953063585981386</v>
      </c>
      <c r="L233" s="84">
        <v>5137.8099999999995</v>
      </c>
      <c r="M233" s="84">
        <v>788.5200000000001</v>
      </c>
      <c r="N233" s="82">
        <f t="shared" si="196"/>
        <v>4349.2899999999991</v>
      </c>
      <c r="O233" s="83">
        <f t="shared" si="197"/>
        <v>0.15347395096354285</v>
      </c>
      <c r="P233" s="84">
        <v>8386.31</v>
      </c>
      <c r="Q233" s="84">
        <v>6442.24</v>
      </c>
      <c r="R233" s="82">
        <f t="shared" si="198"/>
        <v>1944.0699999999997</v>
      </c>
      <c r="S233" s="83">
        <f t="shared" si="243"/>
        <v>0.76818529245878109</v>
      </c>
      <c r="T233" s="84">
        <v>1649.1699999999998</v>
      </c>
      <c r="U233" s="84">
        <v>1413.9299999999998</v>
      </c>
      <c r="V233" s="82">
        <f t="shared" si="199"/>
        <v>235.24</v>
      </c>
      <c r="W233" s="83">
        <f t="shared" si="244"/>
        <v>0.85735855005851425</v>
      </c>
      <c r="X233" s="84">
        <v>0</v>
      </c>
      <c r="Y233" s="84">
        <v>0</v>
      </c>
      <c r="Z233" s="82">
        <f t="shared" si="200"/>
        <v>0</v>
      </c>
      <c r="AA233" s="83"/>
      <c r="AB233" s="84">
        <v>13604.689999999999</v>
      </c>
      <c r="AC233" s="84">
        <v>8461.2999999999993</v>
      </c>
      <c r="AD233" s="82">
        <f t="shared" si="201"/>
        <v>5143.3899999999994</v>
      </c>
      <c r="AE233" s="83">
        <f t="shared" si="202"/>
        <v>0.6219399339492484</v>
      </c>
      <c r="AF233" s="84">
        <v>2021.7399999999998</v>
      </c>
      <c r="AG233" s="84">
        <v>4396.4399999999996</v>
      </c>
      <c r="AH233" s="82">
        <f t="shared" si="203"/>
        <v>-2374.6999999999998</v>
      </c>
      <c r="AI233" s="85">
        <f t="shared" si="204"/>
        <v>2.1745822905022405</v>
      </c>
      <c r="AJ233" s="84">
        <v>10955.67</v>
      </c>
      <c r="AK233" s="84">
        <v>7004.49</v>
      </c>
      <c r="AL233" s="82">
        <f t="shared" si="205"/>
        <v>3951.1800000000003</v>
      </c>
      <c r="AM233" s="86">
        <f t="shared" si="206"/>
        <v>0.63934839220239381</v>
      </c>
      <c r="AN233" s="80">
        <v>0</v>
      </c>
      <c r="AO233" s="81">
        <v>0</v>
      </c>
      <c r="AP233" s="87">
        <f t="shared" si="207"/>
        <v>0</v>
      </c>
      <c r="AQ233" s="83"/>
      <c r="AR233" s="84">
        <v>0</v>
      </c>
      <c r="AS233" s="84">
        <v>0</v>
      </c>
      <c r="AT233" s="87">
        <f t="shared" si="191"/>
        <v>0</v>
      </c>
      <c r="AU233" s="96"/>
      <c r="AV233" s="80">
        <v>3495.6000000000004</v>
      </c>
      <c r="AW233" s="81">
        <v>0</v>
      </c>
      <c r="AX233" s="87">
        <f t="shared" si="208"/>
        <v>3495.6000000000004</v>
      </c>
      <c r="AY233" s="83">
        <f t="shared" si="209"/>
        <v>0</v>
      </c>
      <c r="AZ233" s="90">
        <v>0</v>
      </c>
      <c r="BA233" s="82">
        <v>0</v>
      </c>
      <c r="BB233" s="82">
        <f t="shared" si="210"/>
        <v>0</v>
      </c>
      <c r="BC233" s="91"/>
      <c r="BD233" s="84">
        <v>35912.909999999996</v>
      </c>
      <c r="BE233" s="84">
        <v>32541.61</v>
      </c>
      <c r="BF233" s="87">
        <f t="shared" si="211"/>
        <v>3371.2999999999956</v>
      </c>
      <c r="BG233" s="83">
        <f t="shared" si="212"/>
        <v>0.9061256801523464</v>
      </c>
      <c r="BH233" s="84">
        <v>4972.1599999999989</v>
      </c>
      <c r="BI233" s="84">
        <v>270.83999999999997</v>
      </c>
      <c r="BJ233" s="82">
        <f t="shared" si="213"/>
        <v>4701.3199999999988</v>
      </c>
      <c r="BK233" s="86">
        <f t="shared" si="214"/>
        <v>5.447129617711418E-2</v>
      </c>
      <c r="BL233" s="80">
        <v>8760.09</v>
      </c>
      <c r="BM233" s="80">
        <v>0</v>
      </c>
      <c r="BN233" s="82">
        <f t="shared" si="215"/>
        <v>8760.09</v>
      </c>
      <c r="BO233" s="86">
        <f t="shared" si="216"/>
        <v>0</v>
      </c>
      <c r="BP233" s="80">
        <v>1293.6499999999999</v>
      </c>
      <c r="BQ233" s="80">
        <v>1295.49</v>
      </c>
      <c r="BR233" s="82">
        <f t="shared" si="217"/>
        <v>-1.8400000000001455</v>
      </c>
      <c r="BS233" s="86">
        <f t="shared" si="245"/>
        <v>1.0014223321609401</v>
      </c>
      <c r="BT233" s="80">
        <v>3067.87</v>
      </c>
      <c r="BU233" s="80">
        <v>0</v>
      </c>
      <c r="BV233" s="82">
        <f t="shared" si="218"/>
        <v>3067.87</v>
      </c>
      <c r="BW233" s="86">
        <f t="shared" si="246"/>
        <v>0</v>
      </c>
      <c r="BX233" s="80">
        <v>0</v>
      </c>
      <c r="BY233" s="80">
        <v>0</v>
      </c>
      <c r="BZ233" s="82">
        <f t="shared" si="219"/>
        <v>0</v>
      </c>
      <c r="CA233" s="86"/>
      <c r="CB233" s="80">
        <v>4838.71</v>
      </c>
      <c r="CC233" s="80">
        <v>2748</v>
      </c>
      <c r="CD233" s="82">
        <f t="shared" si="220"/>
        <v>2090.71</v>
      </c>
      <c r="CE233" s="83">
        <f t="shared" si="221"/>
        <v>0.56791996213866913</v>
      </c>
      <c r="CF233" s="84">
        <v>330.69000000000005</v>
      </c>
      <c r="CG233" s="84">
        <v>0</v>
      </c>
      <c r="CH233" s="82">
        <f t="shared" si="222"/>
        <v>330.69000000000005</v>
      </c>
      <c r="CI233" s="86">
        <f t="shared" si="223"/>
        <v>0</v>
      </c>
      <c r="CJ233" s="80">
        <v>0</v>
      </c>
      <c r="CK233" s="81">
        <v>0</v>
      </c>
      <c r="CL233" s="81">
        <v>0</v>
      </c>
      <c r="CM233" s="92"/>
      <c r="CN233" s="93">
        <v>28489.03</v>
      </c>
      <c r="CO233" s="93">
        <v>43661.19</v>
      </c>
      <c r="CP233" s="87">
        <f t="shared" si="224"/>
        <v>-15172.160000000003</v>
      </c>
      <c r="CQ233" s="94">
        <f t="shared" si="225"/>
        <v>1.5325614806822137</v>
      </c>
      <c r="CR233" s="80">
        <v>20723.160000000003</v>
      </c>
      <c r="CS233" s="81">
        <v>21206.91</v>
      </c>
      <c r="CT233" s="87">
        <f t="shared" si="226"/>
        <v>-483.74999999999636</v>
      </c>
      <c r="CU233" s="94">
        <f t="shared" si="227"/>
        <v>1.0233434476209224</v>
      </c>
      <c r="CV233" s="80">
        <v>10914.38</v>
      </c>
      <c r="CW233" s="81">
        <v>0</v>
      </c>
      <c r="CX233" s="87">
        <f t="shared" si="228"/>
        <v>10914.38</v>
      </c>
      <c r="CY233" s="86">
        <f t="shared" si="229"/>
        <v>0</v>
      </c>
      <c r="CZ233" s="80">
        <v>1441.33</v>
      </c>
      <c r="DA233" s="81">
        <v>1184.0999999999999</v>
      </c>
      <c r="DB233" s="87">
        <f t="shared" si="230"/>
        <v>257.23</v>
      </c>
      <c r="DC233" s="86">
        <f t="shared" si="241"/>
        <v>0.82153288976153971</v>
      </c>
      <c r="DD233" s="80">
        <v>187.75</v>
      </c>
      <c r="DE233" s="81">
        <v>341.32</v>
      </c>
      <c r="DF233" s="87">
        <f t="shared" si="231"/>
        <v>-153.57</v>
      </c>
      <c r="DG233" s="86">
        <f t="shared" si="242"/>
        <v>1.8179494007989347</v>
      </c>
      <c r="DH233" s="95">
        <v>12824.3</v>
      </c>
      <c r="DI233" s="403">
        <v>6930.6399999999994</v>
      </c>
      <c r="DJ233" s="87">
        <f t="shared" si="232"/>
        <v>5893.66</v>
      </c>
      <c r="DK233" s="94">
        <f t="shared" si="233"/>
        <v>0.54043027689620482</v>
      </c>
      <c r="DL233" s="80">
        <v>0</v>
      </c>
      <c r="DM233" s="81">
        <v>0</v>
      </c>
      <c r="DN233" s="87">
        <f t="shared" si="234"/>
        <v>0</v>
      </c>
      <c r="DO233" s="406"/>
      <c r="DP233" s="84">
        <v>0</v>
      </c>
      <c r="DQ233" s="80">
        <v>0</v>
      </c>
      <c r="DR233" s="82">
        <f t="shared" si="235"/>
        <v>0</v>
      </c>
      <c r="DS233" s="96"/>
      <c r="DT233" s="97">
        <v>6429.87</v>
      </c>
      <c r="DU233" s="97">
        <v>4864.630000000001</v>
      </c>
      <c r="DV233" s="98">
        <f t="shared" si="238"/>
        <v>193975.24999999997</v>
      </c>
      <c r="DW233" s="87">
        <f t="shared" si="239"/>
        <v>144913.78000000003</v>
      </c>
      <c r="DX233" s="87">
        <f t="shared" si="236"/>
        <v>49061.469999999943</v>
      </c>
      <c r="DY233" s="83">
        <f t="shared" si="237"/>
        <v>0.74707355706462575</v>
      </c>
      <c r="DZ233" s="108"/>
      <c r="EA233" s="100">
        <f t="shared" si="192"/>
        <v>145428.18999999994</v>
      </c>
      <c r="EB233" s="91">
        <f t="shared" si="193"/>
        <v>30148.120000000003</v>
      </c>
      <c r="EC233" s="101"/>
      <c r="ED233" s="101"/>
      <c r="EE233" s="102">
        <v>30158.250000000007</v>
      </c>
      <c r="EF233" s="102">
        <v>32848.949999999997</v>
      </c>
      <c r="EG233" s="103">
        <f t="shared" si="240"/>
        <v>2690.6999999999898</v>
      </c>
      <c r="EH233" s="104">
        <f t="shared" si="250"/>
        <v>8.9219367834671742E-2</v>
      </c>
      <c r="EI233" s="101"/>
      <c r="EJ233" s="111"/>
      <c r="EK233" s="396"/>
      <c r="EL233" s="2"/>
      <c r="EM233" s="101"/>
      <c r="EN233" s="3"/>
    </row>
    <row r="234" spans="1:144" s="1" customFormat="1" ht="15.75" customHeight="1" x14ac:dyDescent="0.25">
      <c r="A234" s="105" t="s">
        <v>232</v>
      </c>
      <c r="B234" s="106">
        <v>9</v>
      </c>
      <c r="C234" s="107">
        <v>2</v>
      </c>
      <c r="D234" s="76" t="s">
        <v>512</v>
      </c>
      <c r="E234" s="77">
        <v>3924.4142857142861</v>
      </c>
      <c r="F234" s="78">
        <v>-98711.659999999945</v>
      </c>
      <c r="G234" s="79">
        <v>-105014.07</v>
      </c>
      <c r="H234" s="80">
        <v>3248.22</v>
      </c>
      <c r="I234" s="81">
        <v>479.3</v>
      </c>
      <c r="J234" s="82">
        <f t="shared" si="194"/>
        <v>2768.9199999999996</v>
      </c>
      <c r="K234" s="83">
        <f t="shared" si="195"/>
        <v>0.14755773931568675</v>
      </c>
      <c r="L234" s="84">
        <v>2057.1999999999998</v>
      </c>
      <c r="M234" s="84">
        <v>968.54000000000008</v>
      </c>
      <c r="N234" s="82">
        <f t="shared" si="196"/>
        <v>1088.6599999999999</v>
      </c>
      <c r="O234" s="83">
        <f t="shared" si="197"/>
        <v>0.47080497763951007</v>
      </c>
      <c r="P234" s="84">
        <v>4523.28</v>
      </c>
      <c r="Q234" s="84">
        <v>3480.64</v>
      </c>
      <c r="R234" s="82">
        <f t="shared" si="198"/>
        <v>1042.6399999999999</v>
      </c>
      <c r="S234" s="83">
        <f t="shared" si="243"/>
        <v>0.76949470295891476</v>
      </c>
      <c r="T234" s="84">
        <v>951.69</v>
      </c>
      <c r="U234" s="84">
        <v>813.2</v>
      </c>
      <c r="V234" s="82">
        <f t="shared" si="199"/>
        <v>138.49</v>
      </c>
      <c r="W234" s="83">
        <f t="shared" si="244"/>
        <v>0.85447992518572224</v>
      </c>
      <c r="X234" s="84">
        <v>235.09999999999997</v>
      </c>
      <c r="Y234" s="84">
        <v>0.37</v>
      </c>
      <c r="Z234" s="82">
        <f t="shared" si="200"/>
        <v>234.72999999999996</v>
      </c>
      <c r="AA234" s="83">
        <f t="shared" si="189"/>
        <v>1.5737983836665251E-3</v>
      </c>
      <c r="AB234" s="84">
        <v>2783.59</v>
      </c>
      <c r="AC234" s="84">
        <v>2157.54</v>
      </c>
      <c r="AD234" s="82">
        <f t="shared" si="201"/>
        <v>626.05000000000018</v>
      </c>
      <c r="AE234" s="83">
        <f t="shared" si="202"/>
        <v>0.77509259625160309</v>
      </c>
      <c r="AF234" s="84">
        <v>1343.71</v>
      </c>
      <c r="AG234" s="84">
        <v>0</v>
      </c>
      <c r="AH234" s="82">
        <f t="shared" si="203"/>
        <v>1343.71</v>
      </c>
      <c r="AI234" s="85">
        <f t="shared" si="204"/>
        <v>0</v>
      </c>
      <c r="AJ234" s="84">
        <v>7397.89</v>
      </c>
      <c r="AK234" s="84">
        <v>4213.0200000000004</v>
      </c>
      <c r="AL234" s="82">
        <f t="shared" si="205"/>
        <v>3184.87</v>
      </c>
      <c r="AM234" s="86">
        <f t="shared" si="206"/>
        <v>0.56948940846646823</v>
      </c>
      <c r="AN234" s="80">
        <v>24555.9</v>
      </c>
      <c r="AO234" s="81">
        <v>24069.829999999998</v>
      </c>
      <c r="AP234" s="87">
        <f t="shared" si="207"/>
        <v>486.07000000000335</v>
      </c>
      <c r="AQ234" s="83">
        <f t="shared" si="247"/>
        <v>0.98020557177704737</v>
      </c>
      <c r="AR234" s="84">
        <v>2070.52</v>
      </c>
      <c r="AS234" s="84">
        <v>2031.23</v>
      </c>
      <c r="AT234" s="87">
        <f t="shared" si="191"/>
        <v>39.289999999999964</v>
      </c>
      <c r="AU234" s="96">
        <f t="shared" si="248"/>
        <v>0.98102409056662099</v>
      </c>
      <c r="AV234" s="80">
        <v>2918.98</v>
      </c>
      <c r="AW234" s="81">
        <v>0</v>
      </c>
      <c r="AX234" s="87">
        <f t="shared" si="208"/>
        <v>2918.98</v>
      </c>
      <c r="AY234" s="83">
        <f t="shared" si="209"/>
        <v>0</v>
      </c>
      <c r="AZ234" s="90">
        <v>0</v>
      </c>
      <c r="BA234" s="82">
        <v>0</v>
      </c>
      <c r="BB234" s="82">
        <f t="shared" si="210"/>
        <v>0</v>
      </c>
      <c r="BC234" s="91"/>
      <c r="BD234" s="84">
        <v>28935.499999999996</v>
      </c>
      <c r="BE234" s="84">
        <v>65202.879999999997</v>
      </c>
      <c r="BF234" s="87">
        <f t="shared" si="211"/>
        <v>-36267.380000000005</v>
      </c>
      <c r="BG234" s="83">
        <f t="shared" si="212"/>
        <v>2.2533870159492668</v>
      </c>
      <c r="BH234" s="84">
        <v>2210.2199999999998</v>
      </c>
      <c r="BI234" s="84">
        <v>0</v>
      </c>
      <c r="BJ234" s="82">
        <f t="shared" si="213"/>
        <v>2210.2199999999998</v>
      </c>
      <c r="BK234" s="86">
        <f t="shared" si="214"/>
        <v>0</v>
      </c>
      <c r="BL234" s="80">
        <v>3590.44</v>
      </c>
      <c r="BM234" s="80">
        <v>4077.87</v>
      </c>
      <c r="BN234" s="82">
        <f t="shared" si="215"/>
        <v>-487.42999999999984</v>
      </c>
      <c r="BO234" s="86">
        <f t="shared" si="216"/>
        <v>1.1357577344280922</v>
      </c>
      <c r="BP234" s="80">
        <v>1056.8400000000001</v>
      </c>
      <c r="BQ234" s="80">
        <v>0</v>
      </c>
      <c r="BR234" s="82">
        <f t="shared" si="217"/>
        <v>1056.8400000000001</v>
      </c>
      <c r="BS234" s="86">
        <f t="shared" si="245"/>
        <v>0</v>
      </c>
      <c r="BT234" s="80">
        <v>2163.52</v>
      </c>
      <c r="BU234" s="80">
        <v>0</v>
      </c>
      <c r="BV234" s="82">
        <f t="shared" si="218"/>
        <v>2163.52</v>
      </c>
      <c r="BW234" s="86">
        <f t="shared" si="246"/>
        <v>0</v>
      </c>
      <c r="BX234" s="80">
        <v>862.57999999999981</v>
      </c>
      <c r="BY234" s="80">
        <v>0</v>
      </c>
      <c r="BZ234" s="82">
        <f t="shared" si="219"/>
        <v>862.57999999999981</v>
      </c>
      <c r="CA234" s="86">
        <f t="shared" si="190"/>
        <v>0</v>
      </c>
      <c r="CB234" s="80">
        <v>555.29999999999995</v>
      </c>
      <c r="CC234" s="80">
        <v>762.85</v>
      </c>
      <c r="CD234" s="82">
        <f t="shared" si="220"/>
        <v>-207.55000000000007</v>
      </c>
      <c r="CE234" s="83">
        <f t="shared" si="221"/>
        <v>1.3737619304880246</v>
      </c>
      <c r="CF234" s="84">
        <v>139.31</v>
      </c>
      <c r="CG234" s="84">
        <v>0</v>
      </c>
      <c r="CH234" s="82">
        <f t="shared" si="222"/>
        <v>139.31</v>
      </c>
      <c r="CI234" s="86">
        <f t="shared" si="223"/>
        <v>0</v>
      </c>
      <c r="CJ234" s="80">
        <v>0</v>
      </c>
      <c r="CK234" s="81">
        <v>0</v>
      </c>
      <c r="CL234" s="81">
        <v>0</v>
      </c>
      <c r="CM234" s="92"/>
      <c r="CN234" s="93">
        <v>25177.829999999994</v>
      </c>
      <c r="CO234" s="93">
        <v>27017.600000000002</v>
      </c>
      <c r="CP234" s="87">
        <f t="shared" si="224"/>
        <v>-1839.7700000000077</v>
      </c>
      <c r="CQ234" s="94">
        <f t="shared" si="225"/>
        <v>1.0730710311412861</v>
      </c>
      <c r="CR234" s="80">
        <v>24419.66</v>
      </c>
      <c r="CS234" s="81">
        <v>25117.41</v>
      </c>
      <c r="CT234" s="87">
        <f t="shared" si="226"/>
        <v>-697.75</v>
      </c>
      <c r="CU234" s="94">
        <f t="shared" si="227"/>
        <v>1.0285732888991903</v>
      </c>
      <c r="CV234" s="80">
        <v>2876.2</v>
      </c>
      <c r="CW234" s="81">
        <v>0</v>
      </c>
      <c r="CX234" s="87">
        <f t="shared" si="228"/>
        <v>2876.2</v>
      </c>
      <c r="CY234" s="86">
        <f t="shared" si="229"/>
        <v>0</v>
      </c>
      <c r="CZ234" s="80">
        <v>782.54000000000008</v>
      </c>
      <c r="DA234" s="81">
        <v>639.78</v>
      </c>
      <c r="DB234" s="87">
        <f t="shared" si="230"/>
        <v>142.7600000000001</v>
      </c>
      <c r="DC234" s="86">
        <f t="shared" si="241"/>
        <v>0.81756843100672161</v>
      </c>
      <c r="DD234" s="80">
        <v>102.03999999999999</v>
      </c>
      <c r="DE234" s="81">
        <v>0</v>
      </c>
      <c r="DF234" s="87">
        <f t="shared" si="231"/>
        <v>102.03999999999999</v>
      </c>
      <c r="DG234" s="86">
        <f t="shared" si="242"/>
        <v>0</v>
      </c>
      <c r="DH234" s="95">
        <v>10257.64</v>
      </c>
      <c r="DI234" s="403">
        <v>10557.81</v>
      </c>
      <c r="DJ234" s="87">
        <f t="shared" si="232"/>
        <v>-300.17000000000007</v>
      </c>
      <c r="DK234" s="94">
        <f t="shared" si="233"/>
        <v>1.0292630663583437</v>
      </c>
      <c r="DL234" s="80">
        <v>7583.48</v>
      </c>
      <c r="DM234" s="81">
        <v>7489.52</v>
      </c>
      <c r="DN234" s="87">
        <f t="shared" si="234"/>
        <v>93.959999999999127</v>
      </c>
      <c r="DO234" s="406">
        <f t="shared" si="249"/>
        <v>0.98760990996218112</v>
      </c>
      <c r="DP234" s="84">
        <v>0</v>
      </c>
      <c r="DQ234" s="80">
        <v>0</v>
      </c>
      <c r="DR234" s="82">
        <f t="shared" si="235"/>
        <v>0</v>
      </c>
      <c r="DS234" s="96"/>
      <c r="DT234" s="97">
        <v>5658.5499999999993</v>
      </c>
      <c r="DU234" s="97">
        <v>6579.62</v>
      </c>
      <c r="DV234" s="98">
        <f t="shared" si="238"/>
        <v>168457.72999999995</v>
      </c>
      <c r="DW234" s="87">
        <f t="shared" si="239"/>
        <v>185659.00999999995</v>
      </c>
      <c r="DX234" s="87">
        <f t="shared" si="236"/>
        <v>-17201.28</v>
      </c>
      <c r="DY234" s="83">
        <f t="shared" si="237"/>
        <v>1.1021103632347415</v>
      </c>
      <c r="DZ234" s="108"/>
      <c r="EA234" s="100">
        <f t="shared" si="192"/>
        <v>-115912.93999999994</v>
      </c>
      <c r="EB234" s="91">
        <f t="shared" si="193"/>
        <v>-135543.96000000005</v>
      </c>
      <c r="EC234" s="101"/>
      <c r="ED234" s="101"/>
      <c r="EE234" s="102">
        <v>26711.840000000004</v>
      </c>
      <c r="EF234" s="102">
        <v>20022.62</v>
      </c>
      <c r="EG234" s="103">
        <f t="shared" si="240"/>
        <v>-6689.2200000000048</v>
      </c>
      <c r="EH234" s="104">
        <f t="shared" si="250"/>
        <v>-0.2504215359181548</v>
      </c>
      <c r="EI234" s="101"/>
      <c r="EJ234" s="111"/>
      <c r="EK234" s="396"/>
      <c r="EL234" s="2"/>
      <c r="EM234" s="101"/>
      <c r="EN234" s="3"/>
    </row>
    <row r="235" spans="1:144" s="1" customFormat="1" ht="15.75" customHeight="1" x14ac:dyDescent="0.25">
      <c r="A235" s="105" t="s">
        <v>233</v>
      </c>
      <c r="B235" s="106">
        <v>10</v>
      </c>
      <c r="C235" s="107">
        <v>4</v>
      </c>
      <c r="D235" s="76" t="s">
        <v>513</v>
      </c>
      <c r="E235" s="77">
        <v>9477.56</v>
      </c>
      <c r="F235" s="78">
        <v>89003.479999999981</v>
      </c>
      <c r="G235" s="79">
        <v>-21624.989999999998</v>
      </c>
      <c r="H235" s="80">
        <v>12588.059999999998</v>
      </c>
      <c r="I235" s="81">
        <v>878.45999999999992</v>
      </c>
      <c r="J235" s="82">
        <f t="shared" si="194"/>
        <v>11709.599999999999</v>
      </c>
      <c r="K235" s="83">
        <f t="shared" si="195"/>
        <v>6.9785177382376634E-2</v>
      </c>
      <c r="L235" s="84">
        <v>6667.4500000000007</v>
      </c>
      <c r="M235" s="84">
        <v>734.56</v>
      </c>
      <c r="N235" s="82">
        <f t="shared" si="196"/>
        <v>5932.8900000000012</v>
      </c>
      <c r="O235" s="83">
        <f t="shared" si="197"/>
        <v>0.1101710549010491</v>
      </c>
      <c r="P235" s="84">
        <v>12286.679999999998</v>
      </c>
      <c r="Q235" s="84">
        <v>9368.7199999999993</v>
      </c>
      <c r="R235" s="82">
        <f t="shared" si="198"/>
        <v>2917.9599999999991</v>
      </c>
      <c r="S235" s="83">
        <f t="shared" si="243"/>
        <v>0.76251029570233786</v>
      </c>
      <c r="T235" s="84">
        <v>2557.09</v>
      </c>
      <c r="U235" s="84">
        <v>2190.08</v>
      </c>
      <c r="V235" s="82">
        <f t="shared" si="199"/>
        <v>367.01000000000022</v>
      </c>
      <c r="W235" s="83">
        <f t="shared" si="244"/>
        <v>0.85647356956540432</v>
      </c>
      <c r="X235" s="84">
        <v>547.79999999999995</v>
      </c>
      <c r="Y235" s="84">
        <v>0.91</v>
      </c>
      <c r="Z235" s="82">
        <f t="shared" si="200"/>
        <v>546.89</v>
      </c>
      <c r="AA235" s="83">
        <f t="shared" si="189"/>
        <v>1.6611902154070831E-3</v>
      </c>
      <c r="AB235" s="84">
        <v>8261.5999999999985</v>
      </c>
      <c r="AC235" s="84">
        <v>5666.45</v>
      </c>
      <c r="AD235" s="82">
        <f t="shared" si="201"/>
        <v>2595.1499999999987</v>
      </c>
      <c r="AE235" s="83">
        <f t="shared" si="202"/>
        <v>0.6858780381524161</v>
      </c>
      <c r="AF235" s="84">
        <v>3245.1199999999994</v>
      </c>
      <c r="AG235" s="84">
        <v>0</v>
      </c>
      <c r="AH235" s="82">
        <f t="shared" si="203"/>
        <v>3245.1199999999994</v>
      </c>
      <c r="AI235" s="85">
        <f t="shared" si="204"/>
        <v>0</v>
      </c>
      <c r="AJ235" s="84">
        <v>17627.300000000003</v>
      </c>
      <c r="AK235" s="84">
        <v>36488.019999999997</v>
      </c>
      <c r="AL235" s="82">
        <f t="shared" si="205"/>
        <v>-18860.719999999994</v>
      </c>
      <c r="AM235" s="86">
        <f t="shared" si="206"/>
        <v>2.0699721454788875</v>
      </c>
      <c r="AN235" s="80">
        <v>53474.520000000004</v>
      </c>
      <c r="AO235" s="81">
        <v>54864.54</v>
      </c>
      <c r="AP235" s="87">
        <f t="shared" si="207"/>
        <v>-1390.0199999999968</v>
      </c>
      <c r="AQ235" s="83">
        <f t="shared" si="247"/>
        <v>1.0259940622187913</v>
      </c>
      <c r="AR235" s="84">
        <v>0</v>
      </c>
      <c r="AS235" s="84">
        <v>0</v>
      </c>
      <c r="AT235" s="87">
        <f t="shared" si="191"/>
        <v>0</v>
      </c>
      <c r="AU235" s="96"/>
      <c r="AV235" s="80">
        <v>4268.7</v>
      </c>
      <c r="AW235" s="81">
        <v>0</v>
      </c>
      <c r="AX235" s="87">
        <f t="shared" si="208"/>
        <v>4268.7</v>
      </c>
      <c r="AY235" s="83">
        <f t="shared" si="209"/>
        <v>0</v>
      </c>
      <c r="AZ235" s="90">
        <v>0</v>
      </c>
      <c r="BA235" s="82">
        <v>0</v>
      </c>
      <c r="BB235" s="82">
        <f t="shared" si="210"/>
        <v>0</v>
      </c>
      <c r="BC235" s="91"/>
      <c r="BD235" s="84">
        <v>79502.510000000009</v>
      </c>
      <c r="BE235" s="84">
        <v>22525.8</v>
      </c>
      <c r="BF235" s="87">
        <f t="shared" si="211"/>
        <v>56976.710000000006</v>
      </c>
      <c r="BG235" s="83">
        <f t="shared" si="212"/>
        <v>0.28333445069847474</v>
      </c>
      <c r="BH235" s="84">
        <v>7552.6500000000015</v>
      </c>
      <c r="BI235" s="84">
        <v>1086.57</v>
      </c>
      <c r="BJ235" s="82">
        <f t="shared" si="213"/>
        <v>6466.0800000000017</v>
      </c>
      <c r="BK235" s="86">
        <f t="shared" si="214"/>
        <v>0.14386606025699586</v>
      </c>
      <c r="BL235" s="80">
        <v>11437.53</v>
      </c>
      <c r="BM235" s="80">
        <v>4301.9000000000005</v>
      </c>
      <c r="BN235" s="82">
        <f t="shared" si="215"/>
        <v>7135.63</v>
      </c>
      <c r="BO235" s="86">
        <f t="shared" si="216"/>
        <v>0.37612141782360353</v>
      </c>
      <c r="BP235" s="80">
        <v>2546.63</v>
      </c>
      <c r="BQ235" s="80">
        <v>0</v>
      </c>
      <c r="BR235" s="82">
        <f t="shared" si="217"/>
        <v>2546.63</v>
      </c>
      <c r="BS235" s="86">
        <f t="shared" si="245"/>
        <v>0</v>
      </c>
      <c r="BT235" s="80">
        <v>4390.93</v>
      </c>
      <c r="BU235" s="80">
        <v>0</v>
      </c>
      <c r="BV235" s="82">
        <f t="shared" si="218"/>
        <v>4390.93</v>
      </c>
      <c r="BW235" s="86">
        <f t="shared" si="246"/>
        <v>0</v>
      </c>
      <c r="BX235" s="80">
        <v>2031.01</v>
      </c>
      <c r="BY235" s="80">
        <v>0</v>
      </c>
      <c r="BZ235" s="82">
        <f t="shared" si="219"/>
        <v>2031.01</v>
      </c>
      <c r="CA235" s="86">
        <f t="shared" si="190"/>
        <v>0</v>
      </c>
      <c r="CB235" s="80">
        <v>3149.3900000000003</v>
      </c>
      <c r="CC235" s="80">
        <v>1419.1</v>
      </c>
      <c r="CD235" s="82">
        <f t="shared" si="220"/>
        <v>1730.2900000000004</v>
      </c>
      <c r="CE235" s="83">
        <f t="shared" si="221"/>
        <v>0.45059519462499081</v>
      </c>
      <c r="CF235" s="84">
        <v>394.27</v>
      </c>
      <c r="CG235" s="84">
        <v>0</v>
      </c>
      <c r="CH235" s="82">
        <f t="shared" si="222"/>
        <v>394.27</v>
      </c>
      <c r="CI235" s="86">
        <f t="shared" si="223"/>
        <v>0</v>
      </c>
      <c r="CJ235" s="80">
        <v>0</v>
      </c>
      <c r="CK235" s="81">
        <v>0</v>
      </c>
      <c r="CL235" s="81">
        <v>0</v>
      </c>
      <c r="CM235" s="92"/>
      <c r="CN235" s="93">
        <v>33753.980000000003</v>
      </c>
      <c r="CO235" s="93">
        <v>33463.009999999995</v>
      </c>
      <c r="CP235" s="87">
        <f t="shared" si="224"/>
        <v>290.97000000000844</v>
      </c>
      <c r="CQ235" s="94">
        <f t="shared" si="225"/>
        <v>0.99137968322550385</v>
      </c>
      <c r="CR235" s="80">
        <v>48923.460000000006</v>
      </c>
      <c r="CS235" s="81">
        <v>48705.67</v>
      </c>
      <c r="CT235" s="87">
        <f t="shared" si="226"/>
        <v>217.79000000000815</v>
      </c>
      <c r="CU235" s="94">
        <f t="shared" si="227"/>
        <v>0.99554835246730289</v>
      </c>
      <c r="CV235" s="80">
        <v>3645.48</v>
      </c>
      <c r="CW235" s="81">
        <v>0</v>
      </c>
      <c r="CX235" s="87">
        <f t="shared" si="228"/>
        <v>3645.48</v>
      </c>
      <c r="CY235" s="86">
        <f t="shared" si="229"/>
        <v>0</v>
      </c>
      <c r="CZ235" s="80">
        <v>1749.54</v>
      </c>
      <c r="DA235" s="81">
        <v>1423.93</v>
      </c>
      <c r="DB235" s="87">
        <f t="shared" si="230"/>
        <v>325.6099999999999</v>
      </c>
      <c r="DC235" s="86">
        <f t="shared" si="241"/>
        <v>0.81388822204693811</v>
      </c>
      <c r="DD235" s="80">
        <v>222.7</v>
      </c>
      <c r="DE235" s="81">
        <v>0</v>
      </c>
      <c r="DF235" s="87">
        <f t="shared" si="231"/>
        <v>222.7</v>
      </c>
      <c r="DG235" s="86">
        <f t="shared" si="242"/>
        <v>0</v>
      </c>
      <c r="DH235" s="95">
        <v>16766.039999999997</v>
      </c>
      <c r="DI235" s="403">
        <v>11917.599999999999</v>
      </c>
      <c r="DJ235" s="87">
        <f t="shared" si="232"/>
        <v>4848.4399999999987</v>
      </c>
      <c r="DK235" s="94">
        <f t="shared" si="233"/>
        <v>0.71081781983103942</v>
      </c>
      <c r="DL235" s="80">
        <v>4247.4599999999991</v>
      </c>
      <c r="DM235" s="81">
        <v>3726.4799999999996</v>
      </c>
      <c r="DN235" s="87">
        <f t="shared" si="234"/>
        <v>520.97999999999956</v>
      </c>
      <c r="DO235" s="406">
        <f t="shared" si="249"/>
        <v>0.87734316509160781</v>
      </c>
      <c r="DP235" s="84">
        <v>0</v>
      </c>
      <c r="DQ235" s="80">
        <v>0</v>
      </c>
      <c r="DR235" s="82">
        <f t="shared" si="235"/>
        <v>0</v>
      </c>
      <c r="DS235" s="96"/>
      <c r="DT235" s="97">
        <v>11821.97</v>
      </c>
      <c r="DU235" s="97">
        <v>8240.5899999999983</v>
      </c>
      <c r="DV235" s="98">
        <f t="shared" si="238"/>
        <v>353659.87000000005</v>
      </c>
      <c r="DW235" s="87">
        <f t="shared" si="239"/>
        <v>247002.38999999998</v>
      </c>
      <c r="DX235" s="87">
        <f t="shared" si="236"/>
        <v>106657.48000000007</v>
      </c>
      <c r="DY235" s="83">
        <f t="shared" si="237"/>
        <v>0.69841791775809892</v>
      </c>
      <c r="DZ235" s="108"/>
      <c r="EA235" s="100">
        <f t="shared" si="192"/>
        <v>195660.96000000005</v>
      </c>
      <c r="EB235" s="91">
        <f t="shared" si="193"/>
        <v>60046.560000000012</v>
      </c>
      <c r="EC235" s="101"/>
      <c r="ED235" s="101"/>
      <c r="EE235" s="102">
        <v>55917.220000000008</v>
      </c>
      <c r="EF235" s="102">
        <v>66560.2</v>
      </c>
      <c r="EG235" s="103">
        <f t="shared" si="240"/>
        <v>10642.979999999989</v>
      </c>
      <c r="EH235" s="104">
        <f t="shared" si="250"/>
        <v>0.19033456956551106</v>
      </c>
      <c r="EI235" s="101"/>
      <c r="EJ235" s="112"/>
      <c r="EK235" s="396"/>
      <c r="EL235" s="2"/>
      <c r="EM235" s="101"/>
    </row>
    <row r="236" spans="1:144" s="1" customFormat="1" ht="15.75" customHeight="1" x14ac:dyDescent="0.25">
      <c r="A236" s="105" t="s">
        <v>234</v>
      </c>
      <c r="B236" s="106">
        <v>10</v>
      </c>
      <c r="C236" s="107">
        <v>1</v>
      </c>
      <c r="D236" s="76" t="s">
        <v>514</v>
      </c>
      <c r="E236" s="77">
        <v>2444.2999999999997</v>
      </c>
      <c r="F236" s="78">
        <v>92727.43</v>
      </c>
      <c r="G236" s="79">
        <v>38079.5</v>
      </c>
      <c r="H236" s="80">
        <v>3289.04</v>
      </c>
      <c r="I236" s="81">
        <v>803.9</v>
      </c>
      <c r="J236" s="82">
        <f t="shared" si="194"/>
        <v>2485.14</v>
      </c>
      <c r="K236" s="83">
        <f t="shared" si="195"/>
        <v>0.24441782404592222</v>
      </c>
      <c r="L236" s="84">
        <v>1920.73</v>
      </c>
      <c r="M236" s="84">
        <v>899.44</v>
      </c>
      <c r="N236" s="82">
        <f t="shared" si="196"/>
        <v>1021.29</v>
      </c>
      <c r="O236" s="83">
        <f t="shared" si="197"/>
        <v>0.46828028926501908</v>
      </c>
      <c r="P236" s="84">
        <v>3123.79</v>
      </c>
      <c r="Q236" s="84">
        <v>2388.5699999999997</v>
      </c>
      <c r="R236" s="82">
        <f t="shared" si="198"/>
        <v>735.22000000000025</v>
      </c>
      <c r="S236" s="83">
        <f t="shared" si="243"/>
        <v>0.76463846801481528</v>
      </c>
      <c r="T236" s="84">
        <v>623.55999999999995</v>
      </c>
      <c r="U236" s="84">
        <v>534.71</v>
      </c>
      <c r="V236" s="82">
        <f t="shared" si="199"/>
        <v>88.849999999999909</v>
      </c>
      <c r="W236" s="83">
        <f t="shared" si="244"/>
        <v>0.85751170697286561</v>
      </c>
      <c r="X236" s="84">
        <v>137.13999999999999</v>
      </c>
      <c r="Y236" s="84">
        <v>0.21</v>
      </c>
      <c r="Z236" s="82">
        <f t="shared" si="200"/>
        <v>136.92999999999998</v>
      </c>
      <c r="AA236" s="83">
        <f t="shared" si="189"/>
        <v>1.5312819017062856E-3</v>
      </c>
      <c r="AB236" s="84">
        <v>1806.3100000000002</v>
      </c>
      <c r="AC236" s="84">
        <v>904.09</v>
      </c>
      <c r="AD236" s="82">
        <f t="shared" si="201"/>
        <v>902.22000000000014</v>
      </c>
      <c r="AE236" s="83">
        <f t="shared" si="202"/>
        <v>0.50051762986419823</v>
      </c>
      <c r="AF236" s="84">
        <v>836.90999999999985</v>
      </c>
      <c r="AG236" s="84">
        <v>0</v>
      </c>
      <c r="AH236" s="82">
        <f t="shared" si="203"/>
        <v>836.90999999999985</v>
      </c>
      <c r="AI236" s="85">
        <f t="shared" si="204"/>
        <v>0</v>
      </c>
      <c r="AJ236" s="84">
        <v>4607.7499999999991</v>
      </c>
      <c r="AK236" s="84">
        <v>2624.0699999999997</v>
      </c>
      <c r="AL236" s="82">
        <f t="shared" si="205"/>
        <v>1983.6799999999994</v>
      </c>
      <c r="AM236" s="86">
        <f t="shared" si="206"/>
        <v>0.56949053225543922</v>
      </c>
      <c r="AN236" s="80">
        <v>13981.76</v>
      </c>
      <c r="AO236" s="81">
        <v>13716.17</v>
      </c>
      <c r="AP236" s="87">
        <f t="shared" si="207"/>
        <v>265.59000000000015</v>
      </c>
      <c r="AQ236" s="83">
        <f t="shared" si="247"/>
        <v>0.98100453734007731</v>
      </c>
      <c r="AR236" s="84">
        <v>0</v>
      </c>
      <c r="AS236" s="84">
        <v>0</v>
      </c>
      <c r="AT236" s="87">
        <f t="shared" si="191"/>
        <v>0</v>
      </c>
      <c r="AU236" s="96"/>
      <c r="AV236" s="80">
        <v>1114.1300000000001</v>
      </c>
      <c r="AW236" s="81">
        <v>1820.45</v>
      </c>
      <c r="AX236" s="87">
        <f t="shared" si="208"/>
        <v>-706.31999999999994</v>
      </c>
      <c r="AY236" s="83">
        <f t="shared" si="209"/>
        <v>1.6339655156938597</v>
      </c>
      <c r="AZ236" s="90">
        <v>0</v>
      </c>
      <c r="BA236" s="82">
        <v>0</v>
      </c>
      <c r="BB236" s="82">
        <f t="shared" si="210"/>
        <v>0</v>
      </c>
      <c r="BC236" s="91"/>
      <c r="BD236" s="84">
        <v>16599.5</v>
      </c>
      <c r="BE236" s="84">
        <v>243666.55000000002</v>
      </c>
      <c r="BF236" s="87">
        <f t="shared" si="211"/>
        <v>-227067.05000000002</v>
      </c>
      <c r="BG236" s="83">
        <f t="shared" si="212"/>
        <v>14.67914997439682</v>
      </c>
      <c r="BH236" s="84">
        <v>1982.5399999999995</v>
      </c>
      <c r="BI236" s="84">
        <v>327.02</v>
      </c>
      <c r="BJ236" s="82">
        <f t="shared" si="213"/>
        <v>1655.5199999999995</v>
      </c>
      <c r="BK236" s="86">
        <f t="shared" si="214"/>
        <v>0.16495001361889297</v>
      </c>
      <c r="BL236" s="80">
        <v>3290.78</v>
      </c>
      <c r="BM236" s="80">
        <v>0</v>
      </c>
      <c r="BN236" s="82">
        <f t="shared" si="215"/>
        <v>3290.78</v>
      </c>
      <c r="BO236" s="86">
        <f t="shared" si="216"/>
        <v>0</v>
      </c>
      <c r="BP236" s="80">
        <v>664.58</v>
      </c>
      <c r="BQ236" s="80">
        <v>0</v>
      </c>
      <c r="BR236" s="82">
        <f t="shared" si="217"/>
        <v>664.58</v>
      </c>
      <c r="BS236" s="86">
        <f t="shared" si="245"/>
        <v>0</v>
      </c>
      <c r="BT236" s="80">
        <v>1301.8600000000001</v>
      </c>
      <c r="BU236" s="80">
        <v>0</v>
      </c>
      <c r="BV236" s="82">
        <f t="shared" si="218"/>
        <v>1301.8600000000001</v>
      </c>
      <c r="BW236" s="86">
        <f t="shared" si="246"/>
        <v>0</v>
      </c>
      <c r="BX236" s="80">
        <v>507.18</v>
      </c>
      <c r="BY236" s="80">
        <v>0</v>
      </c>
      <c r="BZ236" s="82">
        <f t="shared" si="219"/>
        <v>507.18</v>
      </c>
      <c r="CA236" s="86">
        <f t="shared" si="190"/>
        <v>0</v>
      </c>
      <c r="CB236" s="80">
        <v>508.67000000000007</v>
      </c>
      <c r="CC236" s="80">
        <v>161.16999999999999</v>
      </c>
      <c r="CD236" s="82">
        <f t="shared" si="220"/>
        <v>347.50000000000011</v>
      </c>
      <c r="CE236" s="83">
        <f t="shared" si="221"/>
        <v>0.31684589222875337</v>
      </c>
      <c r="CF236" s="84">
        <v>105.34</v>
      </c>
      <c r="CG236" s="84">
        <v>0</v>
      </c>
      <c r="CH236" s="82">
        <f t="shared" si="222"/>
        <v>105.34</v>
      </c>
      <c r="CI236" s="86">
        <f t="shared" si="223"/>
        <v>0</v>
      </c>
      <c r="CJ236" s="80">
        <v>0</v>
      </c>
      <c r="CK236" s="81">
        <v>0</v>
      </c>
      <c r="CL236" s="81">
        <v>0</v>
      </c>
      <c r="CM236" s="92"/>
      <c r="CN236" s="93">
        <v>20276.91</v>
      </c>
      <c r="CO236" s="93">
        <v>22659.340000000004</v>
      </c>
      <c r="CP236" s="87">
        <f t="shared" si="224"/>
        <v>-2382.4300000000039</v>
      </c>
      <c r="CQ236" s="94">
        <f t="shared" si="225"/>
        <v>1.1174947267606359</v>
      </c>
      <c r="CR236" s="80">
        <v>16827.77</v>
      </c>
      <c r="CS236" s="81">
        <v>17018.8</v>
      </c>
      <c r="CT236" s="87">
        <f t="shared" si="226"/>
        <v>-191.02999999999884</v>
      </c>
      <c r="CU236" s="94">
        <f t="shared" si="227"/>
        <v>1.0113520686341684</v>
      </c>
      <c r="CV236" s="80">
        <v>2486.5700000000002</v>
      </c>
      <c r="CW236" s="81">
        <v>0</v>
      </c>
      <c r="CX236" s="87">
        <f t="shared" si="228"/>
        <v>2486.5700000000002</v>
      </c>
      <c r="CY236" s="86">
        <f t="shared" si="229"/>
        <v>0</v>
      </c>
      <c r="CZ236" s="80">
        <v>423.87</v>
      </c>
      <c r="DA236" s="81">
        <v>343.17999999999995</v>
      </c>
      <c r="DB236" s="87">
        <f t="shared" si="230"/>
        <v>80.690000000000055</v>
      </c>
      <c r="DC236" s="86">
        <f t="shared" si="241"/>
        <v>0.80963502960813449</v>
      </c>
      <c r="DD236" s="80">
        <v>54.76</v>
      </c>
      <c r="DE236" s="81">
        <v>0</v>
      </c>
      <c r="DF236" s="87">
        <f t="shared" si="231"/>
        <v>54.76</v>
      </c>
      <c r="DG236" s="86">
        <f t="shared" si="242"/>
        <v>0</v>
      </c>
      <c r="DH236" s="95">
        <v>1281.0399999999997</v>
      </c>
      <c r="DI236" s="403">
        <v>940.69999999999993</v>
      </c>
      <c r="DJ236" s="87">
        <f t="shared" si="232"/>
        <v>340.3399999999998</v>
      </c>
      <c r="DK236" s="94">
        <f t="shared" si="233"/>
        <v>0.73432523574595654</v>
      </c>
      <c r="DL236" s="80">
        <v>3974.0000000000005</v>
      </c>
      <c r="DM236" s="81">
        <v>3460.96</v>
      </c>
      <c r="DN236" s="87">
        <f t="shared" si="234"/>
        <v>513.04000000000042</v>
      </c>
      <c r="DO236" s="406">
        <f t="shared" si="249"/>
        <v>0.87090085556114738</v>
      </c>
      <c r="DP236" s="84">
        <v>0</v>
      </c>
      <c r="DQ236" s="80">
        <v>0</v>
      </c>
      <c r="DR236" s="82">
        <f t="shared" si="235"/>
        <v>0</v>
      </c>
      <c r="DS236" s="96"/>
      <c r="DT236" s="97">
        <v>3522.8900000000003</v>
      </c>
      <c r="DU236" s="97">
        <v>8996.0199999999986</v>
      </c>
      <c r="DV236" s="98">
        <f t="shared" si="238"/>
        <v>105249.37999999998</v>
      </c>
      <c r="DW236" s="87">
        <f t="shared" si="239"/>
        <v>321265.35000000003</v>
      </c>
      <c r="DX236" s="87">
        <f t="shared" si="236"/>
        <v>-216015.97000000006</v>
      </c>
      <c r="DY236" s="83">
        <f t="shared" si="237"/>
        <v>3.0524203563004373</v>
      </c>
      <c r="DZ236" s="108"/>
      <c r="EA236" s="100">
        <f t="shared" si="192"/>
        <v>-123288.54000000007</v>
      </c>
      <c r="EB236" s="91">
        <f t="shared" si="193"/>
        <v>-181114.79000000004</v>
      </c>
      <c r="EC236" s="101"/>
      <c r="ED236" s="101"/>
      <c r="EE236" s="102">
        <v>16537.190000000002</v>
      </c>
      <c r="EF236" s="102">
        <v>67183.27</v>
      </c>
      <c r="EG236" s="103">
        <f t="shared" si="240"/>
        <v>50646.080000000002</v>
      </c>
      <c r="EH236" s="104">
        <f t="shared" si="250"/>
        <v>3.0625565770242704</v>
      </c>
      <c r="EI236" s="101"/>
      <c r="EJ236" s="113"/>
      <c r="EK236" s="396"/>
      <c r="EL236" s="2"/>
      <c r="EM236" s="101"/>
      <c r="EN236" s="21"/>
    </row>
    <row r="237" spans="1:144" s="1" customFormat="1" ht="15.75" customHeight="1" x14ac:dyDescent="0.25">
      <c r="A237" s="105" t="s">
        <v>235</v>
      </c>
      <c r="B237" s="106">
        <v>10</v>
      </c>
      <c r="C237" s="107">
        <v>2</v>
      </c>
      <c r="D237" s="76" t="s">
        <v>515</v>
      </c>
      <c r="E237" s="77">
        <v>4682.2571428571437</v>
      </c>
      <c r="F237" s="78">
        <v>8259.9800000000323</v>
      </c>
      <c r="G237" s="79">
        <v>-18059.649999999994</v>
      </c>
      <c r="H237" s="80">
        <v>6327.53</v>
      </c>
      <c r="I237" s="81">
        <v>1084.8899999999999</v>
      </c>
      <c r="J237" s="82">
        <f t="shared" si="194"/>
        <v>5242.6399999999994</v>
      </c>
      <c r="K237" s="83">
        <f t="shared" si="195"/>
        <v>0.17145552846055254</v>
      </c>
      <c r="L237" s="84">
        <v>3769.76</v>
      </c>
      <c r="M237" s="84">
        <v>888.29</v>
      </c>
      <c r="N237" s="82">
        <f t="shared" si="196"/>
        <v>2881.4700000000003</v>
      </c>
      <c r="O237" s="83">
        <f t="shared" si="197"/>
        <v>0.23563569033572426</v>
      </c>
      <c r="P237" s="84">
        <v>5735.2999999999993</v>
      </c>
      <c r="Q237" s="84">
        <v>4401.2199999999993</v>
      </c>
      <c r="R237" s="82">
        <f t="shared" si="198"/>
        <v>1334.08</v>
      </c>
      <c r="S237" s="83">
        <f t="shared" si="243"/>
        <v>0.76739141806008404</v>
      </c>
      <c r="T237" s="84">
        <v>1152.8399999999999</v>
      </c>
      <c r="U237" s="84">
        <v>986.64</v>
      </c>
      <c r="V237" s="82">
        <f t="shared" si="199"/>
        <v>166.19999999999993</v>
      </c>
      <c r="W237" s="83">
        <f t="shared" si="244"/>
        <v>0.85583428749869894</v>
      </c>
      <c r="X237" s="84">
        <v>273.91999999999996</v>
      </c>
      <c r="Y237" s="84">
        <v>0.45</v>
      </c>
      <c r="Z237" s="82">
        <f t="shared" si="200"/>
        <v>273.46999999999997</v>
      </c>
      <c r="AA237" s="83">
        <f t="shared" si="189"/>
        <v>1.6428154205607478E-3</v>
      </c>
      <c r="AB237" s="84">
        <v>3202.1899999999996</v>
      </c>
      <c r="AC237" s="84">
        <v>2662.58</v>
      </c>
      <c r="AD237" s="82">
        <f t="shared" si="201"/>
        <v>539.60999999999967</v>
      </c>
      <c r="AE237" s="83">
        <f t="shared" si="202"/>
        <v>0.83148720094685213</v>
      </c>
      <c r="AF237" s="84">
        <v>1603.18</v>
      </c>
      <c r="AG237" s="84">
        <v>0</v>
      </c>
      <c r="AH237" s="82">
        <f t="shared" si="203"/>
        <v>1603.18</v>
      </c>
      <c r="AI237" s="85">
        <f t="shared" si="204"/>
        <v>0</v>
      </c>
      <c r="AJ237" s="84">
        <v>8575.18</v>
      </c>
      <c r="AK237" s="84">
        <v>12653.76</v>
      </c>
      <c r="AL237" s="82">
        <f t="shared" si="205"/>
        <v>-4078.58</v>
      </c>
      <c r="AM237" s="86">
        <f t="shared" si="206"/>
        <v>1.4756261676139744</v>
      </c>
      <c r="AN237" s="80">
        <v>22303.94</v>
      </c>
      <c r="AO237" s="81">
        <v>22984.65</v>
      </c>
      <c r="AP237" s="87">
        <f t="shared" si="207"/>
        <v>-680.71000000000276</v>
      </c>
      <c r="AQ237" s="83">
        <f t="shared" si="247"/>
        <v>1.0305197198342537</v>
      </c>
      <c r="AR237" s="84">
        <v>0</v>
      </c>
      <c r="AS237" s="84">
        <v>0</v>
      </c>
      <c r="AT237" s="87">
        <f t="shared" si="191"/>
        <v>0</v>
      </c>
      <c r="AU237" s="96"/>
      <c r="AV237" s="80">
        <v>2173.0299999999997</v>
      </c>
      <c r="AW237" s="81">
        <v>3640.92</v>
      </c>
      <c r="AX237" s="87">
        <f t="shared" si="208"/>
        <v>-1467.8900000000003</v>
      </c>
      <c r="AY237" s="83">
        <f t="shared" si="209"/>
        <v>1.6755037896393516</v>
      </c>
      <c r="AZ237" s="90">
        <v>0</v>
      </c>
      <c r="BA237" s="82">
        <v>0</v>
      </c>
      <c r="BB237" s="82">
        <f t="shared" si="210"/>
        <v>0</v>
      </c>
      <c r="BC237" s="91"/>
      <c r="BD237" s="84">
        <v>29315.489999999998</v>
      </c>
      <c r="BE237" s="84">
        <v>258956.49</v>
      </c>
      <c r="BF237" s="87">
        <f t="shared" si="211"/>
        <v>-229641</v>
      </c>
      <c r="BG237" s="83">
        <f t="shared" si="212"/>
        <v>8.8334354977522125</v>
      </c>
      <c r="BH237" s="84">
        <v>3815.0699999999997</v>
      </c>
      <c r="BI237" s="84">
        <v>0</v>
      </c>
      <c r="BJ237" s="82">
        <f t="shared" si="213"/>
        <v>3815.0699999999997</v>
      </c>
      <c r="BK237" s="86">
        <f t="shared" si="214"/>
        <v>0</v>
      </c>
      <c r="BL237" s="80">
        <v>6460.63</v>
      </c>
      <c r="BM237" s="80">
        <v>0</v>
      </c>
      <c r="BN237" s="82">
        <f t="shared" si="215"/>
        <v>6460.63</v>
      </c>
      <c r="BO237" s="86">
        <f t="shared" si="216"/>
        <v>0</v>
      </c>
      <c r="BP237" s="80">
        <v>1263.23</v>
      </c>
      <c r="BQ237" s="80">
        <v>0</v>
      </c>
      <c r="BR237" s="82">
        <f t="shared" si="217"/>
        <v>1263.23</v>
      </c>
      <c r="BS237" s="86">
        <f t="shared" si="245"/>
        <v>0</v>
      </c>
      <c r="BT237" s="80">
        <v>2217.6</v>
      </c>
      <c r="BU237" s="80">
        <v>0</v>
      </c>
      <c r="BV237" s="82">
        <f t="shared" si="218"/>
        <v>2217.6</v>
      </c>
      <c r="BW237" s="86">
        <f t="shared" si="246"/>
        <v>0</v>
      </c>
      <c r="BX237" s="80">
        <v>1015.54</v>
      </c>
      <c r="BY237" s="80">
        <v>0</v>
      </c>
      <c r="BZ237" s="82">
        <f t="shared" si="219"/>
        <v>1015.54</v>
      </c>
      <c r="CA237" s="86">
        <f t="shared" si="190"/>
        <v>0</v>
      </c>
      <c r="CB237" s="80">
        <v>1021.2299999999998</v>
      </c>
      <c r="CC237" s="80">
        <v>7858.8099999999995</v>
      </c>
      <c r="CD237" s="82">
        <f t="shared" si="220"/>
        <v>-6837.58</v>
      </c>
      <c r="CE237" s="83">
        <f t="shared" si="221"/>
        <v>7.6954358959294193</v>
      </c>
      <c r="CF237" s="84">
        <v>196.68</v>
      </c>
      <c r="CG237" s="84">
        <v>0</v>
      </c>
      <c r="CH237" s="82">
        <f t="shared" si="222"/>
        <v>196.68</v>
      </c>
      <c r="CI237" s="86">
        <f t="shared" si="223"/>
        <v>0</v>
      </c>
      <c r="CJ237" s="80">
        <v>0</v>
      </c>
      <c r="CK237" s="81">
        <v>0</v>
      </c>
      <c r="CL237" s="81">
        <v>0</v>
      </c>
      <c r="CM237" s="92"/>
      <c r="CN237" s="93">
        <v>26834.94</v>
      </c>
      <c r="CO237" s="93">
        <v>26921.18</v>
      </c>
      <c r="CP237" s="87">
        <f t="shared" si="224"/>
        <v>-86.240000000001601</v>
      </c>
      <c r="CQ237" s="94">
        <f t="shared" si="225"/>
        <v>1.0032137206194611</v>
      </c>
      <c r="CR237" s="80">
        <v>21956.969999999998</v>
      </c>
      <c r="CS237" s="81">
        <v>20813.29</v>
      </c>
      <c r="CT237" s="87">
        <f t="shared" si="226"/>
        <v>1143.6799999999967</v>
      </c>
      <c r="CU237" s="94">
        <f t="shared" si="227"/>
        <v>0.94791266736712776</v>
      </c>
      <c r="CV237" s="80">
        <v>3093.1800000000003</v>
      </c>
      <c r="CW237" s="81">
        <v>0</v>
      </c>
      <c r="CX237" s="87">
        <f t="shared" si="228"/>
        <v>3093.1800000000003</v>
      </c>
      <c r="CY237" s="86">
        <f t="shared" si="229"/>
        <v>0</v>
      </c>
      <c r="CZ237" s="80">
        <v>776.79000000000008</v>
      </c>
      <c r="DA237" s="81">
        <v>636.53</v>
      </c>
      <c r="DB237" s="87">
        <f t="shared" si="230"/>
        <v>140.2600000000001</v>
      </c>
      <c r="DC237" s="86">
        <f t="shared" si="241"/>
        <v>0.81943639851182415</v>
      </c>
      <c r="DD237" s="80">
        <v>99.72999999999999</v>
      </c>
      <c r="DE237" s="81">
        <v>0</v>
      </c>
      <c r="DF237" s="87">
        <f t="shared" si="231"/>
        <v>99.72999999999999</v>
      </c>
      <c r="DG237" s="86">
        <f t="shared" si="242"/>
        <v>0</v>
      </c>
      <c r="DH237" s="95">
        <v>3994.3300000000004</v>
      </c>
      <c r="DI237" s="403">
        <v>2689.64</v>
      </c>
      <c r="DJ237" s="87">
        <f t="shared" si="232"/>
        <v>1304.6900000000005</v>
      </c>
      <c r="DK237" s="94">
        <f t="shared" si="233"/>
        <v>0.6733644941704866</v>
      </c>
      <c r="DL237" s="80">
        <v>7519.4400000000005</v>
      </c>
      <c r="DM237" s="81">
        <v>6398.2699999999995</v>
      </c>
      <c r="DN237" s="87">
        <f t="shared" si="234"/>
        <v>1121.170000000001</v>
      </c>
      <c r="DO237" s="406">
        <f t="shared" si="249"/>
        <v>0.85089714127647786</v>
      </c>
      <c r="DP237" s="84">
        <v>0</v>
      </c>
      <c r="DQ237" s="80">
        <v>0</v>
      </c>
      <c r="DR237" s="82">
        <f t="shared" si="235"/>
        <v>0</v>
      </c>
      <c r="DS237" s="96"/>
      <c r="DT237" s="97">
        <v>5694.05</v>
      </c>
      <c r="DU237" s="97">
        <v>15095.82</v>
      </c>
      <c r="DV237" s="98">
        <f t="shared" si="238"/>
        <v>170391.76999999996</v>
      </c>
      <c r="DW237" s="87">
        <f t="shared" si="239"/>
        <v>388673.43</v>
      </c>
      <c r="DX237" s="87">
        <f t="shared" si="236"/>
        <v>-218281.66000000003</v>
      </c>
      <c r="DY237" s="83">
        <f t="shared" si="237"/>
        <v>2.2810575299499507</v>
      </c>
      <c r="DZ237" s="108"/>
      <c r="EA237" s="100">
        <f t="shared" si="192"/>
        <v>-210021.68</v>
      </c>
      <c r="EB237" s="91">
        <f t="shared" si="193"/>
        <v>-239569.47999999995</v>
      </c>
      <c r="EC237" s="101"/>
      <c r="ED237" s="101"/>
      <c r="EE237" s="102">
        <v>26926.670000000009</v>
      </c>
      <c r="EF237" s="102">
        <v>90677.61</v>
      </c>
      <c r="EG237" s="103">
        <f t="shared" si="240"/>
        <v>63750.939999999988</v>
      </c>
      <c r="EH237" s="104">
        <f t="shared" si="250"/>
        <v>2.3675760872027607</v>
      </c>
      <c r="EI237" s="101"/>
      <c r="EJ237" s="101"/>
      <c r="EK237" s="396"/>
      <c r="EL237" s="2"/>
      <c r="EM237" s="101"/>
      <c r="EN237" s="21"/>
    </row>
    <row r="238" spans="1:144" s="1" customFormat="1" ht="15.75" customHeight="1" x14ac:dyDescent="0.25">
      <c r="A238" s="105" t="s">
        <v>236</v>
      </c>
      <c r="B238" s="106">
        <v>2</v>
      </c>
      <c r="C238" s="107">
        <v>2</v>
      </c>
      <c r="D238" s="76" t="s">
        <v>516</v>
      </c>
      <c r="E238" s="77">
        <v>395.69999999999993</v>
      </c>
      <c r="F238" s="78">
        <v>22314.13</v>
      </c>
      <c r="G238" s="79">
        <v>24748.13</v>
      </c>
      <c r="H238" s="80">
        <v>771.18999999999994</v>
      </c>
      <c r="I238" s="81">
        <v>145.51999999999998</v>
      </c>
      <c r="J238" s="82">
        <f t="shared" si="194"/>
        <v>625.66999999999996</v>
      </c>
      <c r="K238" s="83">
        <f t="shared" si="195"/>
        <v>0.18869539283445064</v>
      </c>
      <c r="L238" s="84">
        <v>311.53999999999996</v>
      </c>
      <c r="M238" s="84">
        <v>227.05</v>
      </c>
      <c r="N238" s="82">
        <f t="shared" si="196"/>
        <v>84.489999999999952</v>
      </c>
      <c r="O238" s="83">
        <f t="shared" si="197"/>
        <v>0.72879887012903655</v>
      </c>
      <c r="P238" s="84">
        <v>0</v>
      </c>
      <c r="Q238" s="84">
        <v>0</v>
      </c>
      <c r="R238" s="82">
        <f t="shared" si="198"/>
        <v>0</v>
      </c>
      <c r="S238" s="83"/>
      <c r="T238" s="84">
        <v>0</v>
      </c>
      <c r="U238" s="84">
        <v>0</v>
      </c>
      <c r="V238" s="82">
        <f t="shared" si="199"/>
        <v>0</v>
      </c>
      <c r="W238" s="83"/>
      <c r="X238" s="84">
        <v>0</v>
      </c>
      <c r="Y238" s="84">
        <v>0</v>
      </c>
      <c r="Z238" s="82">
        <f t="shared" si="200"/>
        <v>0</v>
      </c>
      <c r="AA238" s="83"/>
      <c r="AB238" s="84">
        <v>688.35000000000014</v>
      </c>
      <c r="AC238" s="84">
        <v>139.34</v>
      </c>
      <c r="AD238" s="82">
        <f t="shared" si="201"/>
        <v>549.0100000000001</v>
      </c>
      <c r="AE238" s="83">
        <f t="shared" si="202"/>
        <v>0.20242609137793272</v>
      </c>
      <c r="AF238" s="84">
        <v>135.49</v>
      </c>
      <c r="AG238" s="84">
        <v>0</v>
      </c>
      <c r="AH238" s="82">
        <f t="shared" si="203"/>
        <v>135.49</v>
      </c>
      <c r="AI238" s="85">
        <f t="shared" si="204"/>
        <v>0</v>
      </c>
      <c r="AJ238" s="84">
        <v>633.02</v>
      </c>
      <c r="AK238" s="84">
        <v>424.78</v>
      </c>
      <c r="AL238" s="82">
        <f t="shared" si="205"/>
        <v>208.24</v>
      </c>
      <c r="AM238" s="86">
        <f t="shared" si="206"/>
        <v>0.6710372500078986</v>
      </c>
      <c r="AN238" s="80">
        <v>0</v>
      </c>
      <c r="AO238" s="81">
        <v>0</v>
      </c>
      <c r="AP238" s="87">
        <f t="shared" si="207"/>
        <v>0</v>
      </c>
      <c r="AQ238" s="83"/>
      <c r="AR238" s="84">
        <v>0</v>
      </c>
      <c r="AS238" s="84">
        <v>0</v>
      </c>
      <c r="AT238" s="87">
        <f t="shared" si="191"/>
        <v>0</v>
      </c>
      <c r="AU238" s="96"/>
      <c r="AV238" s="80">
        <v>533.1</v>
      </c>
      <c r="AW238" s="81">
        <v>546.16999999999996</v>
      </c>
      <c r="AX238" s="87">
        <f t="shared" si="208"/>
        <v>-13.069999999999936</v>
      </c>
      <c r="AY238" s="83">
        <f t="shared" si="209"/>
        <v>1.0245169761770774</v>
      </c>
      <c r="AZ238" s="90">
        <v>0</v>
      </c>
      <c r="BA238" s="82">
        <v>0</v>
      </c>
      <c r="BB238" s="82">
        <f t="shared" si="210"/>
        <v>0</v>
      </c>
      <c r="BC238" s="91"/>
      <c r="BD238" s="84">
        <v>3085.81</v>
      </c>
      <c r="BE238" s="84">
        <v>927.11999999999989</v>
      </c>
      <c r="BF238" s="87">
        <f t="shared" si="211"/>
        <v>2158.69</v>
      </c>
      <c r="BG238" s="83">
        <f t="shared" si="212"/>
        <v>0.30044623615841543</v>
      </c>
      <c r="BH238" s="84">
        <v>468.93</v>
      </c>
      <c r="BI238" s="84">
        <v>0</v>
      </c>
      <c r="BJ238" s="82">
        <f t="shared" si="213"/>
        <v>468.93</v>
      </c>
      <c r="BK238" s="86">
        <f t="shared" si="214"/>
        <v>0</v>
      </c>
      <c r="BL238" s="80">
        <v>531.53000000000009</v>
      </c>
      <c r="BM238" s="80">
        <v>0</v>
      </c>
      <c r="BN238" s="82">
        <f t="shared" si="215"/>
        <v>531.53000000000009</v>
      </c>
      <c r="BO238" s="86">
        <f t="shared" si="216"/>
        <v>0</v>
      </c>
      <c r="BP238" s="80">
        <v>0</v>
      </c>
      <c r="BQ238" s="80">
        <v>0</v>
      </c>
      <c r="BR238" s="82">
        <f t="shared" si="217"/>
        <v>0</v>
      </c>
      <c r="BS238" s="86"/>
      <c r="BT238" s="80">
        <v>0</v>
      </c>
      <c r="BU238" s="80">
        <v>0</v>
      </c>
      <c r="BV238" s="82">
        <f t="shared" si="218"/>
        <v>0</v>
      </c>
      <c r="BW238" s="86"/>
      <c r="BX238" s="80">
        <v>0</v>
      </c>
      <c r="BY238" s="80">
        <v>0</v>
      </c>
      <c r="BZ238" s="82">
        <f t="shared" si="219"/>
        <v>0</v>
      </c>
      <c r="CA238" s="86"/>
      <c r="CB238" s="80">
        <v>156.68</v>
      </c>
      <c r="CC238" s="80">
        <v>0</v>
      </c>
      <c r="CD238" s="82">
        <f t="shared" si="220"/>
        <v>156.68</v>
      </c>
      <c r="CE238" s="83">
        <f t="shared" si="221"/>
        <v>0</v>
      </c>
      <c r="CF238" s="84">
        <v>37.54</v>
      </c>
      <c r="CG238" s="84">
        <v>0</v>
      </c>
      <c r="CH238" s="82">
        <f t="shared" si="222"/>
        <v>37.54</v>
      </c>
      <c r="CI238" s="86">
        <f t="shared" si="223"/>
        <v>0</v>
      </c>
      <c r="CJ238" s="80">
        <v>0</v>
      </c>
      <c r="CK238" s="81">
        <v>0</v>
      </c>
      <c r="CL238" s="81">
        <v>0</v>
      </c>
      <c r="CM238" s="92"/>
      <c r="CN238" s="93">
        <v>3448.5199999999995</v>
      </c>
      <c r="CO238" s="93">
        <v>5850.9000000000005</v>
      </c>
      <c r="CP238" s="87">
        <f t="shared" si="224"/>
        <v>-2402.380000000001</v>
      </c>
      <c r="CQ238" s="94">
        <f t="shared" si="225"/>
        <v>1.6966408778258504</v>
      </c>
      <c r="CR238" s="80">
        <v>1239.5800000000002</v>
      </c>
      <c r="CS238" s="81">
        <v>1561.93</v>
      </c>
      <c r="CT238" s="87">
        <f t="shared" si="226"/>
        <v>-322.34999999999991</v>
      </c>
      <c r="CU238" s="94">
        <f t="shared" si="227"/>
        <v>1.2600477581116183</v>
      </c>
      <c r="CV238" s="80">
        <v>1070.3999999999999</v>
      </c>
      <c r="CW238" s="81">
        <v>0</v>
      </c>
      <c r="CX238" s="87">
        <f t="shared" si="228"/>
        <v>1070.3999999999999</v>
      </c>
      <c r="CY238" s="86">
        <f t="shared" si="229"/>
        <v>0</v>
      </c>
      <c r="CZ238" s="80">
        <v>0</v>
      </c>
      <c r="DA238" s="81">
        <v>0</v>
      </c>
      <c r="DB238" s="87">
        <f t="shared" si="230"/>
        <v>0</v>
      </c>
      <c r="DC238" s="86"/>
      <c r="DD238" s="80">
        <v>0</v>
      </c>
      <c r="DE238" s="81">
        <v>0</v>
      </c>
      <c r="DF238" s="87">
        <f t="shared" si="231"/>
        <v>0</v>
      </c>
      <c r="DG238" s="86"/>
      <c r="DH238" s="95">
        <v>448.62999999999994</v>
      </c>
      <c r="DI238" s="403">
        <v>407.04</v>
      </c>
      <c r="DJ238" s="87">
        <f t="shared" si="232"/>
        <v>41.589999999999918</v>
      </c>
      <c r="DK238" s="94">
        <f t="shared" si="233"/>
        <v>0.90729554421238012</v>
      </c>
      <c r="DL238" s="80">
        <v>0</v>
      </c>
      <c r="DM238" s="81">
        <v>0</v>
      </c>
      <c r="DN238" s="87">
        <f t="shared" si="234"/>
        <v>0</v>
      </c>
      <c r="DO238" s="406"/>
      <c r="DP238" s="84">
        <v>0</v>
      </c>
      <c r="DQ238" s="80">
        <v>0</v>
      </c>
      <c r="DR238" s="82">
        <f t="shared" si="235"/>
        <v>0</v>
      </c>
      <c r="DS238" s="96"/>
      <c r="DT238" s="97">
        <v>464.32999999999993</v>
      </c>
      <c r="DU238" s="97">
        <v>339.85</v>
      </c>
      <c r="DV238" s="98">
        <f t="shared" si="238"/>
        <v>14024.64</v>
      </c>
      <c r="DW238" s="87">
        <f t="shared" si="239"/>
        <v>10569.700000000003</v>
      </c>
      <c r="DX238" s="87">
        <f t="shared" si="236"/>
        <v>3454.9399999999969</v>
      </c>
      <c r="DY238" s="83">
        <f t="shared" si="237"/>
        <v>0.75365214365573752</v>
      </c>
      <c r="DZ238" s="108"/>
      <c r="EA238" s="100">
        <f t="shared" si="192"/>
        <v>25769.07</v>
      </c>
      <c r="EB238" s="91">
        <f t="shared" si="193"/>
        <v>28101.500000000004</v>
      </c>
      <c r="EC238" s="101"/>
      <c r="ED238" s="101"/>
      <c r="EE238" s="102">
        <v>2191.3500000000004</v>
      </c>
      <c r="EF238" s="102">
        <v>100463.19</v>
      </c>
      <c r="EG238" s="103">
        <f t="shared" si="240"/>
        <v>98271.84</v>
      </c>
      <c r="EH238" s="104">
        <v>0</v>
      </c>
      <c r="EI238" s="101"/>
      <c r="EJ238" s="110"/>
      <c r="EK238" s="396"/>
      <c r="EL238" s="2"/>
      <c r="EM238" s="101"/>
      <c r="EN238" s="21"/>
    </row>
    <row r="239" spans="1:144" s="4" customFormat="1" ht="15" customHeight="1" thickBot="1" x14ac:dyDescent="0.3">
      <c r="A239" s="105" t="s">
        <v>237</v>
      </c>
      <c r="B239" s="114">
        <v>9</v>
      </c>
      <c r="C239" s="115">
        <v>2</v>
      </c>
      <c r="D239" s="76" t="s">
        <v>517</v>
      </c>
      <c r="E239" s="77">
        <v>4201.7</v>
      </c>
      <c r="F239" s="78">
        <v>147971.70000000001</v>
      </c>
      <c r="G239" s="79">
        <v>96145.47</v>
      </c>
      <c r="H239" s="399">
        <v>5555.84</v>
      </c>
      <c r="I239" s="116">
        <v>987.66</v>
      </c>
      <c r="J239" s="117">
        <f t="shared" si="194"/>
        <v>4568.18</v>
      </c>
      <c r="K239" s="118">
        <f t="shared" si="195"/>
        <v>0.17776969819145258</v>
      </c>
      <c r="L239" s="84">
        <v>3117.0099999999998</v>
      </c>
      <c r="M239" s="84">
        <v>498.61000000000007</v>
      </c>
      <c r="N239" s="117">
        <f t="shared" si="196"/>
        <v>2618.3999999999996</v>
      </c>
      <c r="O239" s="118">
        <f t="shared" si="197"/>
        <v>0.15996419645750257</v>
      </c>
      <c r="P239" s="84">
        <v>4428.5300000000007</v>
      </c>
      <c r="Q239" s="84">
        <v>3406.5800000000004</v>
      </c>
      <c r="R239" s="117">
        <f t="shared" si="198"/>
        <v>1021.9500000000003</v>
      </c>
      <c r="S239" s="118">
        <f t="shared" si="243"/>
        <v>0.76923493800425868</v>
      </c>
      <c r="T239" s="84">
        <v>0</v>
      </c>
      <c r="U239" s="84">
        <v>0</v>
      </c>
      <c r="V239" s="117">
        <f t="shared" si="199"/>
        <v>0</v>
      </c>
      <c r="W239" s="118"/>
      <c r="X239" s="84">
        <v>257.65000000000003</v>
      </c>
      <c r="Y239" s="84">
        <v>211.31</v>
      </c>
      <c r="Z239" s="117">
        <f t="shared" si="200"/>
        <v>46.340000000000032</v>
      </c>
      <c r="AA239" s="118">
        <f t="shared" si="189"/>
        <v>0.82014360566660183</v>
      </c>
      <c r="AB239" s="84">
        <v>2696.47</v>
      </c>
      <c r="AC239" s="84">
        <v>2124.21</v>
      </c>
      <c r="AD239" s="117">
        <f t="shared" si="201"/>
        <v>572.25999999999976</v>
      </c>
      <c r="AE239" s="118">
        <f t="shared" si="202"/>
        <v>0.78777438651273712</v>
      </c>
      <c r="AF239" s="84">
        <v>1438.69</v>
      </c>
      <c r="AG239" s="84">
        <v>2490.06</v>
      </c>
      <c r="AH239" s="117">
        <f t="shared" si="203"/>
        <v>-1051.3699999999999</v>
      </c>
      <c r="AI239" s="119">
        <f t="shared" si="204"/>
        <v>1.7307828649674355</v>
      </c>
      <c r="AJ239" s="84">
        <v>7658.83</v>
      </c>
      <c r="AK239" s="84">
        <v>4510.4399999999996</v>
      </c>
      <c r="AL239" s="117">
        <f t="shared" si="205"/>
        <v>3148.3900000000003</v>
      </c>
      <c r="AM239" s="120">
        <f t="shared" si="206"/>
        <v>0.58892023977552699</v>
      </c>
      <c r="AN239" s="399">
        <v>17883.330000000002</v>
      </c>
      <c r="AO239" s="116">
        <v>17543.690000000002</v>
      </c>
      <c r="AP239" s="121">
        <f t="shared" si="207"/>
        <v>339.63999999999942</v>
      </c>
      <c r="AQ239" s="118">
        <f t="shared" si="247"/>
        <v>0.98100801137148397</v>
      </c>
      <c r="AR239" s="84">
        <v>2068.89</v>
      </c>
      <c r="AS239" s="84">
        <v>2031.4399999999998</v>
      </c>
      <c r="AT239" s="121">
        <f t="shared" si="191"/>
        <v>37.450000000000045</v>
      </c>
      <c r="AU239" s="122">
        <f t="shared" si="248"/>
        <v>0.98189850596213424</v>
      </c>
      <c r="AV239" s="399">
        <v>2010.0800000000002</v>
      </c>
      <c r="AW239" s="116">
        <v>0</v>
      </c>
      <c r="AX239" s="121">
        <f t="shared" si="208"/>
        <v>2010.0800000000002</v>
      </c>
      <c r="AY239" s="118">
        <f t="shared" si="209"/>
        <v>0</v>
      </c>
      <c r="AZ239" s="90">
        <v>0</v>
      </c>
      <c r="BA239" s="82">
        <v>0</v>
      </c>
      <c r="BB239" s="117">
        <f t="shared" si="210"/>
        <v>0</v>
      </c>
      <c r="BC239" s="123"/>
      <c r="BD239" s="84">
        <v>23727.989999999998</v>
      </c>
      <c r="BE239" s="84">
        <v>694.06999999999994</v>
      </c>
      <c r="BF239" s="121">
        <f t="shared" si="211"/>
        <v>23033.919999999998</v>
      </c>
      <c r="BG239" s="118">
        <f t="shared" si="212"/>
        <v>2.9251108079529704E-2</v>
      </c>
      <c r="BH239" s="84">
        <v>3210.3900000000003</v>
      </c>
      <c r="BI239" s="84">
        <v>0</v>
      </c>
      <c r="BJ239" s="117">
        <f t="shared" si="213"/>
        <v>3210.3900000000003</v>
      </c>
      <c r="BK239" s="120">
        <f t="shared" si="214"/>
        <v>0</v>
      </c>
      <c r="BL239" s="80">
        <v>5518.1399999999994</v>
      </c>
      <c r="BM239" s="80">
        <v>0</v>
      </c>
      <c r="BN239" s="117">
        <f t="shared" si="215"/>
        <v>5518.1399999999994</v>
      </c>
      <c r="BO239" s="120">
        <f t="shared" si="216"/>
        <v>0</v>
      </c>
      <c r="BP239" s="80">
        <v>1149.9100000000001</v>
      </c>
      <c r="BQ239" s="80">
        <v>0</v>
      </c>
      <c r="BR239" s="117">
        <f t="shared" si="217"/>
        <v>1149.9100000000001</v>
      </c>
      <c r="BS239" s="120">
        <f t="shared" si="245"/>
        <v>0</v>
      </c>
      <c r="BT239" s="80">
        <v>0</v>
      </c>
      <c r="BU239" s="80">
        <v>0</v>
      </c>
      <c r="BV239" s="117">
        <f t="shared" si="218"/>
        <v>0</v>
      </c>
      <c r="BW239" s="120"/>
      <c r="BX239" s="80">
        <v>949.54</v>
      </c>
      <c r="BY239" s="80">
        <v>0</v>
      </c>
      <c r="BZ239" s="117">
        <f t="shared" si="219"/>
        <v>949.54</v>
      </c>
      <c r="CA239" s="120">
        <f t="shared" si="190"/>
        <v>0</v>
      </c>
      <c r="CB239" s="80">
        <v>962.29000000000008</v>
      </c>
      <c r="CC239" s="80">
        <v>0</v>
      </c>
      <c r="CD239" s="117">
        <f t="shared" si="220"/>
        <v>962.29000000000008</v>
      </c>
      <c r="CE239" s="118">
        <f t="shared" si="221"/>
        <v>0</v>
      </c>
      <c r="CF239" s="84">
        <v>140.36000000000001</v>
      </c>
      <c r="CG239" s="84">
        <v>0</v>
      </c>
      <c r="CH239" s="82">
        <f t="shared" si="222"/>
        <v>140.36000000000001</v>
      </c>
      <c r="CI239" s="86">
        <f t="shared" si="223"/>
        <v>0</v>
      </c>
      <c r="CJ239" s="80">
        <v>0</v>
      </c>
      <c r="CK239" s="81">
        <v>0</v>
      </c>
      <c r="CL239" s="116">
        <v>0</v>
      </c>
      <c r="CM239" s="124"/>
      <c r="CN239" s="93">
        <v>43998.57</v>
      </c>
      <c r="CO239" s="93">
        <v>46385.439999999995</v>
      </c>
      <c r="CP239" s="121">
        <f t="shared" si="224"/>
        <v>-2386.8699999999953</v>
      </c>
      <c r="CQ239" s="125">
        <f t="shared" si="225"/>
        <v>1.054248808540823</v>
      </c>
      <c r="CR239" s="399">
        <v>20093.77</v>
      </c>
      <c r="CS239" s="116">
        <v>20606.39</v>
      </c>
      <c r="CT239" s="121">
        <f t="shared" si="226"/>
        <v>-512.61999999999898</v>
      </c>
      <c r="CU239" s="125">
        <f t="shared" si="227"/>
        <v>1.0255113898486943</v>
      </c>
      <c r="CV239" s="399">
        <v>2424.71</v>
      </c>
      <c r="CW239" s="116">
        <v>0</v>
      </c>
      <c r="CX239" s="121">
        <f t="shared" si="228"/>
        <v>2424.71</v>
      </c>
      <c r="CY239" s="120">
        <f t="shared" si="229"/>
        <v>0</v>
      </c>
      <c r="CZ239" s="399">
        <v>816.02</v>
      </c>
      <c r="DA239" s="116">
        <v>654.36999999999989</v>
      </c>
      <c r="DB239" s="121">
        <f t="shared" si="230"/>
        <v>161.65000000000009</v>
      </c>
      <c r="DC239" s="120">
        <f t="shared" si="241"/>
        <v>0.8019043650890908</v>
      </c>
      <c r="DD239" s="399">
        <v>105.02000000000001</v>
      </c>
      <c r="DE239" s="116">
        <v>341.32</v>
      </c>
      <c r="DF239" s="121">
        <f t="shared" si="231"/>
        <v>-236.29999999999998</v>
      </c>
      <c r="DG239" s="120">
        <f t="shared" si="242"/>
        <v>3.2500476099790512</v>
      </c>
      <c r="DH239" s="404">
        <v>7078.2599999999984</v>
      </c>
      <c r="DI239" s="405">
        <v>6365.7900000000009</v>
      </c>
      <c r="DJ239" s="121">
        <f t="shared" si="232"/>
        <v>712.46999999999753</v>
      </c>
      <c r="DK239" s="125">
        <f t="shared" si="233"/>
        <v>0.89934390655330576</v>
      </c>
      <c r="DL239" s="399">
        <v>14641.04</v>
      </c>
      <c r="DM239" s="116">
        <v>8180.76</v>
      </c>
      <c r="DN239" s="121">
        <f t="shared" si="234"/>
        <v>6460.2800000000007</v>
      </c>
      <c r="DO239" s="407">
        <f t="shared" si="249"/>
        <v>0.55875538896143984</v>
      </c>
      <c r="DP239" s="84">
        <v>0</v>
      </c>
      <c r="DQ239" s="80">
        <v>0</v>
      </c>
      <c r="DR239" s="117">
        <f t="shared" si="235"/>
        <v>0</v>
      </c>
      <c r="DS239" s="122"/>
      <c r="DT239" s="97">
        <v>5904.77</v>
      </c>
      <c r="DU239" s="97">
        <v>3992.77</v>
      </c>
      <c r="DV239" s="98">
        <f t="shared" si="238"/>
        <v>177836.10000000003</v>
      </c>
      <c r="DW239" s="87">
        <f t="shared" si="239"/>
        <v>121024.91</v>
      </c>
      <c r="DX239" s="121">
        <f t="shared" si="236"/>
        <v>56811.190000000031</v>
      </c>
      <c r="DY239" s="118">
        <f t="shared" si="237"/>
        <v>0.68054185848655013</v>
      </c>
      <c r="DZ239" s="108"/>
      <c r="EA239" s="126">
        <f t="shared" si="192"/>
        <v>204782.89000000004</v>
      </c>
      <c r="EB239" s="123">
        <f t="shared" si="193"/>
        <v>131110.01999999996</v>
      </c>
      <c r="EC239" s="101"/>
      <c r="ED239" s="101"/>
      <c r="EE239" s="102">
        <v>27592.459999999995</v>
      </c>
      <c r="EF239" s="102">
        <v>29216.66</v>
      </c>
      <c r="EG239" s="103">
        <f t="shared" si="240"/>
        <v>1624.2000000000044</v>
      </c>
      <c r="EH239" s="104">
        <f>EG239/EE239</f>
        <v>5.8863907023875534E-2</v>
      </c>
      <c r="EI239" s="101"/>
      <c r="EJ239" s="113"/>
      <c r="EK239" s="396"/>
      <c r="EL239" s="2"/>
      <c r="EM239" s="101"/>
      <c r="EN239" s="21"/>
    </row>
    <row r="240" spans="1:144" ht="15.75" thickBot="1" x14ac:dyDescent="0.3">
      <c r="A240" s="127" t="s">
        <v>238</v>
      </c>
      <c r="B240" s="128"/>
      <c r="C240" s="129"/>
      <c r="D240" s="128"/>
      <c r="E240" s="130">
        <f t="shared" ref="E240:J240" si="251">SUM(E8:E239)</f>
        <v>850273.19285714289</v>
      </c>
      <c r="F240" s="131">
        <f t="shared" si="251"/>
        <v>-3636114.3099999982</v>
      </c>
      <c r="G240" s="132">
        <f t="shared" si="251"/>
        <v>-6164693.7010000041</v>
      </c>
      <c r="H240" s="138">
        <f t="shared" si="251"/>
        <v>1140110.6499999992</v>
      </c>
      <c r="I240" s="139">
        <f t="shared" si="251"/>
        <v>184831.64</v>
      </c>
      <c r="J240" s="139">
        <f t="shared" si="251"/>
        <v>955279.00999999966</v>
      </c>
      <c r="K240" s="400">
        <f t="shared" ref="K240" si="252">I240/H240</f>
        <v>0.16211728221291516</v>
      </c>
      <c r="L240" s="131">
        <f>SUM(L8:L239)</f>
        <v>581991.62</v>
      </c>
      <c r="M240" s="134">
        <f>SUM(M8:M239)</f>
        <v>162348.32999999993</v>
      </c>
      <c r="N240" s="134">
        <f>SUM(N8:N239)</f>
        <v>419643.2900000001</v>
      </c>
      <c r="O240" s="135">
        <f t="shared" ref="O240" si="253">M240/L240</f>
        <v>0.27895303715885106</v>
      </c>
      <c r="P240" s="133">
        <f>SUM(P8:P239)</f>
        <v>1097901.2300000002</v>
      </c>
      <c r="Q240" s="134">
        <f>SUM(Q8:Q239)</f>
        <v>837126.38000000012</v>
      </c>
      <c r="R240" s="134">
        <f>SUM(R8:R239)</f>
        <v>260774.85</v>
      </c>
      <c r="S240" s="136">
        <f t="shared" ref="S240" si="254">Q240/P240</f>
        <v>0.7624787705174535</v>
      </c>
      <c r="T240" s="133">
        <f>SUM(T8:T239)</f>
        <v>208279.31000000006</v>
      </c>
      <c r="U240" s="134">
        <f>SUM(U8:U239)</f>
        <v>178022.80999999994</v>
      </c>
      <c r="V240" s="134">
        <f>SUM(V8:V239)</f>
        <v>30256.500000000011</v>
      </c>
      <c r="W240" s="136">
        <f t="shared" ref="W240" si="255">U240/T240</f>
        <v>0.85473113003879209</v>
      </c>
      <c r="X240" s="131">
        <f>SUM(X8:X239)</f>
        <v>71011.419999999984</v>
      </c>
      <c r="Y240" s="134">
        <f>SUM(Y8:Y239)</f>
        <v>143312.72999999992</v>
      </c>
      <c r="Z240" s="134">
        <f>SUM(Z8:Z239)</f>
        <v>-72301.310000000027</v>
      </c>
      <c r="AA240" s="137">
        <f>Y240/X240</f>
        <v>2.0181645431115158</v>
      </c>
      <c r="AB240" s="138">
        <f>SUM(AB8:AB239)</f>
        <v>1011950.9700000002</v>
      </c>
      <c r="AC240" s="139">
        <f>SUM(AC8:AC239)</f>
        <v>865400.3</v>
      </c>
      <c r="AD240" s="139">
        <f>SUM(AD8:AD239)</f>
        <v>146550.66999999993</v>
      </c>
      <c r="AE240" s="140">
        <f t="shared" ref="AE240" si="256">AC240/AB240</f>
        <v>0.85518006865490714</v>
      </c>
      <c r="AF240" s="131">
        <f>SUM(AF8:AF239)</f>
        <v>276815.89</v>
      </c>
      <c r="AG240" s="134">
        <f>SUM(AG8:AG239)</f>
        <v>256676.74999999997</v>
      </c>
      <c r="AH240" s="134">
        <f>SUM(AH8:AH239)</f>
        <v>20139.140000000018</v>
      </c>
      <c r="AI240" s="137">
        <f>AG240/AF240</f>
        <v>0.92724716778361227</v>
      </c>
      <c r="AJ240" s="138">
        <f>SUM(AJ8:AJ239)</f>
        <v>1590434.4599999995</v>
      </c>
      <c r="AK240" s="139">
        <f>SUM(AK8:AK239)</f>
        <v>2427002.7199999993</v>
      </c>
      <c r="AL240" s="139">
        <f>SUM(AL8:AL239)</f>
        <v>-836568.26000000047</v>
      </c>
      <c r="AM240" s="140">
        <f>AK240/AJ240</f>
        <v>1.5259998327752531</v>
      </c>
      <c r="AN240" s="397">
        <f>SUM(AN8:AN239)</f>
        <v>2974669.7499999995</v>
      </c>
      <c r="AO240" s="139">
        <f>SUM(AO8:AO239)</f>
        <v>2984715.4299999988</v>
      </c>
      <c r="AP240" s="139">
        <f>SUM(AP8:AP239)</f>
        <v>-10045.680000000073</v>
      </c>
      <c r="AQ240" s="398">
        <f t="shared" ref="AQ240" si="257">AO240/AN240</f>
        <v>1.0033770740432613</v>
      </c>
      <c r="AR240" s="138">
        <f>SUM(AR8:AR239)</f>
        <v>64541.929999999993</v>
      </c>
      <c r="AS240" s="139">
        <f>SUM(AS8:AS239)</f>
        <v>62969.290000000008</v>
      </c>
      <c r="AT240" s="139">
        <f>SUM(AT8:AT239)</f>
        <v>1572.6400000000028</v>
      </c>
      <c r="AU240" s="140">
        <f t="shared" ref="AU240" si="258">AS240/AR240</f>
        <v>0.97563382439911561</v>
      </c>
      <c r="AV240" s="397">
        <f>SUM(AV8:AV239)</f>
        <v>500393.97000000044</v>
      </c>
      <c r="AW240" s="139">
        <f>SUM(AW8:AW239)</f>
        <v>496301.69999999984</v>
      </c>
      <c r="AX240" s="139">
        <f>SUM(AX8:AX239)</f>
        <v>4092.2699999999977</v>
      </c>
      <c r="AY240" s="398">
        <f t="shared" ref="AY240" si="259">AW240/AV240</f>
        <v>0.99182190384907998</v>
      </c>
      <c r="AZ240" s="133">
        <f>SUM(AZ8:AZ239)</f>
        <v>0</v>
      </c>
      <c r="BA240" s="134">
        <f>SUM(BA8:BA239)</f>
        <v>0</v>
      </c>
      <c r="BB240" s="134">
        <f>SUM(BB8:BB239)</f>
        <v>0</v>
      </c>
      <c r="BC240" s="141"/>
      <c r="BD240" s="131">
        <f>SUM(BD8:BD239)</f>
        <v>6603032.1899999976</v>
      </c>
      <c r="BE240" s="134">
        <f>SUM(BE8:BE239)</f>
        <v>8027696.9100000048</v>
      </c>
      <c r="BF240" s="134">
        <f>SUM(BF8:BF239)</f>
        <v>-1424664.7200000004</v>
      </c>
      <c r="BG240" s="137">
        <f t="shared" ref="BG240" si="260">BE240/BD240</f>
        <v>1.215759166244502</v>
      </c>
      <c r="BH240" s="142">
        <f>SUM(BH8:BH239)</f>
        <v>672735.98000000045</v>
      </c>
      <c r="BI240" s="132">
        <f>SUM(BI8:BI239)</f>
        <v>101309.85999999999</v>
      </c>
      <c r="BJ240" s="132">
        <f>SUM(BJ8:BJ239)</f>
        <v>571426.11999999976</v>
      </c>
      <c r="BK240" s="136">
        <f t="shared" ref="BK240" si="261">BI240/BH240</f>
        <v>0.15059378866580009</v>
      </c>
      <c r="BL240" s="143">
        <f>SUM(BL8:BL239)</f>
        <v>998584.42</v>
      </c>
      <c r="BM240" s="132">
        <f>SUM(BM8:BM239)</f>
        <v>1161014.4999999998</v>
      </c>
      <c r="BN240" s="132">
        <f>SUM(BN8:BN239)</f>
        <v>-162430.08000000007</v>
      </c>
      <c r="BO240" s="137">
        <f t="shared" ref="BO240" si="262">BM240/BL240</f>
        <v>1.1626603387222882</v>
      </c>
      <c r="BP240" s="142">
        <f>SUM(BP8:BP239)</f>
        <v>194228.80999999988</v>
      </c>
      <c r="BQ240" s="132">
        <f>SUM(BQ8:BQ239)</f>
        <v>114519.54000000002</v>
      </c>
      <c r="BR240" s="132">
        <f>SUM(BR8:BR239)</f>
        <v>79709.270000000062</v>
      </c>
      <c r="BS240" s="136">
        <f t="shared" ref="BS240" si="263">BQ240/BP240</f>
        <v>0.58961149996233875</v>
      </c>
      <c r="BT240" s="143">
        <f>SUM(BT8:BT239)</f>
        <v>408514.37000000011</v>
      </c>
      <c r="BU240" s="132">
        <f>SUM(BU8:BU239)</f>
        <v>51595.430000000015</v>
      </c>
      <c r="BV240" s="132">
        <f>SUM(BV8:BV239)</f>
        <v>356918.94000000012</v>
      </c>
      <c r="BW240" s="137">
        <f t="shared" ref="BW240" si="264">BU240/BT240</f>
        <v>0.12630015928203456</v>
      </c>
      <c r="BX240" s="142">
        <f>SUM(BX8:BX239)</f>
        <v>257075.93000000005</v>
      </c>
      <c r="BY240" s="132">
        <f>SUM(BY8:BY239)</f>
        <v>89531.72</v>
      </c>
      <c r="BZ240" s="132">
        <f>SUM(BZ8:BZ239)</f>
        <v>167544.21000000008</v>
      </c>
      <c r="CA240" s="136">
        <f t="shared" ref="CA240" si="265">BY240/BX240</f>
        <v>0.34826955600238413</v>
      </c>
      <c r="CB240" s="143">
        <f>SUM(CB8:CB239)</f>
        <v>352209.55999999988</v>
      </c>
      <c r="CC240" s="132">
        <f>SUM(CC8:CC239)</f>
        <v>223028.45</v>
      </c>
      <c r="CD240" s="132">
        <f>SUM(CD8:CD239)</f>
        <v>129181.1100000001</v>
      </c>
      <c r="CE240" s="137">
        <f t="shared" ref="CE240" si="266">CC240/CB240</f>
        <v>0.63322656545722411</v>
      </c>
      <c r="CF240" s="144">
        <f>SUM(CF8:CF239)</f>
        <v>40428.769999999982</v>
      </c>
      <c r="CG240" s="145">
        <f>SUM(CG8:CG239)</f>
        <v>79140.079999999987</v>
      </c>
      <c r="CH240" s="145">
        <f>SUM(CH8:CH239)</f>
        <v>-38711.310000000012</v>
      </c>
      <c r="CI240" s="140">
        <f t="shared" ref="CI240" si="267">CG240/CF240</f>
        <v>1.9575188658967368</v>
      </c>
      <c r="CJ240" s="143">
        <f>SUM(CJ8:CJ239)</f>
        <v>0</v>
      </c>
      <c r="CK240" s="132">
        <f>SUM(CK8:CK239)</f>
        <v>0</v>
      </c>
      <c r="CL240" s="132">
        <f>SUM(CL8:CL239)</f>
        <v>0</v>
      </c>
      <c r="CM240" s="132"/>
      <c r="CN240" s="133">
        <f>SUM(CN8:CN239)</f>
        <v>5522808.5900000008</v>
      </c>
      <c r="CO240" s="134">
        <f>SUM(CO8:CO239)</f>
        <v>7396742.3599999966</v>
      </c>
      <c r="CP240" s="134">
        <f>SUM(CP8:CP239)</f>
        <v>-1873933.7699999996</v>
      </c>
      <c r="CQ240" s="136">
        <f>CO240/CN240</f>
        <v>1.3393081146055064</v>
      </c>
      <c r="CR240" s="397">
        <f>SUM(CR8:CR239)</f>
        <v>4081679.1700000018</v>
      </c>
      <c r="CS240" s="139">
        <f>SUM(CS8:CS239)</f>
        <v>3935085.4799999991</v>
      </c>
      <c r="CT240" s="139">
        <f>SUM(CT8:CT239)</f>
        <v>146593.68999999997</v>
      </c>
      <c r="CU240" s="401">
        <f t="shared" ref="CU240" si="268">CS240/CR240</f>
        <v>0.96408495526119398</v>
      </c>
      <c r="CV240" s="138">
        <f>SUM(CV8:CV239)</f>
        <v>1288306.0900000005</v>
      </c>
      <c r="CW240" s="139">
        <f>SUM(CW8:CW239)</f>
        <v>0</v>
      </c>
      <c r="CX240" s="139">
        <f>SUM(CX8:CX239)</f>
        <v>1288306.0900000005</v>
      </c>
      <c r="CY240" s="402">
        <f t="shared" ref="CY240" si="269">CW240/CV240</f>
        <v>0</v>
      </c>
      <c r="CZ240" s="139">
        <f>SUM(CZ8:CZ239)</f>
        <v>192676.69999999998</v>
      </c>
      <c r="DA240" s="139">
        <f>SUM(DA8:DA239)</f>
        <v>158205.87000000002</v>
      </c>
      <c r="DB240" s="139">
        <f>SUM(DB8:DB239)</f>
        <v>34470.830000000031</v>
      </c>
      <c r="DC240" s="401">
        <f t="shared" ref="DC240" si="270">DA240/CZ240</f>
        <v>0.8210949741198601</v>
      </c>
      <c r="DD240" s="139">
        <f>SUM(DD8:DD239)</f>
        <v>24897.870000000021</v>
      </c>
      <c r="DE240" s="139">
        <f>SUM(DE8:DE239)</f>
        <v>51897.009999999966</v>
      </c>
      <c r="DF240" s="139">
        <f>SUM(DF8:DF239)</f>
        <v>-26999.139999999985</v>
      </c>
      <c r="DG240" s="401">
        <f t="shared" ref="DG240" si="271">DE240/DD240</f>
        <v>2.0843955727939747</v>
      </c>
      <c r="DH240" s="139">
        <f>SUM(DH8:DH239)</f>
        <v>1423169.16</v>
      </c>
      <c r="DI240" s="139">
        <f>SUM(DI8:DI239)</f>
        <v>1052538.7000000004</v>
      </c>
      <c r="DJ240" s="139">
        <f>SUM(DJ8:DJ239)</f>
        <v>370630.45999999996</v>
      </c>
      <c r="DK240" s="401">
        <f t="shared" ref="DK240" si="272">DI240/DH240</f>
        <v>0.73957385360992534</v>
      </c>
      <c r="DL240" s="139">
        <f>SUM(DL8:DL239)</f>
        <v>835059.75999999966</v>
      </c>
      <c r="DM240" s="139">
        <f>SUM(DM8:DM239)</f>
        <v>635853.69999999995</v>
      </c>
      <c r="DN240" s="139">
        <f>SUM(DN8:DN239)</f>
        <v>199206.06000000003</v>
      </c>
      <c r="DO240" s="401">
        <f t="shared" ref="DO240" si="273">DM240/DL240</f>
        <v>0.76144694123448153</v>
      </c>
      <c r="DP240" s="134">
        <f>SUM(DP8:DP239)</f>
        <v>0</v>
      </c>
      <c r="DQ240" s="134">
        <f>SUM(DQ8:DQ239)</f>
        <v>0</v>
      </c>
      <c r="DR240" s="134">
        <f>SUM(DR8:DR239)</f>
        <v>0</v>
      </c>
      <c r="DS240" s="147"/>
      <c r="DT240" s="134">
        <f>SUM(DT8:DT239)</f>
        <v>1116932.3499999996</v>
      </c>
      <c r="DU240" s="134">
        <f>SUM(DU8:DU239)</f>
        <v>1105812.1100000003</v>
      </c>
      <c r="DV240" s="134">
        <f>SUM(DV8:DV239)</f>
        <v>33530440.920000002</v>
      </c>
      <c r="DW240" s="134">
        <f>SUM(DW8:DW239)</f>
        <v>32782679.800000012</v>
      </c>
      <c r="DX240" s="134">
        <f>SUM(DX8:DX239)</f>
        <v>747761.11999999837</v>
      </c>
      <c r="DY240" s="146">
        <f t="shared" ref="DY240" si="274">DW240/DV240</f>
        <v>0.97769903706950745</v>
      </c>
      <c r="DZ240" s="134"/>
      <c r="EA240" s="134">
        <f>SUM(EA8:EA239)</f>
        <v>-2888353.1900000041</v>
      </c>
      <c r="EB240" s="148">
        <f>SUM(EB8:EB239)</f>
        <v>-6485720.1610000012</v>
      </c>
      <c r="ED240" s="111"/>
      <c r="EE240" s="149">
        <f>SUM(EE8:EE239)</f>
        <v>5255553.3200000022</v>
      </c>
      <c r="EF240" s="149">
        <f>SUM(EF8:EF239)</f>
        <v>10541637.530000001</v>
      </c>
      <c r="EG240" s="149">
        <f>SUM(EG8:EG239)</f>
        <v>5286084.2100000018</v>
      </c>
      <c r="EH240" s="150"/>
    </row>
    <row r="241" spans="1:144" s="3" customFormat="1" x14ac:dyDescent="0.2">
      <c r="E241" s="6"/>
      <c r="F241" s="6"/>
      <c r="G241" s="6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151"/>
      <c r="BT241" s="7"/>
      <c r="BU241" s="7"/>
      <c r="BV241" s="7"/>
      <c r="BW241" s="151"/>
      <c r="BX241" s="7"/>
      <c r="BY241" s="7"/>
      <c r="BZ241" s="7"/>
      <c r="CA241" s="151"/>
      <c r="CB241" s="7"/>
      <c r="CC241" s="7"/>
      <c r="CD241" s="7"/>
      <c r="CE241" s="151"/>
      <c r="CF241" s="7"/>
      <c r="CG241" s="7"/>
      <c r="CH241" s="7"/>
      <c r="CI241" s="151"/>
      <c r="CJ241" s="7"/>
      <c r="CK241" s="7"/>
      <c r="CL241" s="7"/>
      <c r="CM241" s="7"/>
      <c r="CN241" s="7"/>
      <c r="CO241" s="7"/>
      <c r="CP241" s="7"/>
      <c r="CQ241" s="151"/>
      <c r="CR241" s="7"/>
      <c r="CS241" s="7"/>
      <c r="CT241" s="7"/>
      <c r="CU241" s="151"/>
      <c r="CV241" s="7"/>
      <c r="CW241" s="7"/>
      <c r="CX241" s="7"/>
      <c r="CY241" s="151"/>
      <c r="CZ241" s="7"/>
      <c r="DA241" s="7"/>
      <c r="DB241" s="7"/>
      <c r="DC241" s="151"/>
      <c r="DD241" s="7"/>
      <c r="DE241" s="7"/>
      <c r="DF241" s="7"/>
      <c r="DG241" s="151"/>
      <c r="DH241" s="7"/>
      <c r="DI241" s="7"/>
      <c r="DJ241" s="7"/>
      <c r="DK241" s="151"/>
      <c r="DL241" s="7"/>
      <c r="DM241" s="7"/>
      <c r="DN241" s="7"/>
      <c r="DO241" s="151"/>
      <c r="DP241" s="7"/>
      <c r="DQ241" s="7"/>
      <c r="DR241" s="7"/>
      <c r="DS241" s="151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J241" s="21"/>
      <c r="EK241" s="21"/>
      <c r="EL241" s="21"/>
      <c r="EM241" s="21"/>
      <c r="EN241" s="21"/>
    </row>
    <row r="242" spans="1:144" s="3" customFormat="1" x14ac:dyDescent="0.2">
      <c r="E242" s="6"/>
      <c r="F242" s="6"/>
      <c r="G242" s="6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152"/>
      <c r="AO242" s="152"/>
      <c r="AP242" s="152"/>
      <c r="AQ242" s="152"/>
      <c r="AR242" s="152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151"/>
      <c r="BT242" s="7"/>
      <c r="BU242" s="7"/>
      <c r="BV242" s="7"/>
      <c r="BW242" s="151"/>
      <c r="BX242" s="7"/>
      <c r="BY242" s="7"/>
      <c r="BZ242" s="7"/>
      <c r="CA242" s="151"/>
      <c r="CB242" s="7"/>
      <c r="CC242" s="7"/>
      <c r="CD242" s="7"/>
      <c r="CE242" s="151"/>
      <c r="CF242" s="7"/>
      <c r="CG242" s="7"/>
      <c r="CH242" s="7"/>
      <c r="CI242" s="151"/>
      <c r="CJ242" s="7"/>
      <c r="CK242" s="7"/>
      <c r="CL242" s="7"/>
      <c r="CM242" s="7"/>
      <c r="CN242" s="152"/>
      <c r="CO242" s="152"/>
      <c r="CP242" s="152"/>
      <c r="CQ242" s="151"/>
      <c r="CR242" s="152"/>
      <c r="CS242" s="152"/>
      <c r="CT242" s="152"/>
      <c r="CU242" s="151"/>
      <c r="CV242" s="7"/>
      <c r="CW242" s="7"/>
      <c r="CX242" s="7"/>
      <c r="CY242" s="151"/>
      <c r="CZ242" s="7"/>
      <c r="DA242" s="7"/>
      <c r="DB242" s="7"/>
      <c r="DC242" s="151"/>
      <c r="DD242" s="7"/>
      <c r="DE242" s="7"/>
      <c r="DF242" s="7"/>
      <c r="DG242" s="151"/>
      <c r="DH242" s="7"/>
      <c r="DI242" s="7"/>
      <c r="DJ242" s="7"/>
      <c r="DK242" s="151"/>
      <c r="DL242" s="7"/>
      <c r="DM242" s="7"/>
      <c r="DN242" s="7"/>
      <c r="DO242" s="151"/>
      <c r="DP242" s="7"/>
      <c r="DQ242" s="7"/>
      <c r="DR242" s="7"/>
      <c r="DS242" s="151"/>
      <c r="DT242" s="7"/>
      <c r="DU242" s="7"/>
      <c r="DV242" s="7"/>
      <c r="DW242" s="7"/>
      <c r="DX242" s="7"/>
      <c r="DY242" s="152"/>
      <c r="DZ242" s="152"/>
      <c r="EA242" s="153"/>
      <c r="EB242" s="153"/>
      <c r="EJ242" s="21"/>
      <c r="EK242" s="21"/>
      <c r="EL242" s="21"/>
      <c r="EM242" s="21"/>
      <c r="EN242" s="21"/>
    </row>
    <row r="243" spans="1:144" s="3" customFormat="1" x14ac:dyDescent="0.2">
      <c r="E243" s="6"/>
      <c r="F243" s="6"/>
      <c r="G243" s="6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151"/>
      <c r="BT243" s="7"/>
      <c r="BU243" s="7"/>
      <c r="BV243" s="7"/>
      <c r="BW243" s="151"/>
      <c r="BX243" s="7"/>
      <c r="BY243" s="7"/>
      <c r="BZ243" s="7"/>
      <c r="CA243" s="151"/>
      <c r="CB243" s="7"/>
      <c r="CC243" s="7"/>
      <c r="CD243" s="7"/>
      <c r="CE243" s="151"/>
      <c r="CF243" s="7"/>
      <c r="CG243" s="7"/>
      <c r="CH243" s="7"/>
      <c r="CI243" s="151"/>
      <c r="CJ243" s="7"/>
      <c r="CK243" s="7"/>
      <c r="CL243" s="7"/>
      <c r="CM243" s="7"/>
      <c r="CN243" s="7"/>
      <c r="CO243" s="7"/>
      <c r="CP243" s="7"/>
      <c r="CQ243" s="151"/>
      <c r="CR243" s="152"/>
      <c r="CS243" s="152"/>
      <c r="CT243" s="152"/>
      <c r="CU243" s="151"/>
      <c r="CV243" s="7"/>
      <c r="CW243" s="7"/>
      <c r="CX243" s="7"/>
      <c r="CY243" s="151"/>
      <c r="CZ243" s="7"/>
      <c r="DA243" s="7"/>
      <c r="DB243" s="7"/>
      <c r="DC243" s="151"/>
      <c r="DD243" s="7"/>
      <c r="DE243" s="7"/>
      <c r="DF243" s="7"/>
      <c r="DG243" s="151"/>
      <c r="DH243" s="7"/>
      <c r="DI243" s="7"/>
      <c r="DJ243" s="7"/>
      <c r="DK243" s="151"/>
      <c r="DL243" s="7"/>
      <c r="DM243" s="7"/>
      <c r="DN243" s="7"/>
      <c r="DO243" s="151"/>
      <c r="DP243" s="7"/>
      <c r="DQ243" s="7"/>
      <c r="DR243" s="7"/>
      <c r="DS243" s="151"/>
      <c r="DT243" s="7"/>
      <c r="DU243" s="7"/>
      <c r="DV243" s="7"/>
      <c r="DW243" s="7"/>
      <c r="DX243" s="7"/>
      <c r="DY243" s="152"/>
      <c r="DZ243" s="152"/>
      <c r="EA243" s="153"/>
      <c r="EB243" s="153"/>
      <c r="EJ243" s="21"/>
      <c r="EN243" s="21"/>
    </row>
    <row r="244" spans="1:144" s="1" customFormat="1" x14ac:dyDescent="0.2">
      <c r="A244" s="6"/>
      <c r="B244" s="6"/>
      <c r="C244" s="6"/>
      <c r="D244" s="6"/>
      <c r="E244" s="6"/>
      <c r="F244" s="6"/>
      <c r="G244" s="6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6"/>
      <c r="AO244" s="6"/>
      <c r="AP244" s="6"/>
      <c r="AQ244" s="7"/>
      <c r="AR244" s="6"/>
      <c r="AS244" s="6"/>
      <c r="AT244" s="7"/>
      <c r="AU244" s="7"/>
      <c r="AV244" s="7"/>
      <c r="AW244" s="6"/>
      <c r="AX244" s="6"/>
      <c r="AY244" s="6"/>
      <c r="AZ244" s="6"/>
      <c r="BA244" s="6"/>
      <c r="BB244" s="6"/>
      <c r="BC244" s="6"/>
      <c r="BD244" s="7"/>
      <c r="BE244" s="6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151"/>
      <c r="BT244" s="7"/>
      <c r="BU244" s="7"/>
      <c r="BV244" s="7"/>
      <c r="BW244" s="151"/>
      <c r="BX244" s="7"/>
      <c r="BY244" s="7"/>
      <c r="BZ244" s="7"/>
      <c r="CA244" s="151"/>
      <c r="CB244" s="7"/>
      <c r="CC244" s="7"/>
      <c r="CD244" s="7"/>
      <c r="CE244" s="151"/>
      <c r="CF244" s="7"/>
      <c r="CG244" s="7"/>
      <c r="CH244" s="7"/>
      <c r="CI244" s="151"/>
      <c r="CJ244" s="7"/>
      <c r="CK244" s="7"/>
      <c r="CL244" s="7"/>
      <c r="CM244" s="7"/>
      <c r="CN244" s="7"/>
      <c r="CO244" s="7"/>
      <c r="CP244" s="7"/>
      <c r="CQ244" s="151"/>
      <c r="CR244" s="152"/>
      <c r="CS244" s="152"/>
      <c r="CT244" s="152"/>
      <c r="CU244" s="151"/>
      <c r="CV244" s="7"/>
      <c r="CW244" s="7"/>
      <c r="CX244" s="6"/>
      <c r="CY244" s="151"/>
      <c r="CZ244" s="7"/>
      <c r="DA244" s="6"/>
      <c r="DB244" s="7"/>
      <c r="DC244" s="151"/>
      <c r="DD244" s="6"/>
      <c r="DE244" s="6"/>
      <c r="DF244" s="6"/>
      <c r="DG244" s="151"/>
      <c r="DH244" s="7"/>
      <c r="DI244" s="7"/>
      <c r="DJ244" s="6"/>
      <c r="DK244" s="151"/>
      <c r="DL244" s="7"/>
      <c r="DM244" s="7"/>
      <c r="DN244" s="7"/>
      <c r="DO244" s="151"/>
      <c r="DP244" s="7"/>
      <c r="DQ244" s="7"/>
      <c r="DR244" s="7"/>
      <c r="DS244" s="151"/>
      <c r="DT244" s="7"/>
      <c r="DU244" s="7"/>
      <c r="DV244" s="7"/>
      <c r="DW244" s="7"/>
      <c r="DX244" s="6"/>
      <c r="DY244" s="152"/>
      <c r="DZ244" s="152"/>
      <c r="EA244" s="153"/>
      <c r="EB244" s="153"/>
      <c r="EJ244" s="21"/>
    </row>
    <row r="245" spans="1:144" x14ac:dyDescent="0.2"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154"/>
      <c r="AQ245" s="21"/>
      <c r="AR245" s="155"/>
      <c r="AU245" s="21"/>
      <c r="AV245" s="156"/>
      <c r="AY245" s="21"/>
      <c r="AZ245" s="21"/>
      <c r="BA245" s="21"/>
      <c r="BB245" s="21"/>
      <c r="BC245" s="21"/>
      <c r="BG245" s="21"/>
      <c r="BH245" s="21"/>
      <c r="BI245" s="21"/>
      <c r="BJ245" s="21"/>
      <c r="BK245" s="21"/>
      <c r="BL245" s="21"/>
      <c r="BM245" s="21"/>
      <c r="BN245" s="21"/>
      <c r="BO245" s="21"/>
      <c r="BP245" s="21"/>
      <c r="BQ245" s="21"/>
      <c r="BR245" s="21"/>
      <c r="BS245" s="23"/>
      <c r="BT245" s="21"/>
      <c r="BU245" s="21"/>
      <c r="BV245" s="21"/>
      <c r="BW245" s="23"/>
      <c r="BX245" s="21"/>
      <c r="BY245" s="21"/>
      <c r="BZ245" s="21"/>
      <c r="CA245" s="23"/>
      <c r="CB245" s="21"/>
      <c r="CC245" s="21"/>
      <c r="CD245" s="21"/>
      <c r="CE245" s="23"/>
      <c r="CF245" s="21"/>
      <c r="CG245" s="21"/>
      <c r="CH245" s="21"/>
      <c r="CI245" s="23"/>
      <c r="CJ245" s="21"/>
      <c r="CK245" s="21"/>
      <c r="CL245" s="21"/>
      <c r="CM245" s="21"/>
      <c r="CN245" s="154"/>
      <c r="CO245" s="21"/>
      <c r="CP245" s="21"/>
      <c r="CV245" s="157"/>
      <c r="CY245" s="23"/>
      <c r="DC245" s="23"/>
      <c r="DG245" s="23"/>
      <c r="DH245" s="154"/>
      <c r="DL245" s="156"/>
      <c r="DV245" s="158"/>
      <c r="DW245" s="158"/>
      <c r="DX245" s="158"/>
      <c r="DY245" s="24"/>
      <c r="DZ245" s="24"/>
      <c r="EA245" s="158"/>
      <c r="EB245" s="2"/>
    </row>
    <row r="246" spans="1:144" x14ac:dyDescent="0.2"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O246" s="18"/>
      <c r="AP246" s="18"/>
      <c r="AQ246" s="18"/>
      <c r="AS246" s="18"/>
      <c r="AT246" s="18"/>
      <c r="AU246" s="18"/>
      <c r="AW246" s="18"/>
      <c r="AX246" s="18"/>
      <c r="AY246" s="18"/>
      <c r="AZ246" s="18"/>
      <c r="BA246" s="18"/>
      <c r="BB246" s="18"/>
      <c r="BC246" s="18"/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59"/>
      <c r="BT246" s="18"/>
      <c r="BU246" s="18"/>
      <c r="BV246" s="18"/>
      <c r="BW246" s="159"/>
      <c r="BX246" s="18"/>
      <c r="BY246" s="18"/>
      <c r="BZ246" s="18"/>
      <c r="CA246" s="159"/>
      <c r="CB246" s="18"/>
      <c r="CC246" s="18"/>
      <c r="CD246" s="18"/>
      <c r="CE246" s="159"/>
      <c r="CF246" s="18"/>
      <c r="CG246" s="18"/>
      <c r="CH246" s="18"/>
      <c r="CI246" s="159"/>
      <c r="CJ246" s="18"/>
      <c r="CK246" s="18"/>
      <c r="CL246" s="18"/>
      <c r="CM246" s="18"/>
      <c r="CN246" s="154"/>
      <c r="CO246" s="18"/>
      <c r="CP246" s="18"/>
      <c r="CQ246" s="159"/>
      <c r="CR246" s="160"/>
      <c r="CS246" s="160"/>
      <c r="CT246" s="160"/>
      <c r="CU246" s="159"/>
      <c r="CW246" s="18"/>
      <c r="CX246" s="18"/>
      <c r="CY246" s="159"/>
      <c r="CZ246" s="18"/>
      <c r="DA246" s="18"/>
      <c r="DB246" s="18"/>
      <c r="DC246" s="159"/>
      <c r="DD246" s="18"/>
      <c r="DE246" s="18"/>
      <c r="DF246" s="18"/>
      <c r="DG246" s="159"/>
      <c r="DI246" s="18"/>
      <c r="DJ246" s="18"/>
      <c r="DK246" s="159"/>
      <c r="DM246" s="18"/>
      <c r="DN246" s="18"/>
      <c r="DO246" s="159"/>
      <c r="DP246" s="18"/>
      <c r="DQ246" s="18"/>
      <c r="DR246" s="18"/>
      <c r="DS246" s="159"/>
      <c r="DT246" s="18"/>
      <c r="DU246" s="18"/>
      <c r="DV246" s="154"/>
      <c r="DW246" s="18"/>
      <c r="DX246" s="18"/>
      <c r="DY246" s="160"/>
      <c r="DZ246" s="160"/>
      <c r="EA246" s="18"/>
      <c r="EB246" s="6"/>
    </row>
    <row r="247" spans="1:144" x14ac:dyDescent="0.2">
      <c r="H247" s="269"/>
      <c r="I247" s="269"/>
      <c r="DV247" s="161"/>
      <c r="EF247" s="111"/>
    </row>
    <row r="248" spans="1:144" x14ac:dyDescent="0.2">
      <c r="A248" s="9" t="s">
        <v>239</v>
      </c>
    </row>
    <row r="249" spans="1:144" x14ac:dyDescent="0.2">
      <c r="H249" s="163"/>
      <c r="I249" s="163"/>
      <c r="J249" s="163"/>
      <c r="K249" s="163"/>
      <c r="L249" s="163"/>
      <c r="M249" s="163"/>
      <c r="N249" s="163"/>
      <c r="O249" s="163"/>
      <c r="P249" s="163"/>
      <c r="Q249" s="163"/>
      <c r="R249" s="163"/>
      <c r="S249" s="163"/>
      <c r="T249" s="163"/>
      <c r="U249" s="163"/>
      <c r="V249" s="163"/>
      <c r="W249" s="163"/>
      <c r="X249" s="163"/>
      <c r="Y249" s="163"/>
      <c r="Z249" s="163"/>
      <c r="AA249" s="163"/>
      <c r="AB249" s="163"/>
      <c r="AC249" s="163"/>
      <c r="AD249" s="163"/>
      <c r="AE249" s="163"/>
      <c r="AF249" s="163"/>
      <c r="AG249" s="163"/>
      <c r="AH249" s="163"/>
      <c r="AI249" s="163"/>
      <c r="AJ249" s="163"/>
      <c r="AK249" s="163"/>
      <c r="AL249" s="163"/>
      <c r="AM249" s="163"/>
      <c r="AN249" s="164"/>
      <c r="AO249" s="165"/>
      <c r="AP249" s="165"/>
      <c r="AQ249" s="163"/>
      <c r="AR249" s="165"/>
      <c r="AS249" s="165"/>
      <c r="AT249" s="165"/>
      <c r="AU249" s="163"/>
      <c r="AV249" s="165"/>
      <c r="AW249" s="165"/>
      <c r="AX249" s="165"/>
      <c r="AY249" s="163"/>
      <c r="AZ249" s="163"/>
      <c r="BA249" s="163"/>
      <c r="BB249" s="163"/>
      <c r="BC249" s="163"/>
      <c r="BD249" s="165"/>
      <c r="BE249" s="165"/>
      <c r="BF249" s="165"/>
      <c r="BG249" s="163"/>
      <c r="BH249" s="163"/>
      <c r="BI249" s="163"/>
      <c r="BJ249" s="163"/>
      <c r="BK249" s="163"/>
      <c r="BL249" s="163"/>
      <c r="BM249" s="163"/>
      <c r="BN249" s="163"/>
      <c r="BO249" s="163"/>
      <c r="BP249" s="163"/>
      <c r="BQ249" s="163"/>
      <c r="BR249" s="163"/>
      <c r="BS249" s="166"/>
      <c r="BT249" s="163"/>
      <c r="BU249" s="163"/>
      <c r="BV249" s="163"/>
      <c r="BW249" s="166"/>
      <c r="BX249" s="163"/>
      <c r="BY249" s="163"/>
      <c r="BZ249" s="163"/>
      <c r="CA249" s="166"/>
      <c r="CB249" s="163"/>
      <c r="CC249" s="163"/>
      <c r="CD249" s="163"/>
      <c r="CE249" s="166"/>
      <c r="CF249" s="163"/>
      <c r="CG249" s="163"/>
      <c r="CH249" s="163"/>
      <c r="CI249" s="166"/>
      <c r="CJ249" s="163"/>
      <c r="CK249" s="163"/>
      <c r="CL249" s="163"/>
      <c r="CM249" s="163"/>
      <c r="CN249" s="165"/>
      <c r="CO249" s="9"/>
      <c r="CP249" s="167"/>
      <c r="CR249" s="168"/>
      <c r="CS249" s="168"/>
      <c r="CT249" s="168"/>
      <c r="CU249" s="169"/>
      <c r="CV249" s="165"/>
      <c r="CW249" s="165"/>
      <c r="CX249" s="165"/>
      <c r="CY249" s="166"/>
      <c r="CZ249" s="165"/>
      <c r="DA249" s="165"/>
      <c r="DB249" s="165"/>
      <c r="DC249" s="166"/>
      <c r="DD249" s="165"/>
      <c r="DE249" s="165"/>
      <c r="DF249" s="165"/>
      <c r="DG249" s="166"/>
      <c r="DH249" s="165"/>
      <c r="DI249" s="165"/>
      <c r="DJ249" s="165"/>
      <c r="DK249" s="169"/>
      <c r="DL249" s="165"/>
      <c r="DM249" s="165"/>
      <c r="DN249" s="165"/>
      <c r="DO249" s="166"/>
      <c r="DP249" s="163"/>
      <c r="DQ249" s="163"/>
      <c r="DR249" s="163"/>
      <c r="DS249" s="166"/>
      <c r="DT249" s="163"/>
      <c r="DU249" s="163"/>
      <c r="DV249" s="167"/>
      <c r="DW249" s="165"/>
      <c r="DX249" s="165"/>
      <c r="DY249" s="170"/>
      <c r="DZ249" s="170"/>
    </row>
    <row r="250" spans="1:144" x14ac:dyDescent="0.2">
      <c r="H250" s="163"/>
      <c r="I250" s="163"/>
      <c r="J250" s="163"/>
      <c r="K250" s="163"/>
      <c r="L250" s="163"/>
      <c r="M250" s="163"/>
      <c r="N250" s="163"/>
      <c r="O250" s="163"/>
      <c r="P250" s="163"/>
      <c r="Q250" s="163"/>
      <c r="R250" s="163"/>
      <c r="S250" s="163"/>
      <c r="T250" s="163"/>
      <c r="U250" s="163"/>
      <c r="V250" s="163"/>
      <c r="W250" s="163"/>
      <c r="X250" s="163"/>
      <c r="Y250" s="163"/>
      <c r="Z250" s="163"/>
      <c r="AA250" s="163"/>
      <c r="AB250" s="163"/>
      <c r="AC250" s="163"/>
      <c r="AD250" s="163"/>
      <c r="AE250" s="163"/>
      <c r="AF250" s="163"/>
      <c r="AG250" s="163"/>
      <c r="AH250" s="163"/>
      <c r="AI250" s="163"/>
      <c r="AJ250" s="163"/>
      <c r="AK250" s="163"/>
      <c r="AL250" s="163"/>
      <c r="AM250" s="163"/>
      <c r="AN250" s="164"/>
      <c r="AO250" s="165"/>
      <c r="AP250" s="165"/>
      <c r="AQ250" s="163"/>
      <c r="AR250" s="165"/>
      <c r="AS250" s="165"/>
      <c r="AT250" s="165"/>
      <c r="AU250" s="163"/>
      <c r="AV250" s="165"/>
      <c r="AW250" s="165"/>
      <c r="AX250" s="165"/>
      <c r="AY250" s="163"/>
      <c r="AZ250" s="163"/>
      <c r="BA250" s="163"/>
      <c r="BB250" s="163"/>
      <c r="BC250" s="163"/>
      <c r="BD250" s="165"/>
      <c r="BE250" s="165"/>
      <c r="BF250" s="165"/>
      <c r="BG250" s="163"/>
      <c r="BH250" s="163"/>
      <c r="BI250" s="163"/>
      <c r="BJ250" s="163"/>
      <c r="BK250" s="163"/>
      <c r="BL250" s="163"/>
      <c r="BM250" s="163"/>
      <c r="BN250" s="163"/>
      <c r="BO250" s="163"/>
      <c r="BP250" s="163"/>
      <c r="BQ250" s="163"/>
      <c r="BR250" s="163"/>
      <c r="BS250" s="166"/>
      <c r="BT250" s="163"/>
      <c r="BU250" s="163"/>
      <c r="BV250" s="163"/>
      <c r="BW250" s="166"/>
      <c r="BX250" s="163"/>
      <c r="BY250" s="163"/>
      <c r="BZ250" s="163"/>
      <c r="CA250" s="166"/>
      <c r="CB250" s="163"/>
      <c r="CC250" s="163"/>
      <c r="CD250" s="163"/>
      <c r="CE250" s="166"/>
      <c r="CF250" s="163"/>
      <c r="CG250" s="163"/>
      <c r="CH250" s="163"/>
      <c r="CI250" s="166"/>
      <c r="CJ250" s="163"/>
      <c r="CK250" s="163"/>
      <c r="CL250" s="163"/>
      <c r="CM250" s="163"/>
      <c r="CN250" s="165"/>
      <c r="CO250" s="9"/>
      <c r="CP250" s="167"/>
      <c r="CR250" s="168"/>
      <c r="CS250" s="168"/>
      <c r="CT250" s="168"/>
      <c r="CU250" s="169"/>
      <c r="CV250" s="165"/>
      <c r="CW250" s="165"/>
      <c r="CX250" s="165"/>
      <c r="CY250" s="166"/>
      <c r="CZ250" s="165"/>
      <c r="DA250" s="165"/>
      <c r="DB250" s="165"/>
      <c r="DC250" s="166"/>
      <c r="DD250" s="165"/>
      <c r="DE250" s="165"/>
      <c r="DF250" s="165"/>
      <c r="DG250" s="166"/>
      <c r="DH250" s="165"/>
      <c r="DI250" s="165"/>
      <c r="DJ250" s="165"/>
      <c r="DK250" s="169"/>
      <c r="DL250" s="165"/>
      <c r="DM250" s="165"/>
      <c r="DN250" s="165"/>
      <c r="DO250" s="166"/>
      <c r="DP250" s="163"/>
      <c r="DQ250" s="163"/>
      <c r="DR250" s="163"/>
      <c r="DS250" s="166"/>
      <c r="DT250" s="163"/>
      <c r="DU250" s="163"/>
      <c r="DV250" s="171"/>
      <c r="DW250" s="164"/>
      <c r="DX250" s="165"/>
      <c r="DY250" s="170"/>
      <c r="DZ250" s="170"/>
    </row>
    <row r="251" spans="1:144" x14ac:dyDescent="0.2">
      <c r="H251" s="172"/>
      <c r="I251" s="172"/>
      <c r="J251" s="172"/>
      <c r="K251" s="172"/>
      <c r="L251" s="172"/>
      <c r="M251" s="172"/>
      <c r="N251" s="172"/>
      <c r="O251" s="172"/>
      <c r="P251" s="172"/>
      <c r="Q251" s="172"/>
      <c r="R251" s="172"/>
      <c r="S251" s="172"/>
      <c r="T251" s="172"/>
      <c r="U251" s="172"/>
      <c r="V251" s="172"/>
      <c r="W251" s="172"/>
      <c r="X251" s="172"/>
      <c r="Y251" s="172"/>
      <c r="Z251" s="172"/>
      <c r="AA251" s="172"/>
      <c r="AB251" s="172"/>
      <c r="AC251" s="172"/>
      <c r="AD251" s="172"/>
      <c r="AE251" s="172"/>
      <c r="AF251" s="172"/>
      <c r="AG251" s="172"/>
      <c r="AH251" s="172"/>
      <c r="AI251" s="172"/>
      <c r="AJ251" s="172"/>
      <c r="AK251" s="172"/>
      <c r="AL251" s="172"/>
      <c r="AM251" s="172"/>
      <c r="AN251" s="154"/>
      <c r="AO251" s="158"/>
      <c r="AP251" s="158"/>
      <c r="AQ251" s="172"/>
      <c r="AR251" s="154"/>
      <c r="AS251" s="158"/>
      <c r="AT251" s="158"/>
      <c r="AU251" s="172"/>
      <c r="AV251" s="154"/>
      <c r="AW251" s="158"/>
      <c r="AX251" s="158"/>
      <c r="AY251" s="172"/>
      <c r="AZ251" s="172"/>
      <c r="BA251" s="172"/>
      <c r="BB251" s="172"/>
      <c r="BC251" s="172"/>
      <c r="BD251" s="154"/>
      <c r="BE251" s="158"/>
      <c r="BF251" s="158"/>
      <c r="BG251" s="172"/>
      <c r="BH251" s="172"/>
      <c r="BI251" s="172"/>
      <c r="BJ251" s="172"/>
      <c r="BK251" s="172"/>
      <c r="BL251" s="172"/>
      <c r="BM251" s="172"/>
      <c r="BN251" s="172"/>
      <c r="BO251" s="172"/>
      <c r="BP251" s="172"/>
      <c r="BQ251" s="172"/>
      <c r="BR251" s="172"/>
      <c r="BT251" s="172"/>
      <c r="BU251" s="172"/>
      <c r="BV251" s="172"/>
      <c r="BX251" s="172"/>
      <c r="BY251" s="172"/>
      <c r="BZ251" s="172"/>
      <c r="CB251" s="172"/>
      <c r="CC251" s="172"/>
      <c r="CD251" s="172"/>
      <c r="CF251" s="172"/>
      <c r="CG251" s="172"/>
      <c r="CH251" s="172"/>
      <c r="CJ251" s="172"/>
      <c r="CK251" s="172"/>
      <c r="CL251" s="172"/>
      <c r="CM251" s="172"/>
      <c r="CN251" s="154"/>
      <c r="CO251" s="161"/>
      <c r="CP251" s="161"/>
      <c r="CV251" s="154"/>
      <c r="CW251" s="158"/>
      <c r="CX251" s="158"/>
      <c r="CZ251" s="158"/>
      <c r="DA251" s="158"/>
      <c r="DB251" s="158"/>
      <c r="DD251" s="158"/>
      <c r="DE251" s="158"/>
      <c r="DF251" s="158"/>
      <c r="DH251" s="154"/>
      <c r="DI251" s="158"/>
      <c r="DJ251" s="158"/>
      <c r="DL251" s="154"/>
      <c r="DM251" s="158"/>
      <c r="DN251" s="158"/>
      <c r="DP251" s="172"/>
      <c r="DQ251" s="172"/>
      <c r="DR251" s="172"/>
      <c r="DT251" s="172"/>
      <c r="DU251" s="172"/>
      <c r="DV251" s="161"/>
      <c r="DW251" s="158"/>
      <c r="DX251" s="158"/>
    </row>
    <row r="252" spans="1:144" x14ac:dyDescent="0.2">
      <c r="H252" s="155"/>
      <c r="I252" s="155"/>
      <c r="J252" s="155"/>
      <c r="K252" s="155"/>
      <c r="L252" s="155"/>
      <c r="M252" s="155"/>
      <c r="N252" s="155"/>
      <c r="O252" s="155"/>
      <c r="P252" s="155"/>
      <c r="Q252" s="155"/>
      <c r="R252" s="155"/>
      <c r="S252" s="155"/>
      <c r="T252" s="155"/>
      <c r="U252" s="155"/>
      <c r="V252" s="155"/>
      <c r="W252" s="155"/>
      <c r="X252" s="155"/>
      <c r="Y252" s="155"/>
      <c r="Z252" s="155"/>
      <c r="AA252" s="155"/>
      <c r="AB252" s="155"/>
      <c r="AC252" s="155"/>
      <c r="AD252" s="155"/>
      <c r="AE252" s="155"/>
      <c r="AF252" s="155"/>
      <c r="AG252" s="155"/>
      <c r="AH252" s="155"/>
      <c r="AI252" s="155"/>
      <c r="AJ252" s="155"/>
      <c r="AK252" s="155"/>
      <c r="AL252" s="155"/>
      <c r="AM252" s="155"/>
      <c r="AN252" s="155"/>
      <c r="AO252" s="155"/>
      <c r="AP252" s="173"/>
      <c r="AQ252" s="155"/>
      <c r="AR252" s="155"/>
      <c r="AS252" s="155"/>
      <c r="AT252" s="155"/>
      <c r="AU252" s="155"/>
      <c r="AV252" s="155"/>
      <c r="AW252" s="155"/>
      <c r="AX252" s="155"/>
      <c r="AY252" s="155"/>
      <c r="AZ252" s="155"/>
      <c r="BA252" s="155"/>
      <c r="BB252" s="155"/>
      <c r="BC252" s="155"/>
      <c r="BD252" s="155"/>
      <c r="BE252" s="155"/>
      <c r="BF252" s="155"/>
      <c r="BG252" s="155"/>
      <c r="BH252" s="155"/>
      <c r="BI252" s="155"/>
      <c r="BJ252" s="155"/>
      <c r="BK252" s="155"/>
      <c r="BL252" s="155"/>
      <c r="BM252" s="155"/>
      <c r="BN252" s="155"/>
      <c r="BO252" s="155"/>
      <c r="BP252" s="155"/>
      <c r="BQ252" s="155"/>
      <c r="BR252" s="155"/>
      <c r="BS252" s="174"/>
      <c r="BT252" s="155"/>
      <c r="BU252" s="155"/>
      <c r="BV252" s="155"/>
      <c r="BW252" s="174"/>
      <c r="BX252" s="155"/>
      <c r="BY252" s="155"/>
      <c r="BZ252" s="155"/>
      <c r="CA252" s="174"/>
      <c r="CB252" s="155"/>
      <c r="CC252" s="155"/>
      <c r="CD252" s="155"/>
      <c r="CE252" s="174"/>
      <c r="CF252" s="155"/>
      <c r="CG252" s="155"/>
      <c r="CH252" s="155"/>
      <c r="CI252" s="174"/>
      <c r="CJ252" s="155"/>
      <c r="CK252" s="155"/>
      <c r="CL252" s="155"/>
      <c r="CM252" s="155"/>
      <c r="CN252" s="175"/>
      <c r="CO252" s="155"/>
      <c r="CP252" s="155"/>
      <c r="CQ252" s="174"/>
      <c r="CR252" s="176"/>
      <c r="CS252" s="176"/>
      <c r="CT252" s="176"/>
      <c r="CU252" s="174"/>
      <c r="CV252" s="155"/>
      <c r="CW252" s="155"/>
      <c r="CX252" s="155"/>
      <c r="CY252" s="174"/>
      <c r="CZ252" s="155"/>
      <c r="DA252" s="155"/>
      <c r="DB252" s="155"/>
      <c r="DC252" s="177"/>
      <c r="DD252" s="178"/>
      <c r="DE252" s="155"/>
      <c r="DF252" s="155"/>
      <c r="DG252" s="179"/>
      <c r="DH252" s="155"/>
      <c r="DI252" s="155"/>
      <c r="DJ252" s="155"/>
      <c r="DK252" s="174"/>
      <c r="DL252" s="155"/>
      <c r="DM252" s="155"/>
      <c r="DN252" s="155"/>
      <c r="DO252" s="174"/>
      <c r="DP252" s="155"/>
      <c r="DQ252" s="155"/>
      <c r="DR252" s="155"/>
      <c r="DS252" s="174"/>
      <c r="DT252" s="155"/>
      <c r="DU252" s="155"/>
      <c r="DV252" s="155"/>
      <c r="DW252" s="155"/>
      <c r="DX252" s="155"/>
      <c r="DY252" s="176"/>
      <c r="DZ252" s="176"/>
      <c r="EA252" s="171"/>
      <c r="EB252" s="180"/>
      <c r="EC252" s="181"/>
    </row>
    <row r="253" spans="1:144" x14ac:dyDescent="0.2">
      <c r="H253" s="155"/>
      <c r="I253" s="155"/>
      <c r="J253" s="155"/>
      <c r="K253" s="155"/>
      <c r="L253" s="155"/>
      <c r="M253" s="155"/>
      <c r="N253" s="155"/>
      <c r="O253" s="155"/>
      <c r="P253" s="155"/>
      <c r="Q253" s="155"/>
      <c r="R253" s="155"/>
      <c r="S253" s="155"/>
      <c r="T253" s="155"/>
      <c r="U253" s="155"/>
      <c r="V253" s="155"/>
      <c r="W253" s="155"/>
      <c r="X253" s="155"/>
      <c r="Y253" s="155"/>
      <c r="Z253" s="155"/>
      <c r="AA253" s="155"/>
      <c r="AB253" s="155"/>
      <c r="AC253" s="155"/>
      <c r="AD253" s="155"/>
      <c r="AE253" s="155"/>
      <c r="AF253" s="155"/>
      <c r="AG253" s="155"/>
      <c r="AH253" s="155"/>
      <c r="AI253" s="155"/>
      <c r="AJ253" s="155"/>
      <c r="AK253" s="155"/>
      <c r="AL253" s="155"/>
      <c r="AM253" s="155"/>
      <c r="AN253" s="155"/>
      <c r="AO253" s="155"/>
      <c r="AP253" s="173"/>
      <c r="AQ253" s="155"/>
      <c r="AR253" s="155"/>
      <c r="AS253" s="155"/>
      <c r="AT253" s="155"/>
      <c r="AU253" s="155"/>
      <c r="AV253" s="155"/>
      <c r="AW253" s="155"/>
      <c r="AX253" s="155"/>
      <c r="AY253" s="155"/>
      <c r="AZ253" s="155"/>
      <c r="BA253" s="155"/>
      <c r="BB253" s="155"/>
      <c r="BC253" s="155"/>
      <c r="BD253" s="155"/>
      <c r="BE253" s="155"/>
      <c r="BF253" s="155"/>
      <c r="BG253" s="155"/>
      <c r="BH253" s="155"/>
      <c r="BI253" s="155"/>
      <c r="BJ253" s="155"/>
      <c r="BK253" s="155"/>
      <c r="BL253" s="155"/>
      <c r="BM253" s="155"/>
      <c r="BN253" s="155"/>
      <c r="BO253" s="155"/>
      <c r="BP253" s="155"/>
      <c r="BQ253" s="155"/>
      <c r="BR253" s="155"/>
      <c r="BS253" s="174"/>
      <c r="BT253" s="155"/>
      <c r="BU253" s="155"/>
      <c r="BV253" s="155"/>
      <c r="BW253" s="174"/>
      <c r="BX253" s="155"/>
      <c r="BY253" s="155"/>
      <c r="BZ253" s="155"/>
      <c r="CA253" s="174"/>
      <c r="CB253" s="155"/>
      <c r="CC253" s="155"/>
      <c r="CD253" s="155"/>
      <c r="CE253" s="174"/>
      <c r="CF253" s="155"/>
      <c r="CG253" s="155"/>
      <c r="CH253" s="155"/>
      <c r="CI253" s="174"/>
      <c r="CJ253" s="155"/>
      <c r="CK253" s="155"/>
      <c r="CL253" s="155"/>
      <c r="CM253" s="155"/>
      <c r="CN253" s="175"/>
      <c r="CO253" s="155"/>
      <c r="CP253" s="155"/>
      <c r="CQ253" s="174"/>
      <c r="CR253" s="176"/>
      <c r="CS253" s="176"/>
      <c r="CT253" s="176"/>
      <c r="CU253" s="174"/>
      <c r="CV253" s="155"/>
      <c r="CW253" s="155"/>
      <c r="CX253" s="155"/>
      <c r="CY253" s="174"/>
      <c r="CZ253" s="155"/>
      <c r="DA253" s="155"/>
      <c r="DB253" s="155"/>
      <c r="DC253" s="177"/>
      <c r="DD253" s="178"/>
      <c r="DE253" s="155"/>
      <c r="DF253" s="155"/>
      <c r="DG253" s="179"/>
      <c r="DH253" s="155"/>
      <c r="DI253" s="155"/>
      <c r="DJ253" s="155"/>
      <c r="DK253" s="174"/>
      <c r="DL253" s="155"/>
      <c r="DM253" s="155"/>
      <c r="DN253" s="155"/>
      <c r="DO253" s="174"/>
      <c r="DP253" s="155"/>
      <c r="DQ253" s="155"/>
      <c r="DR253" s="155"/>
      <c r="DS253" s="174"/>
      <c r="DT253" s="155"/>
      <c r="DU253" s="155"/>
      <c r="DV253" s="155"/>
      <c r="DW253" s="155"/>
      <c r="DX253" s="155"/>
      <c r="DY253" s="176"/>
      <c r="DZ253" s="176"/>
      <c r="EA253" s="171"/>
      <c r="EB253" s="180"/>
      <c r="EC253" s="171"/>
    </row>
    <row r="254" spans="1:144" x14ac:dyDescent="0.2">
      <c r="H254" s="155"/>
      <c r="I254" s="155"/>
      <c r="J254" s="155"/>
      <c r="K254" s="155"/>
      <c r="L254" s="155"/>
      <c r="M254" s="155"/>
      <c r="N254" s="155"/>
      <c r="O254" s="155"/>
      <c r="P254" s="155"/>
      <c r="Q254" s="155"/>
      <c r="R254" s="155"/>
      <c r="S254" s="155"/>
      <c r="T254" s="155"/>
      <c r="U254" s="155"/>
      <c r="V254" s="155"/>
      <c r="W254" s="155"/>
      <c r="X254" s="155"/>
      <c r="Y254" s="155"/>
      <c r="Z254" s="155"/>
      <c r="AA254" s="155"/>
      <c r="AB254" s="155"/>
      <c r="AC254" s="155"/>
      <c r="AD254" s="155"/>
      <c r="AE254" s="155"/>
      <c r="AF254" s="155"/>
      <c r="AG254" s="155"/>
      <c r="AH254" s="155"/>
      <c r="AI254" s="155"/>
      <c r="AJ254" s="155"/>
      <c r="AK254" s="155"/>
      <c r="AL254" s="155"/>
      <c r="AM254" s="155"/>
      <c r="AN254" s="155"/>
      <c r="AO254" s="155"/>
      <c r="AP254" s="173"/>
      <c r="AQ254" s="155"/>
      <c r="AR254" s="155"/>
      <c r="AS254" s="155"/>
      <c r="AT254" s="155"/>
      <c r="AU254" s="155"/>
      <c r="AV254" s="155"/>
      <c r="AW254" s="155"/>
      <c r="AX254" s="155"/>
      <c r="AY254" s="155"/>
      <c r="AZ254" s="155"/>
      <c r="BA254" s="155"/>
      <c r="BB254" s="155"/>
      <c r="BC254" s="155"/>
      <c r="BD254" s="155"/>
      <c r="BE254" s="155"/>
      <c r="BF254" s="155"/>
      <c r="BG254" s="155"/>
      <c r="BH254" s="155"/>
      <c r="BI254" s="155"/>
      <c r="BJ254" s="155"/>
      <c r="BK254" s="155"/>
      <c r="BL254" s="155"/>
      <c r="BM254" s="155"/>
      <c r="BN254" s="155"/>
      <c r="BO254" s="155"/>
      <c r="BP254" s="155"/>
      <c r="BQ254" s="155"/>
      <c r="BR254" s="155"/>
      <c r="BS254" s="174"/>
      <c r="BT254" s="155"/>
      <c r="BU254" s="155"/>
      <c r="BV254" s="155"/>
      <c r="BW254" s="174"/>
      <c r="BX254" s="155"/>
      <c r="BY254" s="155"/>
      <c r="BZ254" s="155"/>
      <c r="CA254" s="174"/>
      <c r="CB254" s="155"/>
      <c r="CC254" s="155"/>
      <c r="CD254" s="155"/>
      <c r="CE254" s="174"/>
      <c r="CF254" s="155"/>
      <c r="CG254" s="155"/>
      <c r="CH254" s="155"/>
      <c r="CI254" s="174"/>
      <c r="CJ254" s="155"/>
      <c r="CK254" s="155"/>
      <c r="CL254" s="155"/>
      <c r="CM254" s="155"/>
      <c r="CN254" s="175"/>
      <c r="CO254" s="155"/>
      <c r="CP254" s="155"/>
      <c r="CQ254" s="174"/>
      <c r="CR254" s="176"/>
      <c r="CS254" s="176"/>
      <c r="CT254" s="176"/>
      <c r="CU254" s="174"/>
      <c r="CV254" s="155"/>
      <c r="CW254" s="155"/>
      <c r="CX254" s="155"/>
      <c r="CY254" s="174"/>
      <c r="CZ254" s="155"/>
      <c r="DA254" s="155"/>
      <c r="DB254" s="155"/>
      <c r="DC254" s="177"/>
      <c r="DD254" s="178"/>
      <c r="DE254" s="155"/>
      <c r="DF254" s="155"/>
      <c r="DG254" s="179"/>
      <c r="DH254" s="155"/>
      <c r="DI254" s="155"/>
      <c r="DJ254" s="155"/>
      <c r="DK254" s="174"/>
      <c r="DL254" s="155"/>
      <c r="DM254" s="155"/>
      <c r="DN254" s="155"/>
      <c r="DO254" s="174"/>
      <c r="DP254" s="155"/>
      <c r="DQ254" s="155"/>
      <c r="DR254" s="155"/>
      <c r="DS254" s="174"/>
      <c r="DT254" s="155"/>
      <c r="DU254" s="155"/>
      <c r="DV254" s="155"/>
      <c r="DW254" s="155"/>
      <c r="DX254" s="155"/>
      <c r="DY254" s="176"/>
      <c r="DZ254" s="176"/>
      <c r="EA254" s="171"/>
      <c r="EB254" s="180"/>
      <c r="EC254" s="171"/>
    </row>
    <row r="255" spans="1:144" x14ac:dyDescent="0.2">
      <c r="H255" s="155"/>
      <c r="I255" s="155"/>
      <c r="J255" s="155"/>
      <c r="K255" s="155"/>
      <c r="L255" s="155"/>
      <c r="M255" s="155"/>
      <c r="N255" s="155"/>
      <c r="O255" s="155"/>
      <c r="P255" s="155"/>
      <c r="Q255" s="155"/>
      <c r="R255" s="155"/>
      <c r="S255" s="155"/>
      <c r="T255" s="155"/>
      <c r="U255" s="155"/>
      <c r="V255" s="155"/>
      <c r="W255" s="155"/>
      <c r="X255" s="155"/>
      <c r="Y255" s="155"/>
      <c r="Z255" s="155"/>
      <c r="AA255" s="155"/>
      <c r="AB255" s="155"/>
      <c r="AC255" s="155"/>
      <c r="AD255" s="155"/>
      <c r="AE255" s="155"/>
      <c r="AF255" s="155"/>
      <c r="AG255" s="155"/>
      <c r="AH255" s="155"/>
      <c r="AI255" s="155"/>
      <c r="AJ255" s="155"/>
      <c r="AK255" s="155"/>
      <c r="AL255" s="155"/>
      <c r="AM255" s="155"/>
      <c r="AN255" s="155"/>
      <c r="AO255" s="173"/>
      <c r="AP255" s="182"/>
      <c r="AQ255" s="155"/>
      <c r="AR255" s="155"/>
      <c r="AS255" s="155"/>
      <c r="AT255" s="155"/>
      <c r="AU255" s="155"/>
      <c r="AV255" s="155"/>
      <c r="AW255" s="155"/>
      <c r="AX255" s="155"/>
      <c r="AY255" s="155"/>
      <c r="AZ255" s="155"/>
      <c r="BA255" s="155"/>
      <c r="BB255" s="155"/>
      <c r="BC255" s="155"/>
      <c r="BD255" s="155"/>
      <c r="BE255" s="155"/>
      <c r="BF255" s="155"/>
      <c r="BG255" s="155"/>
      <c r="BH255" s="155"/>
      <c r="BI255" s="155"/>
      <c r="BJ255" s="155"/>
      <c r="BK255" s="155"/>
      <c r="BL255" s="155"/>
      <c r="BM255" s="155"/>
      <c r="BN255" s="155"/>
      <c r="BO255" s="155"/>
      <c r="BP255" s="155"/>
      <c r="BQ255" s="155"/>
      <c r="BR255" s="155"/>
      <c r="BS255" s="174"/>
      <c r="BT255" s="155"/>
      <c r="BU255" s="155"/>
      <c r="BV255" s="155"/>
      <c r="BW255" s="174"/>
      <c r="BX255" s="155"/>
      <c r="BY255" s="155"/>
      <c r="BZ255" s="155"/>
      <c r="CA255" s="174"/>
      <c r="CB255" s="155"/>
      <c r="CC255" s="155"/>
      <c r="CD255" s="155"/>
      <c r="CE255" s="174"/>
      <c r="CF255" s="155"/>
      <c r="CG255" s="155"/>
      <c r="CH255" s="155"/>
      <c r="CI255" s="174"/>
      <c r="CJ255" s="155"/>
      <c r="CK255" s="155"/>
      <c r="CL255" s="155"/>
      <c r="CM255" s="155"/>
      <c r="CN255" s="155"/>
      <c r="CO255" s="155"/>
      <c r="CP255" s="155"/>
      <c r="CQ255" s="174"/>
      <c r="CR255" s="176"/>
      <c r="CS255" s="176"/>
      <c r="CT255" s="176"/>
      <c r="CU255" s="174"/>
      <c r="CV255" s="155"/>
      <c r="CW255" s="155"/>
      <c r="CX255" s="155"/>
      <c r="CY255" s="174"/>
      <c r="CZ255" s="155"/>
      <c r="DA255" s="155"/>
      <c r="DB255" s="178"/>
      <c r="DC255" s="183"/>
      <c r="DD255" s="155"/>
      <c r="DE255" s="155"/>
      <c r="DF255" s="155"/>
      <c r="DG255" s="174"/>
      <c r="DH255" s="155"/>
      <c r="DI255" s="155"/>
      <c r="DJ255" s="155"/>
      <c r="DK255" s="174"/>
      <c r="DL255" s="155"/>
      <c r="DM255" s="155"/>
      <c r="DN255" s="155"/>
      <c r="DO255" s="174"/>
      <c r="DP255" s="155"/>
      <c r="DQ255" s="155"/>
      <c r="DR255" s="155"/>
      <c r="DS255" s="174"/>
      <c r="DT255" s="155"/>
      <c r="DU255" s="155"/>
      <c r="DV255" s="155"/>
      <c r="DW255" s="155"/>
      <c r="DX255" s="155"/>
      <c r="DY255" s="14"/>
      <c r="DZ255" s="14"/>
      <c r="EA255" s="171"/>
      <c r="EB255" s="180"/>
      <c r="EC255" s="171"/>
    </row>
    <row r="256" spans="1:144" x14ac:dyDescent="0.2">
      <c r="H256" s="154"/>
      <c r="I256" s="154"/>
      <c r="J256" s="154"/>
      <c r="K256" s="154"/>
      <c r="L256" s="154"/>
      <c r="M256" s="154"/>
      <c r="N256" s="154"/>
      <c r="O256" s="154"/>
      <c r="P256" s="154"/>
      <c r="Q256" s="154"/>
      <c r="R256" s="154"/>
      <c r="S256" s="154"/>
      <c r="T256" s="154"/>
      <c r="U256" s="154"/>
      <c r="V256" s="154"/>
      <c r="W256" s="154"/>
      <c r="X256" s="154"/>
      <c r="Y256" s="154"/>
      <c r="Z256" s="154"/>
      <c r="AA256" s="154"/>
      <c r="AB256" s="154"/>
      <c r="AC256" s="154"/>
      <c r="AD256" s="154"/>
      <c r="AE256" s="154"/>
      <c r="AF256" s="154"/>
      <c r="AG256" s="154"/>
      <c r="AH256" s="154"/>
      <c r="AI256" s="154"/>
      <c r="AJ256" s="154"/>
      <c r="AK256" s="154"/>
      <c r="AL256" s="154"/>
      <c r="AM256" s="154"/>
      <c r="AN256" s="154"/>
      <c r="AO256" s="154"/>
      <c r="AP256" s="154"/>
      <c r="AQ256" s="154"/>
      <c r="AR256" s="154"/>
      <c r="AS256" s="154"/>
      <c r="AT256" s="154"/>
      <c r="AU256" s="154"/>
      <c r="AV256" s="154"/>
      <c r="AW256" s="154"/>
      <c r="AX256" s="154"/>
      <c r="AY256" s="154"/>
      <c r="AZ256" s="154"/>
      <c r="BA256" s="154"/>
      <c r="BB256" s="154"/>
      <c r="BC256" s="154"/>
      <c r="BD256" s="154"/>
      <c r="BE256" s="154"/>
      <c r="BF256" s="154"/>
      <c r="BG256" s="154"/>
      <c r="BH256" s="154"/>
      <c r="BI256" s="154"/>
      <c r="BJ256" s="154"/>
      <c r="BK256" s="154"/>
      <c r="BL256" s="154"/>
      <c r="BM256" s="154"/>
      <c r="BN256" s="154"/>
      <c r="BO256" s="154"/>
      <c r="BP256" s="154"/>
      <c r="BQ256" s="154"/>
      <c r="BR256" s="154"/>
      <c r="BS256" s="159"/>
      <c r="BT256" s="154"/>
      <c r="BU256" s="154"/>
      <c r="BV256" s="154"/>
      <c r="BW256" s="159"/>
      <c r="BX256" s="154"/>
      <c r="BY256" s="154"/>
      <c r="BZ256" s="154"/>
      <c r="CA256" s="159"/>
      <c r="CB256" s="154"/>
      <c r="CC256" s="154"/>
      <c r="CD256" s="154"/>
      <c r="CE256" s="159"/>
      <c r="CF256" s="154"/>
      <c r="CG256" s="154"/>
      <c r="CH256" s="154"/>
      <c r="CI256" s="159"/>
      <c r="CJ256" s="154"/>
      <c r="CK256" s="154"/>
      <c r="CL256" s="154"/>
      <c r="CM256" s="154"/>
      <c r="CN256" s="154"/>
      <c r="CO256" s="154"/>
      <c r="CP256" s="154"/>
      <c r="CQ256" s="159"/>
      <c r="CR256" s="160"/>
      <c r="CS256" s="160"/>
      <c r="CT256" s="160"/>
      <c r="CU256" s="159"/>
      <c r="CV256" s="154"/>
      <c r="CW256" s="154"/>
      <c r="CX256" s="154"/>
      <c r="CY256" s="159"/>
      <c r="CZ256" s="154"/>
      <c r="DA256" s="154"/>
      <c r="DB256" s="154"/>
      <c r="DC256" s="159"/>
      <c r="DD256" s="154"/>
      <c r="DE256" s="154"/>
      <c r="DF256" s="154"/>
      <c r="DG256" s="159"/>
      <c r="DH256" s="154"/>
      <c r="DI256" s="154"/>
      <c r="DJ256" s="154"/>
      <c r="DK256" s="159"/>
      <c r="DL256" s="154"/>
      <c r="DM256" s="154"/>
      <c r="DN256" s="154"/>
      <c r="DO256" s="159"/>
      <c r="DP256" s="154"/>
      <c r="DQ256" s="154"/>
      <c r="DR256" s="154"/>
      <c r="DS256" s="159"/>
      <c r="DT256" s="154"/>
      <c r="DU256" s="154"/>
      <c r="DV256" s="154"/>
      <c r="DW256" s="154"/>
      <c r="DX256" s="154"/>
      <c r="DY256" s="160"/>
      <c r="DZ256" s="160"/>
    </row>
    <row r="257" spans="1:133" x14ac:dyDescent="0.2">
      <c r="H257" s="154"/>
      <c r="I257" s="154"/>
      <c r="J257" s="154"/>
      <c r="K257" s="154"/>
      <c r="L257" s="154"/>
      <c r="M257" s="154"/>
      <c r="N257" s="154"/>
      <c r="O257" s="154"/>
      <c r="P257" s="154"/>
      <c r="Q257" s="154"/>
      <c r="R257" s="154"/>
      <c r="S257" s="154"/>
      <c r="T257" s="154"/>
      <c r="U257" s="154"/>
      <c r="V257" s="154"/>
      <c r="W257" s="154"/>
      <c r="X257" s="154"/>
      <c r="Y257" s="154"/>
      <c r="Z257" s="154"/>
      <c r="AA257" s="154"/>
      <c r="AB257" s="154"/>
      <c r="AC257" s="154"/>
      <c r="AD257" s="154"/>
      <c r="AE257" s="154"/>
      <c r="AF257" s="154"/>
      <c r="AG257" s="154"/>
      <c r="AH257" s="154"/>
      <c r="AI257" s="154"/>
      <c r="AJ257" s="154"/>
      <c r="AK257" s="154"/>
      <c r="AL257" s="154"/>
      <c r="AM257" s="154"/>
      <c r="AN257" s="154"/>
      <c r="AO257" s="154"/>
      <c r="AP257" s="154"/>
      <c r="AQ257" s="154"/>
      <c r="AR257" s="154"/>
      <c r="AS257" s="154"/>
      <c r="AT257" s="154"/>
      <c r="AU257" s="154"/>
      <c r="AV257" s="154"/>
      <c r="AW257" s="154"/>
      <c r="AX257" s="154"/>
      <c r="AY257" s="154"/>
      <c r="AZ257" s="154"/>
      <c r="BA257" s="154"/>
      <c r="BB257" s="154"/>
      <c r="BC257" s="154"/>
      <c r="BD257" s="154"/>
      <c r="BE257" s="154"/>
      <c r="BF257" s="154"/>
      <c r="BG257" s="154"/>
      <c r="BH257" s="154"/>
      <c r="BI257" s="154"/>
      <c r="BJ257" s="154"/>
      <c r="BK257" s="154"/>
      <c r="BL257" s="154"/>
      <c r="BM257" s="154"/>
      <c r="BN257" s="154"/>
      <c r="BO257" s="154"/>
      <c r="BP257" s="154"/>
      <c r="BQ257" s="154"/>
      <c r="BR257" s="154"/>
      <c r="BS257" s="159"/>
      <c r="BT257" s="154"/>
      <c r="BU257" s="154"/>
      <c r="BV257" s="154"/>
      <c r="BW257" s="159"/>
      <c r="BX257" s="154"/>
      <c r="BY257" s="154"/>
      <c r="BZ257" s="154"/>
      <c r="CA257" s="159"/>
      <c r="CB257" s="154"/>
      <c r="CC257" s="154"/>
      <c r="CD257" s="154"/>
      <c r="CE257" s="159"/>
      <c r="CF257" s="154"/>
      <c r="CG257" s="154"/>
      <c r="CH257" s="154"/>
      <c r="CI257" s="159"/>
      <c r="CJ257" s="154"/>
      <c r="CK257" s="154"/>
      <c r="CL257" s="154"/>
      <c r="CM257" s="154"/>
      <c r="CN257" s="154"/>
      <c r="CO257" s="154"/>
      <c r="CP257" s="154"/>
      <c r="CQ257" s="159"/>
      <c r="CR257" s="160"/>
      <c r="CS257" s="160"/>
      <c r="CT257" s="160"/>
      <c r="CU257" s="159"/>
      <c r="CV257" s="154"/>
      <c r="CW257" s="154"/>
      <c r="CX257" s="154"/>
      <c r="CY257" s="159"/>
      <c r="CZ257" s="154"/>
      <c r="DA257" s="154"/>
      <c r="DB257" s="154"/>
      <c r="DC257" s="159"/>
      <c r="DD257" s="154"/>
      <c r="DE257" s="154"/>
      <c r="DF257" s="154"/>
      <c r="DG257" s="159"/>
      <c r="DH257" s="154"/>
      <c r="DI257" s="154"/>
      <c r="DJ257" s="154"/>
      <c r="DK257" s="159"/>
      <c r="DL257" s="154"/>
      <c r="DM257" s="154"/>
      <c r="DN257" s="154"/>
      <c r="DO257" s="159"/>
      <c r="DP257" s="154"/>
      <c r="DQ257" s="154"/>
      <c r="DR257" s="154"/>
      <c r="DS257" s="159"/>
      <c r="DT257" s="154"/>
      <c r="DU257" s="154"/>
      <c r="DV257" s="154"/>
      <c r="DW257" s="154"/>
      <c r="DX257" s="154"/>
      <c r="DY257" s="160"/>
      <c r="DZ257" s="160"/>
    </row>
    <row r="258" spans="1:133" x14ac:dyDescent="0.2">
      <c r="H258" s="154"/>
      <c r="I258" s="154"/>
      <c r="J258" s="154"/>
      <c r="K258" s="154"/>
      <c r="L258" s="154"/>
      <c r="M258" s="154"/>
      <c r="N258" s="154"/>
      <c r="O258" s="154"/>
      <c r="P258" s="154"/>
      <c r="Q258" s="154"/>
      <c r="R258" s="154"/>
      <c r="S258" s="154"/>
      <c r="T258" s="154"/>
      <c r="U258" s="154"/>
      <c r="V258" s="154"/>
      <c r="W258" s="154"/>
      <c r="X258" s="154"/>
      <c r="Y258" s="154"/>
      <c r="Z258" s="154"/>
      <c r="AA258" s="154"/>
      <c r="AB258" s="154"/>
      <c r="AC258" s="154"/>
      <c r="AD258" s="154"/>
      <c r="AE258" s="154"/>
      <c r="AF258" s="154"/>
      <c r="AG258" s="154"/>
      <c r="AH258" s="154"/>
      <c r="AI258" s="154"/>
      <c r="AJ258" s="154"/>
      <c r="AK258" s="154"/>
      <c r="AL258" s="154"/>
      <c r="AM258" s="154"/>
      <c r="AN258" s="154"/>
      <c r="AO258" s="154"/>
      <c r="AP258" s="154"/>
      <c r="AQ258" s="154"/>
      <c r="AR258" s="154"/>
      <c r="AS258" s="154"/>
      <c r="AT258" s="154"/>
      <c r="AU258" s="154"/>
      <c r="AV258" s="154"/>
      <c r="AW258" s="154"/>
      <c r="AX258" s="154"/>
      <c r="AY258" s="154"/>
      <c r="AZ258" s="154"/>
      <c r="BA258" s="154"/>
      <c r="BB258" s="154"/>
      <c r="BC258" s="154"/>
      <c r="BD258" s="154"/>
      <c r="BE258" s="154"/>
      <c r="BF258" s="154"/>
      <c r="BG258" s="154"/>
      <c r="BH258" s="154"/>
      <c r="BI258" s="154"/>
      <c r="BJ258" s="154"/>
      <c r="BK258" s="154"/>
      <c r="BL258" s="154"/>
      <c r="BM258" s="154"/>
      <c r="BN258" s="154"/>
      <c r="BO258" s="154"/>
      <c r="BP258" s="154"/>
      <c r="BQ258" s="154"/>
      <c r="BR258" s="154"/>
      <c r="BS258" s="159"/>
      <c r="BT258" s="154"/>
      <c r="BU258" s="154"/>
      <c r="BV258" s="154"/>
      <c r="BW258" s="159"/>
      <c r="BX258" s="154"/>
      <c r="BY258" s="154"/>
      <c r="BZ258" s="154"/>
      <c r="CA258" s="159"/>
      <c r="CB258" s="154"/>
      <c r="CC258" s="154"/>
      <c r="CD258" s="154"/>
      <c r="CE258" s="159"/>
      <c r="CF258" s="154"/>
      <c r="CG258" s="154"/>
      <c r="CH258" s="154"/>
      <c r="CI258" s="159"/>
      <c r="CJ258" s="154"/>
      <c r="CK258" s="154"/>
      <c r="CL258" s="154"/>
      <c r="CM258" s="154"/>
      <c r="CN258" s="154"/>
      <c r="CO258" s="154"/>
      <c r="CP258" s="154"/>
      <c r="CQ258" s="159"/>
      <c r="CR258" s="160"/>
      <c r="CS258" s="160"/>
      <c r="CT258" s="160"/>
      <c r="CU258" s="159"/>
      <c r="CV258" s="154"/>
      <c r="CW258" s="154"/>
      <c r="CX258" s="154"/>
      <c r="CY258" s="159"/>
      <c r="CZ258" s="154"/>
      <c r="DA258" s="154"/>
      <c r="DB258" s="154"/>
      <c r="DC258" s="159"/>
      <c r="DD258" s="154"/>
      <c r="DE258" s="154"/>
      <c r="DF258" s="154"/>
      <c r="DG258" s="159"/>
      <c r="DH258" s="154"/>
      <c r="DI258" s="154"/>
      <c r="DJ258" s="154"/>
      <c r="DK258" s="159"/>
      <c r="DL258" s="154"/>
      <c r="DM258" s="154"/>
      <c r="DN258" s="154"/>
      <c r="DO258" s="159"/>
      <c r="DP258" s="154"/>
      <c r="DQ258" s="154"/>
      <c r="DR258" s="154"/>
      <c r="DS258" s="159"/>
      <c r="DT258" s="154"/>
      <c r="DU258" s="154"/>
      <c r="DV258" s="154"/>
      <c r="DW258" s="154"/>
      <c r="DX258" s="154"/>
      <c r="DY258" s="160"/>
      <c r="DZ258" s="160"/>
    </row>
    <row r="259" spans="1:133" s="18" customFormat="1" x14ac:dyDescent="0.2"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O259" s="21"/>
      <c r="AP259" s="21"/>
      <c r="AQ259" s="19"/>
      <c r="AS259" s="21"/>
      <c r="AT259" s="21"/>
      <c r="AU259" s="19"/>
      <c r="AW259" s="21"/>
      <c r="AX259" s="21"/>
      <c r="AY259" s="19"/>
      <c r="AZ259" s="19"/>
      <c r="BA259" s="19"/>
      <c r="BB259" s="19"/>
      <c r="BC259" s="19"/>
      <c r="BE259" s="21"/>
      <c r="BF259" s="21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22"/>
      <c r="BT259" s="19"/>
      <c r="BU259" s="19"/>
      <c r="BV259" s="19"/>
      <c r="BW259" s="22"/>
      <c r="BX259" s="19"/>
      <c r="BY259" s="19"/>
      <c r="BZ259" s="19"/>
      <c r="CA259" s="22"/>
      <c r="CB259" s="19"/>
      <c r="CC259" s="19"/>
      <c r="CD259" s="19"/>
      <c r="CE259" s="22"/>
      <c r="CF259" s="19"/>
      <c r="CG259" s="19"/>
      <c r="CH259" s="19"/>
      <c r="CI259" s="22"/>
      <c r="CJ259" s="19"/>
      <c r="CK259" s="19"/>
      <c r="CL259" s="19"/>
      <c r="CM259" s="19"/>
      <c r="CO259" s="11"/>
      <c r="CP259" s="11"/>
      <c r="CQ259" s="23"/>
      <c r="CR259" s="184"/>
      <c r="CS259" s="184"/>
      <c r="CT259" s="184"/>
      <c r="CU259" s="183"/>
      <c r="CW259" s="21"/>
      <c r="CX259" s="21"/>
      <c r="CY259" s="22"/>
      <c r="CZ259" s="21"/>
      <c r="DA259" s="21"/>
      <c r="DB259" s="21"/>
      <c r="DC259" s="22"/>
      <c r="DD259" s="21"/>
      <c r="DE259" s="21"/>
      <c r="DF259" s="21"/>
      <c r="DG259" s="22"/>
      <c r="DI259" s="21"/>
      <c r="DJ259" s="21"/>
      <c r="DK259" s="23"/>
      <c r="DM259" s="21"/>
      <c r="DN259" s="21"/>
      <c r="DO259" s="22"/>
      <c r="DP259" s="19"/>
      <c r="DQ259" s="19"/>
      <c r="DR259" s="19"/>
      <c r="DS259" s="22"/>
      <c r="DT259" s="19"/>
      <c r="DU259" s="19"/>
      <c r="DV259" s="161"/>
      <c r="DW259" s="21"/>
      <c r="DX259" s="21"/>
      <c r="DY259" s="162"/>
      <c r="DZ259" s="162"/>
      <c r="EA259" s="26"/>
      <c r="EB259" s="27"/>
      <c r="EC259" s="21"/>
    </row>
    <row r="260" spans="1:133" s="18" customFormat="1" x14ac:dyDescent="0.2"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O260" s="21"/>
      <c r="AP260" s="21"/>
      <c r="AQ260" s="19"/>
      <c r="AS260" s="21"/>
      <c r="AT260" s="21"/>
      <c r="AU260" s="19"/>
      <c r="AW260" s="21"/>
      <c r="AX260" s="21"/>
      <c r="AY260" s="19"/>
      <c r="AZ260" s="19"/>
      <c r="BA260" s="19"/>
      <c r="BB260" s="19"/>
      <c r="BC260" s="19"/>
      <c r="BE260" s="21"/>
      <c r="BF260" s="21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22"/>
      <c r="BT260" s="19"/>
      <c r="BU260" s="19"/>
      <c r="BV260" s="19"/>
      <c r="BW260" s="22"/>
      <c r="BX260" s="19"/>
      <c r="BY260" s="19"/>
      <c r="BZ260" s="19"/>
      <c r="CA260" s="22"/>
      <c r="CB260" s="19"/>
      <c r="CC260" s="19"/>
      <c r="CD260" s="19"/>
      <c r="CE260" s="22"/>
      <c r="CF260" s="19"/>
      <c r="CG260" s="19"/>
      <c r="CH260" s="19"/>
      <c r="CI260" s="22"/>
      <c r="CJ260" s="19"/>
      <c r="CK260" s="19"/>
      <c r="CL260" s="19"/>
      <c r="CM260" s="19"/>
      <c r="CO260" s="11"/>
      <c r="CP260" s="11"/>
      <c r="CQ260" s="23"/>
      <c r="CR260" s="184"/>
      <c r="CS260" s="184"/>
      <c r="CT260" s="184"/>
      <c r="CU260" s="183"/>
      <c r="CW260" s="21"/>
      <c r="CX260" s="21"/>
      <c r="CY260" s="22"/>
      <c r="CZ260" s="21"/>
      <c r="DA260" s="21"/>
      <c r="DB260" s="21"/>
      <c r="DC260" s="22"/>
      <c r="DD260" s="21"/>
      <c r="DE260" s="21"/>
      <c r="DF260" s="21"/>
      <c r="DG260" s="22"/>
      <c r="DI260" s="21"/>
      <c r="DJ260" s="21"/>
      <c r="DK260" s="23"/>
      <c r="DM260" s="21"/>
      <c r="DN260" s="21"/>
      <c r="DO260" s="22"/>
      <c r="DP260" s="19"/>
      <c r="DQ260" s="19"/>
      <c r="DR260" s="19"/>
      <c r="DS260" s="22"/>
      <c r="DT260" s="19"/>
      <c r="DU260" s="19"/>
      <c r="DV260" s="161"/>
      <c r="DW260" s="21"/>
      <c r="DX260" s="155"/>
      <c r="DY260" s="162"/>
      <c r="DZ260" s="162"/>
      <c r="EA260" s="26"/>
      <c r="EB260" s="27"/>
      <c r="EC260" s="21"/>
    </row>
    <row r="261" spans="1:133" s="18" customFormat="1" x14ac:dyDescent="0.2">
      <c r="H261" s="178"/>
      <c r="I261" s="178"/>
      <c r="J261" s="178"/>
      <c r="K261" s="178"/>
      <c r="L261" s="178"/>
      <c r="M261" s="178"/>
      <c r="N261" s="178"/>
      <c r="O261" s="178"/>
      <c r="P261" s="178"/>
      <c r="Q261" s="178"/>
      <c r="R261" s="178"/>
      <c r="S261" s="178"/>
      <c r="T261" s="178"/>
      <c r="U261" s="178"/>
      <c r="V261" s="178"/>
      <c r="W261" s="178"/>
      <c r="X261" s="178"/>
      <c r="Y261" s="178"/>
      <c r="Z261" s="178"/>
      <c r="AA261" s="178"/>
      <c r="AB261" s="178"/>
      <c r="AC261" s="178"/>
      <c r="AD261" s="178"/>
      <c r="AE261" s="178"/>
      <c r="AF261" s="178"/>
      <c r="AG261" s="178"/>
      <c r="AH261" s="178"/>
      <c r="AI261" s="178"/>
      <c r="AJ261" s="178"/>
      <c r="AK261" s="178"/>
      <c r="AL261" s="178"/>
      <c r="AM261" s="178"/>
      <c r="AN261" s="178"/>
      <c r="AO261" s="178"/>
      <c r="AP261" s="178"/>
      <c r="AQ261" s="178"/>
      <c r="AR261" s="178"/>
      <c r="AS261" s="178"/>
      <c r="AT261" s="178"/>
      <c r="AU261" s="178"/>
      <c r="AV261" s="178"/>
      <c r="AW261" s="178"/>
      <c r="AX261" s="178"/>
      <c r="AY261" s="178"/>
      <c r="AZ261" s="178"/>
      <c r="BA261" s="178"/>
      <c r="BB261" s="178"/>
      <c r="BC261" s="178"/>
      <c r="BD261" s="178"/>
      <c r="BE261" s="178"/>
      <c r="BF261" s="178"/>
      <c r="BG261" s="178"/>
      <c r="BH261" s="178"/>
      <c r="BI261" s="178"/>
      <c r="BJ261" s="178"/>
      <c r="BK261" s="178"/>
      <c r="BL261" s="178"/>
      <c r="BM261" s="178"/>
      <c r="BN261" s="178"/>
      <c r="BO261" s="178"/>
      <c r="BP261" s="178"/>
      <c r="BQ261" s="178"/>
      <c r="BR261" s="178"/>
      <c r="BS261" s="183"/>
      <c r="BT261" s="178"/>
      <c r="BU261" s="178"/>
      <c r="BV261" s="178"/>
      <c r="BW261" s="183"/>
      <c r="BX261" s="178"/>
      <c r="BY261" s="178"/>
      <c r="BZ261" s="178"/>
      <c r="CA261" s="183"/>
      <c r="CB261" s="178"/>
      <c r="CC261" s="178"/>
      <c r="CD261" s="178"/>
      <c r="CE261" s="183"/>
      <c r="CF261" s="178"/>
      <c r="CG261" s="178"/>
      <c r="CH261" s="178"/>
      <c r="CI261" s="183"/>
      <c r="CJ261" s="178"/>
      <c r="CK261" s="178"/>
      <c r="CL261" s="178"/>
      <c r="CM261" s="178"/>
      <c r="CN261" s="178"/>
      <c r="CO261" s="178"/>
      <c r="CP261" s="178"/>
      <c r="CQ261" s="183"/>
      <c r="CR261" s="184"/>
      <c r="CS261" s="184"/>
      <c r="CT261" s="184"/>
      <c r="CU261" s="183"/>
      <c r="CV261" s="178"/>
      <c r="CW261" s="178"/>
      <c r="CX261" s="178"/>
      <c r="CY261" s="183"/>
      <c r="CZ261" s="178"/>
      <c r="DA261" s="178"/>
      <c r="DB261" s="178"/>
      <c r="DC261" s="183"/>
      <c r="DD261" s="178"/>
      <c r="DE261" s="178"/>
      <c r="DF261" s="178"/>
      <c r="DG261" s="183"/>
      <c r="DH261" s="178"/>
      <c r="DI261" s="178"/>
      <c r="DJ261" s="178"/>
      <c r="DK261" s="183"/>
      <c r="DL261" s="178"/>
      <c r="DM261" s="178"/>
      <c r="DN261" s="178"/>
      <c r="DO261" s="183"/>
      <c r="DP261" s="178"/>
      <c r="DQ261" s="178"/>
      <c r="DR261" s="178"/>
      <c r="DS261" s="183"/>
      <c r="DT261" s="178"/>
      <c r="DU261" s="178"/>
      <c r="DV261" s="178"/>
      <c r="DW261" s="178"/>
      <c r="DX261" s="178"/>
      <c r="DY261" s="184"/>
      <c r="DZ261" s="184"/>
      <c r="EA261" s="26"/>
      <c r="EB261" s="27"/>
      <c r="EC261" s="21"/>
    </row>
    <row r="262" spans="1:133" s="18" customFormat="1" x14ac:dyDescent="0.2"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O262" s="21"/>
      <c r="AP262" s="21"/>
      <c r="AQ262" s="19"/>
      <c r="AS262" s="21"/>
      <c r="AT262" s="21"/>
      <c r="AU262" s="19"/>
      <c r="AW262" s="21"/>
      <c r="AX262" s="21"/>
      <c r="AY262" s="19"/>
      <c r="AZ262" s="19"/>
      <c r="BA262" s="19"/>
      <c r="BB262" s="19"/>
      <c r="BC262" s="19"/>
      <c r="BE262" s="21"/>
      <c r="BF262" s="21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22"/>
      <c r="BT262" s="19"/>
      <c r="BU262" s="19"/>
      <c r="BV262" s="19"/>
      <c r="BW262" s="22"/>
      <c r="BX262" s="19"/>
      <c r="BY262" s="19"/>
      <c r="BZ262" s="19"/>
      <c r="CA262" s="22"/>
      <c r="CB262" s="19"/>
      <c r="CC262" s="19"/>
      <c r="CD262" s="19"/>
      <c r="CE262" s="22"/>
      <c r="CF262" s="19"/>
      <c r="CG262" s="19"/>
      <c r="CH262" s="19"/>
      <c r="CI262" s="22"/>
      <c r="CJ262" s="19"/>
      <c r="CK262" s="19"/>
      <c r="CL262" s="19"/>
      <c r="CM262" s="19"/>
      <c r="CO262" s="11"/>
      <c r="CP262" s="11"/>
      <c r="CQ262" s="23"/>
      <c r="CR262" s="184"/>
      <c r="CS262" s="184"/>
      <c r="CT262" s="184"/>
      <c r="CU262" s="183"/>
      <c r="CW262" s="21"/>
      <c r="CX262" s="21"/>
      <c r="CY262" s="22"/>
      <c r="CZ262" s="21"/>
      <c r="DA262" s="21"/>
      <c r="DB262" s="21"/>
      <c r="DC262" s="22"/>
      <c r="DD262" s="21"/>
      <c r="DE262" s="21"/>
      <c r="DF262" s="21"/>
      <c r="DG262" s="22"/>
      <c r="DI262" s="21"/>
      <c r="DJ262" s="21"/>
      <c r="DK262" s="183"/>
      <c r="DM262" s="21"/>
      <c r="DN262" s="21"/>
      <c r="DO262" s="22"/>
      <c r="DP262" s="19"/>
      <c r="DQ262" s="19"/>
      <c r="DR262" s="19"/>
      <c r="DS262" s="22"/>
      <c r="DT262" s="19"/>
      <c r="DU262" s="19"/>
      <c r="DV262" s="161"/>
      <c r="DW262" s="161"/>
      <c r="DX262" s="161"/>
      <c r="DY262" s="14"/>
      <c r="DZ262" s="14"/>
      <c r="EA262" s="26"/>
      <c r="EB262" s="27"/>
      <c r="EC262" s="21"/>
    </row>
    <row r="263" spans="1:133" s="18" customFormat="1" x14ac:dyDescent="0.2"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O263" s="21"/>
      <c r="AP263" s="21"/>
      <c r="AQ263" s="19"/>
      <c r="AS263" s="21"/>
      <c r="AT263" s="21"/>
      <c r="AU263" s="19"/>
      <c r="AW263" s="21"/>
      <c r="AX263" s="21"/>
      <c r="AY263" s="19"/>
      <c r="AZ263" s="19"/>
      <c r="BA263" s="19"/>
      <c r="BB263" s="19"/>
      <c r="BC263" s="19"/>
      <c r="BE263" s="21"/>
      <c r="BF263" s="21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22"/>
      <c r="BT263" s="19"/>
      <c r="BU263" s="19"/>
      <c r="BV263" s="19"/>
      <c r="BW263" s="22"/>
      <c r="BX263" s="19"/>
      <c r="BY263" s="19"/>
      <c r="BZ263" s="19"/>
      <c r="CA263" s="22"/>
      <c r="CB263" s="19"/>
      <c r="CC263" s="19"/>
      <c r="CD263" s="19"/>
      <c r="CE263" s="22"/>
      <c r="CF263" s="19"/>
      <c r="CG263" s="19"/>
      <c r="CH263" s="19"/>
      <c r="CI263" s="22"/>
      <c r="CJ263" s="19"/>
      <c r="CK263" s="19"/>
      <c r="CL263" s="19"/>
      <c r="CM263" s="19"/>
      <c r="CO263" s="11"/>
      <c r="CP263" s="11"/>
      <c r="CQ263" s="23"/>
      <c r="CR263" s="184"/>
      <c r="CS263" s="184"/>
      <c r="CT263" s="184"/>
      <c r="CU263" s="183"/>
      <c r="CW263" s="21"/>
      <c r="CX263" s="21"/>
      <c r="CY263" s="22"/>
      <c r="CZ263" s="21"/>
      <c r="DA263" s="21"/>
      <c r="DB263" s="21"/>
      <c r="DC263" s="22"/>
      <c r="DD263" s="21"/>
      <c r="DE263" s="21"/>
      <c r="DF263" s="21"/>
      <c r="DG263" s="22"/>
      <c r="DI263" s="21"/>
      <c r="DJ263" s="21"/>
      <c r="DK263" s="183"/>
      <c r="DM263" s="21"/>
      <c r="DN263" s="21"/>
      <c r="DO263" s="22"/>
      <c r="DP263" s="19"/>
      <c r="DQ263" s="19"/>
      <c r="DR263" s="19"/>
      <c r="DS263" s="22"/>
      <c r="DT263" s="19"/>
      <c r="DU263" s="19"/>
      <c r="DV263" s="161"/>
      <c r="DW263" s="161"/>
      <c r="DX263" s="161"/>
      <c r="DY263" s="14"/>
      <c r="DZ263" s="14"/>
      <c r="EA263" s="26"/>
      <c r="EB263" s="27"/>
      <c r="EC263" s="21"/>
    </row>
    <row r="264" spans="1:133" s="18" customFormat="1" x14ac:dyDescent="0.2"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O264" s="21"/>
      <c r="AP264" s="21"/>
      <c r="AQ264" s="19"/>
      <c r="AS264" s="21"/>
      <c r="AT264" s="21"/>
      <c r="AU264" s="19"/>
      <c r="AW264" s="21"/>
      <c r="AX264" s="21"/>
      <c r="AY264" s="19"/>
      <c r="AZ264" s="19"/>
      <c r="BA264" s="19"/>
      <c r="BB264" s="19"/>
      <c r="BC264" s="19"/>
      <c r="BD264" s="18">
        <f>BD240/1.2</f>
        <v>5502526.8249999983</v>
      </c>
      <c r="BE264" s="21">
        <f>BE240/1.2</f>
        <v>6689747.4250000045</v>
      </c>
      <c r="BF264" s="21"/>
      <c r="BG264" s="19"/>
      <c r="BH264" s="19">
        <f>BH240/1.2</f>
        <v>560613.31666666712</v>
      </c>
      <c r="BI264" s="19">
        <f>BI240/1.2</f>
        <v>84424.883333333331</v>
      </c>
      <c r="BJ264" s="19"/>
      <c r="BK264" s="19"/>
      <c r="BL264" s="19">
        <f>BL240/1.2</f>
        <v>832153.68333333335</v>
      </c>
      <c r="BM264" s="19">
        <f>BM240/1.2</f>
        <v>967512.08333333314</v>
      </c>
      <c r="BN264" s="19"/>
      <c r="BO264" s="19"/>
      <c r="BP264" s="19">
        <f>BP240/1.2</f>
        <v>161857.34166666659</v>
      </c>
      <c r="BQ264" s="19">
        <f>BQ240/1.2</f>
        <v>95432.950000000026</v>
      </c>
      <c r="BR264" s="19"/>
      <c r="BS264" s="22"/>
      <c r="BT264" s="19">
        <f>BT240/1.2</f>
        <v>340428.64166666678</v>
      </c>
      <c r="BU264" s="19">
        <f>BU240/1.2</f>
        <v>42996.19166666668</v>
      </c>
      <c r="BV264" s="19"/>
      <c r="BW264" s="22"/>
      <c r="BX264" s="19">
        <f>BX240/1.2</f>
        <v>214229.94166666671</v>
      </c>
      <c r="BY264" s="19">
        <f>BY240/1.2</f>
        <v>74609.766666666677</v>
      </c>
      <c r="BZ264" s="19"/>
      <c r="CA264" s="22"/>
      <c r="CB264" s="19">
        <f>CB240/1.2</f>
        <v>293507.96666666656</v>
      </c>
      <c r="CC264" s="19">
        <f>CC240/1.2</f>
        <v>185857.04166666669</v>
      </c>
      <c r="CD264" s="19"/>
      <c r="CE264" s="22"/>
      <c r="CF264" s="19">
        <f>CF240/1.2</f>
        <v>33690.641666666656</v>
      </c>
      <c r="CG264" s="19">
        <f>CG240/1.2</f>
        <v>65950.066666666666</v>
      </c>
      <c r="CH264" s="19"/>
      <c r="CI264" s="22"/>
      <c r="CJ264" s="19"/>
      <c r="CK264" s="19"/>
      <c r="CL264" s="19"/>
      <c r="CM264" s="19"/>
      <c r="CO264" s="11"/>
      <c r="CP264" s="11"/>
      <c r="CQ264" s="23"/>
      <c r="CR264" s="184"/>
      <c r="CS264" s="184"/>
      <c r="CT264" s="184"/>
      <c r="CU264" s="183"/>
      <c r="CW264" s="21"/>
      <c r="CX264" s="21"/>
      <c r="CY264" s="22"/>
      <c r="CZ264" s="21"/>
      <c r="DA264" s="21"/>
      <c r="DB264" s="21"/>
      <c r="DC264" s="22"/>
      <c r="DD264" s="21"/>
      <c r="DE264" s="21"/>
      <c r="DF264" s="21"/>
      <c r="DG264" s="22"/>
      <c r="DI264" s="21"/>
      <c r="DJ264" s="21"/>
      <c r="DK264" s="183"/>
      <c r="DM264" s="21"/>
      <c r="DN264" s="21"/>
      <c r="DO264" s="22"/>
      <c r="DP264" s="19"/>
      <c r="DQ264" s="19"/>
      <c r="DR264" s="19"/>
      <c r="DS264" s="22"/>
      <c r="DT264" s="19"/>
      <c r="DU264" s="19"/>
      <c r="DV264" s="161"/>
      <c r="DW264" s="161"/>
      <c r="DX264" s="161"/>
      <c r="DY264" s="14"/>
      <c r="DZ264" s="14"/>
      <c r="EA264" s="26"/>
      <c r="EB264" s="27"/>
      <c r="EC264" s="21"/>
    </row>
    <row r="265" spans="1:133" s="18" customFormat="1" x14ac:dyDescent="0.2">
      <c r="A265" s="9" t="s">
        <v>245</v>
      </c>
      <c r="B265" s="9"/>
      <c r="C265" s="9"/>
      <c r="D265" s="9"/>
      <c r="E265" s="9"/>
      <c r="F265" s="167"/>
      <c r="G265" s="9" t="s">
        <v>518</v>
      </c>
      <c r="H265" s="172"/>
      <c r="I265" s="172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O265" s="21"/>
      <c r="AP265" s="21"/>
      <c r="AQ265" s="19"/>
      <c r="AS265" s="21"/>
      <c r="AT265" s="21"/>
      <c r="AU265" s="19"/>
      <c r="AW265" s="21"/>
      <c r="AX265" s="21"/>
      <c r="AY265" s="19"/>
      <c r="AZ265" s="19"/>
      <c r="BA265" s="19"/>
      <c r="BB265" s="19"/>
      <c r="BC265" s="19"/>
      <c r="BE265" s="21"/>
      <c r="BF265" s="21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22"/>
      <c r="BT265" s="19"/>
      <c r="BU265" s="19"/>
      <c r="BV265" s="19"/>
      <c r="BW265" s="22"/>
      <c r="BX265" s="19"/>
      <c r="BY265" s="19"/>
      <c r="BZ265" s="19"/>
      <c r="CA265" s="22"/>
      <c r="CB265" s="19"/>
      <c r="CC265" s="19"/>
      <c r="CD265" s="19"/>
      <c r="CE265" s="22"/>
      <c r="CF265" s="19"/>
      <c r="CG265" s="19"/>
      <c r="CH265" s="19"/>
      <c r="CI265" s="22"/>
      <c r="CJ265" s="19"/>
      <c r="CK265" s="19"/>
      <c r="CL265" s="19"/>
      <c r="CM265" s="19"/>
      <c r="CO265" s="11"/>
      <c r="CP265" s="11"/>
      <c r="CQ265" s="23"/>
      <c r="CR265" s="24"/>
      <c r="CS265" s="24"/>
      <c r="CT265" s="24"/>
      <c r="CU265" s="23"/>
      <c r="CW265" s="21"/>
      <c r="CX265" s="21"/>
      <c r="CY265" s="22"/>
      <c r="CZ265" s="21"/>
      <c r="DA265" s="21"/>
      <c r="DB265" s="21"/>
      <c r="DC265" s="22"/>
      <c r="DD265" s="21"/>
      <c r="DE265" s="21"/>
      <c r="DF265" s="21"/>
      <c r="DG265" s="22"/>
      <c r="DI265" s="21"/>
      <c r="DJ265" s="21"/>
      <c r="DK265" s="23"/>
      <c r="DM265" s="21"/>
      <c r="DN265" s="21"/>
      <c r="DO265" s="22"/>
      <c r="DP265" s="19"/>
      <c r="DQ265" s="19"/>
      <c r="DR265" s="19"/>
      <c r="DS265" s="22"/>
      <c r="DT265" s="172"/>
      <c r="DU265" s="19"/>
      <c r="DV265" s="161"/>
      <c r="DW265" s="158"/>
      <c r="DX265" s="158"/>
      <c r="DY265" s="162"/>
      <c r="DZ265" s="162"/>
      <c r="EA265" s="26"/>
      <c r="EB265" s="27"/>
      <c r="EC265" s="21"/>
    </row>
    <row r="266" spans="1:133" s="18" customFormat="1" x14ac:dyDescent="0.2">
      <c r="F266" s="165"/>
      <c r="G266" s="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O266" s="21"/>
      <c r="AP266" s="21"/>
      <c r="AQ266" s="19"/>
      <c r="AS266" s="21"/>
      <c r="AT266" s="21"/>
      <c r="AU266" s="19"/>
      <c r="AW266" s="21"/>
      <c r="AX266" s="21"/>
      <c r="AY266" s="19"/>
      <c r="AZ266" s="19"/>
      <c r="BA266" s="19"/>
      <c r="BB266" s="19"/>
      <c r="BC266" s="19"/>
      <c r="BE266" s="21"/>
      <c r="BF266" s="21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22"/>
      <c r="BT266" s="19"/>
      <c r="BU266" s="19"/>
      <c r="BV266" s="19"/>
      <c r="BW266" s="22"/>
      <c r="BX266" s="19"/>
      <c r="BY266" s="19"/>
      <c r="BZ266" s="19"/>
      <c r="CA266" s="22"/>
      <c r="CB266" s="19"/>
      <c r="CC266" s="19"/>
      <c r="CD266" s="19"/>
      <c r="CE266" s="22"/>
      <c r="CF266" s="19"/>
      <c r="CG266" s="19"/>
      <c r="CH266" s="19"/>
      <c r="CI266" s="22"/>
      <c r="CJ266" s="19"/>
      <c r="CK266" s="19"/>
      <c r="CL266" s="19"/>
      <c r="CM266" s="19"/>
      <c r="CO266" s="11"/>
      <c r="CP266" s="11"/>
      <c r="CQ266" s="23"/>
      <c r="CR266" s="24"/>
      <c r="CS266" s="24"/>
      <c r="CT266" s="24"/>
      <c r="CU266" s="23"/>
      <c r="CW266" s="21"/>
      <c r="CX266" s="21"/>
      <c r="CY266" s="22"/>
      <c r="CZ266" s="21"/>
      <c r="DA266" s="21"/>
      <c r="DB266" s="21"/>
      <c r="DC266" s="22"/>
      <c r="DD266" s="21"/>
      <c r="DE266" s="21"/>
      <c r="DF266" s="21"/>
      <c r="DG266" s="22"/>
      <c r="DI266" s="21"/>
      <c r="DJ266" s="21"/>
      <c r="DK266" s="23"/>
      <c r="DM266" s="21"/>
      <c r="DN266" s="21"/>
      <c r="DO266" s="22"/>
      <c r="DP266" s="19"/>
      <c r="DQ266" s="19"/>
      <c r="DR266" s="19"/>
      <c r="DS266" s="22"/>
      <c r="DT266" s="19"/>
      <c r="DU266" s="19"/>
      <c r="DV266" s="11"/>
      <c r="DW266" s="21"/>
      <c r="DX266" s="21"/>
      <c r="DY266" s="162"/>
      <c r="DZ266" s="162"/>
      <c r="EA266" s="26"/>
      <c r="EB266" s="27"/>
      <c r="EC266" s="21"/>
    </row>
    <row r="267" spans="1:133" s="18" customFormat="1" x14ac:dyDescent="0.2">
      <c r="F267" s="165"/>
      <c r="G267" s="9"/>
      <c r="H267" s="172"/>
      <c r="I267" s="172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O267" s="21"/>
      <c r="AP267" s="21"/>
      <c r="AQ267" s="19"/>
      <c r="AS267" s="21"/>
      <c r="AT267" s="21"/>
      <c r="AU267" s="19"/>
      <c r="AW267" s="21"/>
      <c r="AX267" s="21"/>
      <c r="AY267" s="19"/>
      <c r="AZ267" s="19"/>
      <c r="BA267" s="19"/>
      <c r="BB267" s="19"/>
      <c r="BC267" s="19"/>
      <c r="BE267" s="21"/>
      <c r="BF267" s="21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22"/>
      <c r="BT267" s="19"/>
      <c r="BU267" s="19"/>
      <c r="BV267" s="19"/>
      <c r="BW267" s="22"/>
      <c r="BX267" s="19"/>
      <c r="BY267" s="19"/>
      <c r="BZ267" s="19"/>
      <c r="CA267" s="22"/>
      <c r="CB267" s="19"/>
      <c r="CC267" s="19"/>
      <c r="CD267" s="19"/>
      <c r="CE267" s="22"/>
      <c r="CF267" s="19"/>
      <c r="CG267" s="19"/>
      <c r="CH267" s="19"/>
      <c r="CI267" s="22"/>
      <c r="CJ267" s="19"/>
      <c r="CK267" s="19"/>
      <c r="CL267" s="19"/>
      <c r="CM267" s="19"/>
      <c r="CO267" s="11"/>
      <c r="CP267" s="11"/>
      <c r="CQ267" s="23"/>
      <c r="CR267" s="24"/>
      <c r="CS267" s="24"/>
      <c r="CT267" s="24"/>
      <c r="CU267" s="23"/>
      <c r="CW267" s="21"/>
      <c r="CX267" s="21"/>
      <c r="CY267" s="22"/>
      <c r="CZ267" s="21"/>
      <c r="DA267" s="21"/>
      <c r="DB267" s="21"/>
      <c r="DC267" s="22"/>
      <c r="DD267" s="21"/>
      <c r="DE267" s="21"/>
      <c r="DF267" s="21"/>
      <c r="DG267" s="22"/>
      <c r="DI267" s="21"/>
      <c r="DJ267" s="21"/>
      <c r="DK267" s="23"/>
      <c r="DM267" s="21"/>
      <c r="DN267" s="21"/>
      <c r="DO267" s="22"/>
      <c r="DP267" s="19"/>
      <c r="DQ267" s="19"/>
      <c r="DR267" s="19"/>
      <c r="DS267" s="22"/>
      <c r="DT267" s="19"/>
      <c r="DU267" s="19"/>
      <c r="DV267" s="112"/>
      <c r="DW267" s="112"/>
      <c r="DX267" s="21"/>
      <c r="DY267" s="162"/>
      <c r="DZ267" s="162"/>
      <c r="EA267" s="26"/>
      <c r="EB267" s="27"/>
      <c r="EC267" s="21"/>
    </row>
    <row r="268" spans="1:133" s="18" customFormat="1" x14ac:dyDescent="0.2">
      <c r="A268" s="9" t="s">
        <v>246</v>
      </c>
      <c r="F268" s="165"/>
      <c r="G268" s="9" t="s">
        <v>519</v>
      </c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O268" s="21"/>
      <c r="AP268" s="21"/>
      <c r="AQ268" s="19"/>
      <c r="AS268" s="21"/>
      <c r="AT268" s="21"/>
      <c r="AU268" s="19"/>
      <c r="AW268" s="21"/>
      <c r="AX268" s="21"/>
      <c r="AY268" s="19"/>
      <c r="AZ268" s="19"/>
      <c r="BA268" s="19"/>
      <c r="BB268" s="19"/>
      <c r="BC268" s="19"/>
      <c r="BE268" s="21"/>
      <c r="BF268" s="21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22"/>
      <c r="BT268" s="19"/>
      <c r="BU268" s="19"/>
      <c r="BV268" s="19"/>
      <c r="BW268" s="22"/>
      <c r="BX268" s="19"/>
      <c r="BY268" s="19"/>
      <c r="BZ268" s="19"/>
      <c r="CA268" s="22"/>
      <c r="CB268" s="19"/>
      <c r="CC268" s="19"/>
      <c r="CD268" s="19"/>
      <c r="CE268" s="22"/>
      <c r="CF268" s="19"/>
      <c r="CG268" s="19"/>
      <c r="CH268" s="19"/>
      <c r="CI268" s="22"/>
      <c r="CJ268" s="19"/>
      <c r="CK268" s="19"/>
      <c r="CL268" s="19"/>
      <c r="CM268" s="19"/>
      <c r="CO268" s="11"/>
      <c r="CP268" s="11"/>
      <c r="CQ268" s="23"/>
      <c r="CR268" s="24"/>
      <c r="CS268" s="24"/>
      <c r="CT268" s="24"/>
      <c r="CU268" s="23"/>
      <c r="CW268" s="21"/>
      <c r="CX268" s="21"/>
      <c r="CY268" s="22"/>
      <c r="CZ268" s="21"/>
      <c r="DA268" s="21"/>
      <c r="DB268" s="21"/>
      <c r="DC268" s="22"/>
      <c r="DD268" s="21"/>
      <c r="DE268" s="21"/>
      <c r="DF268" s="21"/>
      <c r="DG268" s="22"/>
      <c r="DI268" s="21"/>
      <c r="DJ268" s="21"/>
      <c r="DK268" s="23"/>
      <c r="DM268" s="21"/>
      <c r="DN268" s="21"/>
      <c r="DO268" s="22"/>
      <c r="DP268" s="19"/>
      <c r="DQ268" s="19"/>
      <c r="DR268" s="19"/>
      <c r="DS268" s="22"/>
      <c r="DT268" s="19"/>
      <c r="DU268" s="19"/>
      <c r="DV268" s="11"/>
      <c r="DW268" s="11"/>
      <c r="DX268" s="21"/>
      <c r="DY268" s="162"/>
      <c r="DZ268" s="162"/>
      <c r="EA268" s="26"/>
      <c r="EB268" s="27"/>
      <c r="EC268" s="21"/>
    </row>
    <row r="270" spans="1:133" x14ac:dyDescent="0.2">
      <c r="A270" s="185" t="s">
        <v>247</v>
      </c>
    </row>
  </sheetData>
  <autoFilter ref="A7:EN240"/>
  <mergeCells count="38">
    <mergeCell ref="H5:K5"/>
    <mergeCell ref="B5:B6"/>
    <mergeCell ref="C5:C6"/>
    <mergeCell ref="D5:D6"/>
    <mergeCell ref="E5:E6"/>
    <mergeCell ref="F5:G5"/>
    <mergeCell ref="BD5:BG5"/>
    <mergeCell ref="L5:O5"/>
    <mergeCell ref="P5:S5"/>
    <mergeCell ref="T5:W5"/>
    <mergeCell ref="X5:AA5"/>
    <mergeCell ref="AB5:AE5"/>
    <mergeCell ref="AF5:AI5"/>
    <mergeCell ref="AJ5:AM5"/>
    <mergeCell ref="AN5:AQ5"/>
    <mergeCell ref="AR5:AU5"/>
    <mergeCell ref="AV5:AY5"/>
    <mergeCell ref="AZ5:BC5"/>
    <mergeCell ref="CZ5:DC5"/>
    <mergeCell ref="BH5:BK5"/>
    <mergeCell ref="BL5:BO5"/>
    <mergeCell ref="BP5:BS5"/>
    <mergeCell ref="BT5:BW5"/>
    <mergeCell ref="BX5:CA5"/>
    <mergeCell ref="CB5:CE5"/>
    <mergeCell ref="CF5:CI5"/>
    <mergeCell ref="CJ5:CM5"/>
    <mergeCell ref="CN5:CQ5"/>
    <mergeCell ref="CR5:CU5"/>
    <mergeCell ref="CV5:CY5"/>
    <mergeCell ref="DV5:DY5"/>
    <mergeCell ref="EA5:EB5"/>
    <mergeCell ref="DD5:DG5"/>
    <mergeCell ref="DH5:DK5"/>
    <mergeCell ref="DL5:DO5"/>
    <mergeCell ref="DP5:DS5"/>
    <mergeCell ref="DT5:DT6"/>
    <mergeCell ref="DU5:DU6"/>
  </mergeCells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pageSetUpPr fitToPage="1"/>
  </sheetPr>
  <dimension ref="A1:G59"/>
  <sheetViews>
    <sheetView tabSelected="1" workbookViewId="0">
      <selection activeCell="I15" sqref="I15"/>
    </sheetView>
  </sheetViews>
  <sheetFormatPr defaultRowHeight="15" x14ac:dyDescent="0.25"/>
  <cols>
    <col min="1" max="1" width="7.28515625" style="251" customWidth="1"/>
    <col min="2" max="2" width="52.28515625" style="186" customWidth="1"/>
    <col min="3" max="3" width="16.140625" style="186" customWidth="1"/>
    <col min="4" max="4" width="13.42578125" style="186" customWidth="1"/>
    <col min="5" max="5" width="14" style="186" customWidth="1"/>
    <col min="6" max="6" width="15.28515625" style="186" customWidth="1"/>
    <col min="7" max="7" width="9.140625" style="186"/>
    <col min="8" max="16384" width="9.140625" style="187"/>
  </cols>
  <sheetData>
    <row r="1" spans="1:7" ht="18.75" x14ac:dyDescent="0.25">
      <c r="A1" s="458" t="s">
        <v>0</v>
      </c>
      <c r="B1" s="458"/>
      <c r="C1" s="458"/>
      <c r="D1" s="458"/>
      <c r="E1" s="458"/>
      <c r="F1" s="458"/>
    </row>
    <row r="2" spans="1:7" ht="1.5" customHeight="1" x14ac:dyDescent="0.25">
      <c r="A2" s="188"/>
      <c r="B2" s="188"/>
      <c r="C2" s="188"/>
      <c r="D2" s="188"/>
      <c r="E2" s="188"/>
      <c r="F2" s="188"/>
    </row>
    <row r="3" spans="1:7" s="190" customFormat="1" ht="15.75" customHeight="1" x14ac:dyDescent="0.3">
      <c r="A3" s="459" t="s">
        <v>520</v>
      </c>
      <c r="B3" s="459"/>
      <c r="C3" s="459"/>
      <c r="D3" s="459"/>
      <c r="E3" s="459"/>
      <c r="F3" s="459"/>
      <c r="G3" s="189"/>
    </row>
    <row r="4" spans="1:7" ht="16.5" x14ac:dyDescent="0.25">
      <c r="A4" s="459" t="s">
        <v>645</v>
      </c>
      <c r="B4" s="459"/>
      <c r="C4" s="459"/>
      <c r="D4" s="459"/>
      <c r="E4" s="459"/>
      <c r="F4" s="459"/>
    </row>
    <row r="5" spans="1:7" ht="3" customHeight="1" thickBot="1" x14ac:dyDescent="0.35">
      <c r="A5" s="460"/>
      <c r="B5" s="460"/>
      <c r="C5" s="460"/>
      <c r="D5" s="460"/>
      <c r="E5" s="460"/>
      <c r="F5" s="460"/>
    </row>
    <row r="6" spans="1:7" ht="19.5" thickBot="1" x14ac:dyDescent="0.35">
      <c r="A6" s="191"/>
      <c r="B6" s="461" t="s">
        <v>18</v>
      </c>
      <c r="C6" s="462"/>
      <c r="D6" s="192"/>
      <c r="E6" s="193" t="s">
        <v>521</v>
      </c>
      <c r="F6" s="194" t="str">
        <f>VLOOKUP($B$6,Data!$A$8:$EH$239,4,FALSE)</f>
        <v>№ 4/167</v>
      </c>
    </row>
    <row r="7" spans="1:7" ht="16.5" customHeight="1" x14ac:dyDescent="0.25">
      <c r="A7" s="191"/>
      <c r="B7" s="195" t="s">
        <v>522</v>
      </c>
      <c r="C7" s="196"/>
      <c r="D7" s="197"/>
      <c r="E7" s="193"/>
      <c r="F7" s="198" t="s">
        <v>523</v>
      </c>
    </row>
    <row r="8" spans="1:7" x14ac:dyDescent="0.25">
      <c r="A8" s="199"/>
      <c r="B8" s="197"/>
      <c r="C8" s="197"/>
      <c r="D8" s="200"/>
      <c r="E8" s="463" t="s">
        <v>524</v>
      </c>
      <c r="F8" s="464"/>
      <c r="G8" s="201"/>
    </row>
    <row r="9" spans="1:7" ht="6" customHeight="1" thickBot="1" x14ac:dyDescent="0.3">
      <c r="A9" s="199"/>
      <c r="B9" s="197"/>
      <c r="C9" s="197"/>
      <c r="D9" s="197"/>
      <c r="E9" s="197"/>
      <c r="F9" s="197"/>
    </row>
    <row r="10" spans="1:7" x14ac:dyDescent="0.25">
      <c r="A10" s="451" t="s">
        <v>525</v>
      </c>
      <c r="B10" s="453" t="s">
        <v>526</v>
      </c>
      <c r="C10" s="455" t="s">
        <v>527</v>
      </c>
      <c r="D10" s="455"/>
      <c r="E10" s="455"/>
      <c r="F10" s="456"/>
    </row>
    <row r="11" spans="1:7" ht="48" customHeight="1" thickBot="1" x14ac:dyDescent="0.3">
      <c r="A11" s="452"/>
      <c r="B11" s="454"/>
      <c r="C11" s="202" t="s">
        <v>528</v>
      </c>
      <c r="D11" s="203" t="s">
        <v>529</v>
      </c>
      <c r="E11" s="204" t="s">
        <v>530</v>
      </c>
      <c r="F11" s="205" t="s">
        <v>531</v>
      </c>
    </row>
    <row r="12" spans="1:7" x14ac:dyDescent="0.25">
      <c r="A12" s="206"/>
      <c r="B12" s="207" t="s">
        <v>532</v>
      </c>
      <c r="C12" s="208">
        <f>VLOOKUP($B$6,Data!$A$8:$EH$239,5,FALSE)</f>
        <v>6392.4000000000005</v>
      </c>
      <c r="D12" s="209"/>
      <c r="E12" s="209"/>
      <c r="F12" s="210"/>
    </row>
    <row r="13" spans="1:7" x14ac:dyDescent="0.25">
      <c r="A13" s="211" t="s">
        <v>533</v>
      </c>
      <c r="B13" s="212" t="s">
        <v>534</v>
      </c>
      <c r="C13" s="213"/>
      <c r="D13" s="214"/>
      <c r="E13" s="214"/>
      <c r="F13" s="215"/>
    </row>
    <row r="14" spans="1:7" ht="28.5" x14ac:dyDescent="0.25">
      <c r="A14" s="216" t="s">
        <v>535</v>
      </c>
      <c r="B14" s="217" t="s">
        <v>536</v>
      </c>
      <c r="C14" s="218">
        <f>SUM(C15:C22)</f>
        <v>42781.7</v>
      </c>
      <c r="D14" s="218">
        <f>SUM(D15:D22)</f>
        <v>61806.28</v>
      </c>
      <c r="E14" s="218">
        <f>SUM(E15:E22)</f>
        <v>-19024.580000000002</v>
      </c>
      <c r="F14" s="219">
        <f>D14/C14</f>
        <v>1.444689668713492</v>
      </c>
    </row>
    <row r="15" spans="1:7" x14ac:dyDescent="0.25">
      <c r="A15" s="220" t="s">
        <v>537</v>
      </c>
      <c r="B15" s="221" t="s">
        <v>538</v>
      </c>
      <c r="C15" s="208">
        <f>VLOOKUP($B$6,Data!$A$8:$EH$239,8,FALSE)</f>
        <v>9537.869999999999</v>
      </c>
      <c r="D15" s="208">
        <f>VLOOKUP($B$6,Data!$A$8:$EH$239,9,FALSE)</f>
        <v>890.39</v>
      </c>
      <c r="E15" s="213">
        <f>C15-D15</f>
        <v>8647.48</v>
      </c>
      <c r="F15" s="222">
        <f t="shared" ref="F15:F45" si="0">D15/C15</f>
        <v>9.3353128109315814E-2</v>
      </c>
    </row>
    <row r="16" spans="1:7" x14ac:dyDescent="0.25">
      <c r="A16" s="220" t="s">
        <v>539</v>
      </c>
      <c r="B16" s="221" t="s">
        <v>540</v>
      </c>
      <c r="C16" s="208">
        <f>VLOOKUP($B$6,Data!$A$8:$EH$239,12,FALSE)</f>
        <v>4552.28</v>
      </c>
      <c r="D16" s="208">
        <f>VLOOKUP($B$6,Data!$A$8:$EH$239,13,FALSE)</f>
        <v>1137.82</v>
      </c>
      <c r="E16" s="213">
        <f>C16-D16</f>
        <v>3414.46</v>
      </c>
      <c r="F16" s="222">
        <f t="shared" si="0"/>
        <v>0.2499450824641718</v>
      </c>
    </row>
    <row r="17" spans="1:6" x14ac:dyDescent="0.25">
      <c r="A17" s="220" t="s">
        <v>541</v>
      </c>
      <c r="B17" s="221" t="s">
        <v>542</v>
      </c>
      <c r="C17" s="208">
        <f>VLOOKUP($B$6,Data!$A$8:$EH$239,16,FALSE)</f>
        <v>7545.67</v>
      </c>
      <c r="D17" s="208">
        <f>VLOOKUP($B$6,Data!$A$8:$EH$239,17,FALSE)</f>
        <v>5793.2199999999993</v>
      </c>
      <c r="E17" s="213">
        <f t="shared" ref="E17:E19" si="1">C17-D17</f>
        <v>1752.4500000000007</v>
      </c>
      <c r="F17" s="222">
        <f t="shared" si="0"/>
        <v>0.76775422195775844</v>
      </c>
    </row>
    <row r="18" spans="1:6" x14ac:dyDescent="0.25">
      <c r="A18" s="220" t="s">
        <v>543</v>
      </c>
      <c r="B18" s="221" t="s">
        <v>544</v>
      </c>
      <c r="C18" s="208">
        <f>VLOOKUP($B$6,Data!$A$8:$EH$239,20,FALSE)</f>
        <v>1790.5299999999997</v>
      </c>
      <c r="D18" s="208">
        <f>VLOOKUP($B$6,Data!$A$8:$EH$239,21,FALSE)</f>
        <v>1535.35</v>
      </c>
      <c r="E18" s="213">
        <f t="shared" si="1"/>
        <v>255.17999999999984</v>
      </c>
      <c r="F18" s="222">
        <f t="shared" si="0"/>
        <v>0.85748353839366009</v>
      </c>
    </row>
    <row r="19" spans="1:6" x14ac:dyDescent="0.25">
      <c r="A19" s="220" t="s">
        <v>545</v>
      </c>
      <c r="B19" s="221" t="s">
        <v>546</v>
      </c>
      <c r="C19" s="208">
        <f>VLOOKUP($B$6,Data!$A$8:$EH$239,24,FALSE)</f>
        <v>387.37</v>
      </c>
      <c r="D19" s="208">
        <f>VLOOKUP($B$6,Data!$A$8:$EH$239,25,FALSE)</f>
        <v>3319.7</v>
      </c>
      <c r="E19" s="213">
        <f t="shared" si="1"/>
        <v>-2932.33</v>
      </c>
      <c r="F19" s="222">
        <f t="shared" si="0"/>
        <v>8.5698427859669053</v>
      </c>
    </row>
    <row r="20" spans="1:6" x14ac:dyDescent="0.25">
      <c r="A20" s="220" t="s">
        <v>547</v>
      </c>
      <c r="B20" s="221" t="s">
        <v>548</v>
      </c>
      <c r="C20" s="208">
        <f>VLOOKUP($B$6,Data!$A$8:$EH$239,28,FALSE)</f>
        <v>4728.4800000000005</v>
      </c>
      <c r="D20" s="208">
        <f>VLOOKUP($B$6,Data!$A$8:$EH$239,29,FALSE)</f>
        <v>4114.6799999999994</v>
      </c>
      <c r="E20" s="213">
        <f>C20-D20</f>
        <v>613.80000000000109</v>
      </c>
      <c r="F20" s="222">
        <f t="shared" si="0"/>
        <v>0.87019084356918053</v>
      </c>
    </row>
    <row r="21" spans="1:6" x14ac:dyDescent="0.25">
      <c r="A21" s="220" t="s">
        <v>549</v>
      </c>
      <c r="B21" s="221" t="s">
        <v>550</v>
      </c>
      <c r="C21" s="208">
        <f>VLOOKUP($B$6,Data!$A$8:$EH$239,32,FALSE)</f>
        <v>2188.7600000000002</v>
      </c>
      <c r="D21" s="208">
        <f>VLOOKUP($B$6,Data!$A$8:$EH$239,33,FALSE)</f>
        <v>0</v>
      </c>
      <c r="E21" s="213">
        <f>C21-D21</f>
        <v>2188.7600000000002</v>
      </c>
      <c r="F21" s="222">
        <f t="shared" si="0"/>
        <v>0</v>
      </c>
    </row>
    <row r="22" spans="1:6" x14ac:dyDescent="0.25">
      <c r="A22" s="220" t="s">
        <v>551</v>
      </c>
      <c r="B22" s="223" t="s">
        <v>552</v>
      </c>
      <c r="C22" s="208">
        <f>VLOOKUP($B$6,Data!$A$8:$EH$239,36,FALSE)</f>
        <v>12050.74</v>
      </c>
      <c r="D22" s="208">
        <f>VLOOKUP($B$6,Data!$A$8:$EH$239,37,FALSE)</f>
        <v>45015.12</v>
      </c>
      <c r="E22" s="213">
        <f t="shared" ref="E22:E44" si="2">C22-D22</f>
        <v>-32964.380000000005</v>
      </c>
      <c r="F22" s="222">
        <f t="shared" si="0"/>
        <v>3.7354652079457362</v>
      </c>
    </row>
    <row r="23" spans="1:6" x14ac:dyDescent="0.25">
      <c r="A23" s="211" t="s">
        <v>553</v>
      </c>
      <c r="B23" s="212" t="s">
        <v>554</v>
      </c>
      <c r="C23" s="224">
        <f>VLOOKUP($B$6,Data!$A$8:$EH$239,40,FALSE)</f>
        <v>36841.96</v>
      </c>
      <c r="D23" s="224">
        <f>VLOOKUP($B$6,Data!$A$8:$EH$239,41,FALSE)</f>
        <v>36104.71</v>
      </c>
      <c r="E23" s="225">
        <f t="shared" si="2"/>
        <v>737.25</v>
      </c>
      <c r="F23" s="226">
        <f t="shared" si="0"/>
        <v>0.97998884967032152</v>
      </c>
    </row>
    <row r="24" spans="1:6" ht="19.5" customHeight="1" x14ac:dyDescent="0.25">
      <c r="A24" s="211" t="s">
        <v>555</v>
      </c>
      <c r="B24" s="212" t="s">
        <v>556</v>
      </c>
      <c r="C24" s="224">
        <f>VLOOKUP($B$6,Data!$A$8:$EH$239,44,FALSE)</f>
        <v>3106.7299999999996</v>
      </c>
      <c r="D24" s="224">
        <f>VLOOKUP($B$6,Data!$A$8:$EH$239,45,FALSE)</f>
        <v>3046.89</v>
      </c>
      <c r="E24" s="225">
        <f t="shared" si="2"/>
        <v>59.839999999999691</v>
      </c>
      <c r="F24" s="226">
        <f t="shared" si="0"/>
        <v>0.98073859009312048</v>
      </c>
    </row>
    <row r="25" spans="1:6" ht="28.5" x14ac:dyDescent="0.25">
      <c r="A25" s="211" t="s">
        <v>557</v>
      </c>
      <c r="B25" s="217" t="s">
        <v>558</v>
      </c>
      <c r="C25" s="224">
        <f>VLOOKUP($B$6,Data!$A$8:$EH$239,48,FALSE)</f>
        <v>3008.97</v>
      </c>
      <c r="D25" s="224">
        <f>VLOOKUP($B$6,Data!$A$8:$EH$239,49,FALSE)</f>
        <v>4968.28</v>
      </c>
      <c r="E25" s="225">
        <f t="shared" si="2"/>
        <v>-1959.31</v>
      </c>
      <c r="F25" s="222">
        <f t="shared" si="0"/>
        <v>1.6511563757697818</v>
      </c>
    </row>
    <row r="26" spans="1:6" ht="28.5" x14ac:dyDescent="0.25">
      <c r="A26" s="211" t="s">
        <v>559</v>
      </c>
      <c r="B26" s="217" t="s">
        <v>560</v>
      </c>
      <c r="C26" s="224">
        <f>VLOOKUP($B$6,Data!$A$8:$EH$239,52,FALSE)</f>
        <v>0</v>
      </c>
      <c r="D26" s="224">
        <f>VLOOKUP($B$6,Data!$A$8:$EH$239,53,FALSE)</f>
        <v>0</v>
      </c>
      <c r="E26" s="225">
        <f t="shared" si="2"/>
        <v>0</v>
      </c>
      <c r="F26" s="222" t="e">
        <f t="shared" si="0"/>
        <v>#DIV/0!</v>
      </c>
    </row>
    <row r="27" spans="1:6" ht="87.75" customHeight="1" x14ac:dyDescent="0.25">
      <c r="A27" s="211" t="s">
        <v>561</v>
      </c>
      <c r="B27" s="217" t="s">
        <v>562</v>
      </c>
      <c r="C27" s="224">
        <f>VLOOKUP($B$6,Data!$A$8:$EH$239,56,FALSE)</f>
        <v>47310.25</v>
      </c>
      <c r="D27" s="224">
        <f>VLOOKUP($B$6,Data!$A$8:$EH$239,57,FALSE)</f>
        <v>23581.729999999996</v>
      </c>
      <c r="E27" s="225">
        <f t="shared" si="2"/>
        <v>23728.520000000004</v>
      </c>
      <c r="F27" s="226">
        <f t="shared" si="0"/>
        <v>0.49844864484968893</v>
      </c>
    </row>
    <row r="28" spans="1:6" x14ac:dyDescent="0.25">
      <c r="A28" s="211" t="s">
        <v>563</v>
      </c>
      <c r="B28" s="217" t="s">
        <v>564</v>
      </c>
      <c r="C28" s="218">
        <f>SUM(C29:C35)</f>
        <v>22488.209999999995</v>
      </c>
      <c r="D28" s="218">
        <f t="shared" ref="D28:E28" si="3">SUM(D29:D35)</f>
        <v>12907.14</v>
      </c>
      <c r="E28" s="218">
        <f t="shared" si="3"/>
        <v>9581.07</v>
      </c>
      <c r="F28" s="219">
        <f t="shared" si="0"/>
        <v>0.57395141720928444</v>
      </c>
    </row>
    <row r="29" spans="1:6" x14ac:dyDescent="0.25">
      <c r="A29" s="220" t="s">
        <v>565</v>
      </c>
      <c r="B29" s="221" t="s">
        <v>538</v>
      </c>
      <c r="C29" s="227">
        <f>VLOOKUP($B$6,Data!$A$8:$EH$239,60,FALSE)</f>
        <v>5770.96</v>
      </c>
      <c r="D29" s="227">
        <f>VLOOKUP($B$6,Data!$A$8:$EH$239,61,FALSE)</f>
        <v>0</v>
      </c>
      <c r="E29" s="213">
        <f t="shared" si="2"/>
        <v>5770.96</v>
      </c>
      <c r="F29" s="222">
        <f t="shared" si="0"/>
        <v>0</v>
      </c>
    </row>
    <row r="30" spans="1:6" x14ac:dyDescent="0.25">
      <c r="A30" s="220" t="s">
        <v>566</v>
      </c>
      <c r="B30" s="221" t="s">
        <v>540</v>
      </c>
      <c r="C30" s="227">
        <f>VLOOKUP($B$6,Data!$A$8:$EH$239,64,FALSE)</f>
        <v>7891.5199999999995</v>
      </c>
      <c r="D30" s="227">
        <f>VLOOKUP($B$6,Data!$A$8:$EH$239,65,FALSE)</f>
        <v>5073.47</v>
      </c>
      <c r="E30" s="213">
        <f t="shared" si="2"/>
        <v>2818.0499999999993</v>
      </c>
      <c r="F30" s="222">
        <f t="shared" si="0"/>
        <v>0.64290149426219545</v>
      </c>
    </row>
    <row r="31" spans="1:6" x14ac:dyDescent="0.25">
      <c r="A31" s="220" t="s">
        <v>567</v>
      </c>
      <c r="B31" s="221" t="s">
        <v>542</v>
      </c>
      <c r="C31" s="227">
        <f>VLOOKUP($B$6,Data!$A$8:$EH$239,68,FALSE)</f>
        <v>1700.9899999999998</v>
      </c>
      <c r="D31" s="227">
        <f>VLOOKUP($B$6,Data!$A$8:$EH$239,69,FALSE)</f>
        <v>4380.78</v>
      </c>
      <c r="E31" s="213">
        <f t="shared" si="2"/>
        <v>-2679.79</v>
      </c>
      <c r="F31" s="222">
        <f t="shared" si="0"/>
        <v>2.5754296027607455</v>
      </c>
    </row>
    <row r="32" spans="1:6" x14ac:dyDescent="0.25">
      <c r="A32" s="220" t="s">
        <v>568</v>
      </c>
      <c r="B32" s="221" t="s">
        <v>544</v>
      </c>
      <c r="C32" s="227">
        <f>VLOOKUP($B$6,Data!$A$8:$EH$239,72,FALSE)</f>
        <v>3609.639999999999</v>
      </c>
      <c r="D32" s="227">
        <f>VLOOKUP($B$6,Data!$A$8:$EH$239,73,FALSE)</f>
        <v>2949.46</v>
      </c>
      <c r="E32" s="213">
        <f t="shared" si="2"/>
        <v>660.17999999999893</v>
      </c>
      <c r="F32" s="222">
        <f t="shared" si="0"/>
        <v>0.81710641504415982</v>
      </c>
    </row>
    <row r="33" spans="1:7" x14ac:dyDescent="0.25">
      <c r="A33" s="220" t="s">
        <v>569</v>
      </c>
      <c r="B33" s="221" t="s">
        <v>546</v>
      </c>
      <c r="C33" s="227">
        <f>VLOOKUP($B$6,Data!$A$8:$EH$239,76,FALSE)</f>
        <v>1423.5099999999998</v>
      </c>
      <c r="D33" s="227">
        <f>VLOOKUP($B$6,Data!$A$8:$EH$239,77,FALSE)</f>
        <v>0</v>
      </c>
      <c r="E33" s="213">
        <f t="shared" si="2"/>
        <v>1423.5099999999998</v>
      </c>
      <c r="F33" s="222">
        <f t="shared" si="0"/>
        <v>0</v>
      </c>
    </row>
    <row r="34" spans="1:7" x14ac:dyDescent="0.25">
      <c r="A34" s="220" t="s">
        <v>570</v>
      </c>
      <c r="B34" s="221" t="s">
        <v>548</v>
      </c>
      <c r="C34" s="227">
        <f>VLOOKUP($B$6,Data!$A$8:$EH$239,80,FALSE)</f>
        <v>1800.0700000000004</v>
      </c>
      <c r="D34" s="227">
        <f>VLOOKUP($B$6,Data!$A$8:$EH$239,81,FALSE)</f>
        <v>503.43</v>
      </c>
      <c r="E34" s="213">
        <f t="shared" si="2"/>
        <v>1296.6400000000003</v>
      </c>
      <c r="F34" s="222">
        <f t="shared" si="0"/>
        <v>0.27967245718222061</v>
      </c>
    </row>
    <row r="35" spans="1:7" x14ac:dyDescent="0.25">
      <c r="A35" s="220" t="s">
        <v>571</v>
      </c>
      <c r="B35" s="221" t="s">
        <v>550</v>
      </c>
      <c r="C35" s="227">
        <f>VLOOKUP($B$6,Data!$A$8:$EH$239,84,FALSE)</f>
        <v>291.52</v>
      </c>
      <c r="D35" s="227">
        <f>VLOOKUP($B$6,Data!$A$8:$EH$239,85,FALSE)</f>
        <v>0</v>
      </c>
      <c r="E35" s="213">
        <f t="shared" si="2"/>
        <v>291.52</v>
      </c>
      <c r="F35" s="222">
        <f t="shared" si="0"/>
        <v>0</v>
      </c>
    </row>
    <row r="36" spans="1:7" ht="28.5" x14ac:dyDescent="0.25">
      <c r="A36" s="211" t="s">
        <v>572</v>
      </c>
      <c r="B36" s="217" t="s">
        <v>573</v>
      </c>
      <c r="C36" s="224">
        <f>VLOOKUP($B$6,Data!$A$8:$EH$239,88,FALSE)</f>
        <v>0</v>
      </c>
      <c r="D36" s="224">
        <f>VLOOKUP($B$6,Data!$A$8:$EH$239,89,FALSE)</f>
        <v>0</v>
      </c>
      <c r="E36" s="225">
        <f t="shared" si="2"/>
        <v>0</v>
      </c>
      <c r="F36" s="226" t="e">
        <f t="shared" si="0"/>
        <v>#DIV/0!</v>
      </c>
    </row>
    <row r="37" spans="1:7" x14ac:dyDescent="0.25">
      <c r="A37" s="211" t="s">
        <v>574</v>
      </c>
      <c r="B37" s="217" t="s">
        <v>575</v>
      </c>
      <c r="C37" s="224">
        <f>VLOOKUP($B$6,Data!$A$8:$EH$239,92,FALSE)</f>
        <v>42453.829999999994</v>
      </c>
      <c r="D37" s="224">
        <f>VLOOKUP($B$6,Data!$A$8:$EH$239,93,FALSE)</f>
        <v>38468.080000000002</v>
      </c>
      <c r="E37" s="225">
        <f t="shared" si="2"/>
        <v>3985.7499999999927</v>
      </c>
      <c r="F37" s="222">
        <f t="shared" si="0"/>
        <v>0.90611565552507289</v>
      </c>
    </row>
    <row r="38" spans="1:7" ht="28.5" x14ac:dyDescent="0.25">
      <c r="A38" s="211" t="s">
        <v>576</v>
      </c>
      <c r="B38" s="217" t="s">
        <v>577</v>
      </c>
      <c r="C38" s="224">
        <f>VLOOKUP($B$6,Data!$A$8:$EH$239,96,FALSE)</f>
        <v>33997.150000000009</v>
      </c>
      <c r="D38" s="224">
        <f>VLOOKUP($B$6,Data!$A$8:$EH$239,97,FALSE)</f>
        <v>27616</v>
      </c>
      <c r="E38" s="225">
        <f t="shared" si="2"/>
        <v>6381.1500000000087</v>
      </c>
      <c r="F38" s="222">
        <f t="shared" si="0"/>
        <v>0.81230338425426818</v>
      </c>
    </row>
    <row r="39" spans="1:7" ht="42.75" customHeight="1" x14ac:dyDescent="0.25">
      <c r="A39" s="211" t="s">
        <v>578</v>
      </c>
      <c r="B39" s="217" t="s">
        <v>579</v>
      </c>
      <c r="C39" s="224">
        <f>VLOOKUP($B$6,Data!$A$8:$EH$239,100,FALSE)</f>
        <v>6546.02</v>
      </c>
      <c r="D39" s="224">
        <f>VLOOKUP($B$6,Data!$A$8:$EH$239,101,FALSE)</f>
        <v>0</v>
      </c>
      <c r="E39" s="225">
        <f t="shared" si="2"/>
        <v>6546.02</v>
      </c>
      <c r="F39" s="222">
        <f t="shared" si="0"/>
        <v>0</v>
      </c>
    </row>
    <row r="40" spans="1:7" x14ac:dyDescent="0.25">
      <c r="A40" s="211" t="s">
        <v>580</v>
      </c>
      <c r="B40" s="217" t="s">
        <v>581</v>
      </c>
      <c r="C40" s="224">
        <f>VLOOKUP($B$6,Data!$A$8:$EH$239,104,FALSE)</f>
        <v>1134.6500000000001</v>
      </c>
      <c r="D40" s="224">
        <f>VLOOKUP($B$6,Data!$A$8:$EH$239,105,FALSE)</f>
        <v>923.03</v>
      </c>
      <c r="E40" s="225">
        <f t="shared" si="2"/>
        <v>211.62000000000012</v>
      </c>
      <c r="F40" s="222">
        <f t="shared" si="0"/>
        <v>0.81349314766668124</v>
      </c>
    </row>
    <row r="41" spans="1:7" x14ac:dyDescent="0.25">
      <c r="A41" s="211" t="s">
        <v>582</v>
      </c>
      <c r="B41" s="217" t="s">
        <v>583</v>
      </c>
      <c r="C41" s="224">
        <f>VLOOKUP($B$6,Data!$A$8:$EH$239,108,FALSE)</f>
        <v>145.76</v>
      </c>
      <c r="D41" s="224">
        <f>VLOOKUP($B$6,Data!$A$8:$EH$239,109,FALSE)</f>
        <v>0</v>
      </c>
      <c r="E41" s="225">
        <f t="shared" si="2"/>
        <v>145.76</v>
      </c>
      <c r="F41" s="222">
        <f t="shared" si="0"/>
        <v>0</v>
      </c>
    </row>
    <row r="42" spans="1:7" ht="61.5" customHeight="1" x14ac:dyDescent="0.25">
      <c r="A42" s="211" t="s">
        <v>584</v>
      </c>
      <c r="B42" s="217" t="s">
        <v>585</v>
      </c>
      <c r="C42" s="218">
        <f>SUM(C43:C44)</f>
        <v>17515.7</v>
      </c>
      <c r="D42" s="218">
        <f t="shared" ref="D42:E42" si="4">SUM(D43:D44)</f>
        <v>10380.85</v>
      </c>
      <c r="E42" s="218">
        <f t="shared" si="4"/>
        <v>7134.8500000000013</v>
      </c>
      <c r="F42" s="219">
        <f t="shared" si="0"/>
        <v>0.59265972812962087</v>
      </c>
    </row>
    <row r="43" spans="1:7" x14ac:dyDescent="0.25">
      <c r="A43" s="220" t="s">
        <v>586</v>
      </c>
      <c r="B43" s="228" t="s">
        <v>587</v>
      </c>
      <c r="C43" s="227">
        <f>VLOOKUP($B$6,Data!$A$8:$EH$239,112,FALSE)</f>
        <v>6689.01</v>
      </c>
      <c r="D43" s="227">
        <f>VLOOKUP($B$6,Data!$A$8:$EH$239,113,FALSE)</f>
        <v>2466.3300000000004</v>
      </c>
      <c r="E43" s="213">
        <f t="shared" si="2"/>
        <v>4222.68</v>
      </c>
      <c r="F43" s="222">
        <f t="shared" si="0"/>
        <v>0.36871375584727789</v>
      </c>
    </row>
    <row r="44" spans="1:7" x14ac:dyDescent="0.25">
      <c r="A44" s="220" t="s">
        <v>588</v>
      </c>
      <c r="B44" s="228" t="s">
        <v>589</v>
      </c>
      <c r="C44" s="227">
        <f>VLOOKUP($B$6,Data!$A$8:$EH$239,116,FALSE)</f>
        <v>10826.69</v>
      </c>
      <c r="D44" s="227">
        <f>VLOOKUP($B$6,Data!$A$8:$EH$239,117,FALSE)</f>
        <v>7914.5199999999995</v>
      </c>
      <c r="E44" s="213">
        <f t="shared" si="2"/>
        <v>2912.170000000001</v>
      </c>
      <c r="F44" s="222">
        <f t="shared" si="0"/>
        <v>0.73101936048783134</v>
      </c>
    </row>
    <row r="45" spans="1:7" ht="32.25" customHeight="1" thickBot="1" x14ac:dyDescent="0.3">
      <c r="A45" s="211" t="s">
        <v>590</v>
      </c>
      <c r="B45" s="217" t="s">
        <v>591</v>
      </c>
      <c r="C45" s="225">
        <f>VLOOKUP($B$6,Data!$A$8:$EH$239,120,FALSE)</f>
        <v>0</v>
      </c>
      <c r="D45" s="225">
        <f>VLOOKUP($B$6,Data!$A$8:$EH$239,121,FALSE)</f>
        <v>0</v>
      </c>
      <c r="E45" s="225">
        <f>C45-D45</f>
        <v>0</v>
      </c>
      <c r="F45" s="226" t="e">
        <f t="shared" si="0"/>
        <v>#DIV/0!</v>
      </c>
      <c r="G45" s="229"/>
    </row>
    <row r="46" spans="1:7" ht="4.5" hidden="1" customHeight="1" thickBot="1" x14ac:dyDescent="0.3">
      <c r="A46" s="230"/>
      <c r="B46" s="231"/>
      <c r="C46" s="232"/>
      <c r="D46" s="232"/>
      <c r="E46" s="232"/>
      <c r="F46" s="233"/>
    </row>
    <row r="47" spans="1:7" ht="22.5" customHeight="1" thickBot="1" x14ac:dyDescent="0.3">
      <c r="A47" s="234" t="s">
        <v>592</v>
      </c>
      <c r="B47" s="235" t="s">
        <v>593</v>
      </c>
      <c r="C47" s="236">
        <f>C14+C23+C24+C25+C26+C27+C28+C36+C37+C38+C39+C40+C41+C42+C45</f>
        <v>257330.93</v>
      </c>
      <c r="D47" s="236">
        <f>D14+D23+D24+D25+D26+D27+D28+D36+D37+D38+D39+D40+D41+D42+D45</f>
        <v>219802.99</v>
      </c>
      <c r="E47" s="236">
        <f>C47-D47</f>
        <v>37527.94</v>
      </c>
      <c r="F47" s="237">
        <f t="shared" ref="F47:F49" si="5">D47/C47</f>
        <v>0.85416467425816245</v>
      </c>
    </row>
    <row r="48" spans="1:7" ht="16.5" hidden="1" thickBot="1" x14ac:dyDescent="0.3">
      <c r="A48" s="238" t="s">
        <v>594</v>
      </c>
      <c r="B48" s="239" t="s">
        <v>595</v>
      </c>
      <c r="C48" s="240">
        <f>VLOOKUP($B$6,Data!$A$8:$EH$239,124,FALSE)</f>
        <v>8891.25</v>
      </c>
      <c r="D48" s="240">
        <f>VLOOKUP($B$6,Data!$A$8:$EH$239,125,FALSE)</f>
        <v>7510.31</v>
      </c>
      <c r="E48" s="240">
        <f t="shared" ref="E48" si="6">C48-D48</f>
        <v>1380.9399999999996</v>
      </c>
      <c r="F48" s="241">
        <f t="shared" si="5"/>
        <v>0.84468550541262477</v>
      </c>
    </row>
    <row r="49" spans="1:7" ht="32.25" hidden="1" thickBot="1" x14ac:dyDescent="0.3">
      <c r="A49" s="242" t="s">
        <v>596</v>
      </c>
      <c r="B49" s="243" t="s">
        <v>597</v>
      </c>
      <c r="C49" s="244">
        <f>C47+C48</f>
        <v>266222.18</v>
      </c>
      <c r="D49" s="244">
        <f>D47+D48</f>
        <v>227313.3</v>
      </c>
      <c r="E49" s="244">
        <f>C49-D49</f>
        <v>38908.880000000005</v>
      </c>
      <c r="F49" s="245">
        <f t="shared" si="5"/>
        <v>0.85384809034318621</v>
      </c>
    </row>
    <row r="50" spans="1:7" ht="6" customHeight="1" x14ac:dyDescent="0.25">
      <c r="A50" s="199"/>
      <c r="B50" s="197"/>
      <c r="C50" s="197"/>
      <c r="D50" s="197"/>
      <c r="E50" s="197"/>
      <c r="F50" s="197"/>
    </row>
    <row r="51" spans="1:7" ht="30" x14ac:dyDescent="0.25">
      <c r="A51" s="246"/>
      <c r="B51" s="247" t="s">
        <v>598</v>
      </c>
      <c r="C51" s="248">
        <v>44470</v>
      </c>
      <c r="D51" s="227">
        <f>VLOOKUP($B$6,Data!$A$8:$EH$239,137,FALSE)</f>
        <v>8034.3299999999945</v>
      </c>
      <c r="E51" s="249">
        <f>VLOOKUP($B$6,Data!$A$8:$EH$239,138,FALSE)</f>
        <v>0.19110324169999243</v>
      </c>
      <c r="F51" s="250" t="s">
        <v>599</v>
      </c>
    </row>
    <row r="52" spans="1:7" ht="5.25" customHeight="1" x14ac:dyDescent="0.25"/>
    <row r="53" spans="1:7" s="259" customFormat="1" ht="33.75" x14ac:dyDescent="0.25">
      <c r="A53" s="252"/>
      <c r="B53" s="253" t="s">
        <v>647</v>
      </c>
      <c r="C53" s="254" t="s">
        <v>600</v>
      </c>
      <c r="D53" s="255">
        <f>VLOOKUP($B$6,Data!$A$8:$EH$239,131,FALSE)</f>
        <v>-193606.41</v>
      </c>
      <c r="E53" s="256"/>
      <c r="F53" s="257"/>
      <c r="G53" s="258"/>
    </row>
    <row r="54" spans="1:7" s="259" customFormat="1" x14ac:dyDescent="0.25">
      <c r="A54" s="252"/>
      <c r="B54" s="260" t="s">
        <v>646</v>
      </c>
      <c r="C54" s="257"/>
      <c r="D54" s="261"/>
      <c r="E54" s="257"/>
      <c r="F54" s="257"/>
      <c r="G54" s="262"/>
    </row>
    <row r="55" spans="1:7" ht="7.5" customHeight="1" x14ac:dyDescent="0.25"/>
    <row r="56" spans="1:7" ht="18.75" x14ac:dyDescent="0.25">
      <c r="B56" s="457" t="s">
        <v>601</v>
      </c>
      <c r="C56" s="457"/>
      <c r="D56" s="457"/>
      <c r="E56" s="457"/>
      <c r="F56" s="263"/>
    </row>
    <row r="57" spans="1:7" ht="15.75" x14ac:dyDescent="0.25">
      <c r="B57" s="263"/>
      <c r="C57" s="264"/>
      <c r="D57" s="263"/>
      <c r="E57" s="263"/>
      <c r="F57" s="263"/>
    </row>
    <row r="58" spans="1:7" ht="18.75" x14ac:dyDescent="0.25">
      <c r="B58" s="265"/>
      <c r="C58" s="266"/>
      <c r="D58" s="197"/>
      <c r="E58" s="197"/>
      <c r="F58" s="267"/>
    </row>
    <row r="59" spans="1:7" ht="18.75" x14ac:dyDescent="0.25">
      <c r="B59" s="267"/>
      <c r="C59" s="268"/>
      <c r="D59" s="267"/>
      <c r="E59" s="267"/>
      <c r="F59" s="267"/>
    </row>
  </sheetData>
  <dataConsolidate/>
  <mergeCells count="10">
    <mergeCell ref="A10:A11"/>
    <mergeCell ref="B10:B11"/>
    <mergeCell ref="C10:F10"/>
    <mergeCell ref="B56:E56"/>
    <mergeCell ref="A1:F1"/>
    <mergeCell ref="A3:F3"/>
    <mergeCell ref="A4:F4"/>
    <mergeCell ref="A5:F5"/>
    <mergeCell ref="B6:C6"/>
    <mergeCell ref="E8:F8"/>
  </mergeCells>
  <pageMargins left="0.70866141732283472" right="0.39370078740157483" top="0.35433070866141736" bottom="0.35433070866141736" header="0.31496062992125984" footer="0.31496062992125984"/>
  <pageSetup paperSize="9" scale="73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'березень-вересень 2021 для сайт'!$B$8:$B$239</xm:f>
          </x14:formula1>
          <xm:sqref>B6:C6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березень-вересень 2021 для сайт</vt:lpstr>
      <vt:lpstr>Data</vt:lpstr>
      <vt:lpstr>Report</vt:lpstr>
      <vt:lpstr>list1</vt:lpstr>
      <vt:lpstr>'березень-вересень 2021 для сайт'!Заголовки_для_печати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2021-12-08T12:29:45Z</dcterms:modified>
</cp:coreProperties>
</file>