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bmenIra\Поликлиника\ЦПМСД\гл.бух\"/>
    </mc:Choice>
  </mc:AlternateContent>
  <xr:revisionPtr revIDLastSave="0" documentId="13_ncr:1_{8F4C58F0-0D3F-4D95-AD0F-631ECBBDC290}" xr6:coauthVersionLast="45" xr6:coauthVersionMax="47" xr10:uidLastSave="{00000000-0000-0000-0000-000000000000}"/>
  <bookViews>
    <workbookView xWindow="-120" yWindow="-120" windowWidth="20730" windowHeight="11310" tabRatio="837" xr2:uid="{00000000-000D-0000-FFFF-FFFF00000000}"/>
  </bookViews>
  <sheets>
    <sheet name="Осн. фін. пок." sheetId="14" r:id="rId1"/>
    <sheet name="I. Інф. до фін.плану" sheetId="20" r:id="rId2"/>
    <sheet name="ІІ. Розп. ч.п. та розр. з бюд." sheetId="23" r:id="rId3"/>
    <sheet name="ІІІ рух. гр. кшт." sheetId="26" r:id="rId4"/>
    <sheet name="ІV кап. інвеат. V кред. " sheetId="24" r:id="rId5"/>
    <sheet name="VI-VII джер.кап.інв." sheetId="2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'Осн. фін. пок.'!$38:$40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'I. Інф. до фін.плану'!$A$1:$O$113</definedName>
    <definedName name="_xlnm.Print_Area" localSheetId="5">'VI-VII джер.кап.інв.'!$A$1:$AE$46</definedName>
    <definedName name="_xlnm.Print_Area" localSheetId="4">'ІV кап. інвеат. V кред. '!$A$1:$M$41</definedName>
    <definedName name="_xlnm.Print_Area" localSheetId="2">'ІІ. Розп. ч.п. та розр. з бюд.'!$A$1:$M$51</definedName>
    <definedName name="_xlnm.Print_Area" localSheetId="0">'Осн. фін. пок.'!$A$1:$J$137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6" i="14" l="1"/>
  <c r="E80" i="14"/>
  <c r="E89" i="14" s="1"/>
  <c r="E99" i="14" s="1"/>
  <c r="D96" i="14"/>
  <c r="D80" i="14"/>
  <c r="D89" i="14" s="1"/>
  <c r="D99" i="14" s="1"/>
  <c r="F44" i="20" l="1"/>
  <c r="F43" i="20"/>
  <c r="F29" i="20"/>
  <c r="F28" i="20"/>
  <c r="F76" i="20"/>
  <c r="E11" i="26" l="1"/>
  <c r="D11" i="26"/>
  <c r="D101" i="20"/>
  <c r="E101" i="20" l="1"/>
  <c r="D132" i="14"/>
  <c r="D131" i="14"/>
  <c r="D127" i="14"/>
  <c r="D126" i="14"/>
  <c r="D125" i="14"/>
  <c r="E132" i="14"/>
  <c r="E131" i="14"/>
  <c r="E127" i="14"/>
  <c r="E126" i="14"/>
  <c r="E125" i="14"/>
  <c r="G101" i="20" l="1"/>
  <c r="F96" i="14"/>
  <c r="F83" i="14"/>
  <c r="F89" i="14" s="1"/>
  <c r="F99" i="14" s="1"/>
  <c r="F127" i="14"/>
  <c r="F131" i="14"/>
  <c r="F132" i="14"/>
  <c r="G11" i="26" l="1"/>
  <c r="I101" i="20" l="1"/>
  <c r="J101" i="20" l="1"/>
  <c r="H101" i="20"/>
  <c r="F101" i="20" l="1"/>
  <c r="I11" i="26"/>
  <c r="J11" i="26"/>
  <c r="H11" i="26"/>
  <c r="L27" i="23"/>
  <c r="H64" i="14" l="1"/>
  <c r="C66" i="14"/>
  <c r="D66" i="14"/>
  <c r="E66" i="14"/>
  <c r="K38" i="23"/>
  <c r="L38" i="23"/>
  <c r="M38" i="23"/>
  <c r="J38" i="23"/>
  <c r="I38" i="23" s="1"/>
  <c r="G38" i="23"/>
  <c r="H38" i="23"/>
  <c r="F38" i="23"/>
  <c r="I41" i="23"/>
  <c r="G10" i="25"/>
  <c r="L10" i="25"/>
  <c r="L16" i="25" s="1"/>
  <c r="Q10" i="25"/>
  <c r="V10" i="25"/>
  <c r="AB10" i="25"/>
  <c r="AC10" i="25"/>
  <c r="AD10" i="25"/>
  <c r="AE10" i="25"/>
  <c r="AA10" i="25" s="1"/>
  <c r="G11" i="25"/>
  <c r="L11" i="25"/>
  <c r="Q11" i="25"/>
  <c r="V11" i="25"/>
  <c r="AB11" i="25"/>
  <c r="AC11" i="25"/>
  <c r="AD11" i="25"/>
  <c r="AE11" i="25"/>
  <c r="G12" i="25"/>
  <c r="L12" i="25"/>
  <c r="Q12" i="25"/>
  <c r="V12" i="25"/>
  <c r="AB12" i="25"/>
  <c r="AC12" i="25"/>
  <c r="AD12" i="25"/>
  <c r="AE12" i="25"/>
  <c r="G13" i="25"/>
  <c r="L13" i="25"/>
  <c r="Q13" i="25"/>
  <c r="V13" i="25"/>
  <c r="AB13" i="25"/>
  <c r="AC13" i="25"/>
  <c r="AD13" i="25"/>
  <c r="AE13" i="25"/>
  <c r="G14" i="25"/>
  <c r="L14" i="25"/>
  <c r="Q14" i="25"/>
  <c r="V14" i="25"/>
  <c r="AB14" i="25"/>
  <c r="AC14" i="25"/>
  <c r="AD14" i="25"/>
  <c r="AE14" i="25"/>
  <c r="G15" i="25"/>
  <c r="L15" i="25"/>
  <c r="Q15" i="25"/>
  <c r="V15" i="25"/>
  <c r="AB15" i="25"/>
  <c r="AC15" i="25"/>
  <c r="AD15" i="25"/>
  <c r="AE15" i="25"/>
  <c r="AA15" i="25" s="1"/>
  <c r="H16" i="25"/>
  <c r="I16" i="25"/>
  <c r="J16" i="25"/>
  <c r="K16" i="25"/>
  <c r="M16" i="25"/>
  <c r="N16" i="25"/>
  <c r="O16" i="25"/>
  <c r="P16" i="25"/>
  <c r="R16" i="25"/>
  <c r="S16" i="25"/>
  <c r="T16" i="25"/>
  <c r="U16" i="25"/>
  <c r="W16" i="25"/>
  <c r="X16" i="25"/>
  <c r="Y16" i="25"/>
  <c r="Z16" i="25"/>
  <c r="M29" i="25"/>
  <c r="M30" i="25"/>
  <c r="M31" i="25"/>
  <c r="M32" i="25"/>
  <c r="M33" i="25"/>
  <c r="M34" i="25"/>
  <c r="M35" i="25"/>
  <c r="E36" i="25"/>
  <c r="G36" i="25"/>
  <c r="I36" i="25"/>
  <c r="K36" i="25"/>
  <c r="O36" i="25"/>
  <c r="Q36" i="25"/>
  <c r="S36" i="25"/>
  <c r="F7" i="24"/>
  <c r="G7" i="24"/>
  <c r="D55" i="14" s="1"/>
  <c r="H7" i="24"/>
  <c r="E55" i="14" s="1"/>
  <c r="J7" i="24"/>
  <c r="K7" i="24"/>
  <c r="L7" i="24"/>
  <c r="M7" i="24"/>
  <c r="I8" i="24"/>
  <c r="I9" i="24"/>
  <c r="I10" i="24"/>
  <c r="I11" i="24"/>
  <c r="I12" i="24"/>
  <c r="I13" i="24"/>
  <c r="B28" i="24"/>
  <c r="L28" i="24"/>
  <c r="M28" i="24"/>
  <c r="K28" i="24" s="1"/>
  <c r="B29" i="24"/>
  <c r="L29" i="24"/>
  <c r="M29" i="24"/>
  <c r="B30" i="24"/>
  <c r="L30" i="24"/>
  <c r="M30" i="24"/>
  <c r="B31" i="24"/>
  <c r="L31" i="24"/>
  <c r="M31" i="24"/>
  <c r="B32" i="24"/>
  <c r="L32" i="24"/>
  <c r="M32" i="24"/>
  <c r="K32" i="24" s="1"/>
  <c r="B33" i="24"/>
  <c r="L33" i="24"/>
  <c r="M33" i="24"/>
  <c r="B34" i="24"/>
  <c r="L34" i="24"/>
  <c r="M34" i="24"/>
  <c r="K34" i="24" s="1"/>
  <c r="B35" i="24"/>
  <c r="L35" i="24"/>
  <c r="M35" i="24"/>
  <c r="B36" i="24"/>
  <c r="L36" i="24"/>
  <c r="M36" i="24"/>
  <c r="K36" i="24" s="1"/>
  <c r="C37" i="24"/>
  <c r="F101" i="14" s="1"/>
  <c r="D37" i="24"/>
  <c r="E37" i="24"/>
  <c r="F37" i="24"/>
  <c r="G37" i="24"/>
  <c r="H37" i="24"/>
  <c r="I37" i="24"/>
  <c r="J37" i="24"/>
  <c r="F8" i="26"/>
  <c r="F9" i="26"/>
  <c r="F10" i="26"/>
  <c r="F11" i="26"/>
  <c r="F12" i="26"/>
  <c r="F13" i="26"/>
  <c r="F14" i="26"/>
  <c r="C15" i="26"/>
  <c r="C7" i="26"/>
  <c r="C40" i="26" s="1"/>
  <c r="D15" i="26"/>
  <c r="D7" i="26" s="1"/>
  <c r="E15" i="26"/>
  <c r="E7" i="26" s="1"/>
  <c r="G15" i="26"/>
  <c r="G7" i="26" s="1"/>
  <c r="H15" i="26"/>
  <c r="H7" i="26" s="1"/>
  <c r="I15" i="26"/>
  <c r="I7" i="26" s="1"/>
  <c r="J15" i="26"/>
  <c r="J7" i="26"/>
  <c r="F16" i="26"/>
  <c r="F17" i="26"/>
  <c r="F18" i="26"/>
  <c r="F19" i="26"/>
  <c r="F21" i="26"/>
  <c r="F22" i="26"/>
  <c r="F23" i="26"/>
  <c r="C24" i="26"/>
  <c r="D24" i="26"/>
  <c r="E24" i="26"/>
  <c r="G24" i="26"/>
  <c r="H24" i="26"/>
  <c r="I24" i="26"/>
  <c r="J24" i="26"/>
  <c r="F25" i="26"/>
  <c r="F26" i="26"/>
  <c r="F27" i="26"/>
  <c r="F29" i="26"/>
  <c r="F30" i="26"/>
  <c r="F31" i="26"/>
  <c r="F32" i="26"/>
  <c r="F33" i="26"/>
  <c r="C34" i="26"/>
  <c r="C28" i="26"/>
  <c r="D34" i="26"/>
  <c r="D28" i="26" s="1"/>
  <c r="D20" i="26" s="1"/>
  <c r="E34" i="26"/>
  <c r="E28" i="26" s="1"/>
  <c r="E20" i="26" s="1"/>
  <c r="E40" i="26" s="1"/>
  <c r="G34" i="26"/>
  <c r="G28" i="26"/>
  <c r="G20" i="26" s="1"/>
  <c r="H34" i="26"/>
  <c r="H28" i="26" s="1"/>
  <c r="I34" i="26"/>
  <c r="I28" i="26" s="1"/>
  <c r="J34" i="26"/>
  <c r="J28" i="26" s="1"/>
  <c r="F36" i="26"/>
  <c r="F34" i="26" s="1"/>
  <c r="F37" i="26"/>
  <c r="F38" i="26"/>
  <c r="F39" i="26"/>
  <c r="C42" i="26"/>
  <c r="D42" i="26"/>
  <c r="E42" i="26"/>
  <c r="G42" i="26"/>
  <c r="H42" i="26"/>
  <c r="I42" i="26"/>
  <c r="J42" i="26"/>
  <c r="F43" i="26"/>
  <c r="F44" i="26"/>
  <c r="F45" i="26"/>
  <c r="F46" i="26"/>
  <c r="F47" i="26"/>
  <c r="F48" i="26"/>
  <c r="F49" i="26"/>
  <c r="F51" i="26"/>
  <c r="F52" i="26"/>
  <c r="C53" i="26"/>
  <c r="C50" i="26" s="1"/>
  <c r="C60" i="26" s="1"/>
  <c r="D53" i="26"/>
  <c r="D50" i="26" s="1"/>
  <c r="E53" i="26"/>
  <c r="E50" i="26"/>
  <c r="G53" i="26"/>
  <c r="G50" i="26" s="1"/>
  <c r="H53" i="26"/>
  <c r="H50" i="26" s="1"/>
  <c r="H60" i="26" s="1"/>
  <c r="I53" i="26"/>
  <c r="I50" i="26" s="1"/>
  <c r="J53" i="26"/>
  <c r="J50" i="26" s="1"/>
  <c r="F54" i="26"/>
  <c r="F55" i="26"/>
  <c r="F56" i="26"/>
  <c r="F57" i="26"/>
  <c r="F58" i="26"/>
  <c r="F59" i="26"/>
  <c r="D60" i="26"/>
  <c r="F63" i="26"/>
  <c r="C64" i="26"/>
  <c r="C62" i="26" s="1"/>
  <c r="D64" i="26"/>
  <c r="D62" i="26" s="1"/>
  <c r="E64" i="26"/>
  <c r="E62" i="26"/>
  <c r="G64" i="26"/>
  <c r="G62" i="26"/>
  <c r="G79" i="26" s="1"/>
  <c r="H64" i="26"/>
  <c r="H62" i="26" s="1"/>
  <c r="I64" i="26"/>
  <c r="I62" i="26" s="1"/>
  <c r="I79" i="26" s="1"/>
  <c r="J64" i="26"/>
  <c r="J62" i="26" s="1"/>
  <c r="F65" i="26"/>
  <c r="F66" i="26"/>
  <c r="F67" i="26"/>
  <c r="F68" i="26"/>
  <c r="F70" i="26"/>
  <c r="C71" i="26"/>
  <c r="C69" i="26" s="1"/>
  <c r="D71" i="26"/>
  <c r="D69" i="26" s="1"/>
  <c r="D79" i="26" s="1"/>
  <c r="E71" i="26"/>
  <c r="E69" i="26"/>
  <c r="E79" i="26" s="1"/>
  <c r="G71" i="26"/>
  <c r="G69" i="26" s="1"/>
  <c r="H71" i="26"/>
  <c r="H69" i="26" s="1"/>
  <c r="I71" i="26"/>
  <c r="I69" i="26"/>
  <c r="J71" i="26"/>
  <c r="J69" i="26" s="1"/>
  <c r="F72" i="26"/>
  <c r="F73" i="26"/>
  <c r="F74" i="26"/>
  <c r="F75" i="26"/>
  <c r="F76" i="26"/>
  <c r="F77" i="26"/>
  <c r="F78" i="26"/>
  <c r="F82" i="26"/>
  <c r="I10" i="23"/>
  <c r="F11" i="23"/>
  <c r="G11" i="23"/>
  <c r="H11" i="23"/>
  <c r="F12" i="23"/>
  <c r="G12" i="23"/>
  <c r="H12" i="23"/>
  <c r="J12" i="23"/>
  <c r="I12" i="23" s="1"/>
  <c r="K12" i="23"/>
  <c r="L12" i="23"/>
  <c r="M12" i="23"/>
  <c r="I13" i="23"/>
  <c r="I14" i="23"/>
  <c r="I15" i="23"/>
  <c r="I16" i="23"/>
  <c r="I17" i="23"/>
  <c r="I18" i="23"/>
  <c r="I19" i="23"/>
  <c r="I20" i="23"/>
  <c r="I21" i="23"/>
  <c r="F24" i="23"/>
  <c r="G24" i="23"/>
  <c r="H24" i="23"/>
  <c r="J24" i="23"/>
  <c r="K24" i="23"/>
  <c r="L24" i="23"/>
  <c r="M24" i="23"/>
  <c r="M47" i="23" s="1"/>
  <c r="I25" i="23"/>
  <c r="F48" i="14" s="1"/>
  <c r="I26" i="23"/>
  <c r="F49" i="14" s="1"/>
  <c r="I27" i="23"/>
  <c r="I28" i="23"/>
  <c r="I39" i="23"/>
  <c r="F51" i="14"/>
  <c r="I29" i="23"/>
  <c r="I30" i="23"/>
  <c r="I31" i="23"/>
  <c r="I32" i="23"/>
  <c r="F33" i="23"/>
  <c r="G33" i="23"/>
  <c r="H33" i="23"/>
  <c r="J33" i="23"/>
  <c r="K33" i="23"/>
  <c r="I33" i="23" s="1"/>
  <c r="L33" i="23"/>
  <c r="M33" i="23"/>
  <c r="I34" i="23"/>
  <c r="I35" i="23"/>
  <c r="I36" i="23"/>
  <c r="I37" i="23"/>
  <c r="I40" i="23"/>
  <c r="F52" i="14" s="1"/>
  <c r="I42" i="23"/>
  <c r="I43" i="23"/>
  <c r="F44" i="23"/>
  <c r="G44" i="23"/>
  <c r="H44" i="23"/>
  <c r="I44" i="23"/>
  <c r="I45" i="23"/>
  <c r="I46" i="23"/>
  <c r="D16" i="20"/>
  <c r="G16" i="20"/>
  <c r="M16" i="20"/>
  <c r="F23" i="20"/>
  <c r="F42" i="14" s="1"/>
  <c r="C24" i="20"/>
  <c r="C34" i="20"/>
  <c r="D24" i="20"/>
  <c r="D34" i="20" s="1"/>
  <c r="E24" i="20"/>
  <c r="E34" i="20" s="1"/>
  <c r="G24" i="20"/>
  <c r="G34" i="20" s="1"/>
  <c r="H24" i="20"/>
  <c r="H34" i="20" s="1"/>
  <c r="I24" i="20"/>
  <c r="J24" i="20"/>
  <c r="F25" i="20"/>
  <c r="F26" i="20"/>
  <c r="F27" i="20"/>
  <c r="F30" i="20"/>
  <c r="F31" i="20"/>
  <c r="F33" i="20"/>
  <c r="C35" i="20"/>
  <c r="D35" i="20"/>
  <c r="E35" i="20"/>
  <c r="G35" i="20"/>
  <c r="H35" i="20"/>
  <c r="I35" i="20"/>
  <c r="J35" i="20"/>
  <c r="F36" i="20"/>
  <c r="F37" i="20"/>
  <c r="F38" i="20"/>
  <c r="F39" i="20"/>
  <c r="F40" i="20"/>
  <c r="F41" i="20"/>
  <c r="F42" i="20"/>
  <c r="F45" i="20"/>
  <c r="F46" i="20"/>
  <c r="F47" i="20"/>
  <c r="F48" i="20"/>
  <c r="F49" i="20"/>
  <c r="F50" i="20"/>
  <c r="F51" i="20"/>
  <c r="F52" i="20"/>
  <c r="F53" i="20"/>
  <c r="F54" i="20"/>
  <c r="F55" i="20"/>
  <c r="F56" i="20"/>
  <c r="F57" i="20"/>
  <c r="C58" i="20"/>
  <c r="D58" i="20"/>
  <c r="E58" i="20"/>
  <c r="G58" i="20"/>
  <c r="H58" i="20"/>
  <c r="I58" i="20"/>
  <c r="J58" i="20"/>
  <c r="F59" i="20"/>
  <c r="F60" i="20"/>
  <c r="F61" i="20"/>
  <c r="F62" i="20"/>
  <c r="F63" i="20"/>
  <c r="F64" i="20"/>
  <c r="F65" i="20"/>
  <c r="C66" i="20"/>
  <c r="D66" i="20"/>
  <c r="E66" i="20"/>
  <c r="G66" i="20"/>
  <c r="H66" i="20"/>
  <c r="I66" i="20"/>
  <c r="I96" i="20" s="1"/>
  <c r="J66" i="20"/>
  <c r="F67" i="20"/>
  <c r="F68" i="20"/>
  <c r="F69" i="20"/>
  <c r="C70" i="20"/>
  <c r="D70" i="20"/>
  <c r="E70" i="20"/>
  <c r="G70" i="20"/>
  <c r="H70" i="20"/>
  <c r="I70" i="20"/>
  <c r="J70" i="20"/>
  <c r="F71" i="20"/>
  <c r="F72" i="20"/>
  <c r="F73" i="20"/>
  <c r="F74" i="20"/>
  <c r="F75" i="20"/>
  <c r="F78" i="20"/>
  <c r="F79" i="20"/>
  <c r="F80" i="20"/>
  <c r="F81" i="20"/>
  <c r="C82" i="20"/>
  <c r="D82" i="20"/>
  <c r="E82" i="20"/>
  <c r="G82" i="20"/>
  <c r="G96" i="20" s="1"/>
  <c r="H82" i="20"/>
  <c r="I82" i="20"/>
  <c r="J82" i="20"/>
  <c r="F83" i="20"/>
  <c r="F84" i="20"/>
  <c r="C85" i="20"/>
  <c r="C97" i="20" s="1"/>
  <c r="D85" i="20"/>
  <c r="E85" i="20"/>
  <c r="G85" i="20"/>
  <c r="H85" i="20"/>
  <c r="I85" i="20"/>
  <c r="J85" i="20"/>
  <c r="F86" i="20"/>
  <c r="F87" i="20"/>
  <c r="F89" i="20"/>
  <c r="F90" i="20"/>
  <c r="F91" i="20"/>
  <c r="F92" i="20"/>
  <c r="F98" i="20"/>
  <c r="F102" i="20"/>
  <c r="F103" i="20"/>
  <c r="F104" i="20"/>
  <c r="F118" i="14" s="1"/>
  <c r="F105" i="20"/>
  <c r="F106" i="20"/>
  <c r="F107" i="20"/>
  <c r="C108" i="20"/>
  <c r="D108" i="20"/>
  <c r="E108" i="20"/>
  <c r="G108" i="20"/>
  <c r="H108" i="20"/>
  <c r="I108" i="20"/>
  <c r="J108" i="20"/>
  <c r="C42" i="14"/>
  <c r="C75" i="14" s="1"/>
  <c r="D42" i="14"/>
  <c r="D75" i="14" s="1"/>
  <c r="E42" i="14"/>
  <c r="C43" i="14"/>
  <c r="C76" i="14" s="1"/>
  <c r="G44" i="14"/>
  <c r="H44" i="14"/>
  <c r="I44" i="14"/>
  <c r="J44" i="14"/>
  <c r="C48" i="14"/>
  <c r="D48" i="14"/>
  <c r="E48" i="14"/>
  <c r="C49" i="14"/>
  <c r="D49" i="14"/>
  <c r="E49" i="14"/>
  <c r="C50" i="14"/>
  <c r="D50" i="14"/>
  <c r="E50" i="14"/>
  <c r="F50" i="14"/>
  <c r="C51" i="14"/>
  <c r="D51" i="14"/>
  <c r="E51" i="14"/>
  <c r="C52" i="14"/>
  <c r="D52" i="14"/>
  <c r="E52" i="14"/>
  <c r="C55" i="14"/>
  <c r="G58" i="14"/>
  <c r="H58" i="14"/>
  <c r="I58" i="14"/>
  <c r="J58" i="14"/>
  <c r="C69" i="14"/>
  <c r="D69" i="14"/>
  <c r="E69" i="14"/>
  <c r="C70" i="14"/>
  <c r="D70" i="14"/>
  <c r="E70" i="14"/>
  <c r="C72" i="14"/>
  <c r="D72" i="14"/>
  <c r="E72" i="14"/>
  <c r="F72" i="14"/>
  <c r="C73" i="14"/>
  <c r="D73" i="14"/>
  <c r="E73" i="14"/>
  <c r="F73" i="14"/>
  <c r="C74" i="14"/>
  <c r="D74" i="14"/>
  <c r="E74" i="14"/>
  <c r="F74" i="14"/>
  <c r="C80" i="14"/>
  <c r="F80" i="14"/>
  <c r="C102" i="14"/>
  <c r="D102" i="14"/>
  <c r="E102" i="14"/>
  <c r="F103" i="14"/>
  <c r="F104" i="14"/>
  <c r="F105" i="14"/>
  <c r="C106" i="14"/>
  <c r="D106" i="14"/>
  <c r="E106" i="14"/>
  <c r="F107" i="14"/>
  <c r="F108" i="14"/>
  <c r="F109" i="14"/>
  <c r="C112" i="14"/>
  <c r="D112" i="14"/>
  <c r="E112" i="14"/>
  <c r="F112" i="14"/>
  <c r="C118" i="14"/>
  <c r="D118" i="14"/>
  <c r="E118" i="14"/>
  <c r="G124" i="14"/>
  <c r="H124" i="14"/>
  <c r="I124" i="14"/>
  <c r="J124" i="14"/>
  <c r="C125" i="14"/>
  <c r="F125" i="14"/>
  <c r="C126" i="14"/>
  <c r="F126" i="14"/>
  <c r="C127" i="14"/>
  <c r="C131" i="14"/>
  <c r="C132" i="14"/>
  <c r="I34" i="20"/>
  <c r="AA14" i="25"/>
  <c r="C20" i="26"/>
  <c r="J34" i="20"/>
  <c r="AA13" i="25"/>
  <c r="AC16" i="25"/>
  <c r="F124" i="14" l="1"/>
  <c r="E124" i="14"/>
  <c r="H47" i="23"/>
  <c r="E53" i="14" s="1"/>
  <c r="F42" i="26"/>
  <c r="J79" i="26"/>
  <c r="L47" i="23"/>
  <c r="E96" i="20"/>
  <c r="F62" i="26"/>
  <c r="E64" i="14"/>
  <c r="C96" i="20"/>
  <c r="G47" i="23"/>
  <c r="D53" i="14" s="1"/>
  <c r="K33" i="24"/>
  <c r="B37" i="24"/>
  <c r="L37" i="24"/>
  <c r="F110" i="14" s="1"/>
  <c r="M36" i="25"/>
  <c r="F47" i="23"/>
  <c r="C53" i="14" s="1"/>
  <c r="K30" i="24"/>
  <c r="E60" i="26"/>
  <c r="E80" i="26" s="1"/>
  <c r="E83" i="26" s="1"/>
  <c r="D40" i="26"/>
  <c r="D124" i="14"/>
  <c r="E77" i="20"/>
  <c r="E88" i="20" s="1"/>
  <c r="E93" i="20" s="1"/>
  <c r="E46" i="14" s="1"/>
  <c r="E43" i="14"/>
  <c r="E76" i="14" s="1"/>
  <c r="D77" i="20"/>
  <c r="D59" i="14" s="1"/>
  <c r="D97" i="20"/>
  <c r="D43" i="14"/>
  <c r="D76" i="14" s="1"/>
  <c r="F53" i="26"/>
  <c r="G40" i="26"/>
  <c r="H96" i="20"/>
  <c r="E97" i="20"/>
  <c r="C77" i="20"/>
  <c r="C99" i="20" s="1"/>
  <c r="C45" i="14" s="1"/>
  <c r="C61" i="14" s="1"/>
  <c r="J96" i="20"/>
  <c r="C44" i="14"/>
  <c r="C124" i="14"/>
  <c r="I77" i="20"/>
  <c r="I88" i="20" s="1"/>
  <c r="I93" i="20" s="1"/>
  <c r="G97" i="20"/>
  <c r="AB16" i="25"/>
  <c r="K47" i="23"/>
  <c r="AA11" i="25"/>
  <c r="F70" i="14"/>
  <c r="I97" i="20"/>
  <c r="I24" i="23"/>
  <c r="H20" i="26"/>
  <c r="H40" i="26" s="1"/>
  <c r="AD16" i="25"/>
  <c r="Q16" i="25"/>
  <c r="J60" i="26"/>
  <c r="K31" i="24"/>
  <c r="D80" i="26"/>
  <c r="D83" i="26" s="1"/>
  <c r="D64" i="14"/>
  <c r="D96" i="20"/>
  <c r="G60" i="26"/>
  <c r="F71" i="26"/>
  <c r="M37" i="24"/>
  <c r="K35" i="24"/>
  <c r="E75" i="14"/>
  <c r="F102" i="14"/>
  <c r="K29" i="24"/>
  <c r="F50" i="26"/>
  <c r="I60" i="26"/>
  <c r="F7" i="26"/>
  <c r="F82" i="20"/>
  <c r="J77" i="20"/>
  <c r="J99" i="20" s="1"/>
  <c r="J97" i="20"/>
  <c r="F70" i="20"/>
  <c r="H97" i="20"/>
  <c r="F24" i="20"/>
  <c r="F43" i="14" s="1"/>
  <c r="F76" i="14" s="1"/>
  <c r="F75" i="14"/>
  <c r="F106" i="14"/>
  <c r="F108" i="20"/>
  <c r="F85" i="20"/>
  <c r="F66" i="20"/>
  <c r="H77" i="20"/>
  <c r="F58" i="20"/>
  <c r="F35" i="20"/>
  <c r="G77" i="20"/>
  <c r="E60" i="14"/>
  <c r="D60" i="14"/>
  <c r="G64" i="14"/>
  <c r="F64" i="14"/>
  <c r="J47" i="23"/>
  <c r="F69" i="26"/>
  <c r="H79" i="26"/>
  <c r="F64" i="26"/>
  <c r="C79" i="26"/>
  <c r="C80" i="26" s="1"/>
  <c r="C83" i="26" s="1"/>
  <c r="F28" i="26"/>
  <c r="J20" i="26"/>
  <c r="J40" i="26" s="1"/>
  <c r="I20" i="26"/>
  <c r="F24" i="26"/>
  <c r="F15" i="26"/>
  <c r="K37" i="24"/>
  <c r="I7" i="24"/>
  <c r="F55" i="14" s="1"/>
  <c r="AE16" i="25"/>
  <c r="G16" i="25"/>
  <c r="AA12" i="25"/>
  <c r="V16" i="25"/>
  <c r="C59" i="14" l="1"/>
  <c r="D88" i="20"/>
  <c r="D93" i="20" s="1"/>
  <c r="D95" i="20" s="1"/>
  <c r="D99" i="20"/>
  <c r="D45" i="14" s="1"/>
  <c r="D61" i="14" s="1"/>
  <c r="D44" i="14"/>
  <c r="E59" i="14"/>
  <c r="E99" i="20"/>
  <c r="E45" i="14" s="1"/>
  <c r="E61" i="14" s="1"/>
  <c r="E44" i="14"/>
  <c r="AA16" i="25"/>
  <c r="L17" i="25" s="1"/>
  <c r="G80" i="26"/>
  <c r="G83" i="26" s="1"/>
  <c r="J80" i="26"/>
  <c r="J83" i="26" s="1"/>
  <c r="F60" i="26"/>
  <c r="C88" i="20"/>
  <c r="C93" i="20" s="1"/>
  <c r="F8" i="23" s="1"/>
  <c r="F22" i="23" s="1"/>
  <c r="H8" i="23"/>
  <c r="H22" i="23" s="1"/>
  <c r="E95" i="20"/>
  <c r="E94" i="20"/>
  <c r="C67" i="14"/>
  <c r="C68" i="14"/>
  <c r="I99" i="20"/>
  <c r="F44" i="14"/>
  <c r="I47" i="23"/>
  <c r="F53" i="14" s="1"/>
  <c r="F66" i="14"/>
  <c r="F69" i="14"/>
  <c r="D67" i="14"/>
  <c r="J88" i="20"/>
  <c r="J93" i="20" s="1"/>
  <c r="J95" i="20" s="1"/>
  <c r="C94" i="20"/>
  <c r="C46" i="14"/>
  <c r="C95" i="20"/>
  <c r="F96" i="20"/>
  <c r="E62" i="14"/>
  <c r="E58" i="14"/>
  <c r="E63" i="14"/>
  <c r="G8" i="23"/>
  <c r="G22" i="23" s="1"/>
  <c r="D94" i="20"/>
  <c r="D46" i="14"/>
  <c r="F34" i="20"/>
  <c r="F77" i="20" s="1"/>
  <c r="L8" i="23"/>
  <c r="I95" i="20"/>
  <c r="I94" i="20"/>
  <c r="I40" i="26"/>
  <c r="F20" i="26"/>
  <c r="F79" i="26"/>
  <c r="H80" i="26"/>
  <c r="H83" i="26" s="1"/>
  <c r="G88" i="20"/>
  <c r="G93" i="20" s="1"/>
  <c r="G99" i="20"/>
  <c r="F97" i="20"/>
  <c r="F60" i="14"/>
  <c r="H88" i="20"/>
  <c r="H93" i="20" s="1"/>
  <c r="H99" i="20"/>
  <c r="Q17" i="25" l="1"/>
  <c r="G17" i="25"/>
  <c r="J9" i="23"/>
  <c r="J11" i="23" s="1"/>
  <c r="I9" i="23"/>
  <c r="I11" i="23" s="1"/>
  <c r="V17" i="25"/>
  <c r="AA17" i="25" s="1"/>
  <c r="D68" i="14"/>
  <c r="E67" i="14"/>
  <c r="E68" i="14"/>
  <c r="M8" i="23"/>
  <c r="J94" i="20"/>
  <c r="H95" i="20"/>
  <c r="K8" i="23"/>
  <c r="C62" i="14"/>
  <c r="C63" i="14"/>
  <c r="C58" i="14"/>
  <c r="D62" i="14"/>
  <c r="D58" i="14"/>
  <c r="D63" i="14"/>
  <c r="H94" i="20"/>
  <c r="F59" i="14"/>
  <c r="F99" i="20"/>
  <c r="F45" i="14" s="1"/>
  <c r="F88" i="20"/>
  <c r="F93" i="20" s="1"/>
  <c r="J8" i="23"/>
  <c r="G95" i="20"/>
  <c r="G94" i="20"/>
  <c r="I80" i="26"/>
  <c r="I83" i="26" s="1"/>
  <c r="F40" i="26"/>
  <c r="F80" i="26" s="1"/>
  <c r="F83" i="26" s="1"/>
  <c r="M22" i="23" l="1"/>
  <c r="J22" i="23"/>
  <c r="K9" i="23" s="1"/>
  <c r="K11" i="23" s="1"/>
  <c r="K22" i="23" s="1"/>
  <c r="L9" i="23" s="1"/>
  <c r="L11" i="23" s="1"/>
  <c r="L22" i="23" s="1"/>
  <c r="M9" i="23" s="1"/>
  <c r="M11" i="23" s="1"/>
  <c r="I8" i="23"/>
  <c r="I22" i="23" s="1"/>
  <c r="F94" i="20"/>
  <c r="F95" i="20"/>
  <c r="F46" i="14"/>
  <c r="F68" i="14"/>
  <c r="F67" i="14"/>
  <c r="F61" i="14"/>
  <c r="F62" i="14" l="1"/>
  <c r="F63" i="14"/>
  <c r="F58" i="14"/>
</calcChain>
</file>

<file path=xl/sharedStrings.xml><?xml version="1.0" encoding="utf-8"?>
<sst xmlns="http://schemas.openxmlformats.org/spreadsheetml/2006/main" count="1365" uniqueCount="443">
  <si>
    <t>Код</t>
  </si>
  <si>
    <t>Внесення змін до затвердженного фінансового плану</t>
  </si>
  <si>
    <t xml:space="preserve">Підприємство  </t>
  </si>
  <si>
    <t xml:space="preserve">за ЄДРПОУ </t>
  </si>
  <si>
    <t>основний
(дата затвердження)</t>
  </si>
  <si>
    <t xml:space="preserve">Організаційно-правова форма </t>
  </si>
  <si>
    <t>комунальне підприємство</t>
  </si>
  <si>
    <t>за КОПФГ</t>
  </si>
  <si>
    <t xml:space="preserve">Суб'єкт управління </t>
  </si>
  <si>
    <t>Управління охорони здоров'я ЧМР</t>
  </si>
  <si>
    <t>за СКОДУ</t>
  </si>
  <si>
    <t xml:space="preserve">Вид економічної діяльності    </t>
  </si>
  <si>
    <t>Загальна медична практика (основний), діяльність лікарняних закладів, інша діяльність у сфері охорони здоров'я</t>
  </si>
  <si>
    <t xml:space="preserve">за  КВЕД  </t>
  </si>
  <si>
    <t>86.21, 86.10, 86.90</t>
  </si>
  <si>
    <t xml:space="preserve">Галузь     </t>
  </si>
  <si>
    <t>охорона здоров'я</t>
  </si>
  <si>
    <t>Одиниця виміру, тис. грн</t>
  </si>
  <si>
    <t>Розмір державної частки у статутному капіталі</t>
  </si>
  <si>
    <t>Середньооблікова кількість штатних працівників</t>
  </si>
  <si>
    <t>Місцезнаходження</t>
  </si>
  <si>
    <t>Україна, 14034, Чернігівська область, м. Чернігів, проспект Грушевського Михайла, будинок 168 Б</t>
  </si>
  <si>
    <t xml:space="preserve">Телефон </t>
  </si>
  <si>
    <t>(0462) 95-62-74</t>
  </si>
  <si>
    <t>Стандарти звітності П(с)БОУ</t>
  </si>
  <si>
    <t>так</t>
  </si>
  <si>
    <t xml:space="preserve">Прізвище та власне ім'я керівника </t>
  </si>
  <si>
    <t>Мойсієнко Олена Володимирівна</t>
  </si>
  <si>
    <t>Стандарти звітності МСФЗ</t>
  </si>
  <si>
    <t xml:space="preserve">ФІНАНСОВИЙ ПЛАН </t>
  </si>
  <si>
    <t>Основні фінансові показники</t>
  </si>
  <si>
    <t>Найменування показника</t>
  </si>
  <si>
    <t xml:space="preserve">Код рядка </t>
  </si>
  <si>
    <t>Факт
минулого року</t>
  </si>
  <si>
    <t>План
поточного року</t>
  </si>
  <si>
    <t>Прогноз
на поточний рік</t>
  </si>
  <si>
    <t>Плановий
рік</t>
  </si>
  <si>
    <t>Показники діяльності на стратегічну перспективу</t>
  </si>
  <si>
    <t>плановий рік +1 рік</t>
  </si>
  <si>
    <t>плановий рік +2 роки</t>
  </si>
  <si>
    <t>плановий рік +3 роки</t>
  </si>
  <si>
    <t>плановий рік +4 роки</t>
  </si>
  <si>
    <t>І. Формування фінансових результатів</t>
  </si>
  <si>
    <t>Чистий дохід від реалізації продукції (товарів, робіт, послуг)</t>
  </si>
  <si>
    <t>Собівартість реалізованої продукції (товарів, робіт, послуг)</t>
  </si>
  <si>
    <t>Валовий прибуток/збиток</t>
  </si>
  <si>
    <t>EBITDA</t>
  </si>
  <si>
    <t>x</t>
  </si>
  <si>
    <t>Чистий фінансовий результат</t>
  </si>
  <si>
    <t xml:space="preserve">ІІ. Сплата податків, зборів та інших обов'язкових платежів </t>
  </si>
  <si>
    <t>податок на прибуток підприємств</t>
  </si>
  <si>
    <t>податок на додану вартість, що підлягає сплаті до бюджету за підсумками звітного періоду</t>
  </si>
  <si>
    <t>податок на додану вартість, що підлягає відшкодуванню з бюджету за підсумками звітного періоду</t>
  </si>
  <si>
    <t>відрахування частини чистого прибутку державними унітарними підприємствами та їх об'єднаннями</t>
  </si>
  <si>
    <t>відрахування частини чистого прибутку господарськими товариствами, у статутному капіталі яких більше 50 відсотків акцій (часток) належать державі, на виплату дивідендів на державну частку</t>
  </si>
  <si>
    <t>Усього виплат на користь держави</t>
  </si>
  <si>
    <t>IІІ. Капітальні інвестиції</t>
  </si>
  <si>
    <t>Капітальні інвестиції</t>
  </si>
  <si>
    <t>ІV. Коефіцієнтний аналіз</t>
  </si>
  <si>
    <t>Коефіцієнти рентабельності</t>
  </si>
  <si>
    <t>Коефіцієнт рентабельності діяльності
(чистий фінансовий результат, рядок 1200 / чистий дохід від реалізації продукції (товарів, робіт, послуг), рядок 1000)</t>
  </si>
  <si>
    <t>Коефіцієнт рентабельності операційних витрат
(фінансовий результат від операційної діяльності, рядок 1100 / 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1080)</t>
  </si>
  <si>
    <t>Коефіцієнт зростання операційних витрат
(((операційні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планового/звітного періоду) - 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попереднього планового/звітного періоду)) / (операційні витрати (собівартість реалізованої продукції (товарів, робіт, послуг)+адміністративні витрати+витрати на збут+інші операційні витрати) попереднього планового/звітного періоду, сума рядків 1010, 1030, 1060, 1080) мінус  індекс споживчих цін планового/звітного періоду)</t>
  </si>
  <si>
    <t>Коефіцієнт рентабельності EBITDA
(EBITDA, рядок 1300 / чистий дохід від реалізації продукції (товарів, робіт, послуг), рядок 1000)</t>
  </si>
  <si>
    <t>Коефіцієнт рентабельності власного капіталу
(чистий фінансовий результат, рядок 1200 / власний капітал, рядок 6080)</t>
  </si>
  <si>
    <t>Коефіцієнт рентабельності активів
(чистий фінансовий результат, рядок 1200 / сукупні активи, рядок 6020)</t>
  </si>
  <si>
    <t>Коефіцієнт зростання доходів
(((чистий дохід від реалізації продукції (товарів, робіт, послуг) планового/звітного періоду, рядок 1000 - чистий дохід від реалізації продукції (товарів, робіт, послуг) попереднього планового/звітного періоду, рядок 1000) / чистий дохід від реалізації продукції (товарів, робіт, послуг) попереднього планового/звітного періоду, рядок 1000) мінус індекс споживчих цін планового/звітного періоду)</t>
  </si>
  <si>
    <t>Коефіцієнти платоспроможності</t>
  </si>
  <si>
    <t>Коефіцієнт фінансової стійкості
(власний капітал, рядок 6080 / (довгострокові зобов'язання і забезпечення, рядок 6030 + поточні зобов'язання і забезпечення, рядок 6040))</t>
  </si>
  <si>
    <t>Коефіцієнт покриття EBITDA фінансових витрат
(EBITDA, рядок 1300 / фінансові витрати, рядок 1140)</t>
  </si>
  <si>
    <t>Коефіцієнт відношення боргу до EBITDA
((фінансові зобов'язання (короткострокові кредити банків, рядок 6041 + довгострокові кредити банків, рядок 6031) - (гроші та їх еквіваленти, рядок 6015 + поточні фінансові інвестиції, рядок 6014)) / EBITDA, рядок 1300)</t>
  </si>
  <si>
    <t>Коефіцієнт відношення боргу до власного капіталу
(фінансові зобов'язання (короткострокові кредити банків, рядок 6041 + довгострокові кредити банків, рядок 6031) / власний капітал, рядок 6080)</t>
  </si>
  <si>
    <t>Коефіцієнт відношення боргу до активів
((довгосрокові зобов'язання і забезпечння, рядок 6030 + поточні зобов'язання і забезпечення, рядок 6040) / сукупні активи, рядок 6020)</t>
  </si>
  <si>
    <t>Коефіцієнти ліквідності</t>
  </si>
  <si>
    <t>Коефіцієнт поточної ліквідності
(оборотні активи, рядок 6010 / поточні зобов'язання і забезпечення, рядок 6040)</t>
  </si>
  <si>
    <t>Коефіцієнт швидкої ліквідності
((оборотні активи, рядок 6010 - запаси, рядок 6011) / поточні зобов'язання і забезпечення, рядок 6040)</t>
  </si>
  <si>
    <t>Коефіцієнт абсолютної ліквідності
((гроші та їх еквіваленти, рядок 6015 + поточні фінансові інвестиції, рядок 6014) / поточні зобов'язання і забезпечення, рядок 6040)</t>
  </si>
  <si>
    <t>Період обороту дебіторської заборгованості
(дебіторська заборгованість за продукцію, товари, роботи, послуги, рядок 6012 *365 / чистий дохід від реалізації продукції (товарів, робіт, послуг), рядок 1000)</t>
  </si>
  <si>
    <t>Період обороту кредиторської заборгованості
(поточна кредиторська заборгованість за продукцію, товари, роботи, послуги, рядок 6042 *365 / собівартість реалізованої продукції (товарів, робіт, послуг), рядок 1010)</t>
  </si>
  <si>
    <t>Довідково: індекс споживчих цін грудень до грудня попереднього року, відсотків</t>
  </si>
  <si>
    <t>V. Звіт про фінансовий стан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</si>
  <si>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</si>
  <si>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</si>
  <si>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</si>
  <si>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</si>
  <si>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</si>
  <si>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запаси</t>
  </si>
  <si>
    <t>дебіторська заборгованість за продукцію, товари, роботи, послуги</t>
  </si>
  <si>
    <t>дебіторська заборгованість за розрахунками з бюджетом</t>
  </si>
  <si>
    <t>поточні фінансові інвестиції</t>
  </si>
  <si>
    <t>гроші та їх еквіваленти</t>
  </si>
  <si>
    <t>Усього активи</t>
  </si>
  <si>
    <t>Довгострокові зобов'язання і забезпечення, у тому числі:</t>
  </si>
  <si>
    <t>довгострокові кредити банків</t>
  </si>
  <si>
    <t>Поточні зобов'язання і забезпечення, у тому числі:</t>
  </si>
  <si>
    <t>короткострокові кредити банків</t>
  </si>
  <si>
    <t xml:space="preserve">поточна кредиторська заборгованість за товари, роботи, послуги </t>
  </si>
  <si>
    <t>поточна кредиторська заборгованість за розрахунками з бюджетом</t>
  </si>
  <si>
    <t>Усього зобов'язання і забезпечення, у тому числі:</t>
  </si>
  <si>
    <t>державні гранти і субсидії</t>
  </si>
  <si>
    <t>фінансові запозичення</t>
  </si>
  <si>
    <t>Власний капітал</t>
  </si>
  <si>
    <t>VI. Кредитна політика</t>
  </si>
  <si>
    <t>Заборгованість за кредитами на початок періоду</t>
  </si>
  <si>
    <t>Отримано залучених коштів, усього, у тому числі:</t>
  </si>
  <si>
    <t>7010</t>
  </si>
  <si>
    <t>довгострокові зобов'язання</t>
  </si>
  <si>
    <t>7011</t>
  </si>
  <si>
    <t>короткострокові зобов'язання</t>
  </si>
  <si>
    <t>7012</t>
  </si>
  <si>
    <t>інші фінансові зобов'язання</t>
  </si>
  <si>
    <t>7013</t>
  </si>
  <si>
    <t>Повернено залучених коштів, усього, у тому числі:</t>
  </si>
  <si>
    <t>7020</t>
  </si>
  <si>
    <t>7021</t>
  </si>
  <si>
    <t>7022</t>
  </si>
  <si>
    <t>7023</t>
  </si>
  <si>
    <t>Заборгованість за кредитами на кінець періоду</t>
  </si>
  <si>
    <t>VII. Дані про персонал та витрати на оплату праці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</si>
  <si>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які працюють за цивільно-правовими договорами),</t>
    </r>
    <r>
      <rPr>
        <b/>
        <sz val="14"/>
        <rFont val="Times New Roman"/>
        <family val="1"/>
        <charset val="204"/>
      </rPr>
      <t xml:space="preserve"> у тому числі:</t>
    </r>
  </si>
  <si>
    <t>8000</t>
  </si>
  <si>
    <t>члени наглядової ради</t>
  </si>
  <si>
    <t>8001</t>
  </si>
  <si>
    <t>члени правління</t>
  </si>
  <si>
    <t>8002</t>
  </si>
  <si>
    <t>керівник</t>
  </si>
  <si>
    <t>8003</t>
  </si>
  <si>
    <t>адміністративно-управлінський персонал</t>
  </si>
  <si>
    <t>8004</t>
  </si>
  <si>
    <t>працівники</t>
  </si>
  <si>
    <t>8005</t>
  </si>
  <si>
    <t>Витрати на оплату праці</t>
  </si>
  <si>
    <t>8010</t>
  </si>
  <si>
    <t>8011</t>
  </si>
  <si>
    <t>8012</t>
  </si>
  <si>
    <t>8013</t>
  </si>
  <si>
    <t>8014</t>
  </si>
  <si>
    <t>8015</t>
  </si>
  <si>
    <t>Середньомісячні витрати на оплату праці одного працівника (грн), усього, у тому числі:</t>
  </si>
  <si>
    <t>8020</t>
  </si>
  <si>
    <t>член наглядової ради</t>
  </si>
  <si>
    <t>8021</t>
  </si>
  <si>
    <t>член правління</t>
  </si>
  <si>
    <t>8022</t>
  </si>
  <si>
    <t xml:space="preserve">керівник, усього, у тому числі: </t>
  </si>
  <si>
    <t>8023</t>
  </si>
  <si>
    <t>посадовий оклад</t>
  </si>
  <si>
    <t>8023/1</t>
  </si>
  <si>
    <t>преміювання</t>
  </si>
  <si>
    <t>8023/2</t>
  </si>
  <si>
    <t xml:space="preserve">інші виплати, передбачені законодавством </t>
  </si>
  <si>
    <t>8023/3</t>
  </si>
  <si>
    <t>адміністративно-управлінський працівник</t>
  </si>
  <si>
    <t>8024</t>
  </si>
  <si>
    <t>працівник</t>
  </si>
  <si>
    <t>8025</t>
  </si>
  <si>
    <t>Генеральний директор</t>
  </si>
  <si>
    <t>_____________________________</t>
  </si>
  <si>
    <t>Олена МОЙСІЄНКО</t>
  </si>
  <si>
    <t>(посада)</t>
  </si>
  <si>
    <t>(підпис)</t>
  </si>
  <si>
    <t xml:space="preserve">Власне ім'я ПРІЗВИЩЕ </t>
  </si>
  <si>
    <t>І. Інформація до фінансового плану</t>
  </si>
  <si>
    <t>1. Перелік підприємств, які включені до консолідованого (зведеного) фінансового плану</t>
  </si>
  <si>
    <t>Код за ЄДРПОУ</t>
  </si>
  <si>
    <t>Найменування підприємства</t>
  </si>
  <si>
    <t>Вид діяльності</t>
  </si>
  <si>
    <t>2. Інформація про бізнес підприємства (код рядка 1000 фінансового плану)</t>
  </si>
  <si>
    <t>Найменування видів діяльності за КВЕД</t>
  </si>
  <si>
    <t>Питома вага в загальному обсязі реалізації, %</t>
  </si>
  <si>
    <t>Фактичний показник за _____ минулий рік</t>
  </si>
  <si>
    <t>Плановий показник поточного_2025 року</t>
  </si>
  <si>
    <t>за минулий рік</t>
  </si>
  <si>
    <t>за плановий рік</t>
  </si>
  <si>
    <t>чистий дохід  від реалізації продукції (товарів, робіт, послуг),     тис. грн</t>
  </si>
  <si>
    <t>кількість продукції/             наданих послуг, одиниця виміру</t>
  </si>
  <si>
    <t>ціна одиниці     (вартість  продукції/     наданих послуг), грн</t>
  </si>
  <si>
    <t>загальна медична практика</t>
  </si>
  <si>
    <t>Усього</t>
  </si>
  <si>
    <t>3. Формування фінансових результатів</t>
  </si>
  <si>
    <t>Прогноз
на поточний
 рік</t>
  </si>
  <si>
    <t>Плановий рік 
(усього)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</si>
  <si>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</si>
  <si>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</si>
  <si>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</si>
  <si>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</si>
  <si>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</si>
  <si>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</si>
  <si>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Витрати на сировину та основні матеріали</t>
  </si>
  <si>
    <t>(    )</t>
  </si>
  <si>
    <t xml:space="preserve">Витрати на паливо </t>
  </si>
  <si>
    <t>Витрати на електроенергію</t>
  </si>
  <si>
    <t>Відрахування на соціальні заходи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</si>
  <si>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</si>
  <si>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</si>
  <si>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Рентна плата (розшифрувати)</t>
  </si>
  <si>
    <t>Інші витрати (розшифрувати)</t>
  </si>
  <si>
    <t>Валовий прибуток (збиток)</t>
  </si>
  <si>
    <t>Адміністративні витрати, у тому числі:</t>
  </si>
  <si>
    <t>витрати, пов'язані з використанням власних службових автомобілів</t>
  </si>
  <si>
    <t>витрати на оренду 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</si>
  <si>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</si>
  <si>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</si>
  <si>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</si>
  <si>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</si>
  <si>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</si>
  <si>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</si>
  <si>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</si>
  <si>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</si>
  <si>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</si>
  <si>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</si>
  <si>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</si>
  <si>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</si>
  <si>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консультаційні та інформаційні послуги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</si>
  <si>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</si>
  <si>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</si>
  <si>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</si>
  <si>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</si>
  <si>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утримання основних фондів, інших необоротних активів загальногосподарського використання,  у тому числі:</t>
  </si>
  <si>
    <t>витрати на поліпшення основних фондів</t>
  </si>
  <si>
    <t>1050/1</t>
  </si>
  <si>
    <t>інші адміністративні витрати (розшифрувати)</t>
  </si>
  <si>
    <t>Витрати на збут, у тому числі:</t>
  </si>
  <si>
    <t>транспортні витрати</t>
  </si>
  <si>
    <t>витрати на зберігання та упаковку</t>
  </si>
  <si>
    <t>амортизація основних засобів і нематеріальних активів</t>
  </si>
  <si>
    <t>витрати на рекламу</t>
  </si>
  <si>
    <t>інші витрати на збут (розшифрувати)</t>
  </si>
  <si>
    <t>Інші операційні доходи, усього, у тому числі:</t>
  </si>
  <si>
    <t>курсові різниці</t>
  </si>
  <si>
    <t>нетипові операційні доходи (розшифрувати)</t>
  </si>
  <si>
    <t>інші операційні доходи (розшифрувати)</t>
  </si>
  <si>
    <t>Інші операційні витрати, усього, у тому числі:</t>
  </si>
  <si>
    <t>нетипові операційні витрати  (розшифрувати)</t>
  </si>
  <si>
    <t>витрати на благодійну допомогу</t>
  </si>
  <si>
    <t>відрахування до резерву сумнівних боргів</t>
  </si>
  <si>
    <t>відрахування до недержавних пенсійних фондів</t>
  </si>
  <si>
    <t>інші операційні витрати (розшифрувати)</t>
  </si>
  <si>
    <t>Фінансовий результат від операційної діяльності</t>
  </si>
  <si>
    <t>Дохід від участі в капіталі (розшифрувати)</t>
  </si>
  <si>
    <t>Втрати від участі в капіталі (розшифрувати)</t>
  </si>
  <si>
    <t>Інші фінансові доходи (розшифрувати)</t>
  </si>
  <si>
    <t>Фінансові витрати (розшифрувати)</t>
  </si>
  <si>
    <t>Інші доходи, усього, у тому числі:</t>
  </si>
  <si>
    <t>інші доходи (розшифрувати)</t>
  </si>
  <si>
    <t>Інші витрати, усього, у тому числі:</t>
  </si>
  <si>
    <t>інші витрати (розшифрувати)</t>
  </si>
  <si>
    <t>Фінансовий результат до оподаткування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</si>
  <si>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</si>
  <si>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</si>
  <si>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</si>
  <si>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</si>
  <si>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Чистий фінансовий результат, у тому числі:</t>
  </si>
  <si>
    <t xml:space="preserve">прибуток </t>
  </si>
  <si>
    <t>збиток</t>
  </si>
  <si>
    <t>Усього доходів</t>
  </si>
  <si>
    <t>Усього витрат</t>
  </si>
  <si>
    <t>Неконтрольована частка</t>
  </si>
  <si>
    <r>
      <t xml:space="preserve">EBITDA </t>
    </r>
    <r>
      <rPr>
        <sz val="14"/>
        <rFont val="Times New Roman"/>
        <family val="1"/>
        <charset val="204"/>
      </rPr>
      <t>(фінансовий результат від операційної діяльності, рядок 1100 + амортизація, рядок 1430)</t>
    </r>
  </si>
  <si>
    <t>Елементи операційних витрат</t>
  </si>
  <si>
    <t>Матеріальні витрати, у тому числі:</t>
  </si>
  <si>
    <t>витрати на сировину та основні матеріали</t>
  </si>
  <si>
    <t>витрати на паливо та енергію</t>
  </si>
  <si>
    <t>Амортизація</t>
  </si>
  <si>
    <t>Інші операційні витрати</t>
  </si>
  <si>
    <t xml:space="preserve">                                                         (посада)</t>
  </si>
  <si>
    <t>IІ. Розрахунки з бюджетом</t>
  </si>
  <si>
    <t>Факт минулого року</t>
  </si>
  <si>
    <t>План поточного року</t>
  </si>
  <si>
    <t>Розподіл чистого прибутку</t>
  </si>
  <si>
    <t>Залишок нерозподіленого прибутку (непокритого збитку) на початок звітного періоду</t>
  </si>
  <si>
    <t xml:space="preserve">Коригування, зміна облікової політики (розшифрувати)
</t>
  </si>
  <si>
    <t>Скоригований залишок нерозподіленого прибутку (непокритого збитку) на початок звітного періоду, усього, у тому числі:</t>
  </si>
  <si>
    <t>Нараховані до сплати відрахування частини чистого прибутку, усього, у тому числі:</t>
  </si>
  <si>
    <t>державними унітарними підприємствами та їх об'єднаннями до державного бюджету</t>
  </si>
  <si>
    <t>господарськими товариствами, у статутному капіталі яких більше 50 відсотків акцій (часток) належать державі, на виплату дивідендів</t>
  </si>
  <si>
    <t>у тому числі на державну частку</t>
  </si>
  <si>
    <t>2012/1</t>
  </si>
  <si>
    <t>Перенесено з додаткового капіталу</t>
  </si>
  <si>
    <t>Розвиток виробництва</t>
  </si>
  <si>
    <t>у тому числі за основними видами діяльності за КВЕД</t>
  </si>
  <si>
    <t>Резервний фонд</t>
  </si>
  <si>
    <t>Інші фонди (розшифрувати)</t>
  </si>
  <si>
    <t>Інші цілі (розшифрувати)</t>
  </si>
  <si>
    <t>Залишок нерозподіленого прибутку (непокритого збитку) на кінець звітного періоду</t>
  </si>
  <si>
    <t xml:space="preserve">Сплата податків, зборів та інших обов'язкових платежів </t>
  </si>
  <si>
    <t>Сплата податків та зборів до Державного бюджету України (податкові платежі), усього, у тому числі:</t>
  </si>
  <si>
    <t>акцизний податок</t>
  </si>
  <si>
    <t>рентна плата за транспортування</t>
  </si>
  <si>
    <t>рентна плата за користування надрами</t>
  </si>
  <si>
    <t>податок на доходи фізичних осіб</t>
  </si>
  <si>
    <t>інші податки та збори (розшифрувати)</t>
  </si>
  <si>
    <t>Сплата податків та зборів до місцевих бюджетів (податкові платежі), усього, у тому числі:</t>
  </si>
  <si>
    <t>земельний податок</t>
  </si>
  <si>
    <t>орендна плата</t>
  </si>
  <si>
    <t>Інші податки, збори та платежі на користь держави,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</si>
  <si>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</si>
  <si>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</si>
  <si>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</si>
  <si>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Погашення податкового боргу,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</si>
  <si>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</si>
  <si>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інші (штрафи, пені, неустойки) (розшифрувати)</t>
  </si>
  <si>
    <t xml:space="preserve">                      Генеральний директор</t>
  </si>
  <si>
    <t xml:space="preserve">                                     (посада)</t>
  </si>
  <si>
    <t xml:space="preserve">                    (підпис)</t>
  </si>
  <si>
    <t>ІІІ. Рух грошових коштів (за прямим методом)</t>
  </si>
  <si>
    <t>Код рядка</t>
  </si>
  <si>
    <t>Плановий рік
(усього)</t>
  </si>
  <si>
    <t>І. Рух коштів у результаті операційної діяльності</t>
  </si>
  <si>
    <t>Надходження грошових коштів від операційної діяльності</t>
  </si>
  <si>
    <t>Виручка від реалізації продукції (товарів, робіт, послуг)</t>
  </si>
  <si>
    <t>Повернення податків і зборів, у тому числі:</t>
  </si>
  <si>
    <t>податку на додану вартість</t>
  </si>
  <si>
    <t xml:space="preserve">Цільове фінансування, у тому числі: </t>
  </si>
  <si>
    <t>бюджетне фінансування</t>
  </si>
  <si>
    <t xml:space="preserve">інші надходження (розшифрувати) </t>
  </si>
  <si>
    <t>Надходження авансів від покупців і замовників</t>
  </si>
  <si>
    <t>Отримання коштів за короткостроковими зобов'язаннями, у тому числі:</t>
  </si>
  <si>
    <t>кредити</t>
  </si>
  <si>
    <t xml:space="preserve">позики </t>
  </si>
  <si>
    <t>облігації</t>
  </si>
  <si>
    <t xml:space="preserve">Інші надходження (розшифрувати) </t>
  </si>
  <si>
    <t>Витрачання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</si>
  <si>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</si>
  <si>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</si>
  <si>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Повернення коштів за короткостроковими зобов'язаннями, у тому числі:</t>
  </si>
  <si>
    <t>Зобов’язання з податків, зборів та інших обов’язкових платежів, у тому числі:</t>
  </si>
  <si>
    <t>податок на додану вартість</t>
  </si>
  <si>
    <t>рентна плата</t>
  </si>
  <si>
    <t xml:space="preserve">інші зобов’язання з податків і зборів, у тому числі:
 </t>
  </si>
  <si>
    <t>3156/1</t>
  </si>
  <si>
    <t>3156/2</t>
  </si>
  <si>
    <t>інші платежі (розшифрувати)</t>
  </si>
  <si>
    <t>Повернення коштів до бюджету</t>
  </si>
  <si>
    <t>Інші витрачання (розшифрувати)</t>
  </si>
  <si>
    <t>Чистий рух коштів від операційної діяльності</t>
  </si>
  <si>
    <t>II. Рух коштів у результаті інвестиційної діяльності</t>
  </si>
  <si>
    <t>Надходження грошових коштів від інвестиційної діяльності</t>
  </si>
  <si>
    <t>Надходження від реалізації фінансових інвестицій, у тому числі:</t>
  </si>
  <si>
    <t xml:space="preserve">надходження від продажу акцій та облігацій </t>
  </si>
  <si>
    <t xml:space="preserve">Надходження від реалізації необоротних активів </t>
  </si>
  <si>
    <t>Надходження від отриманих відсотків</t>
  </si>
  <si>
    <t>Надходження дивідендів</t>
  </si>
  <si>
    <t>Надходження від деривативів</t>
  </si>
  <si>
    <t>Витрачання грошових коштів від інвестиційної діяльності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</si>
  <si>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</si>
  <si>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</si>
  <si>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 xml:space="preserve">Витрачання на придбання необоротних активів, у тому числі: </t>
  </si>
  <si>
    <t xml:space="preserve">придбання (створення) основних засобів (розшифрувати) </t>
  </si>
  <si>
    <t xml:space="preserve">капітальне будівництво (розшифрувати) </t>
  </si>
  <si>
    <t xml:space="preserve">придбання (створення) нематеріальних активів (розшифрувати) </t>
  </si>
  <si>
    <t>інші необоротні активи (розшифрувати)</t>
  </si>
  <si>
    <t>Виплати за деривативами</t>
  </si>
  <si>
    <t>Інші платежі (розшифрувати)</t>
  </si>
  <si>
    <t>Чистий рух коштів від інвестиційної діяльності </t>
  </si>
  <si>
    <t>III. Рух коштів у результаті фінансової діяльності</t>
  </si>
  <si>
    <t xml:space="preserve">Надходження грошових коштів від фінансової діяльності  </t>
  </si>
  <si>
    <t>Надходження від власного капіталу</t>
  </si>
  <si>
    <t>Отримання коштів за довгостроковими зобов'язаннями, у тому числі:</t>
  </si>
  <si>
    <t>Витрачання грошових коштів від фінансової діяльності</t>
  </si>
  <si>
    <t>Витрачання на викуп власних акцій</t>
  </si>
  <si>
    <t>Повернення коштів за довгостроковими зобов'язаннями, у тому числі:</t>
  </si>
  <si>
    <t>Сплата дивідендів</t>
  </si>
  <si>
    <t>Витрачення на сплату відсотків</t>
  </si>
  <si>
    <t>Витрачення на сплату заборгованості з фінансової оренди</t>
  </si>
  <si>
    <t>Чистий рух коштів від фінансової діяльності </t>
  </si>
  <si>
    <t>Чистий рух грошових коштів за звітний період</t>
  </si>
  <si>
    <t>Залишок коштів на початок періоду</t>
  </si>
  <si>
    <t xml:space="preserve">Вплив зміни валютних курсів на залишок коштів </t>
  </si>
  <si>
    <t>Залишок коштів на кінець періоду</t>
  </si>
  <si>
    <t xml:space="preserve">IV. Капітальні інвестиції </t>
  </si>
  <si>
    <t>тис. грн (без ПДВ)</t>
  </si>
  <si>
    <t>Плановий
рік
(усього)</t>
  </si>
  <si>
    <t>Капітальні інвестиції, усього,
у тому числі:</t>
  </si>
  <si>
    <t>капітальне будівництво</t>
  </si>
  <si>
    <t>4010</t>
  </si>
  <si>
    <t>придбання (виготовлення) основних засобів</t>
  </si>
  <si>
    <t>придбання (виготовлення) інших необоротних матеріальних активів</t>
  </si>
  <si>
    <t xml:space="preserve">придбання (створення) нематеріальних активів </t>
  </si>
  <si>
    <t>модернізація, модифікація (добудова, дообладнання, реконструкція)
основних засобів</t>
  </si>
  <si>
    <t>капітальний ремонт</t>
  </si>
  <si>
    <t xml:space="preserve">          (підпис)</t>
  </si>
  <si>
    <t xml:space="preserve">      V. Інформація щодо отримання та повернення залучених коштів</t>
  </si>
  <si>
    <t>Зобов'язання</t>
  </si>
  <si>
    <t>Заборгованість за кредитами на початок ______ року</t>
  </si>
  <si>
    <t>План
із залучення коштів</t>
  </si>
  <si>
    <t>План з повернення коштів</t>
  </si>
  <si>
    <t>Заборгованість за кредитами на кінець
 ______ року</t>
  </si>
  <si>
    <t>у тому числі:</t>
  </si>
  <si>
    <t>сума основного боргу</t>
  </si>
  <si>
    <t>відсотки, нараховані протягом року</t>
  </si>
  <si>
    <t>відсотки сплачені</t>
  </si>
  <si>
    <t>курсові різниці (сума основного боргу)
(+/-)</t>
  </si>
  <si>
    <t>курсові різниці (відсотки)
(+/-)</t>
  </si>
  <si>
    <t>відсотки нараховані</t>
  </si>
  <si>
    <t>Довгострокові зобов'язання, усього,
у тому числі:</t>
  </si>
  <si>
    <t>Короткострокові зобов'язання, усього,
у тому числі:</t>
  </si>
  <si>
    <t>Інші фінансові зобов'язання, усього,
у тому числі:</t>
  </si>
  <si>
    <t xml:space="preserve">                        Генеральний директор </t>
  </si>
  <si>
    <t>VІ. Джерела капітальних інвестицій</t>
  </si>
  <si>
    <t>№ з/п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</si>
  <si>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</si>
  <si>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</si>
  <si>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</si>
  <si>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</si>
  <si>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(розшифрувати)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</si>
  <si>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</si>
  <si>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</si>
  <si>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</si>
  <si>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</si>
  <si>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</si>
  <si>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придбання (виготовлення) основних засобів  (розшифрувати)</t>
  </si>
  <si>
    <t xml:space="preserve">придбання (виготовлення) інших необоротних матеріальних активів </t>
  </si>
  <si>
    <t>придбання (створення) нематеріальних активів (розшифрувати про ліцензійне програмне забезпечення)</t>
  </si>
  <si>
    <t>модернізація, модифікація (добудова, дообладнання, реконструкція) (розшифрувати)</t>
  </si>
  <si>
    <t>Відсоток</t>
  </si>
  <si>
    <t>VІІ. Капітальне будівництво (рядок 4010 таблиці IV)</t>
  </si>
  <si>
    <t xml:space="preserve">Найменування об’єкта </t>
  </si>
  <si>
    <t>Рік початку                і закінчення будівництва</t>
  </si>
  <si>
    <t>Загальна кошторисна вартість</t>
  </si>
  <si>
    <t>Первісна балансова вартість введених потужностей на початок планового року</t>
  </si>
  <si>
    <t>Незавершене будівництво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</si>
  <si>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</si>
  <si>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суб'єкт управління, яким затверджено, та відповідний документ)</t>
  </si>
  <si>
    <t>Документ, яким затверджений титул будови,
із зазначенням суб'єкта управління, який його погодив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</si>
  <si>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</si>
  <si>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</si>
  <si>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</si>
  <si>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</si>
  <si>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</si>
  <si>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</si>
  <si>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 xml:space="preserve">                           Генеральний директор</t>
  </si>
  <si>
    <t>________________________________________________</t>
  </si>
  <si>
    <t xml:space="preserve">  (підпис)       </t>
  </si>
  <si>
    <t>на 2026  рік</t>
  </si>
  <si>
    <t>Плановий 2026  рік</t>
  </si>
  <si>
    <t>Фактичний показник поточного року за останній звітний період 2025 рік</t>
  </si>
  <si>
    <t>()</t>
  </si>
  <si>
    <t xml:space="preserve">                          Рішення виконавчого комітету</t>
  </si>
  <si>
    <t xml:space="preserve">                          Чернігівської міської ради</t>
  </si>
  <si>
    <t xml:space="preserve">                           __ січня 2026 року №__</t>
  </si>
  <si>
    <t xml:space="preserve">                          ЗАТВЕРДЖЕНО</t>
  </si>
  <si>
    <t>Комунальне некомерційне підприємство "Центр первинної медико-санітарної допомоги № 2" Чернігівської міської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</si>
</sst>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.00_₴_-;\-* #,##0.00_₴_-;_-* &quot;-&quot;??_₴_-;_-@_-"/>
    <numFmt numFmtId="168" formatCode="#,##0&quot;р.&quot;;[Red]\-#,##0&quot;р.&quot;"/>
    <numFmt numFmtId="169" formatCode="#,##0.00&quot;р.&quot;;\-#,##0.00&quot;р.&quot;"/>
    <numFmt numFmtId="170" formatCode="_-* #,##0.00_р_._-;\-* #,##0.00_р_._-;_-* &quot;-&quot;??_р_._-;_-@_-"/>
    <numFmt numFmtId="171" formatCode="_-* #,##0.00\ _г_р_н_._-;\-* #,##0.00\ _г_р_н_._-;_-* &quot;-&quot;??\ _г_р_н_._-;_-@_-"/>
    <numFmt numFmtId="172" formatCode="0.0"/>
    <numFmt numFmtId="173" formatCode="#,##0.0"/>
    <numFmt numFmtId="174" formatCode="###\ ##0.000"/>
    <numFmt numFmtId="175" formatCode="#,##0.0_ ;[Red]\-#,##0.0\ "/>
    <numFmt numFmtId="176" formatCode="0.0;\(0.0\);\ ;\-"/>
    <numFmt numFmtId="177" formatCode="_(* #,##0.0_);_(* \(#,##0.0\);_(* &quot;-&quot;??_);_(@_)"/>
    <numFmt numFmtId="178" formatCode="_(* #,##0_);_(* \(#,##0\);_(* &quot;-&quot;??_);_(@_)"/>
    <numFmt numFmtId="179" formatCode="#,##0;\(#,##0\)"/>
    <numFmt numFmtId="180" formatCode="_(* #,##0.0_);_(* \(#,##0.0\);_(* &quot;-&quot;_);_(@_)"/>
    <numFmt numFmtId="181" formatCode="_(* #,##0.0000_);_(* \(#,##0.0000\);_(* &quot;-&quot;_);_(@_)"/>
  </numFmts>
  <fonts count="77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0"/>
      <name val="Arial Cyr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0"/>
      <color theme="1"/>
      <name val="Arial Cyr"/>
      <charset val="204"/>
    </font>
    <font>
      <b/>
      <sz val="14"/>
      <color rgb="FFFF0000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51"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9" fillId="2" borderId="0" applyNumberFormat="0" applyBorder="0" applyAlignment="0" applyProtection="0"/>
    <xf numFmtId="0" fontId="1" fillId="2" borderId="0" applyNumberFormat="0" applyBorder="0" applyAlignment="0" applyProtection="0"/>
    <xf numFmtId="0" fontId="29" fillId="3" borderId="0" applyNumberFormat="0" applyBorder="0" applyAlignment="0" applyProtection="0"/>
    <xf numFmtId="0" fontId="1" fillId="3" borderId="0" applyNumberFormat="0" applyBorder="0" applyAlignment="0" applyProtection="0"/>
    <xf numFmtId="0" fontId="29" fillId="4" borderId="0" applyNumberFormat="0" applyBorder="0" applyAlignment="0" applyProtection="0"/>
    <xf numFmtId="0" fontId="1" fillId="4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6" borderId="0" applyNumberFormat="0" applyBorder="0" applyAlignment="0" applyProtection="0"/>
    <xf numFmtId="0" fontId="1" fillId="6" borderId="0" applyNumberFormat="0" applyBorder="0" applyAlignment="0" applyProtection="0"/>
    <xf numFmtId="0" fontId="29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9" borderId="0" applyNumberFormat="0" applyBorder="0" applyAlignment="0" applyProtection="0"/>
    <xf numFmtId="0" fontId="1" fillId="9" borderId="0" applyNumberFormat="0" applyBorder="0" applyAlignment="0" applyProtection="0"/>
    <xf numFmtId="0" fontId="29" fillId="10" borderId="0" applyNumberFormat="0" applyBorder="0" applyAlignment="0" applyProtection="0"/>
    <xf numFmtId="0" fontId="1" fillId="10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30" fillId="12" borderId="0" applyNumberFormat="0" applyBorder="0" applyAlignment="0" applyProtection="0"/>
    <xf numFmtId="0" fontId="12" fillId="12" borderId="0" applyNumberFormat="0" applyBorder="0" applyAlignment="0" applyProtection="0"/>
    <xf numFmtId="0" fontId="30" fillId="9" borderId="0" applyNumberFormat="0" applyBorder="0" applyAlignment="0" applyProtection="0"/>
    <xf numFmtId="0" fontId="12" fillId="9" borderId="0" applyNumberFormat="0" applyBorder="0" applyAlignment="0" applyProtection="0"/>
    <xf numFmtId="0" fontId="30" fillId="10" borderId="0" applyNumberFormat="0" applyBorder="0" applyAlignment="0" applyProtection="0"/>
    <xf numFmtId="0" fontId="12" fillId="10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3" fillId="3" borderId="0" applyNumberFormat="0" applyBorder="0" applyAlignment="0" applyProtection="0"/>
    <xf numFmtId="0" fontId="15" fillId="20" borderId="1" applyNumberFormat="0" applyAlignment="0" applyProtection="0"/>
    <xf numFmtId="0" fontId="20" fillId="21" borderId="2" applyNumberFormat="0" applyAlignment="0" applyProtection="0"/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0" fontId="24" fillId="0" borderId="0" applyNumberFormat="0" applyFill="0" applyBorder="0" applyAlignment="0" applyProtection="0"/>
    <xf numFmtId="174" fontId="32" fillId="0" borderId="0" applyAlignment="0">
      <alignment wrapText="1"/>
    </xf>
    <xf numFmtId="0" fontId="27" fillId="4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34" fillId="22" borderId="7">
      <alignment horizontal="left" vertical="center"/>
      <protection locked="0"/>
    </xf>
    <xf numFmtId="49" fontId="34" fillId="22" borderId="7">
      <alignment horizontal="left" vertical="center"/>
    </xf>
    <xf numFmtId="4" fontId="34" fillId="22" borderId="7">
      <alignment horizontal="right" vertical="center"/>
      <protection locked="0"/>
    </xf>
    <xf numFmtId="4" fontId="34" fillId="22" borderId="7">
      <alignment horizontal="right" vertical="center"/>
    </xf>
    <xf numFmtId="4" fontId="35" fillId="22" borderId="7">
      <alignment horizontal="right" vertical="center"/>
      <protection locked="0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" fontId="36" fillId="22" borderId="3">
      <alignment horizontal="right" vertical="center"/>
      <protection locked="0"/>
    </xf>
    <xf numFmtId="4" fontId="36" fillId="22" borderId="3">
      <alignment horizontal="right" vertical="center"/>
    </xf>
    <xf numFmtId="4" fontId="38" fillId="22" borderId="3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1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1" fillId="22" borderId="3">
      <alignment horizontal="right" vertical="center"/>
    </xf>
    <xf numFmtId="4" fontId="35" fillId="22" borderId="3">
      <alignment horizontal="right" vertical="center"/>
      <protection locked="0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" fontId="39" fillId="22" borderId="3">
      <alignment horizontal="right" vertical="center"/>
      <protection locked="0"/>
    </xf>
    <xf numFmtId="4" fontId="39" fillId="22" borderId="3">
      <alignment horizontal="right" vertical="center"/>
    </xf>
    <xf numFmtId="4" fontId="41" fillId="22" borderId="3">
      <alignment horizontal="right" vertical="center"/>
      <protection locked="0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" fontId="42" fillId="0" borderId="3">
      <alignment horizontal="right" vertical="center"/>
      <protection locked="0"/>
    </xf>
    <xf numFmtId="4" fontId="42" fillId="0" borderId="3">
      <alignment horizontal="right" vertical="center"/>
    </xf>
    <xf numFmtId="4" fontId="43" fillId="0" borderId="3">
      <alignment horizontal="right" vertical="center"/>
      <protection locked="0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" fontId="44" fillId="0" borderId="3">
      <alignment horizontal="right" vertical="center"/>
      <protection locked="0"/>
    </xf>
    <xf numFmtId="4" fontId="44" fillId="0" borderId="3">
      <alignment horizontal="right" vertical="center"/>
    </xf>
    <xf numFmtId="49" fontId="42" fillId="0" borderId="3">
      <alignment horizontal="left" vertical="center"/>
      <protection locked="0"/>
    </xf>
    <xf numFmtId="49" fontId="43" fillId="0" borderId="3">
      <alignment horizontal="left" vertical="center"/>
      <protection locked="0"/>
    </xf>
    <xf numFmtId="4" fontId="42" fillId="0" borderId="3">
      <alignment horizontal="right" vertical="center"/>
      <protection locked="0"/>
    </xf>
    <xf numFmtId="0" fontId="25" fillId="0" borderId="8" applyNumberFormat="0" applyFill="0" applyAlignment="0" applyProtection="0"/>
    <xf numFmtId="0" fontId="22" fillId="23" borderId="0" applyNumberFormat="0" applyBorder="0" applyAlignment="0" applyProtection="0"/>
    <xf numFmtId="0" fontId="10" fillId="0" borderId="0"/>
    <xf numFmtId="0" fontId="10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6" fillId="26" borderId="3">
      <alignment horizontal="right" vertical="center"/>
      <protection locked="0"/>
    </xf>
    <xf numFmtId="4" fontId="46" fillId="27" borderId="3">
      <alignment horizontal="right" vertical="center"/>
      <protection locked="0"/>
    </xf>
    <xf numFmtId="4" fontId="46" fillId="28" borderId="3">
      <alignment horizontal="right" vertical="center"/>
      <protection locked="0"/>
    </xf>
    <xf numFmtId="0" fontId="14" fillId="20" borderId="10" applyNumberFormat="0" applyAlignment="0" applyProtection="0"/>
    <xf numFmtId="49" fontId="31" fillId="0" borderId="3">
      <alignment horizontal="left" vertical="center" wrapText="1"/>
      <protection locked="0"/>
    </xf>
    <xf numFmtId="49" fontId="31" fillId="0" borderId="3">
      <alignment horizontal="left" vertical="center" wrapText="1"/>
      <protection locked="0"/>
    </xf>
    <xf numFmtId="0" fontId="21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30" fillId="16" borderId="0" applyNumberFormat="0" applyBorder="0" applyAlignment="0" applyProtection="0"/>
    <xf numFmtId="0" fontId="12" fillId="16" borderId="0" applyNumberFormat="0" applyBorder="0" applyAlignment="0" applyProtection="0"/>
    <xf numFmtId="0" fontId="30" fillId="17" borderId="0" applyNumberFormat="0" applyBorder="0" applyAlignment="0" applyProtection="0"/>
    <xf numFmtId="0" fontId="12" fillId="17" borderId="0" applyNumberFormat="0" applyBorder="0" applyAlignment="0" applyProtection="0"/>
    <xf numFmtId="0" fontId="30" fillId="18" borderId="0" applyNumberFormat="0" applyBorder="0" applyAlignment="0" applyProtection="0"/>
    <xf numFmtId="0" fontId="12" fillId="18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9" borderId="0" applyNumberFormat="0" applyBorder="0" applyAlignment="0" applyProtection="0"/>
    <xf numFmtId="0" fontId="12" fillId="19" borderId="0" applyNumberFormat="0" applyBorder="0" applyAlignment="0" applyProtection="0"/>
    <xf numFmtId="0" fontId="47" fillId="7" borderId="1" applyNumberFormat="0" applyAlignment="0" applyProtection="0"/>
    <xf numFmtId="0" fontId="13" fillId="7" borderId="1" applyNumberFormat="0" applyAlignment="0" applyProtection="0"/>
    <xf numFmtId="0" fontId="48" fillId="20" borderId="10" applyNumberFormat="0" applyAlignment="0" applyProtection="0"/>
    <xf numFmtId="0" fontId="14" fillId="20" borderId="10" applyNumberFormat="0" applyAlignment="0" applyProtection="0"/>
    <xf numFmtId="0" fontId="49" fillId="20" borderId="1" applyNumberFormat="0" applyAlignment="0" applyProtection="0"/>
    <xf numFmtId="0" fontId="15" fillId="20" borderId="1" applyNumberFormat="0" applyAlignment="0" applyProtection="0"/>
    <xf numFmtId="165" fontId="10" fillId="0" borderId="0" applyFont="0" applyFill="0" applyBorder="0" applyAlignment="0" applyProtection="0"/>
    <xf numFmtId="0" fontId="50" fillId="0" borderId="4" applyNumberFormat="0" applyFill="0" applyAlignment="0" applyProtection="0"/>
    <xf numFmtId="0" fontId="16" fillId="0" borderId="4" applyNumberFormat="0" applyFill="0" applyAlignment="0" applyProtection="0"/>
    <xf numFmtId="0" fontId="51" fillId="0" borderId="5" applyNumberFormat="0" applyFill="0" applyAlignment="0" applyProtection="0"/>
    <xf numFmtId="0" fontId="17" fillId="0" borderId="5" applyNumberFormat="0" applyFill="0" applyAlignment="0" applyProtection="0"/>
    <xf numFmtId="0" fontId="52" fillId="0" borderId="6" applyNumberFormat="0" applyFill="0" applyAlignment="0" applyProtection="0"/>
    <xf numFmtId="0" fontId="18" fillId="0" borderId="6" applyNumberFormat="0" applyFill="0" applyAlignment="0" applyProtection="0"/>
    <xf numFmtId="0" fontId="5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3" fillId="0" borderId="11" applyNumberFormat="0" applyFill="0" applyAlignment="0" applyProtection="0"/>
    <xf numFmtId="0" fontId="19" fillId="0" borderId="11" applyNumberFormat="0" applyFill="0" applyAlignment="0" applyProtection="0"/>
    <xf numFmtId="0" fontId="54" fillId="21" borderId="2" applyNumberFormat="0" applyAlignment="0" applyProtection="0"/>
    <xf numFmtId="0" fontId="20" fillId="21" borderId="2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5" fillId="23" borderId="0" applyNumberFormat="0" applyBorder="0" applyAlignment="0" applyProtection="0"/>
    <xf numFmtId="0" fontId="22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8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10" fillId="0" borderId="0"/>
    <xf numFmtId="0" fontId="2" fillId="0" borderId="0"/>
    <xf numFmtId="0" fontId="10" fillId="0" borderId="0"/>
    <xf numFmtId="0" fontId="10" fillId="0" borderId="0" applyNumberFormat="0" applyFont="0" applyFill="0" applyBorder="0" applyAlignment="0" applyProtection="0">
      <alignment vertical="top"/>
    </xf>
    <xf numFmtId="0" fontId="10" fillId="0" borderId="0" applyNumberFormat="0" applyFont="0" applyFill="0" applyBorder="0" applyAlignment="0" applyProtection="0">
      <alignment vertical="top"/>
    </xf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56" fillId="3" borderId="0" applyNumberFormat="0" applyBorder="0" applyAlignment="0" applyProtection="0"/>
    <xf numFmtId="0" fontId="23" fillId="3" borderId="0" applyNumberFormat="0" applyBorder="0" applyAlignment="0" applyProtection="0"/>
    <xf numFmtId="0" fontId="5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8" fillId="25" borderId="9" applyNumberFormat="0" applyFont="0" applyAlignment="0" applyProtection="0"/>
    <xf numFmtId="0" fontId="10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9" fillId="0" borderId="8" applyNumberFormat="0" applyFill="0" applyAlignment="0" applyProtection="0"/>
    <xf numFmtId="0" fontId="25" fillId="0" borderId="8" applyNumberFormat="0" applyFill="0" applyAlignment="0" applyProtection="0"/>
    <xf numFmtId="0" fontId="28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4" fontId="62" fillId="0" borderId="0" applyFont="0" applyFill="0" applyBorder="0" applyAlignment="0" applyProtection="0"/>
    <xf numFmtId="166" fontId="6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63" fillId="4" borderId="0" applyNumberFormat="0" applyBorder="0" applyAlignment="0" applyProtection="0"/>
    <xf numFmtId="0" fontId="27" fillId="4" borderId="0" applyNumberFormat="0" applyBorder="0" applyAlignment="0" applyProtection="0"/>
    <xf numFmtId="176" fontId="64" fillId="22" borderId="12" applyFill="0" applyBorder="0">
      <alignment horizontal="center" vertical="center" wrapText="1"/>
      <protection locked="0"/>
    </xf>
    <xf numFmtId="174" fontId="65" fillId="0" borderId="0">
      <alignment wrapText="1"/>
    </xf>
    <xf numFmtId="174" fontId="32" fillId="0" borderId="0">
      <alignment wrapText="1"/>
    </xf>
  </cellStyleXfs>
  <cellXfs count="335">
    <xf numFmtId="0" fontId="0" fillId="0" borderId="0" xfId="0"/>
    <xf numFmtId="0" fontId="5" fillId="0" borderId="0" xfId="0" quotePrefix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quotePrefix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quotePrefix="1" applyFont="1" applyBorder="1" applyAlignment="1">
      <alignment horizontal="center" vertical="center"/>
    </xf>
    <xf numFmtId="173" fontId="5" fillId="0" borderId="3" xfId="0" applyNumberFormat="1" applyFont="1" applyBorder="1" applyAlignment="1">
      <alignment horizontal="center" vertical="center" wrapText="1"/>
    </xf>
    <xf numFmtId="173" fontId="6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3" xfId="0" applyFont="1" applyBorder="1" applyAlignment="1">
      <alignment vertical="center" wrapText="1"/>
    </xf>
    <xf numFmtId="0" fontId="5" fillId="0" borderId="3" xfId="243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3" xfId="243" applyFont="1" applyBorder="1" applyAlignment="1">
      <alignment horizontal="center" vertical="center"/>
    </xf>
    <xf numFmtId="173" fontId="4" fillId="0" borderId="0" xfId="0" applyNumberFormat="1" applyFont="1" applyAlignment="1">
      <alignment horizontal="center" vertical="center" wrapText="1"/>
    </xf>
    <xf numFmtId="0" fontId="4" fillId="0" borderId="0" xfId="0" applyFont="1" applyAlignment="1" applyProtection="1">
      <alignment horizontal="left" vertical="center"/>
      <protection locked="0"/>
    </xf>
    <xf numFmtId="173" fontId="4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3" xfId="180" applyFont="1" applyFill="1" applyBorder="1" applyAlignment="1">
      <alignment vertical="center" wrapText="1"/>
      <protection locked="0"/>
    </xf>
    <xf numFmtId="0" fontId="4" fillId="0" borderId="3" xfId="180" applyFont="1" applyFill="1" applyBorder="1" applyAlignment="1">
      <alignment vertical="center" wrapText="1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0" fontId="8" fillId="0" borderId="13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78" fontId="4" fillId="0" borderId="3" xfId="0" applyNumberFormat="1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center" vertical="center" wrapText="1"/>
    </xf>
    <xf numFmtId="164" fontId="5" fillId="29" borderId="3" xfId="0" applyNumberFormat="1" applyFont="1" applyFill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5" fillId="0" borderId="14" xfId="0" applyFont="1" applyBorder="1" applyAlignment="1" applyProtection="1">
      <alignment horizontal="left" vertical="center" wrapText="1"/>
      <protection locked="0"/>
    </xf>
    <xf numFmtId="0" fontId="5" fillId="0" borderId="15" xfId="0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>
      <alignment horizontal="center" vertical="center"/>
    </xf>
    <xf numFmtId="0" fontId="4" fillId="0" borderId="3" xfId="243" applyFont="1" applyBorder="1" applyAlignment="1">
      <alignment horizontal="center" vertical="center"/>
    </xf>
    <xf numFmtId="173" fontId="4" fillId="0" borderId="3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27" borderId="3" xfId="0" applyNumberFormat="1" applyFont="1" applyFill="1" applyBorder="1" applyAlignment="1">
      <alignment horizontal="center" vertical="center" wrapText="1"/>
    </xf>
    <xf numFmtId="164" fontId="5" fillId="27" borderId="3" xfId="0" applyNumberFormat="1" applyFont="1" applyFill="1" applyBorder="1" applyAlignment="1">
      <alignment horizontal="center" vertical="center" wrapText="1"/>
    </xf>
    <xf numFmtId="164" fontId="4" fillId="29" borderId="3" xfId="0" applyNumberFormat="1" applyFont="1" applyFill="1" applyBorder="1" applyAlignment="1">
      <alignment horizontal="center" vertical="center" wrapText="1"/>
    </xf>
    <xf numFmtId="164" fontId="5" fillId="30" borderId="3" xfId="0" applyNumberFormat="1" applyFont="1" applyFill="1" applyBorder="1" applyAlignment="1">
      <alignment horizontal="center" vertical="center" wrapText="1"/>
    </xf>
    <xf numFmtId="0" fontId="69" fillId="0" borderId="0" xfId="0" applyFont="1" applyAlignment="1">
      <alignment vertical="center"/>
    </xf>
    <xf numFmtId="0" fontId="69" fillId="0" borderId="0" xfId="0" applyFont="1" applyAlignment="1">
      <alignment horizontal="right" vertical="center"/>
    </xf>
    <xf numFmtId="0" fontId="69" fillId="0" borderId="0" xfId="0" applyFont="1" applyAlignment="1">
      <alignment horizontal="center" vertical="center"/>
    </xf>
    <xf numFmtId="0" fontId="69" fillId="0" borderId="3" xfId="0" applyFont="1" applyBorder="1" applyAlignment="1">
      <alignment vertical="center"/>
    </xf>
    <xf numFmtId="49" fontId="4" fillId="0" borderId="3" xfId="0" applyNumberFormat="1" applyFont="1" applyBorder="1" applyAlignment="1">
      <alignment horizontal="center" vertical="center"/>
    </xf>
    <xf numFmtId="0" fontId="5" fillId="0" borderId="3" xfId="180" applyFont="1" applyFill="1" applyBorder="1" applyAlignment="1">
      <alignment horizontal="center" vertical="center" wrapText="1"/>
      <protection locked="0"/>
    </xf>
    <xf numFmtId="0" fontId="4" fillId="30" borderId="3" xfId="0" applyFont="1" applyFill="1" applyBorder="1" applyAlignment="1">
      <alignment horizontal="center" vertical="center"/>
    </xf>
    <xf numFmtId="164" fontId="4" fillId="30" borderId="3" xfId="0" applyNumberFormat="1" applyFont="1" applyFill="1" applyBorder="1" applyAlignment="1">
      <alignment horizontal="center" vertical="center" wrapText="1"/>
    </xf>
    <xf numFmtId="0" fontId="4" fillId="30" borderId="3" xfId="243" applyFont="1" applyFill="1" applyBorder="1" applyAlignment="1">
      <alignment horizontal="left" vertical="center" wrapText="1"/>
    </xf>
    <xf numFmtId="0" fontId="5" fillId="30" borderId="3" xfId="0" applyFont="1" applyFill="1" applyBorder="1" applyAlignment="1">
      <alignment horizontal="left" vertical="center" wrapText="1"/>
    </xf>
    <xf numFmtId="0" fontId="5" fillId="30" borderId="3" xfId="243" applyFont="1" applyFill="1" applyBorder="1" applyAlignment="1">
      <alignment horizontal="left" vertical="center" wrapText="1"/>
    </xf>
    <xf numFmtId="0" fontId="5" fillId="0" borderId="0" xfId="243" applyFont="1" applyAlignment="1">
      <alignment horizontal="center" vertical="center"/>
    </xf>
    <xf numFmtId="0" fontId="5" fillId="0" borderId="0" xfId="243" applyFont="1" applyAlignment="1">
      <alignment horizontal="left" vertical="center" wrapText="1"/>
    </xf>
    <xf numFmtId="173" fontId="5" fillId="0" borderId="0" xfId="243" applyNumberFormat="1" applyFont="1" applyAlignment="1">
      <alignment horizontal="center" vertical="center" wrapText="1"/>
    </xf>
    <xf numFmtId="173" fontId="5" fillId="0" borderId="0" xfId="243" applyNumberFormat="1" applyFont="1" applyAlignment="1">
      <alignment horizontal="right" vertical="center" wrapText="1"/>
    </xf>
    <xf numFmtId="178" fontId="5" fillId="30" borderId="3" xfId="0" applyNumberFormat="1" applyFont="1" applyFill="1" applyBorder="1" applyAlignment="1">
      <alignment horizontal="center" vertical="center" wrapText="1"/>
    </xf>
    <xf numFmtId="0" fontId="66" fillId="0" borderId="0" xfId="0" applyFont="1"/>
    <xf numFmtId="0" fontId="4" fillId="0" borderId="3" xfId="0" quotePrefix="1" applyFont="1" applyBorder="1" applyAlignment="1">
      <alignment horizontal="center" vertical="center" wrapText="1"/>
    </xf>
    <xf numFmtId="178" fontId="4" fillId="30" borderId="3" xfId="0" applyNumberFormat="1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/>
    </xf>
    <xf numFmtId="0" fontId="5" fillId="0" borderId="3" xfId="0" quotePrefix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0" fontId="4" fillId="0" borderId="14" xfId="0" quotePrefix="1" applyFont="1" applyBorder="1" applyAlignment="1">
      <alignment horizontal="center" vertical="center"/>
    </xf>
    <xf numFmtId="0" fontId="5" fillId="30" borderId="3" xfId="0" quotePrefix="1" applyFont="1" applyFill="1" applyBorder="1" applyAlignment="1">
      <alignment horizontal="center" vertical="center"/>
    </xf>
    <xf numFmtId="0" fontId="5" fillId="30" borderId="15" xfId="0" quotePrefix="1" applyFont="1" applyFill="1" applyBorder="1" applyAlignment="1">
      <alignment horizontal="center" vertical="center"/>
    </xf>
    <xf numFmtId="0" fontId="5" fillId="30" borderId="3" xfId="243" applyFont="1" applyFill="1" applyBorder="1" applyAlignment="1">
      <alignment horizontal="center" vertical="center" wrapText="1"/>
    </xf>
    <xf numFmtId="0" fontId="4" fillId="0" borderId="15" xfId="243" applyFont="1" applyBorder="1" applyAlignment="1">
      <alignment horizontal="left" vertical="center" wrapText="1"/>
    </xf>
    <xf numFmtId="172" fontId="5" fillId="0" borderId="3" xfId="0" applyNumberFormat="1" applyFont="1" applyBorder="1" applyAlignment="1">
      <alignment horizontal="center" vertical="center" wrapText="1"/>
    </xf>
    <xf numFmtId="172" fontId="5" fillId="0" borderId="3" xfId="0" applyNumberFormat="1" applyFont="1" applyBorder="1" applyAlignment="1">
      <alignment horizontal="right" vertical="center" wrapText="1"/>
    </xf>
    <xf numFmtId="0" fontId="4" fillId="0" borderId="0" xfId="0" quotePrefix="1" applyFont="1" applyAlignment="1">
      <alignment horizontal="center" vertical="center"/>
    </xf>
    <xf numFmtId="172" fontId="4" fillId="0" borderId="0" xfId="0" applyNumberFormat="1" applyFont="1" applyAlignment="1">
      <alignment horizontal="center" vertical="center" wrapText="1"/>
    </xf>
    <xf numFmtId="172" fontId="4" fillId="0" borderId="0" xfId="0" applyNumberFormat="1" applyFont="1" applyAlignment="1">
      <alignment horizontal="right" vertical="center" wrapText="1"/>
    </xf>
    <xf numFmtId="172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16" xfId="0" applyFont="1" applyBorder="1" applyAlignment="1">
      <alignment vertical="center"/>
    </xf>
    <xf numFmtId="0" fontId="67" fillId="0" borderId="0" xfId="0" applyFont="1" applyAlignment="1">
      <alignment horizontal="right" vertical="center"/>
    </xf>
    <xf numFmtId="178" fontId="5" fillId="29" borderId="3" xfId="0" applyNumberFormat="1" applyFont="1" applyFill="1" applyBorder="1" applyAlignment="1">
      <alignment horizontal="center" vertical="center" wrapText="1"/>
    </xf>
    <xf numFmtId="3" fontId="4" fillId="27" borderId="3" xfId="0" applyNumberFormat="1" applyFont="1" applyFill="1" applyBorder="1" applyAlignment="1">
      <alignment horizontal="center" vertical="center" wrapText="1"/>
    </xf>
    <xf numFmtId="178" fontId="4" fillId="30" borderId="3" xfId="0" applyNumberFormat="1" applyFont="1" applyFill="1" applyBorder="1" applyAlignment="1">
      <alignment horizontal="center" wrapText="1"/>
    </xf>
    <xf numFmtId="178" fontId="5" fillId="30" borderId="3" xfId="0" applyNumberFormat="1" applyFont="1" applyFill="1" applyBorder="1" applyAlignment="1">
      <alignment horizontal="center" wrapText="1"/>
    </xf>
    <xf numFmtId="172" fontId="4" fillId="0" borderId="3" xfId="0" applyNumberFormat="1" applyFont="1" applyBorder="1" applyAlignment="1">
      <alignment horizontal="center" vertical="center" wrapText="1"/>
    </xf>
    <xf numFmtId="179" fontId="5" fillId="0" borderId="3" xfId="226" applyNumberFormat="1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hidden="1"/>
    </xf>
    <xf numFmtId="0" fontId="69" fillId="0" borderId="0" xfId="0" applyFont="1" applyAlignment="1">
      <alignment vertical="center" wrapText="1"/>
    </xf>
    <xf numFmtId="178" fontId="5" fillId="0" borderId="3" xfId="0" applyNumberFormat="1" applyFont="1" applyBorder="1" applyAlignment="1">
      <alignment horizontal="center" wrapText="1"/>
    </xf>
    <xf numFmtId="0" fontId="69" fillId="0" borderId="17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173" fontId="6" fillId="0" borderId="0" xfId="0" applyNumberFormat="1" applyFont="1"/>
    <xf numFmtId="0" fontId="5" fillId="0" borderId="0" xfId="0" quotePrefix="1" applyFont="1" applyAlignment="1">
      <alignment horizontal="center"/>
    </xf>
    <xf numFmtId="0" fontId="5" fillId="0" borderId="0" xfId="0" applyFont="1" applyAlignment="1">
      <alignment vertical="top"/>
    </xf>
    <xf numFmtId="0" fontId="4" fillId="0" borderId="17" xfId="0" applyFont="1" applyBorder="1" applyAlignment="1">
      <alignment vertical="center" wrapText="1"/>
    </xf>
    <xf numFmtId="173" fontId="5" fillId="0" borderId="0" xfId="0" applyNumberFormat="1" applyFont="1" applyAlignment="1">
      <alignment wrapText="1"/>
    </xf>
    <xf numFmtId="0" fontId="4" fillId="0" borderId="3" xfId="0" applyFont="1" applyBorder="1" applyAlignment="1">
      <alignment horizontal="left" vertical="center" wrapText="1" shrinkToFit="1"/>
    </xf>
    <xf numFmtId="164" fontId="4" fillId="0" borderId="3" xfId="0" applyNumberFormat="1" applyFont="1" applyBorder="1" applyAlignment="1">
      <alignment horizontal="center" wrapText="1"/>
    </xf>
    <xf numFmtId="0" fontId="69" fillId="0" borderId="0" xfId="0" quotePrefix="1" applyFont="1" applyAlignment="1">
      <alignment horizontal="left" vertical="center"/>
    </xf>
    <xf numFmtId="0" fontId="70" fillId="0" borderId="0" xfId="0" applyFont="1" applyAlignment="1">
      <alignment horizontal="center" vertical="center"/>
    </xf>
    <xf numFmtId="0" fontId="71" fillId="0" borderId="0" xfId="0" applyFont="1" applyAlignment="1">
      <alignment horizontal="left" vertical="center"/>
    </xf>
    <xf numFmtId="0" fontId="69" fillId="0" borderId="0" xfId="0" applyFont="1" applyAlignment="1">
      <alignment horizontal="center" vertical="center" wrapText="1"/>
    </xf>
    <xf numFmtId="3" fontId="5" fillId="0" borderId="3" xfId="0" applyNumberFormat="1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/>
    </xf>
    <xf numFmtId="49" fontId="4" fillId="0" borderId="14" xfId="0" quotePrefix="1" applyNumberFormat="1" applyFont="1" applyBorder="1" applyAlignment="1">
      <alignment horizontal="center" vertical="center"/>
    </xf>
    <xf numFmtId="49" fontId="5" fillId="0" borderId="3" xfId="0" quotePrefix="1" applyNumberFormat="1" applyFont="1" applyBorder="1" applyAlignment="1">
      <alignment horizontal="center" vertical="center"/>
    </xf>
    <xf numFmtId="49" fontId="4" fillId="0" borderId="3" xfId="0" quotePrefix="1" applyNumberFormat="1" applyFont="1" applyBorder="1" applyAlignment="1">
      <alignment horizontal="center" vertical="center"/>
    </xf>
    <xf numFmtId="0" fontId="4" fillId="0" borderId="14" xfId="0" quotePrefix="1" applyFont="1" applyBorder="1" applyAlignment="1">
      <alignment horizontal="left" vertical="center"/>
    </xf>
    <xf numFmtId="0" fontId="5" fillId="0" borderId="3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center" vertical="center"/>
    </xf>
    <xf numFmtId="173" fontId="6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9" fillId="0" borderId="3" xfId="0" applyFont="1" applyBorder="1" applyAlignment="1">
      <alignment vertical="center" wrapText="1"/>
    </xf>
    <xf numFmtId="0" fontId="5" fillId="30" borderId="3" xfId="0" applyFont="1" applyFill="1" applyBorder="1" applyAlignment="1">
      <alignment horizontal="center" vertical="center"/>
    </xf>
    <xf numFmtId="178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30" borderId="3" xfId="0" applyFont="1" applyFill="1" applyBorder="1" applyAlignment="1" applyProtection="1">
      <alignment horizontal="left" vertical="center" wrapText="1"/>
      <protection locked="0"/>
    </xf>
    <xf numFmtId="0" fontId="5" fillId="30" borderId="3" xfId="0" applyFont="1" applyFill="1" applyBorder="1" applyAlignment="1" applyProtection="1">
      <alignment horizontal="left" vertical="center" wrapText="1"/>
      <protection locked="0"/>
    </xf>
    <xf numFmtId="0" fontId="4" fillId="30" borderId="3" xfId="0" quotePrefix="1" applyFont="1" applyFill="1" applyBorder="1" applyAlignment="1">
      <alignment horizontal="center" vertical="center"/>
    </xf>
    <xf numFmtId="0" fontId="4" fillId="30" borderId="3" xfId="0" applyFont="1" applyFill="1" applyBorder="1" applyAlignment="1">
      <alignment horizontal="left" vertical="center" wrapText="1"/>
    </xf>
    <xf numFmtId="0" fontId="0" fillId="0" borderId="18" xfId="0" applyBorder="1"/>
    <xf numFmtId="0" fontId="4" fillId="0" borderId="16" xfId="235" applyFont="1" applyBorder="1" applyAlignment="1">
      <alignment horizontal="center" vertical="center" wrapText="1"/>
    </xf>
    <xf numFmtId="0" fontId="4" fillId="0" borderId="21" xfId="235" applyFont="1" applyBorder="1" applyAlignment="1">
      <alignment horizontal="left" vertical="center" wrapText="1"/>
    </xf>
    <xf numFmtId="0" fontId="72" fillId="0" borderId="0" xfId="0" applyFont="1"/>
    <xf numFmtId="3" fontId="5" fillId="27" borderId="3" xfId="0" applyNumberFormat="1" applyFont="1" applyFill="1" applyBorder="1" applyAlignment="1">
      <alignment horizontal="center" vertical="center" wrapText="1"/>
    </xf>
    <xf numFmtId="3" fontId="6" fillId="30" borderId="3" xfId="0" applyNumberFormat="1" applyFont="1" applyFill="1" applyBorder="1" applyAlignment="1">
      <alignment horizontal="center" vertical="center" wrapText="1"/>
    </xf>
    <xf numFmtId="181" fontId="5" fillId="27" borderId="3" xfId="0" applyNumberFormat="1" applyFont="1" applyFill="1" applyBorder="1" applyAlignment="1">
      <alignment horizontal="right" vertical="center" wrapText="1"/>
    </xf>
    <xf numFmtId="181" fontId="5" fillId="0" borderId="3" xfId="0" applyNumberFormat="1" applyFont="1" applyBorder="1" applyAlignment="1">
      <alignment horizontal="right" vertical="center" wrapText="1"/>
    </xf>
    <xf numFmtId="181" fontId="5" fillId="0" borderId="3" xfId="0" applyNumberFormat="1" applyFont="1" applyBorder="1" applyAlignment="1">
      <alignment horizontal="center" vertical="center" wrapText="1"/>
    </xf>
    <xf numFmtId="181" fontId="5" fillId="30" borderId="3" xfId="0" applyNumberFormat="1" applyFont="1" applyFill="1" applyBorder="1" applyAlignment="1">
      <alignment horizontal="right" vertical="center" wrapText="1"/>
    </xf>
    <xf numFmtId="181" fontId="5" fillId="30" borderId="3" xfId="0" applyNumberFormat="1" applyFont="1" applyFill="1" applyBorder="1" applyAlignment="1">
      <alignment horizontal="center" vertical="center" wrapText="1"/>
    </xf>
    <xf numFmtId="180" fontId="5" fillId="0" borderId="3" xfId="0" applyNumberFormat="1" applyFont="1" applyBorder="1" applyAlignment="1">
      <alignment horizontal="right" vertical="center" wrapText="1"/>
    </xf>
    <xf numFmtId="180" fontId="5" fillId="30" borderId="3" xfId="0" applyNumberFormat="1" applyFont="1" applyFill="1" applyBorder="1" applyAlignment="1">
      <alignment horizontal="right" vertical="center" wrapText="1"/>
    </xf>
    <xf numFmtId="180" fontId="5" fillId="30" borderId="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69" fillId="0" borderId="13" xfId="0" applyFont="1" applyBorder="1" applyAlignment="1">
      <alignment vertical="center" wrapText="1"/>
    </xf>
    <xf numFmtId="0" fontId="69" fillId="0" borderId="19" xfId="0" applyFont="1" applyBorder="1" applyAlignment="1">
      <alignment vertical="center" wrapText="1"/>
    </xf>
    <xf numFmtId="0" fontId="69" fillId="0" borderId="20" xfId="0" applyFont="1" applyBorder="1" applyAlignment="1">
      <alignment vertical="center" wrapText="1"/>
    </xf>
    <xf numFmtId="0" fontId="5" fillId="30" borderId="0" xfId="0" applyFont="1" applyFill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9" fillId="0" borderId="0" xfId="0" applyFont="1" applyAlignment="1">
      <alignment horizontal="left" vertical="center" wrapText="1"/>
    </xf>
    <xf numFmtId="0" fontId="69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4" fillId="0" borderId="19" xfId="235" applyFont="1" applyBorder="1" applyAlignment="1">
      <alignment horizontal="center" vertical="center" wrapText="1"/>
    </xf>
    <xf numFmtId="0" fontId="4" fillId="0" borderId="20" xfId="235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9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5" fillId="30" borderId="0" xfId="0" applyFont="1" applyFill="1" applyAlignment="1">
      <alignment horizontal="center"/>
    </xf>
    <xf numFmtId="0" fontId="5" fillId="0" borderId="3" xfId="0" quotePrefix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0" xfId="0" quotePrefix="1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/>
    </xf>
    <xf numFmtId="0" fontId="4" fillId="0" borderId="13" xfId="243" applyFont="1" applyBorder="1" applyAlignment="1">
      <alignment horizontal="left" vertical="center" wrapText="1"/>
    </xf>
    <xf numFmtId="0" fontId="4" fillId="0" borderId="3" xfId="243" applyFont="1" applyBorder="1" applyAlignment="1">
      <alignment horizontal="left" vertical="center" wrapText="1"/>
    </xf>
    <xf numFmtId="0" fontId="4" fillId="0" borderId="0" xfId="243" applyFont="1" applyAlignment="1">
      <alignment horizontal="center" vertical="center"/>
    </xf>
    <xf numFmtId="0" fontId="5" fillId="0" borderId="3" xfId="243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 shrinkToFit="1"/>
    </xf>
    <xf numFmtId="0" fontId="5" fillId="0" borderId="1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3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4" fillId="0" borderId="0" xfId="243" applyFont="1" applyAlignment="1">
      <alignment horizontal="center" vertical="center" wrapText="1"/>
    </xf>
    <xf numFmtId="0" fontId="5" fillId="30" borderId="3" xfId="0" applyFont="1" applyFill="1" applyBorder="1" applyAlignment="1">
      <alignment horizontal="center" vertical="center" wrapText="1"/>
    </xf>
    <xf numFmtId="178" fontId="4" fillId="29" borderId="3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4" fillId="0" borderId="0" xfId="0" applyFont="1" applyAlignment="1">
      <alignment horizontal="left" vertical="center" wrapText="1"/>
    </xf>
    <xf numFmtId="0" fontId="69" fillId="0" borderId="0" xfId="0" applyFont="1" applyAlignment="1">
      <alignment horizontal="left" vertical="center" wrapText="1"/>
    </xf>
    <xf numFmtId="0" fontId="69" fillId="0" borderId="0" xfId="0" applyFont="1" applyAlignment="1">
      <alignment horizontal="left" vertical="center"/>
    </xf>
    <xf numFmtId="0" fontId="75" fillId="0" borderId="0" xfId="0" applyFont="1" applyAlignment="1">
      <alignment horizontal="left" vertical="center" wrapText="1"/>
    </xf>
    <xf numFmtId="0" fontId="73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69" fillId="0" borderId="13" xfId="0" applyFont="1" applyBorder="1" applyAlignment="1">
      <alignment horizontal="left" vertical="top" wrapText="1"/>
    </xf>
    <xf numFmtId="0" fontId="69" fillId="0" borderId="19" xfId="0" applyFont="1" applyBorder="1" applyAlignment="1">
      <alignment horizontal="left" vertical="top" wrapText="1"/>
    </xf>
    <xf numFmtId="0" fontId="69" fillId="0" borderId="20" xfId="0" applyFont="1" applyBorder="1" applyAlignment="1">
      <alignment horizontal="left" vertical="top" wrapText="1"/>
    </xf>
    <xf numFmtId="0" fontId="69" fillId="0" borderId="15" xfId="0" applyFont="1" applyBorder="1" applyAlignment="1">
      <alignment horizontal="left" vertical="center" wrapText="1"/>
    </xf>
    <xf numFmtId="0" fontId="69" fillId="0" borderId="14" xfId="0" applyFont="1" applyBorder="1" applyAlignment="1">
      <alignment horizontal="left" vertical="center" wrapText="1"/>
    </xf>
    <xf numFmtId="0" fontId="69" fillId="0" borderId="15" xfId="0" applyFont="1" applyBorder="1" applyAlignment="1">
      <alignment horizontal="center" vertical="center" wrapText="1"/>
    </xf>
    <xf numFmtId="0" fontId="69" fillId="0" borderId="1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/>
    </xf>
    <xf numFmtId="173" fontId="5" fillId="0" borderId="0" xfId="0" applyNumberFormat="1" applyFont="1" applyAlignment="1">
      <alignment horizontal="center" wrapText="1"/>
    </xf>
    <xf numFmtId="173" fontId="5" fillId="0" borderId="0" xfId="0" quotePrefix="1" applyNumberFormat="1" applyFont="1" applyAlignment="1">
      <alignment horizontal="center" wrapText="1"/>
    </xf>
    <xf numFmtId="0" fontId="4" fillId="0" borderId="13" xfId="235" applyFont="1" applyBorder="1" applyAlignment="1">
      <alignment horizontal="center" vertical="center" wrapText="1"/>
    </xf>
    <xf numFmtId="0" fontId="4" fillId="0" borderId="19" xfId="235" applyFont="1" applyBorder="1" applyAlignment="1">
      <alignment horizontal="center" vertical="center" wrapText="1"/>
    </xf>
    <xf numFmtId="0" fontId="4" fillId="0" borderId="20" xfId="235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4" fillId="0" borderId="3" xfId="243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 shrinkToFit="1"/>
    </xf>
    <xf numFmtId="0" fontId="5" fillId="0" borderId="14" xfId="0" applyFont="1" applyBorder="1" applyAlignment="1">
      <alignment horizontal="center" vertical="center" wrapText="1" shrinkToFi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69" fillId="0" borderId="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69" fillId="0" borderId="13" xfId="0" applyFont="1" applyBorder="1" applyAlignment="1">
      <alignment horizontal="left" vertical="center" wrapText="1"/>
    </xf>
    <xf numFmtId="0" fontId="69" fillId="0" borderId="19" xfId="0" applyFont="1" applyBorder="1" applyAlignment="1">
      <alignment horizontal="left" vertical="center" wrapText="1"/>
    </xf>
    <xf numFmtId="0" fontId="69" fillId="0" borderId="20" xfId="0" applyFont="1" applyBorder="1" applyAlignment="1">
      <alignment horizontal="left" vertical="center" wrapText="1"/>
    </xf>
    <xf numFmtId="0" fontId="69" fillId="0" borderId="3" xfId="0" applyFont="1" applyBorder="1" applyAlignment="1">
      <alignment horizontal="left" vertical="center" wrapText="1"/>
    </xf>
    <xf numFmtId="14" fontId="5" fillId="0" borderId="15" xfId="0" applyNumberFormat="1" applyFont="1" applyBorder="1" applyAlignment="1">
      <alignment horizontal="center" vertical="center" wrapText="1"/>
    </xf>
    <xf numFmtId="14" fontId="5" fillId="0" borderId="14" xfId="0" applyNumberFormat="1" applyFont="1" applyBorder="1" applyAlignment="1">
      <alignment horizontal="center" vertical="center" wrapText="1"/>
    </xf>
    <xf numFmtId="14" fontId="69" fillId="0" borderId="3" xfId="0" applyNumberFormat="1" applyFont="1" applyBorder="1" applyAlignment="1">
      <alignment horizontal="center" vertical="center" wrapText="1"/>
    </xf>
    <xf numFmtId="0" fontId="69" fillId="0" borderId="3" xfId="0" applyFont="1" applyBorder="1" applyAlignment="1">
      <alignment horizontal="center" vertical="center" wrapText="1"/>
    </xf>
    <xf numFmtId="0" fontId="69" fillId="0" borderId="3" xfId="0" applyFont="1" applyBorder="1" applyAlignment="1">
      <alignment horizontal="left" vertical="top" wrapText="1"/>
    </xf>
    <xf numFmtId="0" fontId="69" fillId="0" borderId="13" xfId="0" applyFont="1" applyBorder="1" applyAlignment="1">
      <alignment horizontal="center" vertical="center" wrapText="1"/>
    </xf>
    <xf numFmtId="0" fontId="69" fillId="0" borderId="20" xfId="0" applyFont="1" applyBorder="1" applyAlignment="1">
      <alignment horizontal="center" vertical="center" wrapText="1"/>
    </xf>
    <xf numFmtId="0" fontId="69" fillId="0" borderId="19" xfId="0" applyFont="1" applyBorder="1" applyAlignment="1">
      <alignment horizontal="center" vertical="center" wrapText="1"/>
    </xf>
    <xf numFmtId="0" fontId="5" fillId="30" borderId="0" xfId="0" applyFont="1" applyFill="1" applyAlignment="1">
      <alignment horizontal="center"/>
    </xf>
    <xf numFmtId="0" fontId="4" fillId="0" borderId="0" xfId="0" quotePrefix="1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4" fillId="0" borderId="0" xfId="0" quotePrefix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49" fontId="5" fillId="0" borderId="13" xfId="0" applyNumberFormat="1" applyFont="1" applyBorder="1" applyAlignment="1">
      <alignment horizontal="left" vertical="center" wrapText="1"/>
    </xf>
    <xf numFmtId="49" fontId="5" fillId="0" borderId="19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19" xfId="0" quotePrefix="1" applyFont="1" applyBorder="1" applyAlignment="1">
      <alignment horizontal="left" vertical="center"/>
    </xf>
    <xf numFmtId="0" fontId="4" fillId="0" borderId="20" xfId="0" quotePrefix="1" applyFont="1" applyBorder="1" applyAlignment="1">
      <alignment horizontal="left" vertical="center"/>
    </xf>
    <xf numFmtId="0" fontId="76" fillId="30" borderId="13" xfId="0" applyFont="1" applyFill="1" applyBorder="1" applyAlignment="1">
      <alignment horizontal="left" vertical="center"/>
    </xf>
    <xf numFmtId="0" fontId="4" fillId="30" borderId="19" xfId="0" applyFont="1" applyFill="1" applyBorder="1" applyAlignment="1">
      <alignment horizontal="left" vertical="center"/>
    </xf>
    <xf numFmtId="0" fontId="4" fillId="30" borderId="20" xfId="0" applyFont="1" applyFill="1" applyBorder="1" applyAlignment="1">
      <alignment horizontal="left" vertical="center"/>
    </xf>
    <xf numFmtId="0" fontId="5" fillId="0" borderId="3" xfId="0" quotePrefix="1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4" fillId="0" borderId="0" xfId="243" applyFont="1" applyAlignment="1">
      <alignment horizontal="center" vertical="center"/>
    </xf>
    <xf numFmtId="0" fontId="5" fillId="0" borderId="3" xfId="243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 shrinkToFit="1"/>
    </xf>
    <xf numFmtId="0" fontId="5" fillId="0" borderId="2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3" xfId="243" applyFont="1" applyBorder="1" applyAlignment="1">
      <alignment horizontal="left" vertical="center" wrapText="1"/>
    </xf>
    <xf numFmtId="0" fontId="5" fillId="0" borderId="19" xfId="243" applyFont="1" applyBorder="1" applyAlignment="1">
      <alignment horizontal="left" vertical="center" wrapText="1"/>
    </xf>
    <xf numFmtId="0" fontId="5" fillId="0" borderId="20" xfId="243" applyFont="1" applyBorder="1" applyAlignment="1">
      <alignment horizontal="left" vertical="center" wrapText="1"/>
    </xf>
    <xf numFmtId="0" fontId="4" fillId="0" borderId="13" xfId="243" applyFont="1" applyBorder="1" applyAlignment="1">
      <alignment horizontal="left" vertical="center" wrapText="1"/>
    </xf>
    <xf numFmtId="0" fontId="4" fillId="0" borderId="19" xfId="243" applyFont="1" applyBorder="1" applyAlignment="1">
      <alignment horizontal="left" vertical="center" wrapText="1"/>
    </xf>
    <xf numFmtId="0" fontId="4" fillId="0" borderId="20" xfId="243" applyFont="1" applyBorder="1" applyAlignment="1">
      <alignment horizontal="left" vertical="center" wrapText="1"/>
    </xf>
    <xf numFmtId="0" fontId="4" fillId="0" borderId="3" xfId="243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13" xfId="243" applyFont="1" applyBorder="1" applyAlignment="1">
      <alignment horizontal="center" vertical="center"/>
    </xf>
    <xf numFmtId="0" fontId="5" fillId="0" borderId="19" xfId="243" applyFont="1" applyBorder="1" applyAlignment="1">
      <alignment horizontal="center" vertical="center"/>
    </xf>
    <xf numFmtId="0" fontId="5" fillId="0" borderId="20" xfId="243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13" xfId="243" applyFont="1" applyBorder="1" applyAlignment="1">
      <alignment horizontal="left" wrapText="1"/>
    </xf>
    <xf numFmtId="0" fontId="4" fillId="0" borderId="19" xfId="243" applyFont="1" applyBorder="1" applyAlignment="1">
      <alignment horizontal="left" wrapText="1"/>
    </xf>
    <xf numFmtId="0" fontId="4" fillId="0" borderId="20" xfId="243" applyFont="1" applyBorder="1" applyAlignment="1">
      <alignment horizontal="left" wrapText="1"/>
    </xf>
    <xf numFmtId="0" fontId="5" fillId="0" borderId="13" xfId="243" applyFont="1" applyBorder="1" applyAlignment="1">
      <alignment horizontal="left" vertical="top" wrapText="1"/>
    </xf>
    <xf numFmtId="0" fontId="0" fillId="0" borderId="19" xfId="0" applyBorder="1" applyAlignment="1">
      <alignment vertical="top"/>
    </xf>
    <xf numFmtId="0" fontId="0" fillId="0" borderId="20" xfId="0" applyBorder="1" applyAlignment="1">
      <alignment vertical="top"/>
    </xf>
    <xf numFmtId="173" fontId="5" fillId="0" borderId="0" xfId="0" applyNumberFormat="1" applyFont="1" applyAlignment="1">
      <alignment horizontal="left" wrapTex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5" xfId="243" applyFont="1" applyBorder="1" applyAlignment="1">
      <alignment horizontal="center" vertical="center" wrapText="1"/>
    </xf>
    <xf numFmtId="0" fontId="5" fillId="0" borderId="14" xfId="243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19" xfId="0" applyNumberFormat="1" applyFont="1" applyBorder="1" applyAlignment="1">
      <alignment horizontal="center" vertical="center" wrapText="1"/>
    </xf>
    <xf numFmtId="164" fontId="4" fillId="0" borderId="20" xfId="0" applyNumberFormat="1" applyFont="1" applyBorder="1" applyAlignment="1">
      <alignment horizontal="center" vertical="center" wrapText="1"/>
    </xf>
    <xf numFmtId="173" fontId="5" fillId="0" borderId="0" xfId="0" applyNumberFormat="1" applyFont="1" applyAlignment="1">
      <alignment horizontal="center" vertical="center" wrapText="1"/>
    </xf>
    <xf numFmtId="173" fontId="5" fillId="0" borderId="0" xfId="0" quotePrefix="1" applyNumberFormat="1" applyFont="1" applyAlignment="1">
      <alignment horizontal="center" vertical="center" wrapText="1"/>
    </xf>
    <xf numFmtId="0" fontId="5" fillId="30" borderId="15" xfId="0" applyFont="1" applyFill="1" applyBorder="1" applyAlignment="1">
      <alignment horizontal="center" vertical="center" wrapText="1"/>
    </xf>
    <xf numFmtId="0" fontId="5" fillId="30" borderId="14" xfId="0" applyFont="1" applyFill="1" applyBorder="1" applyAlignment="1">
      <alignment horizontal="center" vertical="center" wrapText="1"/>
    </xf>
    <xf numFmtId="0" fontId="5" fillId="30" borderId="13" xfId="0" applyFont="1" applyFill="1" applyBorder="1" applyAlignment="1">
      <alignment horizontal="center" vertical="center" wrapText="1"/>
    </xf>
    <xf numFmtId="0" fontId="5" fillId="30" borderId="20" xfId="0" applyFont="1" applyFill="1" applyBorder="1" applyAlignment="1">
      <alignment horizontal="center" vertical="center" wrapText="1"/>
    </xf>
    <xf numFmtId="0" fontId="5" fillId="30" borderId="25" xfId="0" applyFont="1" applyFill="1" applyBorder="1" applyAlignment="1">
      <alignment horizontal="center" vertical="center" wrapText="1"/>
    </xf>
    <xf numFmtId="0" fontId="5" fillId="30" borderId="19" xfId="0" applyFont="1" applyFill="1" applyBorder="1" applyAlignment="1">
      <alignment horizontal="center" vertical="center" wrapText="1"/>
    </xf>
    <xf numFmtId="0" fontId="5" fillId="30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4" fillId="0" borderId="0" xfId="243" applyFont="1" applyAlignment="1">
      <alignment horizontal="center" vertical="center" wrapText="1"/>
    </xf>
    <xf numFmtId="0" fontId="5" fillId="0" borderId="25" xfId="243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49" fontId="5" fillId="0" borderId="13" xfId="0" applyNumberFormat="1" applyFont="1" applyBorder="1" applyAlignment="1">
      <alignment vertical="center" wrapText="1"/>
    </xf>
    <xf numFmtId="49" fontId="5" fillId="0" borderId="19" xfId="0" applyNumberFormat="1" applyFont="1" applyBorder="1" applyAlignment="1">
      <alignment vertical="center" wrapText="1"/>
    </xf>
    <xf numFmtId="49" fontId="5" fillId="0" borderId="20" xfId="0" applyNumberFormat="1" applyFont="1" applyBorder="1" applyAlignment="1">
      <alignment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3" fontId="4" fillId="0" borderId="13" xfId="0" applyNumberFormat="1" applyFont="1" applyBorder="1" applyAlignment="1">
      <alignment horizontal="left" vertical="center" wrapText="1"/>
    </xf>
    <xf numFmtId="3" fontId="4" fillId="0" borderId="19" xfId="0" applyNumberFormat="1" applyFont="1" applyBorder="1" applyAlignment="1">
      <alignment horizontal="left" vertical="center" wrapText="1"/>
    </xf>
    <xf numFmtId="3" fontId="4" fillId="0" borderId="20" xfId="0" applyNumberFormat="1" applyFont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center" vertical="center" wrapText="1"/>
    </xf>
    <xf numFmtId="178" fontId="5" fillId="0" borderId="13" xfId="0" applyNumberFormat="1" applyFont="1" applyBorder="1" applyAlignment="1">
      <alignment horizontal="center" vertical="center" wrapText="1"/>
    </xf>
    <xf numFmtId="178" fontId="5" fillId="0" borderId="20" xfId="0" applyNumberFormat="1" applyFont="1" applyBorder="1" applyAlignment="1">
      <alignment horizontal="center" vertical="center" wrapText="1"/>
    </xf>
    <xf numFmtId="178" fontId="5" fillId="29" borderId="13" xfId="0" applyNumberFormat="1" applyFont="1" applyFill="1" applyBorder="1" applyAlignment="1">
      <alignment horizontal="center" vertical="center" wrapText="1"/>
    </xf>
    <xf numFmtId="178" fontId="5" fillId="29" borderId="20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178" fontId="4" fillId="29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/>
    </xf>
  </cellXfs>
  <cellStyles count="351">
    <cellStyle name="_Fakt_2" xfId="1" xr:uid="{00000000-0005-0000-0000-000000000000}"/>
    <cellStyle name="_rozhufrovka 2009" xfId="2" xr:uid="{00000000-0005-0000-0000-000001000000}"/>
    <cellStyle name="_АТиСТ 5а МТР липень 2008" xfId="3" xr:uid="{00000000-0005-0000-0000-000002000000}"/>
    <cellStyle name="_ПРГК сводний_" xfId="4" xr:uid="{00000000-0005-0000-0000-000003000000}"/>
    <cellStyle name="_УТГ" xfId="5" xr:uid="{00000000-0005-0000-0000-000004000000}"/>
    <cellStyle name="_Феодосия 5а МТР липень 2008" xfId="6" xr:uid="{00000000-0005-0000-0000-000005000000}"/>
    <cellStyle name="_ХТГ довідка." xfId="7" xr:uid="{00000000-0005-0000-0000-000006000000}"/>
    <cellStyle name="_Шебелинка 5а МТР липень 2008" xfId="8" xr:uid="{00000000-0005-0000-0000-000007000000}"/>
    <cellStyle name="20% - Accent1" xfId="9" xr:uid="{00000000-0005-0000-0000-000008000000}"/>
    <cellStyle name="20% - Accent2" xfId="10" xr:uid="{00000000-0005-0000-0000-000009000000}"/>
    <cellStyle name="20% - Accent3" xfId="11" xr:uid="{00000000-0005-0000-0000-00000A000000}"/>
    <cellStyle name="20% - Accent4" xfId="12" xr:uid="{00000000-0005-0000-0000-00000B000000}"/>
    <cellStyle name="20% - Accent5" xfId="13" xr:uid="{00000000-0005-0000-0000-00000C000000}"/>
    <cellStyle name="20% - Accent6" xfId="14" xr:uid="{00000000-0005-0000-0000-00000D000000}"/>
    <cellStyle name="20% - Акцент1 2" xfId="15" xr:uid="{00000000-0005-0000-0000-00000E000000}"/>
    <cellStyle name="20% - Акцент1 3" xfId="16" xr:uid="{00000000-0005-0000-0000-00000F000000}"/>
    <cellStyle name="20% - Акцент2 2" xfId="17" xr:uid="{00000000-0005-0000-0000-000010000000}"/>
    <cellStyle name="20% - Акцент2 3" xfId="18" xr:uid="{00000000-0005-0000-0000-000011000000}"/>
    <cellStyle name="20% - Акцент3 2" xfId="19" xr:uid="{00000000-0005-0000-0000-000012000000}"/>
    <cellStyle name="20% - Акцент3 3" xfId="20" xr:uid="{00000000-0005-0000-0000-000013000000}"/>
    <cellStyle name="20% - Акцент4 2" xfId="21" xr:uid="{00000000-0005-0000-0000-000014000000}"/>
    <cellStyle name="20% - Акцент4 3" xfId="22" xr:uid="{00000000-0005-0000-0000-000015000000}"/>
    <cellStyle name="20% - Акцент5 2" xfId="23" xr:uid="{00000000-0005-0000-0000-000016000000}"/>
    <cellStyle name="20% - Акцент5 3" xfId="24" xr:uid="{00000000-0005-0000-0000-000017000000}"/>
    <cellStyle name="20% - Акцент6 2" xfId="25" xr:uid="{00000000-0005-0000-0000-000018000000}"/>
    <cellStyle name="20% - Акцент6 3" xfId="26" xr:uid="{00000000-0005-0000-0000-000019000000}"/>
    <cellStyle name="40% - Accent1" xfId="27" xr:uid="{00000000-0005-0000-0000-00001A000000}"/>
    <cellStyle name="40% - Accent2" xfId="28" xr:uid="{00000000-0005-0000-0000-00001B000000}"/>
    <cellStyle name="40% - Accent3" xfId="29" xr:uid="{00000000-0005-0000-0000-00001C000000}"/>
    <cellStyle name="40% - Accent4" xfId="30" xr:uid="{00000000-0005-0000-0000-00001D000000}"/>
    <cellStyle name="40% - Accent5" xfId="31" xr:uid="{00000000-0005-0000-0000-00001E000000}"/>
    <cellStyle name="40% - Accent6" xfId="32" xr:uid="{00000000-0005-0000-0000-00001F000000}"/>
    <cellStyle name="40% - Акцент1 2" xfId="33" xr:uid="{00000000-0005-0000-0000-000020000000}"/>
    <cellStyle name="40% - Акцент1 3" xfId="34" xr:uid="{00000000-0005-0000-0000-000021000000}"/>
    <cellStyle name="40% - Акцент2 2" xfId="35" xr:uid="{00000000-0005-0000-0000-000022000000}"/>
    <cellStyle name="40% - Акцент2 3" xfId="36" xr:uid="{00000000-0005-0000-0000-000023000000}"/>
    <cellStyle name="40% - Акцент3 2" xfId="37" xr:uid="{00000000-0005-0000-0000-000024000000}"/>
    <cellStyle name="40% - Акцент3 3" xfId="38" xr:uid="{00000000-0005-0000-0000-000025000000}"/>
    <cellStyle name="40% - Акцент4 2" xfId="39" xr:uid="{00000000-0005-0000-0000-000026000000}"/>
    <cellStyle name="40% - Акцент4 3" xfId="40" xr:uid="{00000000-0005-0000-0000-000027000000}"/>
    <cellStyle name="40% - Акцент5 2" xfId="41" xr:uid="{00000000-0005-0000-0000-000028000000}"/>
    <cellStyle name="40% - Акцент5 3" xfId="42" xr:uid="{00000000-0005-0000-0000-000029000000}"/>
    <cellStyle name="40% - Акцент6 2" xfId="43" xr:uid="{00000000-0005-0000-0000-00002A000000}"/>
    <cellStyle name="40% - Акцент6 3" xfId="44" xr:uid="{00000000-0005-0000-0000-00002B000000}"/>
    <cellStyle name="60% - Accent1" xfId="45" xr:uid="{00000000-0005-0000-0000-00002C000000}"/>
    <cellStyle name="60% - Accent2" xfId="46" xr:uid="{00000000-0005-0000-0000-00002D000000}"/>
    <cellStyle name="60% - Accent3" xfId="47" xr:uid="{00000000-0005-0000-0000-00002E000000}"/>
    <cellStyle name="60% - Accent4" xfId="48" xr:uid="{00000000-0005-0000-0000-00002F000000}"/>
    <cellStyle name="60% - Accent5" xfId="49" xr:uid="{00000000-0005-0000-0000-000030000000}"/>
    <cellStyle name="60% - Accent6" xfId="50" xr:uid="{00000000-0005-0000-0000-000031000000}"/>
    <cellStyle name="60% - Акцент1 2" xfId="51" xr:uid="{00000000-0005-0000-0000-000032000000}"/>
    <cellStyle name="60% - Акцент1 3" xfId="52" xr:uid="{00000000-0005-0000-0000-000033000000}"/>
    <cellStyle name="60% - Акцент2 2" xfId="53" xr:uid="{00000000-0005-0000-0000-000034000000}"/>
    <cellStyle name="60% - Акцент2 3" xfId="54" xr:uid="{00000000-0005-0000-0000-000035000000}"/>
    <cellStyle name="60% - Акцент3 2" xfId="55" xr:uid="{00000000-0005-0000-0000-000036000000}"/>
    <cellStyle name="60% - Акцент3 3" xfId="56" xr:uid="{00000000-0005-0000-0000-000037000000}"/>
    <cellStyle name="60% - Акцент4 2" xfId="57" xr:uid="{00000000-0005-0000-0000-000038000000}"/>
    <cellStyle name="60% - Акцент4 3" xfId="58" xr:uid="{00000000-0005-0000-0000-000039000000}"/>
    <cellStyle name="60% - Акцент5 2" xfId="59" xr:uid="{00000000-0005-0000-0000-00003A000000}"/>
    <cellStyle name="60% - Акцент5 3" xfId="60" xr:uid="{00000000-0005-0000-0000-00003B000000}"/>
    <cellStyle name="60% - Акцент6 2" xfId="61" xr:uid="{00000000-0005-0000-0000-00003C000000}"/>
    <cellStyle name="60% - Акцент6 3" xfId="62" xr:uid="{00000000-0005-0000-0000-00003D000000}"/>
    <cellStyle name="Accent1" xfId="63" xr:uid="{00000000-0005-0000-0000-00003E000000}"/>
    <cellStyle name="Accent2" xfId="64" xr:uid="{00000000-0005-0000-0000-00003F000000}"/>
    <cellStyle name="Accent3" xfId="65" xr:uid="{00000000-0005-0000-0000-000040000000}"/>
    <cellStyle name="Accent4" xfId="66" xr:uid="{00000000-0005-0000-0000-000041000000}"/>
    <cellStyle name="Accent5" xfId="67" xr:uid="{00000000-0005-0000-0000-000042000000}"/>
    <cellStyle name="Accent6" xfId="68" xr:uid="{00000000-0005-0000-0000-000043000000}"/>
    <cellStyle name="Bad" xfId="69" xr:uid="{00000000-0005-0000-0000-000044000000}"/>
    <cellStyle name="Calculation" xfId="70" xr:uid="{00000000-0005-0000-0000-000045000000}"/>
    <cellStyle name="Check Cell" xfId="71" xr:uid="{00000000-0005-0000-0000-000046000000}"/>
    <cellStyle name="Column-Header" xfId="72" xr:uid="{00000000-0005-0000-0000-000047000000}"/>
    <cellStyle name="Column-Header 2" xfId="73" xr:uid="{00000000-0005-0000-0000-000048000000}"/>
    <cellStyle name="Column-Header 3" xfId="74" xr:uid="{00000000-0005-0000-0000-000049000000}"/>
    <cellStyle name="Column-Header 4" xfId="75" xr:uid="{00000000-0005-0000-0000-00004A000000}"/>
    <cellStyle name="Column-Header 5" xfId="76" xr:uid="{00000000-0005-0000-0000-00004B000000}"/>
    <cellStyle name="Column-Header 6" xfId="77" xr:uid="{00000000-0005-0000-0000-00004C000000}"/>
    <cellStyle name="Column-Header 7" xfId="78" xr:uid="{00000000-0005-0000-0000-00004D000000}"/>
    <cellStyle name="Column-Header 7 2" xfId="79" xr:uid="{00000000-0005-0000-0000-00004E000000}"/>
    <cellStyle name="Column-Header 8" xfId="80" xr:uid="{00000000-0005-0000-0000-00004F000000}"/>
    <cellStyle name="Column-Header 8 2" xfId="81" xr:uid="{00000000-0005-0000-0000-000050000000}"/>
    <cellStyle name="Column-Header 9" xfId="82" xr:uid="{00000000-0005-0000-0000-000051000000}"/>
    <cellStyle name="Column-Header 9 2" xfId="83" xr:uid="{00000000-0005-0000-0000-000052000000}"/>
    <cellStyle name="Column-Header_Zvit rux-koshtiv 2010 Департамент " xfId="84" xr:uid="{00000000-0005-0000-0000-000053000000}"/>
    <cellStyle name="Define-Column" xfId="85" xr:uid="{00000000-0005-0000-0000-000054000000}"/>
    <cellStyle name="Define-Column 10" xfId="86" xr:uid="{00000000-0005-0000-0000-000055000000}"/>
    <cellStyle name="Define-Column 2" xfId="87" xr:uid="{00000000-0005-0000-0000-000056000000}"/>
    <cellStyle name="Define-Column 3" xfId="88" xr:uid="{00000000-0005-0000-0000-000057000000}"/>
    <cellStyle name="Define-Column 4" xfId="89" xr:uid="{00000000-0005-0000-0000-000058000000}"/>
    <cellStyle name="Define-Column 5" xfId="90" xr:uid="{00000000-0005-0000-0000-000059000000}"/>
    <cellStyle name="Define-Column 6" xfId="91" xr:uid="{00000000-0005-0000-0000-00005A000000}"/>
    <cellStyle name="Define-Column 7" xfId="92" xr:uid="{00000000-0005-0000-0000-00005B000000}"/>
    <cellStyle name="Define-Column 7 2" xfId="93" xr:uid="{00000000-0005-0000-0000-00005C000000}"/>
    <cellStyle name="Define-Column 7 3" xfId="94" xr:uid="{00000000-0005-0000-0000-00005D000000}"/>
    <cellStyle name="Define-Column 8" xfId="95" xr:uid="{00000000-0005-0000-0000-00005E000000}"/>
    <cellStyle name="Define-Column 8 2" xfId="96" xr:uid="{00000000-0005-0000-0000-00005F000000}"/>
    <cellStyle name="Define-Column 8 3" xfId="97" xr:uid="{00000000-0005-0000-0000-000060000000}"/>
    <cellStyle name="Define-Column 9" xfId="98" xr:uid="{00000000-0005-0000-0000-000061000000}"/>
    <cellStyle name="Define-Column 9 2" xfId="99" xr:uid="{00000000-0005-0000-0000-000062000000}"/>
    <cellStyle name="Define-Column 9 3" xfId="100" xr:uid="{00000000-0005-0000-0000-000063000000}"/>
    <cellStyle name="Define-Column_Zvit rux-koshtiv 2010 Департамент " xfId="101" xr:uid="{00000000-0005-0000-0000-000064000000}"/>
    <cellStyle name="Explanatory Text" xfId="102" xr:uid="{00000000-0005-0000-0000-000065000000}"/>
    <cellStyle name="FS10" xfId="103" xr:uid="{00000000-0005-0000-0000-000066000000}"/>
    <cellStyle name="Good" xfId="104" xr:uid="{00000000-0005-0000-0000-000067000000}"/>
    <cellStyle name="Heading 1" xfId="105" xr:uid="{00000000-0005-0000-0000-000068000000}"/>
    <cellStyle name="Heading 2" xfId="106" xr:uid="{00000000-0005-0000-0000-000069000000}"/>
    <cellStyle name="Heading 3" xfId="107" xr:uid="{00000000-0005-0000-0000-00006A000000}"/>
    <cellStyle name="Heading 4" xfId="108" xr:uid="{00000000-0005-0000-0000-00006B000000}"/>
    <cellStyle name="Hyperlink 2" xfId="109" xr:uid="{00000000-0005-0000-0000-00006C000000}"/>
    <cellStyle name="Input" xfId="110" xr:uid="{00000000-0005-0000-0000-00006D000000}"/>
    <cellStyle name="Level0" xfId="111" xr:uid="{00000000-0005-0000-0000-00006E000000}"/>
    <cellStyle name="Level0 10" xfId="112" xr:uid="{00000000-0005-0000-0000-00006F000000}"/>
    <cellStyle name="Level0 2" xfId="113" xr:uid="{00000000-0005-0000-0000-000070000000}"/>
    <cellStyle name="Level0 2 2" xfId="114" xr:uid="{00000000-0005-0000-0000-000071000000}"/>
    <cellStyle name="Level0 3" xfId="115" xr:uid="{00000000-0005-0000-0000-000072000000}"/>
    <cellStyle name="Level0 3 2" xfId="116" xr:uid="{00000000-0005-0000-0000-000073000000}"/>
    <cellStyle name="Level0 4" xfId="117" xr:uid="{00000000-0005-0000-0000-000074000000}"/>
    <cellStyle name="Level0 4 2" xfId="118" xr:uid="{00000000-0005-0000-0000-000075000000}"/>
    <cellStyle name="Level0 5" xfId="119" xr:uid="{00000000-0005-0000-0000-000076000000}"/>
    <cellStyle name="Level0 6" xfId="120" xr:uid="{00000000-0005-0000-0000-000077000000}"/>
    <cellStyle name="Level0 7" xfId="121" xr:uid="{00000000-0005-0000-0000-000078000000}"/>
    <cellStyle name="Level0 7 2" xfId="122" xr:uid="{00000000-0005-0000-0000-000079000000}"/>
    <cellStyle name="Level0 7 3" xfId="123" xr:uid="{00000000-0005-0000-0000-00007A000000}"/>
    <cellStyle name="Level0 8" xfId="124" xr:uid="{00000000-0005-0000-0000-00007B000000}"/>
    <cellStyle name="Level0 8 2" xfId="125" xr:uid="{00000000-0005-0000-0000-00007C000000}"/>
    <cellStyle name="Level0 8 3" xfId="126" xr:uid="{00000000-0005-0000-0000-00007D000000}"/>
    <cellStyle name="Level0 9" xfId="127" xr:uid="{00000000-0005-0000-0000-00007E000000}"/>
    <cellStyle name="Level0 9 2" xfId="128" xr:uid="{00000000-0005-0000-0000-00007F000000}"/>
    <cellStyle name="Level0 9 3" xfId="129" xr:uid="{00000000-0005-0000-0000-000080000000}"/>
    <cellStyle name="Level0_Zvit rux-koshtiv 2010 Департамент " xfId="130" xr:uid="{00000000-0005-0000-0000-000081000000}"/>
    <cellStyle name="Level1" xfId="131" xr:uid="{00000000-0005-0000-0000-000082000000}"/>
    <cellStyle name="Level1 2" xfId="132" xr:uid="{00000000-0005-0000-0000-000083000000}"/>
    <cellStyle name="Level1-Numbers" xfId="133" xr:uid="{00000000-0005-0000-0000-000084000000}"/>
    <cellStyle name="Level1-Numbers 2" xfId="134" xr:uid="{00000000-0005-0000-0000-000085000000}"/>
    <cellStyle name="Level1-Numbers-Hide" xfId="135" xr:uid="{00000000-0005-0000-0000-000086000000}"/>
    <cellStyle name="Level2" xfId="136" xr:uid="{00000000-0005-0000-0000-000087000000}"/>
    <cellStyle name="Level2 2" xfId="137" xr:uid="{00000000-0005-0000-0000-000088000000}"/>
    <cellStyle name="Level2-Hide" xfId="138" xr:uid="{00000000-0005-0000-0000-000089000000}"/>
    <cellStyle name="Level2-Hide 2" xfId="139" xr:uid="{00000000-0005-0000-0000-00008A000000}"/>
    <cellStyle name="Level2-Numbers" xfId="140" xr:uid="{00000000-0005-0000-0000-00008B000000}"/>
    <cellStyle name="Level2-Numbers 2" xfId="141" xr:uid="{00000000-0005-0000-0000-00008C000000}"/>
    <cellStyle name="Level2-Numbers-Hide" xfId="142" xr:uid="{00000000-0005-0000-0000-00008D000000}"/>
    <cellStyle name="Level3" xfId="143" xr:uid="{00000000-0005-0000-0000-00008E000000}"/>
    <cellStyle name="Level3 2" xfId="144" xr:uid="{00000000-0005-0000-0000-00008F000000}"/>
    <cellStyle name="Level3 3" xfId="145" xr:uid="{00000000-0005-0000-0000-000090000000}"/>
    <cellStyle name="Level3_План департамент_2010_1207" xfId="146" xr:uid="{00000000-0005-0000-0000-000091000000}"/>
    <cellStyle name="Level3-Hide" xfId="147" xr:uid="{00000000-0005-0000-0000-000092000000}"/>
    <cellStyle name="Level3-Hide 2" xfId="148" xr:uid="{00000000-0005-0000-0000-000093000000}"/>
    <cellStyle name="Level3-Numbers" xfId="149" xr:uid="{00000000-0005-0000-0000-000094000000}"/>
    <cellStyle name="Level3-Numbers 2" xfId="150" xr:uid="{00000000-0005-0000-0000-000095000000}"/>
    <cellStyle name="Level3-Numbers 3" xfId="151" xr:uid="{00000000-0005-0000-0000-000096000000}"/>
    <cellStyle name="Level3-Numbers_План департамент_2010_1207" xfId="152" xr:uid="{00000000-0005-0000-0000-000097000000}"/>
    <cellStyle name="Level3-Numbers-Hide" xfId="153" xr:uid="{00000000-0005-0000-0000-000098000000}"/>
    <cellStyle name="Level4" xfId="154" xr:uid="{00000000-0005-0000-0000-000099000000}"/>
    <cellStyle name="Level4 2" xfId="155" xr:uid="{00000000-0005-0000-0000-00009A000000}"/>
    <cellStyle name="Level4-Hide" xfId="156" xr:uid="{00000000-0005-0000-0000-00009B000000}"/>
    <cellStyle name="Level4-Hide 2" xfId="157" xr:uid="{00000000-0005-0000-0000-00009C000000}"/>
    <cellStyle name="Level4-Numbers" xfId="158" xr:uid="{00000000-0005-0000-0000-00009D000000}"/>
    <cellStyle name="Level4-Numbers 2" xfId="159" xr:uid="{00000000-0005-0000-0000-00009E000000}"/>
    <cellStyle name="Level4-Numbers-Hide" xfId="160" xr:uid="{00000000-0005-0000-0000-00009F000000}"/>
    <cellStyle name="Level5" xfId="161" xr:uid="{00000000-0005-0000-0000-0000A0000000}"/>
    <cellStyle name="Level5 2" xfId="162" xr:uid="{00000000-0005-0000-0000-0000A1000000}"/>
    <cellStyle name="Level5-Hide" xfId="163" xr:uid="{00000000-0005-0000-0000-0000A2000000}"/>
    <cellStyle name="Level5-Hide 2" xfId="164" xr:uid="{00000000-0005-0000-0000-0000A3000000}"/>
    <cellStyle name="Level5-Numbers" xfId="165" xr:uid="{00000000-0005-0000-0000-0000A4000000}"/>
    <cellStyle name="Level5-Numbers 2" xfId="166" xr:uid="{00000000-0005-0000-0000-0000A5000000}"/>
    <cellStyle name="Level5-Numbers-Hide" xfId="167" xr:uid="{00000000-0005-0000-0000-0000A6000000}"/>
    <cellStyle name="Level6" xfId="168" xr:uid="{00000000-0005-0000-0000-0000A7000000}"/>
    <cellStyle name="Level6 2" xfId="169" xr:uid="{00000000-0005-0000-0000-0000A8000000}"/>
    <cellStyle name="Level6-Hide" xfId="170" xr:uid="{00000000-0005-0000-0000-0000A9000000}"/>
    <cellStyle name="Level6-Hide 2" xfId="171" xr:uid="{00000000-0005-0000-0000-0000AA000000}"/>
    <cellStyle name="Level6-Numbers" xfId="172" xr:uid="{00000000-0005-0000-0000-0000AB000000}"/>
    <cellStyle name="Level6-Numbers 2" xfId="173" xr:uid="{00000000-0005-0000-0000-0000AC000000}"/>
    <cellStyle name="Level7" xfId="174" xr:uid="{00000000-0005-0000-0000-0000AD000000}"/>
    <cellStyle name="Level7-Hide" xfId="175" xr:uid="{00000000-0005-0000-0000-0000AE000000}"/>
    <cellStyle name="Level7-Numbers" xfId="176" xr:uid="{00000000-0005-0000-0000-0000AF000000}"/>
    <cellStyle name="Linked Cell" xfId="177" xr:uid="{00000000-0005-0000-0000-0000B0000000}"/>
    <cellStyle name="Neutral" xfId="178" xr:uid="{00000000-0005-0000-0000-0000B1000000}"/>
    <cellStyle name="Normal 2" xfId="179" xr:uid="{00000000-0005-0000-0000-0000B2000000}"/>
    <cellStyle name="Normal_GSE DCF_Model_31_07_09 final" xfId="180" xr:uid="{00000000-0005-0000-0000-0000B3000000}"/>
    <cellStyle name="Note" xfId="181" xr:uid="{00000000-0005-0000-0000-0000B4000000}"/>
    <cellStyle name="Number-Cells" xfId="182" xr:uid="{00000000-0005-0000-0000-0000B5000000}"/>
    <cellStyle name="Number-Cells-Column2" xfId="183" xr:uid="{00000000-0005-0000-0000-0000B6000000}"/>
    <cellStyle name="Number-Cells-Column5" xfId="184" xr:uid="{00000000-0005-0000-0000-0000B7000000}"/>
    <cellStyle name="Output" xfId="185" xr:uid="{00000000-0005-0000-0000-0000B8000000}"/>
    <cellStyle name="Row-Header" xfId="186" xr:uid="{00000000-0005-0000-0000-0000B9000000}"/>
    <cellStyle name="Row-Header 2" xfId="187" xr:uid="{00000000-0005-0000-0000-0000BA000000}"/>
    <cellStyle name="Title" xfId="188" xr:uid="{00000000-0005-0000-0000-0000BB000000}"/>
    <cellStyle name="Total" xfId="189" xr:uid="{00000000-0005-0000-0000-0000BC000000}"/>
    <cellStyle name="Warning Text" xfId="190" xr:uid="{00000000-0005-0000-0000-0000BD000000}"/>
    <cellStyle name="Акцент1 2" xfId="191" xr:uid="{00000000-0005-0000-0000-0000BE000000}"/>
    <cellStyle name="Акцент1 3" xfId="192" xr:uid="{00000000-0005-0000-0000-0000BF000000}"/>
    <cellStyle name="Акцент2 2" xfId="193" xr:uid="{00000000-0005-0000-0000-0000C0000000}"/>
    <cellStyle name="Акцент2 3" xfId="194" xr:uid="{00000000-0005-0000-0000-0000C1000000}"/>
    <cellStyle name="Акцент3 2" xfId="195" xr:uid="{00000000-0005-0000-0000-0000C2000000}"/>
    <cellStyle name="Акцент3 3" xfId="196" xr:uid="{00000000-0005-0000-0000-0000C3000000}"/>
    <cellStyle name="Акцент4 2" xfId="197" xr:uid="{00000000-0005-0000-0000-0000C4000000}"/>
    <cellStyle name="Акцент4 3" xfId="198" xr:uid="{00000000-0005-0000-0000-0000C5000000}"/>
    <cellStyle name="Акцент5 2" xfId="199" xr:uid="{00000000-0005-0000-0000-0000C6000000}"/>
    <cellStyle name="Акцент5 3" xfId="200" xr:uid="{00000000-0005-0000-0000-0000C7000000}"/>
    <cellStyle name="Акцент6 2" xfId="201" xr:uid="{00000000-0005-0000-0000-0000C8000000}"/>
    <cellStyle name="Акцент6 3" xfId="202" xr:uid="{00000000-0005-0000-0000-0000C9000000}"/>
    <cellStyle name="Ввод  2" xfId="203" xr:uid="{00000000-0005-0000-0000-0000CA000000}"/>
    <cellStyle name="Ввод  3" xfId="204" xr:uid="{00000000-0005-0000-0000-0000CB000000}"/>
    <cellStyle name="Вывод 2" xfId="205" xr:uid="{00000000-0005-0000-0000-0000CC000000}"/>
    <cellStyle name="Вывод 3" xfId="206" xr:uid="{00000000-0005-0000-0000-0000CD000000}"/>
    <cellStyle name="Вычисление 2" xfId="207" xr:uid="{00000000-0005-0000-0000-0000CE000000}"/>
    <cellStyle name="Вычисление 3" xfId="208" xr:uid="{00000000-0005-0000-0000-0000CF000000}"/>
    <cellStyle name="Денежный 2" xfId="209" xr:uid="{00000000-0005-0000-0000-0000D0000000}"/>
    <cellStyle name="Заголовок 1 2" xfId="210" xr:uid="{00000000-0005-0000-0000-0000D1000000}"/>
    <cellStyle name="Заголовок 1 3" xfId="211" xr:uid="{00000000-0005-0000-0000-0000D2000000}"/>
    <cellStyle name="Заголовок 2 2" xfId="212" xr:uid="{00000000-0005-0000-0000-0000D3000000}"/>
    <cellStyle name="Заголовок 2 3" xfId="213" xr:uid="{00000000-0005-0000-0000-0000D4000000}"/>
    <cellStyle name="Заголовок 3 2" xfId="214" xr:uid="{00000000-0005-0000-0000-0000D5000000}"/>
    <cellStyle name="Заголовок 3 3" xfId="215" xr:uid="{00000000-0005-0000-0000-0000D6000000}"/>
    <cellStyle name="Заголовок 4 2" xfId="216" xr:uid="{00000000-0005-0000-0000-0000D7000000}"/>
    <cellStyle name="Заголовок 4 3" xfId="217" xr:uid="{00000000-0005-0000-0000-0000D8000000}"/>
    <cellStyle name="Звичайний" xfId="0" builtinId="0"/>
    <cellStyle name="Итог 2" xfId="218" xr:uid="{00000000-0005-0000-0000-0000D9000000}"/>
    <cellStyle name="Итог 3" xfId="219" xr:uid="{00000000-0005-0000-0000-0000DA000000}"/>
    <cellStyle name="Контрольная ячейка 2" xfId="220" xr:uid="{00000000-0005-0000-0000-0000DB000000}"/>
    <cellStyle name="Контрольная ячейка 3" xfId="221" xr:uid="{00000000-0005-0000-0000-0000DC000000}"/>
    <cellStyle name="Название 2" xfId="222" xr:uid="{00000000-0005-0000-0000-0000DD000000}"/>
    <cellStyle name="Название 3" xfId="223" xr:uid="{00000000-0005-0000-0000-0000DE000000}"/>
    <cellStyle name="Нейтральный 2" xfId="224" xr:uid="{00000000-0005-0000-0000-0000DF000000}"/>
    <cellStyle name="Нейтральный 3" xfId="225" xr:uid="{00000000-0005-0000-0000-0000E0000000}"/>
    <cellStyle name="Обычный 10" xfId="226" xr:uid="{00000000-0005-0000-0000-0000E2000000}"/>
    <cellStyle name="Обычный 11" xfId="227" xr:uid="{00000000-0005-0000-0000-0000E3000000}"/>
    <cellStyle name="Обычный 12" xfId="228" xr:uid="{00000000-0005-0000-0000-0000E4000000}"/>
    <cellStyle name="Обычный 13" xfId="229" xr:uid="{00000000-0005-0000-0000-0000E5000000}"/>
    <cellStyle name="Обычный 14" xfId="230" xr:uid="{00000000-0005-0000-0000-0000E6000000}"/>
    <cellStyle name="Обычный 15" xfId="231" xr:uid="{00000000-0005-0000-0000-0000E7000000}"/>
    <cellStyle name="Обычный 16" xfId="232" xr:uid="{00000000-0005-0000-0000-0000E8000000}"/>
    <cellStyle name="Обычный 17" xfId="233" xr:uid="{00000000-0005-0000-0000-0000E9000000}"/>
    <cellStyle name="Обычный 18" xfId="234" xr:uid="{00000000-0005-0000-0000-0000EA000000}"/>
    <cellStyle name="Обычный 2" xfId="235" xr:uid="{00000000-0005-0000-0000-0000EB000000}"/>
    <cellStyle name="Обычный 2 10" xfId="236" xr:uid="{00000000-0005-0000-0000-0000EC000000}"/>
    <cellStyle name="Обычный 2 11" xfId="237" xr:uid="{00000000-0005-0000-0000-0000ED000000}"/>
    <cellStyle name="Обычный 2 12" xfId="238" xr:uid="{00000000-0005-0000-0000-0000EE000000}"/>
    <cellStyle name="Обычный 2 13" xfId="239" xr:uid="{00000000-0005-0000-0000-0000EF000000}"/>
    <cellStyle name="Обычный 2 14" xfId="240" xr:uid="{00000000-0005-0000-0000-0000F0000000}"/>
    <cellStyle name="Обычный 2 15" xfId="241" xr:uid="{00000000-0005-0000-0000-0000F1000000}"/>
    <cellStyle name="Обычный 2 16" xfId="242" xr:uid="{00000000-0005-0000-0000-0000F2000000}"/>
    <cellStyle name="Обычный 2 2" xfId="243" xr:uid="{00000000-0005-0000-0000-0000F3000000}"/>
    <cellStyle name="Обычный 2 2 2" xfId="244" xr:uid="{00000000-0005-0000-0000-0000F4000000}"/>
    <cellStyle name="Обычный 2 2 3" xfId="245" xr:uid="{00000000-0005-0000-0000-0000F5000000}"/>
    <cellStyle name="Обычный 2 2_Расшифровка прочих" xfId="246" xr:uid="{00000000-0005-0000-0000-0000F6000000}"/>
    <cellStyle name="Обычный 2 3" xfId="247" xr:uid="{00000000-0005-0000-0000-0000F7000000}"/>
    <cellStyle name="Обычный 2 4" xfId="248" xr:uid="{00000000-0005-0000-0000-0000F8000000}"/>
    <cellStyle name="Обычный 2 5" xfId="249" xr:uid="{00000000-0005-0000-0000-0000F9000000}"/>
    <cellStyle name="Обычный 2 6" xfId="250" xr:uid="{00000000-0005-0000-0000-0000FA000000}"/>
    <cellStyle name="Обычный 2 7" xfId="251" xr:uid="{00000000-0005-0000-0000-0000FB000000}"/>
    <cellStyle name="Обычный 2 8" xfId="252" xr:uid="{00000000-0005-0000-0000-0000FC000000}"/>
    <cellStyle name="Обычный 2 9" xfId="253" xr:uid="{00000000-0005-0000-0000-0000FD000000}"/>
    <cellStyle name="Обычный 2_2604-2010" xfId="254" xr:uid="{00000000-0005-0000-0000-0000FE000000}"/>
    <cellStyle name="Обычный 3" xfId="255" xr:uid="{00000000-0005-0000-0000-0000FF000000}"/>
    <cellStyle name="Обычный 3 10" xfId="256" xr:uid="{00000000-0005-0000-0000-000000010000}"/>
    <cellStyle name="Обычный 3 11" xfId="257" xr:uid="{00000000-0005-0000-0000-000001010000}"/>
    <cellStyle name="Обычный 3 12" xfId="258" xr:uid="{00000000-0005-0000-0000-000002010000}"/>
    <cellStyle name="Обычный 3 13" xfId="259" xr:uid="{00000000-0005-0000-0000-000003010000}"/>
    <cellStyle name="Обычный 3 14" xfId="260" xr:uid="{00000000-0005-0000-0000-000004010000}"/>
    <cellStyle name="Обычный 3 2" xfId="261" xr:uid="{00000000-0005-0000-0000-000005010000}"/>
    <cellStyle name="Обычный 3 3" xfId="262" xr:uid="{00000000-0005-0000-0000-000006010000}"/>
    <cellStyle name="Обычный 3 4" xfId="263" xr:uid="{00000000-0005-0000-0000-000007010000}"/>
    <cellStyle name="Обычный 3 5" xfId="264" xr:uid="{00000000-0005-0000-0000-000008010000}"/>
    <cellStyle name="Обычный 3 6" xfId="265" xr:uid="{00000000-0005-0000-0000-000009010000}"/>
    <cellStyle name="Обычный 3 7" xfId="266" xr:uid="{00000000-0005-0000-0000-00000A010000}"/>
    <cellStyle name="Обычный 3 8" xfId="267" xr:uid="{00000000-0005-0000-0000-00000B010000}"/>
    <cellStyle name="Обычный 3 9" xfId="268" xr:uid="{00000000-0005-0000-0000-00000C010000}"/>
    <cellStyle name="Обычный 3_Дефицит_7 млрд_0608_бс" xfId="269" xr:uid="{00000000-0005-0000-0000-00000D010000}"/>
    <cellStyle name="Обычный 4" xfId="270" xr:uid="{00000000-0005-0000-0000-00000E010000}"/>
    <cellStyle name="Обычный 5" xfId="271" xr:uid="{00000000-0005-0000-0000-00000F010000}"/>
    <cellStyle name="Обычный 5 2" xfId="272" xr:uid="{00000000-0005-0000-0000-000010010000}"/>
    <cellStyle name="Обычный 6" xfId="273" xr:uid="{00000000-0005-0000-0000-000011010000}"/>
    <cellStyle name="Обычный 6 2" xfId="274" xr:uid="{00000000-0005-0000-0000-000012010000}"/>
    <cellStyle name="Обычный 6 3" xfId="275" xr:uid="{00000000-0005-0000-0000-000013010000}"/>
    <cellStyle name="Обычный 6 4" xfId="276" xr:uid="{00000000-0005-0000-0000-000014010000}"/>
    <cellStyle name="Обычный 6_Дефицит_7 млрд_0608_бс" xfId="277" xr:uid="{00000000-0005-0000-0000-000015010000}"/>
    <cellStyle name="Обычный 7" xfId="278" xr:uid="{00000000-0005-0000-0000-000016010000}"/>
    <cellStyle name="Обычный 7 2" xfId="279" xr:uid="{00000000-0005-0000-0000-000017010000}"/>
    <cellStyle name="Обычный 8" xfId="280" xr:uid="{00000000-0005-0000-0000-000018010000}"/>
    <cellStyle name="Обычный 9" xfId="281" xr:uid="{00000000-0005-0000-0000-000019010000}"/>
    <cellStyle name="Обычный 9 2" xfId="282" xr:uid="{00000000-0005-0000-0000-00001A010000}"/>
    <cellStyle name="Плохой 2" xfId="283" xr:uid="{00000000-0005-0000-0000-00001B010000}"/>
    <cellStyle name="Плохой 3" xfId="284" xr:uid="{00000000-0005-0000-0000-00001C010000}"/>
    <cellStyle name="Пояснение 2" xfId="285" xr:uid="{00000000-0005-0000-0000-00001D010000}"/>
    <cellStyle name="Пояснение 3" xfId="286" xr:uid="{00000000-0005-0000-0000-00001E010000}"/>
    <cellStyle name="Примечание 2" xfId="287" xr:uid="{00000000-0005-0000-0000-00001F010000}"/>
    <cellStyle name="Примечание 3" xfId="288" xr:uid="{00000000-0005-0000-0000-000020010000}"/>
    <cellStyle name="Процентный 2" xfId="289" xr:uid="{00000000-0005-0000-0000-000021010000}"/>
    <cellStyle name="Процентный 2 10" xfId="290" xr:uid="{00000000-0005-0000-0000-000022010000}"/>
    <cellStyle name="Процентный 2 11" xfId="291" xr:uid="{00000000-0005-0000-0000-000023010000}"/>
    <cellStyle name="Процентный 2 12" xfId="292" xr:uid="{00000000-0005-0000-0000-000024010000}"/>
    <cellStyle name="Процентный 2 13" xfId="293" xr:uid="{00000000-0005-0000-0000-000025010000}"/>
    <cellStyle name="Процентный 2 14" xfId="294" xr:uid="{00000000-0005-0000-0000-000026010000}"/>
    <cellStyle name="Процентный 2 15" xfId="295" xr:uid="{00000000-0005-0000-0000-000027010000}"/>
    <cellStyle name="Процентный 2 16" xfId="296" xr:uid="{00000000-0005-0000-0000-000028010000}"/>
    <cellStyle name="Процентный 2 2" xfId="297" xr:uid="{00000000-0005-0000-0000-000029010000}"/>
    <cellStyle name="Процентный 2 3" xfId="298" xr:uid="{00000000-0005-0000-0000-00002A010000}"/>
    <cellStyle name="Процентный 2 4" xfId="299" xr:uid="{00000000-0005-0000-0000-00002B010000}"/>
    <cellStyle name="Процентный 2 5" xfId="300" xr:uid="{00000000-0005-0000-0000-00002C010000}"/>
    <cellStyle name="Процентный 2 6" xfId="301" xr:uid="{00000000-0005-0000-0000-00002D010000}"/>
    <cellStyle name="Процентный 2 7" xfId="302" xr:uid="{00000000-0005-0000-0000-00002E010000}"/>
    <cellStyle name="Процентный 2 8" xfId="303" xr:uid="{00000000-0005-0000-0000-00002F010000}"/>
    <cellStyle name="Процентный 2 9" xfId="304" xr:uid="{00000000-0005-0000-0000-000030010000}"/>
    <cellStyle name="Процентный 3" xfId="305" xr:uid="{00000000-0005-0000-0000-000031010000}"/>
    <cellStyle name="Процентный 4" xfId="306" xr:uid="{00000000-0005-0000-0000-000032010000}"/>
    <cellStyle name="Процентный 4 2" xfId="307" xr:uid="{00000000-0005-0000-0000-000033010000}"/>
    <cellStyle name="Связанная ячейка 2" xfId="308" xr:uid="{00000000-0005-0000-0000-000034010000}"/>
    <cellStyle name="Связанная ячейка 3" xfId="309" xr:uid="{00000000-0005-0000-0000-000035010000}"/>
    <cellStyle name="Стиль 1" xfId="310" xr:uid="{00000000-0005-0000-0000-000036010000}"/>
    <cellStyle name="Стиль 1 2" xfId="311" xr:uid="{00000000-0005-0000-0000-000037010000}"/>
    <cellStyle name="Стиль 1 3" xfId="312" xr:uid="{00000000-0005-0000-0000-000038010000}"/>
    <cellStyle name="Стиль 1 4" xfId="313" xr:uid="{00000000-0005-0000-0000-000039010000}"/>
    <cellStyle name="Стиль 1 5" xfId="314" xr:uid="{00000000-0005-0000-0000-00003A010000}"/>
    <cellStyle name="Стиль 1 6" xfId="315" xr:uid="{00000000-0005-0000-0000-00003B010000}"/>
    <cellStyle name="Стиль 1 7" xfId="316" xr:uid="{00000000-0005-0000-0000-00003C010000}"/>
    <cellStyle name="Текст предупреждения 2" xfId="317" xr:uid="{00000000-0005-0000-0000-00003D010000}"/>
    <cellStyle name="Текст предупреждения 3" xfId="318" xr:uid="{00000000-0005-0000-0000-00003E010000}"/>
    <cellStyle name="Тысячи [0]_1.62" xfId="319" xr:uid="{00000000-0005-0000-0000-00003F010000}"/>
    <cellStyle name="Тысячи_1.62" xfId="320" xr:uid="{00000000-0005-0000-0000-000040010000}"/>
    <cellStyle name="Финансовый 2" xfId="321" xr:uid="{00000000-0005-0000-0000-000041010000}"/>
    <cellStyle name="Финансовый 2 10" xfId="322" xr:uid="{00000000-0005-0000-0000-000042010000}"/>
    <cellStyle name="Финансовый 2 11" xfId="323" xr:uid="{00000000-0005-0000-0000-000043010000}"/>
    <cellStyle name="Финансовый 2 12" xfId="324" xr:uid="{00000000-0005-0000-0000-000044010000}"/>
    <cellStyle name="Финансовый 2 13" xfId="325" xr:uid="{00000000-0005-0000-0000-000045010000}"/>
    <cellStyle name="Финансовый 2 14" xfId="326" xr:uid="{00000000-0005-0000-0000-000046010000}"/>
    <cellStyle name="Финансовый 2 15" xfId="327" xr:uid="{00000000-0005-0000-0000-000047010000}"/>
    <cellStyle name="Финансовый 2 16" xfId="328" xr:uid="{00000000-0005-0000-0000-000048010000}"/>
    <cellStyle name="Финансовый 2 17" xfId="329" xr:uid="{00000000-0005-0000-0000-000049010000}"/>
    <cellStyle name="Финансовый 2 2" xfId="330" xr:uid="{00000000-0005-0000-0000-00004A010000}"/>
    <cellStyle name="Финансовый 2 3" xfId="331" xr:uid="{00000000-0005-0000-0000-00004B010000}"/>
    <cellStyle name="Финансовый 2 4" xfId="332" xr:uid="{00000000-0005-0000-0000-00004C010000}"/>
    <cellStyle name="Финансовый 2 5" xfId="333" xr:uid="{00000000-0005-0000-0000-00004D010000}"/>
    <cellStyle name="Финансовый 2 6" xfId="334" xr:uid="{00000000-0005-0000-0000-00004E010000}"/>
    <cellStyle name="Финансовый 2 7" xfId="335" xr:uid="{00000000-0005-0000-0000-00004F010000}"/>
    <cellStyle name="Финансовый 2 8" xfId="336" xr:uid="{00000000-0005-0000-0000-000050010000}"/>
    <cellStyle name="Финансовый 2 9" xfId="337" xr:uid="{00000000-0005-0000-0000-000051010000}"/>
    <cellStyle name="Финансовый 3" xfId="338" xr:uid="{00000000-0005-0000-0000-000052010000}"/>
    <cellStyle name="Финансовый 3 2" xfId="339" xr:uid="{00000000-0005-0000-0000-000053010000}"/>
    <cellStyle name="Финансовый 4" xfId="340" xr:uid="{00000000-0005-0000-0000-000054010000}"/>
    <cellStyle name="Финансовый 4 2" xfId="341" xr:uid="{00000000-0005-0000-0000-000055010000}"/>
    <cellStyle name="Финансовый 4 3" xfId="342" xr:uid="{00000000-0005-0000-0000-000056010000}"/>
    <cellStyle name="Финансовый 5" xfId="343" xr:uid="{00000000-0005-0000-0000-000057010000}"/>
    <cellStyle name="Финансовый 6" xfId="344" xr:uid="{00000000-0005-0000-0000-000058010000}"/>
    <cellStyle name="Финансовый 7" xfId="345" xr:uid="{00000000-0005-0000-0000-000059010000}"/>
    <cellStyle name="Хороший 2" xfId="346" xr:uid="{00000000-0005-0000-0000-00005A010000}"/>
    <cellStyle name="Хороший 3" xfId="347" xr:uid="{00000000-0005-0000-0000-00005B010000}"/>
    <cellStyle name="числовой" xfId="348" xr:uid="{00000000-0005-0000-0000-00005C010000}"/>
    <cellStyle name="Ю" xfId="349" xr:uid="{00000000-0005-0000-0000-00005D010000}"/>
    <cellStyle name="Ю-FreeSet_10" xfId="350" xr:uid="{00000000-0005-0000-0000-00005E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2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styles" Target="styles.xml"/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20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doc.lan.me\V3221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ПЛАН ЗАКУПІВЕЛЬ 2018"/>
      <sheetName val="Аркуш2"/>
      <sheetName val="Лист 1"/>
      <sheetName val="Real_GDP_&amp;_Real_IP_(u)"/>
      <sheetName val="Real_GDP_&amp;_Real_IP_(e)"/>
      <sheetName val="Лист3"/>
      <sheetName val="TDSheet"/>
      <sheetName val="Лист2"/>
      <sheetName val="адмін_(2)"/>
      <sheetName val="MPPZ"/>
      <sheetName val="Довідник"/>
      <sheetName val="Real_GDP_&amp;_Real_IP_(u)1"/>
      <sheetName val="Real_GDP_&amp;_Real_IP_(e)1"/>
      <sheetName val="адмін_(2)1"/>
      <sheetName val="ПЛАН_ЗАКУПІВЕЛЬ_2018"/>
      <sheetName val="список"/>
      <sheetName val="список (2)"/>
      <sheetName val="список (6)"/>
      <sheetName val="аморт"/>
      <sheetName val="допоміжна"/>
      <sheetName val="Лист1"/>
      <sheetName val="Ener "/>
      <sheetName val="9m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2002"/>
      <sheetName val="2001"/>
      <sheetName val="Ener "/>
      <sheetName val="зведена_таб"/>
      <sheetName val="попер_роз_(4)"/>
      <sheetName val="звед_оптим_(2)"/>
      <sheetName val="Current"/>
      <sheetName val="прим. IX. Деб. заб."/>
      <sheetName val="Test"/>
      <sheetName val="statiy"/>
      <sheetName val="pidr"/>
      <sheetName val="Technical"/>
      <sheetName val="МТР_Газ_України"/>
      <sheetName val="зведена_таб1"/>
      <sheetName val="попер_роз_(4)1"/>
      <sheetName val="звед_оптим_(2)1"/>
      <sheetName val="МТР_Газ_України1"/>
      <sheetName val="Ener_"/>
      <sheetName val="прим__IX__Деб__заб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попер_роз"/>
      <sheetName val="Inform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база 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2002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  <sheetName val="Ener 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1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7  Інші витрати"/>
      <sheetName val="ОСВ МСФЗ"/>
      <sheetName val="Inform"/>
      <sheetName val="Links"/>
      <sheetName val="Lead"/>
      <sheetName val="МТР Газ України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равила ДДС"/>
      <sheetName val="Inform"/>
      <sheetName val="база  "/>
      <sheetName val="7  Інші витрати"/>
      <sheetName val="Links"/>
      <sheetName val="Lead"/>
      <sheetName val="P_SC"/>
      <sheetName val="XLR_NoRangeSheet"/>
      <sheetName val="МТР_Газ_України"/>
      <sheetName val="МТР_все_2"/>
      <sheetName val="попер_роз"/>
      <sheetName val="МТР_Газ_України1"/>
      <sheetName val="МТР_все_21"/>
      <sheetName val="Правила_ДДС"/>
      <sheetName val="база__"/>
      <sheetName val="7__Інші_витрати"/>
      <sheetName val="_ф3"/>
      <sheetName val="_Ф4"/>
      <sheetName val="_Ф5"/>
      <sheetName val="Ф7_цены"/>
      <sheetName val="Ф8_цены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993"/>
      <sheetName val="cj"/>
      <sheetName val="7  інші витрати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аза__"/>
      <sheetName val="МТР_все_-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7  інші витрати"/>
      <sheetName val="МТР_Газ_України"/>
      <sheetName val="Допущения"/>
      <sheetName val="МТР_Газ_України1"/>
      <sheetName val="база__"/>
      <sheetName val="7__інші_витрати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/>
      <sheetData sheetId="7"/>
      <sheetData sheetId="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7  Інші витрати"/>
      <sheetName val="Inform"/>
      <sheetName val="Лист1"/>
      <sheetName val="МТР все 2"/>
      <sheetName val="МТР_Газ_України"/>
      <sheetName val="Assumptions and Inputs"/>
      <sheetName val="МТР_Газ_України1"/>
      <sheetName val="7__Інші_витрати"/>
      <sheetName val="МТР_все_2"/>
      <sheetName val="Assumptions_and_Inputs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  <sheetName val="Technical"/>
      <sheetName val="БАЗА  "/>
      <sheetName val="МТР Газ України"/>
      <sheetName val="Daten"/>
      <sheetName val="BGVN1"/>
      <sheetName val="Detail"/>
      <sheetName val="Annual Tables"/>
      <sheetName val="Index"/>
      <sheetName val="Annual Raw Data"/>
      <sheetName val="Quarterly Raw Data"/>
      <sheetName val="Quarterly MacroFlow"/>
      <sheetName val="unadjbs"/>
      <sheetName val="Inventories"/>
      <sheetName val="Inform"/>
      <sheetName val="Довідник"/>
      <sheetName val="БАЗА__"/>
      <sheetName val="МТР_Газ_України"/>
      <sheetName val="Annual_Tables"/>
      <sheetName val="Annual_Raw_Data"/>
      <sheetName val="Quarterly_Raw_Data"/>
      <sheetName val="Quarterly_MacroFlow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Maintenance"/>
      <sheetName val="Лист1"/>
      <sheetName val="МТР все 2"/>
      <sheetName val="2002"/>
      <sheetName val="200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МТР_все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Setup"/>
      <sheetName val="200"/>
      <sheetName val="1993"/>
      <sheetName val="Ener "/>
      <sheetName val="МТР все - 5"/>
      <sheetName val="Лист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Inform"/>
      <sheetName val="Internal Data"/>
      <sheetName val="попер_роз"/>
      <sheetName val="МТР_Апарат2"/>
      <sheetName val="МТР_Газ_України2"/>
      <sheetName val="МТР_Укртрансгаз2"/>
      <sheetName val="МТР_Укргазвидобування2"/>
      <sheetName val="МТР_Укрспецтрансгаз2"/>
      <sheetName val="МТР_Чорноморнафтогаз2"/>
      <sheetName val="МТР_Укртранснафта2"/>
      <sheetName val="МТР_Газ-тепло2"/>
      <sheetName val="7__Інші_витрати"/>
      <sheetName val="Ener_"/>
      <sheetName val="Internal_Data"/>
      <sheetName val="In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gdp"/>
      <sheetName val="7  інші витрати"/>
      <sheetName val="МТР_Газ_України"/>
      <sheetName val="МТР_Газ_України1"/>
      <sheetName val="база__"/>
      <sheetName val="7__інші_витрати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база  "/>
      <sheetName val="7  інші витрати"/>
      <sheetName val="МТР Газ України"/>
      <sheetName val="п"/>
      <sheetName val="7__інші_витрати"/>
      <sheetName val="база__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Лист1"/>
      <sheetName val="МТР все 2"/>
      <sheetName val="МТР_Газ_України"/>
      <sheetName val="попер_роз"/>
      <sheetName val="assumptions and inputs"/>
      <sheetName val="Cash Flows"/>
      <sheetName val="Terminal Value"/>
      <sheetName val="7  інші витрати"/>
      <sheetName val="МТР_Газ_України1"/>
      <sheetName val="МТР_все_2"/>
      <sheetName val="база__"/>
      <sheetName val="assumptions_and_inputs"/>
      <sheetName val="Cash_Flows"/>
      <sheetName val="Terminal_Valu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МТР Газ України"/>
      <sheetName val="7  інші витрати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  <sheetName val="попер_ро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Ener "/>
      <sheetName val="Лист1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ТРП"/>
      <sheetName val="Inform"/>
      <sheetName val="7  Інші витрати"/>
      <sheetName val="gdp"/>
      <sheetName val="1993"/>
      <sheetName val="Бюдж. баланс "/>
      <sheetName val="параметри"/>
      <sheetName val="Додаток 3"/>
      <sheetName val="Ener_"/>
      <sheetName val="попер_роз"/>
      <sheetName val="МТР_Газ_України1"/>
      <sheetName val="Ener_1"/>
      <sheetName val="Додаток_3"/>
      <sheetName val="7__інші_витрати"/>
      <sheetName val="МТР_все_2"/>
      <sheetName val="МТР_Апарат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юдж__баланс_"/>
      <sheetName val="812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Припущення"/>
      <sheetName val="Ener "/>
      <sheetName val="Осн. фін. пок. "/>
      <sheetName val="Inform"/>
      <sheetName val="МТР_Газ_України"/>
      <sheetName val="БАЗА__1"/>
      <sheetName val="БАЗА___(2)1"/>
      <sheetName val="БАЗА___(3)1"/>
      <sheetName val="БАЗА___(5)1"/>
      <sheetName val="БАЗА___(4)1"/>
      <sheetName val="МТР_Газ_України1"/>
      <sheetName val="Ener_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БАЗА  "/>
      <sheetName val="Inform"/>
      <sheetName val="МТР Газ України"/>
      <sheetName val="BGVN1"/>
      <sheetName val="7  інші витрати"/>
      <sheetName val="д17-1"/>
      <sheetName val="Лист1"/>
      <sheetName val="БАЗА__"/>
      <sheetName val="півріч"/>
      <sheetName val="КурсВалют"/>
      <sheetName val="НЕ УДАЛЯТЬ!"/>
      <sheetName val="БАЗА__1"/>
      <sheetName val="МТР_Газ_України"/>
      <sheetName val="7__інші_витрати"/>
      <sheetName val="НЕ_УДАЛЯТЬ!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Правила ДДС"/>
      <sheetName val="7  інші витрати"/>
      <sheetName val="1993"/>
      <sheetName val="п"/>
      <sheetName val="МТР Газ України"/>
      <sheetName val="Assumptions and Inputs"/>
      <sheetName val="Лист1"/>
      <sheetName val="consolidation hq formatted"/>
      <sheetName val="Правила_ДДС"/>
      <sheetName val="МТР_Газ_України"/>
      <sheetName val="7__інші_витрати"/>
      <sheetName val="Assumptions_and_Inputs"/>
      <sheetName val="Ener 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f-20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7  Інші витрати"/>
      <sheetName val="скрыть"/>
      <sheetName val="попер_роз"/>
      <sheetName val="Лист1"/>
      <sheetName val="consolidation hq formatted"/>
      <sheetName val="БАЗА  "/>
      <sheetName val="NIR-$"/>
      <sheetName val="МТР_Газ_України"/>
      <sheetName val="7__Інші_витрати"/>
      <sheetName val="consolidation_hq_formatted"/>
      <sheetName val="Ener 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Технич лист"/>
      <sheetName val="до викупа"/>
      <sheetName val="gdp"/>
      <sheetName val="МТР Газ України"/>
      <sheetName val="Лист1"/>
      <sheetName val="Розш. ел. витрат за 9 місяців"/>
      <sheetName val="Рокада"/>
      <sheetName val="Ener "/>
      <sheetName val="7  інші витрати"/>
      <sheetName val="БАЗА  "/>
      <sheetName val="Технич_лист"/>
      <sheetName val="МТР_Газ_України"/>
      <sheetName val="до_викупа"/>
      <sheetName val="БАЗА__"/>
      <sheetName val="Ener_"/>
      <sheetName val="7__інші_витрати"/>
      <sheetName val="Розш__ел__витрат_за_9_місяців"/>
      <sheetName val="Список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МТР Газ України"/>
      <sheetName val="7  Інші витрати"/>
      <sheetName val="1993"/>
      <sheetName val="Ener "/>
      <sheetName val="додаток 1"/>
      <sheetName val="база  "/>
      <sheetName val="МТР_Газ_України"/>
      <sheetName val="реестр_заявок1"/>
      <sheetName val="7__Інші_витрат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Note2 to do "/>
      <sheetName val="4сд"/>
      <sheetName val="2сд"/>
      <sheetName val="7сд"/>
      <sheetName val="МТР Газ України"/>
      <sheetName val="7  Інші витрати"/>
      <sheetName val="1993"/>
      <sheetName val="Лист2"/>
      <sheetName val="припущення"/>
      <sheetName val="т17мб(шаблон)"/>
      <sheetName val="Set"/>
      <sheetName val="додаток  3"/>
      <sheetName val="база  "/>
      <sheetName val="реестр_заявок1"/>
      <sheetName val="mt bk"/>
      <sheetName val="Ener "/>
      <sheetName val="рэс п"/>
      <sheetName val="реестр_заявок2"/>
      <sheetName val="Note2_to_do_"/>
      <sheetName val="МТР_Газ_України"/>
      <sheetName val="7__Інші_витрати"/>
      <sheetName val="база__"/>
      <sheetName val="додаток__3"/>
      <sheetName val="mt_bk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  <sheetName val="БАЗА__1"/>
      <sheetName val="БАЗА___(2)1"/>
      <sheetName val="БАЗА___(3)1"/>
      <sheetName val="БАЗА___(4)1"/>
      <sheetName val="БАЗА___(5)1"/>
      <sheetName val="БАЗА___(6)1"/>
      <sheetName val="БАЗА___(7)1"/>
      <sheetName val="БАЗА___(8)1"/>
      <sheetName val="БАЗА___(9)1"/>
      <sheetName val="БАЗА___(10)1"/>
      <sheetName val="БАЗА___(12)1"/>
      <sheetName val="БАЗА___(11)1"/>
      <sheetName val="БАЗА___(13)1"/>
      <sheetName val="БАЗА___(14)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1993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  <sheetName val="gdp"/>
      <sheetName val="Setup"/>
      <sheetName val="МТР_Газ_України1"/>
      <sheetName val="реестр_заявок1"/>
      <sheetName val="7__Інші_витрати"/>
      <sheetName val="БАЗА__"/>
      <sheetName val="до_викупа"/>
      <sheetName val="Note2_to_do_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  <sheetName val="МТР Газ України"/>
      <sheetName val="7  інші витрати"/>
      <sheetName val="Ener "/>
      <sheetName val="1993"/>
      <sheetName val="gdp"/>
      <sheetName val="assumptions"/>
      <sheetName val="МТР_Газ_України"/>
      <sheetName val="7__інші_витрати"/>
      <sheetName val="Ener_"/>
      <sheetName val="consolidation hq formatted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7  інші витрати"/>
      <sheetName val="МТР Газ України"/>
      <sheetName val="1993"/>
      <sheetName val="gdp"/>
      <sheetName val="Assumptions"/>
      <sheetName val="consolidation hq formatted"/>
      <sheetName val="1_Структура_по_елементах"/>
      <sheetName val="7__інші_витрати"/>
      <sheetName val="МТР_Газ_України"/>
      <sheetName val="рік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  <sheetName val="comp"/>
      <sheetName val="МТР_Газ_України"/>
      <sheetName val="7__інші_витрати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_Структура по елементах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Тит стор"/>
      <sheetName val="Sheet1"/>
      <sheetName val="Cons_FS"/>
      <sheetName val="General"/>
      <sheetName val="SC_Lists"/>
      <sheetName val="Scenarios"/>
      <sheetName val="Gas_SSO"/>
      <sheetName val="Gas_TSO"/>
      <sheetName val="UGV_Gas"/>
      <sheetName val="Strategic Options"/>
      <sheetName val="1993"/>
      <sheetName val="Мульт-ор М2, швидкість"/>
      <sheetName val="Тариф на транзи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J287"/>
  <sheetViews>
    <sheetView tabSelected="1" zoomScale="70" zoomScaleNormal="70" zoomScaleSheetLayoutView="65" workbookViewId="0">
      <selection activeCell="B20" sqref="B20:F21"/>
    </sheetView>
  </sheetViews>
  <sheetFormatPr defaultColWidth="9.140625" defaultRowHeight="18.75"/>
  <cols>
    <col min="1" max="1" width="83.28515625" style="2" customWidth="1"/>
    <col min="2" max="2" width="10.85546875" style="3" customWidth="1"/>
    <col min="3" max="5" width="23" style="3" customWidth="1"/>
    <col min="6" max="6" width="23" style="2" customWidth="1"/>
    <col min="7" max="8" width="24.85546875" style="2" customWidth="1"/>
    <col min="9" max="9" width="24.5703125" style="2" customWidth="1"/>
    <col min="10" max="10" width="26.140625" style="2" customWidth="1"/>
    <col min="11" max="11" width="9.140625" style="2"/>
    <col min="12" max="12" width="10.5703125" style="2" customWidth="1"/>
    <col min="13" max="16384" width="9.140625" style="2"/>
  </cols>
  <sheetData>
    <row r="1" spans="1:10" ht="18" customHeight="1">
      <c r="A1" s="44"/>
      <c r="G1" s="126"/>
    </row>
    <row r="2" spans="1:10" ht="18" customHeight="1">
      <c r="A2" s="44"/>
      <c r="G2" s="152"/>
      <c r="H2" s="152"/>
      <c r="I2" s="152"/>
    </row>
    <row r="3" spans="1:10" ht="18" customHeight="1">
      <c r="A3" s="177"/>
      <c r="B3" s="177"/>
      <c r="C3" s="46"/>
      <c r="D3" s="44"/>
      <c r="E3" s="44"/>
      <c r="F3" s="44"/>
      <c r="G3" s="126"/>
      <c r="H3" s="152"/>
      <c r="I3" s="152"/>
      <c r="J3" s="152"/>
    </row>
    <row r="4" spans="1:10" ht="18" customHeight="1">
      <c r="A4" s="178"/>
      <c r="B4" s="178"/>
      <c r="C4" s="46"/>
      <c r="D4" s="44"/>
      <c r="E4" s="44"/>
      <c r="F4" s="44"/>
      <c r="G4" s="178"/>
      <c r="H4" s="178"/>
      <c r="I4" s="178"/>
      <c r="J4" s="178"/>
    </row>
    <row r="5" spans="1:10" ht="18" customHeight="1">
      <c r="A5" s="181"/>
      <c r="B5" s="181"/>
      <c r="C5" s="181"/>
      <c r="D5" s="181"/>
      <c r="E5" s="181"/>
      <c r="F5" s="181"/>
      <c r="G5" s="181"/>
      <c r="H5" s="181"/>
      <c r="I5" s="181"/>
      <c r="J5" s="181"/>
    </row>
    <row r="6" spans="1:10" ht="18" customHeight="1">
      <c r="A6" s="177"/>
      <c r="B6" s="180"/>
      <c r="C6" s="44"/>
      <c r="D6" s="45"/>
      <c r="E6" s="45"/>
      <c r="F6" s="45"/>
      <c r="G6" s="126"/>
      <c r="H6" s="44"/>
      <c r="I6" s="126" t="s">
        <v>441</v>
      </c>
      <c r="J6" s="126"/>
    </row>
    <row r="7" spans="1:10" ht="18" customHeight="1">
      <c r="A7" s="152"/>
      <c r="B7" s="46"/>
      <c r="C7" s="46"/>
      <c r="D7" s="45"/>
      <c r="E7" s="45"/>
      <c r="F7" s="45"/>
      <c r="G7" s="152"/>
      <c r="I7" s="152" t="s">
        <v>438</v>
      </c>
      <c r="J7" s="152"/>
    </row>
    <row r="8" spans="1:10" ht="18" customHeight="1">
      <c r="A8" s="46"/>
      <c r="B8" s="46"/>
      <c r="C8" s="46"/>
      <c r="D8" s="152"/>
      <c r="E8" s="152"/>
      <c r="F8" s="152"/>
      <c r="G8" s="126"/>
      <c r="I8" s="126" t="s">
        <v>439</v>
      </c>
      <c r="J8" s="126"/>
    </row>
    <row r="9" spans="1:10" ht="18" customHeight="1">
      <c r="A9" s="46"/>
      <c r="B9" s="46"/>
      <c r="C9" s="46"/>
      <c r="D9" s="152"/>
      <c r="E9" s="152"/>
      <c r="F9" s="152"/>
      <c r="I9" s="2" t="s">
        <v>440</v>
      </c>
    </row>
    <row r="10" spans="1:10" ht="18" customHeight="1">
      <c r="A10" s="99"/>
      <c r="B10" s="44"/>
      <c r="C10" s="44"/>
      <c r="D10" s="44"/>
      <c r="E10" s="100"/>
      <c r="F10" s="101"/>
      <c r="G10" s="179"/>
      <c r="H10" s="179"/>
      <c r="I10" s="179"/>
      <c r="J10" s="179"/>
    </row>
    <row r="11" spans="1:10" ht="18" customHeight="1">
      <c r="A11" s="99"/>
      <c r="B11" s="44"/>
      <c r="C11" s="44"/>
      <c r="D11" s="44"/>
      <c r="E11" s="100"/>
      <c r="F11" s="101"/>
      <c r="G11" s="152"/>
      <c r="H11" s="152"/>
      <c r="I11" s="152"/>
      <c r="J11" s="152"/>
    </row>
    <row r="12" spans="1:10" ht="18" customHeight="1">
      <c r="A12" s="178"/>
      <c r="B12" s="182"/>
      <c r="C12" s="143"/>
      <c r="D12" s="143"/>
      <c r="E12" s="44"/>
      <c r="F12" s="44"/>
      <c r="G12" s="178"/>
      <c r="H12" s="178"/>
      <c r="I12" s="178"/>
      <c r="J12" s="178"/>
    </row>
    <row r="13" spans="1:10" ht="18" customHeight="1">
      <c r="A13" s="179"/>
      <c r="B13" s="179"/>
      <c r="C13" s="179"/>
      <c r="D13" s="179"/>
      <c r="E13" s="46"/>
      <c r="F13" s="45"/>
      <c r="G13" s="179"/>
      <c r="H13" s="179"/>
      <c r="I13" s="179"/>
      <c r="J13" s="179"/>
    </row>
    <row r="14" spans="1:10" ht="18" customHeight="1">
      <c r="A14" s="152"/>
      <c r="B14" s="152"/>
      <c r="C14" s="152"/>
      <c r="D14" s="152"/>
      <c r="E14" s="46"/>
      <c r="F14" s="45"/>
      <c r="G14" s="152"/>
      <c r="H14" s="152"/>
      <c r="I14" s="152"/>
      <c r="J14" s="152"/>
    </row>
    <row r="15" spans="1:10" ht="18" customHeight="1">
      <c r="A15" s="178"/>
      <c r="B15" s="182"/>
      <c r="C15" s="178"/>
      <c r="D15" s="182"/>
      <c r="E15" s="46"/>
      <c r="F15" s="45"/>
      <c r="G15" s="143"/>
      <c r="H15" s="143"/>
      <c r="I15" s="143"/>
      <c r="J15" s="143"/>
    </row>
    <row r="16" spans="1:10" ht="18" customHeight="1">
      <c r="A16" s="143"/>
      <c r="B16" s="153"/>
      <c r="C16" s="143"/>
      <c r="D16" s="153"/>
      <c r="E16" s="46"/>
      <c r="F16" s="45"/>
      <c r="G16" s="178"/>
      <c r="H16" s="178"/>
      <c r="I16" s="178"/>
      <c r="J16" s="178"/>
    </row>
    <row r="17" spans="1:10" ht="18" customHeight="1">
      <c r="A17" s="143"/>
      <c r="B17" s="153"/>
      <c r="C17" s="143"/>
      <c r="D17" s="153"/>
      <c r="E17" s="46"/>
      <c r="F17" s="45"/>
      <c r="G17" s="143"/>
      <c r="H17" s="143"/>
      <c r="I17" s="143"/>
      <c r="J17" s="143"/>
    </row>
    <row r="18" spans="1:10" ht="18" customHeight="1">
      <c r="A18" s="143"/>
      <c r="B18" s="153"/>
      <c r="C18" s="143"/>
      <c r="D18" s="153"/>
      <c r="E18" s="46"/>
      <c r="F18" s="45"/>
      <c r="G18" s="102"/>
      <c r="H18" s="102"/>
      <c r="I18" s="102"/>
      <c r="J18" s="102"/>
    </row>
    <row r="19" spans="1:10" ht="43.5" customHeight="1">
      <c r="A19" s="178"/>
      <c r="B19" s="178"/>
      <c r="C19" s="178"/>
      <c r="D19" s="178"/>
      <c r="E19" s="45"/>
      <c r="F19" s="45"/>
      <c r="G19" s="223" t="s">
        <v>0</v>
      </c>
      <c r="H19" s="224"/>
      <c r="I19" s="221" t="s">
        <v>1</v>
      </c>
      <c r="J19" s="221"/>
    </row>
    <row r="20" spans="1:10" ht="28.5" customHeight="1">
      <c r="A20" s="217" t="s">
        <v>2</v>
      </c>
      <c r="B20" s="222" t="s">
        <v>442</v>
      </c>
      <c r="C20" s="222"/>
      <c r="D20" s="222"/>
      <c r="E20" s="222"/>
      <c r="F20" s="222"/>
      <c r="G20" s="186" t="s">
        <v>3</v>
      </c>
      <c r="H20" s="188">
        <v>45741542</v>
      </c>
      <c r="I20" s="190" t="s">
        <v>4</v>
      </c>
      <c r="J20" s="220"/>
    </row>
    <row r="21" spans="1:10" ht="28.5" customHeight="1">
      <c r="A21" s="217"/>
      <c r="B21" s="222"/>
      <c r="C21" s="222"/>
      <c r="D21" s="222"/>
      <c r="E21" s="222"/>
      <c r="F21" s="222"/>
      <c r="G21" s="187"/>
      <c r="H21" s="189"/>
      <c r="I21" s="190"/>
      <c r="J21" s="221"/>
    </row>
    <row r="22" spans="1:10" ht="28.5" customHeight="1">
      <c r="A22" s="114" t="s">
        <v>5</v>
      </c>
      <c r="B22" s="183" t="s">
        <v>6</v>
      </c>
      <c r="C22" s="184"/>
      <c r="D22" s="184"/>
      <c r="E22" s="184"/>
      <c r="F22" s="185"/>
      <c r="G22" s="114" t="s">
        <v>7</v>
      </c>
      <c r="H22" s="144">
        <v>150</v>
      </c>
      <c r="I22" s="190" t="s">
        <v>4</v>
      </c>
      <c r="J22" s="220"/>
    </row>
    <row r="23" spans="1:10" ht="28.5" customHeight="1">
      <c r="A23" s="114" t="s">
        <v>8</v>
      </c>
      <c r="B23" s="183" t="s">
        <v>9</v>
      </c>
      <c r="C23" s="184"/>
      <c r="D23" s="184"/>
      <c r="E23" s="184"/>
      <c r="F23" s="185"/>
      <c r="G23" s="114" t="s">
        <v>10</v>
      </c>
      <c r="H23" s="144"/>
      <c r="I23" s="190"/>
      <c r="J23" s="221"/>
    </row>
    <row r="24" spans="1:10" ht="36.6" customHeight="1">
      <c r="A24" s="114" t="s">
        <v>11</v>
      </c>
      <c r="B24" s="183" t="s">
        <v>12</v>
      </c>
      <c r="C24" s="184"/>
      <c r="D24" s="184"/>
      <c r="E24" s="184"/>
      <c r="F24" s="185"/>
      <c r="G24" s="114" t="s">
        <v>13</v>
      </c>
      <c r="H24" s="144" t="s">
        <v>14</v>
      </c>
      <c r="I24" s="190" t="s">
        <v>4</v>
      </c>
      <c r="J24" s="218"/>
    </row>
    <row r="25" spans="1:10" ht="28.5" customHeight="1">
      <c r="A25" s="114" t="s">
        <v>15</v>
      </c>
      <c r="B25" s="214" t="s">
        <v>16</v>
      </c>
      <c r="C25" s="215"/>
      <c r="D25" s="215"/>
      <c r="E25" s="215"/>
      <c r="F25" s="215"/>
      <c r="G25" s="215"/>
      <c r="H25" s="216"/>
      <c r="I25" s="190"/>
      <c r="J25" s="219"/>
    </row>
    <row r="26" spans="1:10" ht="28.5" customHeight="1">
      <c r="A26" s="114" t="s">
        <v>17</v>
      </c>
      <c r="B26" s="223"/>
      <c r="C26" s="225"/>
      <c r="D26" s="225"/>
      <c r="E26" s="225"/>
      <c r="F26" s="225"/>
      <c r="G26" s="225"/>
      <c r="H26" s="224"/>
      <c r="I26" s="190" t="s">
        <v>4</v>
      </c>
      <c r="J26" s="210"/>
    </row>
    <row r="27" spans="1:10" ht="28.5" customHeight="1">
      <c r="A27" s="114" t="s">
        <v>18</v>
      </c>
      <c r="B27" s="223"/>
      <c r="C27" s="225"/>
      <c r="D27" s="225"/>
      <c r="E27" s="225"/>
      <c r="F27" s="225"/>
      <c r="G27" s="225"/>
      <c r="H27" s="224"/>
      <c r="I27" s="190"/>
      <c r="J27" s="210"/>
    </row>
    <row r="28" spans="1:10" ht="28.5" customHeight="1">
      <c r="A28" s="114" t="s">
        <v>19</v>
      </c>
      <c r="B28" s="214">
        <v>102</v>
      </c>
      <c r="C28" s="215"/>
      <c r="D28" s="215"/>
      <c r="E28" s="215"/>
      <c r="F28" s="215"/>
      <c r="G28" s="215"/>
      <c r="H28" s="216"/>
      <c r="I28" s="190" t="s">
        <v>4</v>
      </c>
      <c r="J28" s="210"/>
    </row>
    <row r="29" spans="1:10" ht="28.5" customHeight="1">
      <c r="A29" s="114" t="s">
        <v>20</v>
      </c>
      <c r="B29" s="183" t="s">
        <v>21</v>
      </c>
      <c r="C29" s="184"/>
      <c r="D29" s="184"/>
      <c r="E29" s="184"/>
      <c r="F29" s="184"/>
      <c r="G29" s="184"/>
      <c r="H29" s="185"/>
      <c r="I29" s="190"/>
      <c r="J29" s="210"/>
    </row>
    <row r="30" spans="1:10" ht="28.5" customHeight="1">
      <c r="A30" s="114" t="s">
        <v>22</v>
      </c>
      <c r="B30" s="183" t="s">
        <v>23</v>
      </c>
      <c r="C30" s="184"/>
      <c r="D30" s="184"/>
      <c r="E30" s="184"/>
      <c r="F30" s="184"/>
      <c r="G30" s="185"/>
      <c r="H30" s="217" t="s">
        <v>24</v>
      </c>
      <c r="I30" s="217"/>
      <c r="J30" s="47" t="s">
        <v>25</v>
      </c>
    </row>
    <row r="31" spans="1:10" ht="28.5" customHeight="1">
      <c r="A31" s="114" t="s">
        <v>26</v>
      </c>
      <c r="B31" s="183" t="s">
        <v>27</v>
      </c>
      <c r="C31" s="184"/>
      <c r="D31" s="184"/>
      <c r="E31" s="184"/>
      <c r="F31" s="184"/>
      <c r="G31" s="185"/>
      <c r="H31" s="217" t="s">
        <v>28</v>
      </c>
      <c r="I31" s="217"/>
      <c r="J31" s="47"/>
    </row>
    <row r="32" spans="1:10" ht="18.75" customHeight="1">
      <c r="A32" s="90"/>
      <c r="B32" s="90"/>
      <c r="C32" s="90"/>
      <c r="D32" s="90"/>
      <c r="E32" s="90"/>
      <c r="F32" s="90"/>
      <c r="G32" s="90"/>
      <c r="H32" s="88"/>
      <c r="I32" s="44"/>
      <c r="J32" s="46"/>
    </row>
    <row r="33" spans="1:10" ht="18.95" customHeight="1"/>
    <row r="34" spans="1:10" ht="24" customHeight="1">
      <c r="A34" s="181" t="s">
        <v>29</v>
      </c>
      <c r="B34" s="181"/>
      <c r="C34" s="181"/>
      <c r="D34" s="181"/>
      <c r="E34" s="181"/>
      <c r="F34" s="181"/>
      <c r="G34" s="181"/>
      <c r="H34" s="181"/>
      <c r="I34" s="181"/>
      <c r="J34" s="181"/>
    </row>
    <row r="35" spans="1:10" ht="18" customHeight="1">
      <c r="A35" s="181" t="s">
        <v>434</v>
      </c>
      <c r="B35" s="181"/>
      <c r="C35" s="181"/>
      <c r="D35" s="181"/>
      <c r="E35" s="181"/>
      <c r="F35" s="181"/>
      <c r="G35" s="181"/>
      <c r="H35" s="181"/>
      <c r="I35" s="181"/>
      <c r="J35" s="181"/>
    </row>
    <row r="36" spans="1:10" ht="18" customHeight="1">
      <c r="A36" s="181" t="s">
        <v>30</v>
      </c>
      <c r="B36" s="181"/>
      <c r="C36" s="181"/>
      <c r="D36" s="181"/>
      <c r="E36" s="181"/>
      <c r="F36" s="181"/>
      <c r="G36" s="181"/>
      <c r="H36" s="181"/>
      <c r="I36" s="181"/>
      <c r="J36" s="181"/>
    </row>
    <row r="37" spans="1:10" ht="13.5" customHeight="1">
      <c r="B37" s="13"/>
      <c r="D37" s="13"/>
      <c r="E37" s="13"/>
      <c r="F37" s="13"/>
      <c r="G37" s="13"/>
      <c r="H37" s="13"/>
      <c r="I37" s="13"/>
      <c r="J37" s="13"/>
    </row>
    <row r="38" spans="1:10" ht="31.5" customHeight="1">
      <c r="A38" s="203" t="s">
        <v>31</v>
      </c>
      <c r="B38" s="190" t="s">
        <v>32</v>
      </c>
      <c r="C38" s="199" t="s">
        <v>33</v>
      </c>
      <c r="D38" s="199" t="s">
        <v>34</v>
      </c>
      <c r="E38" s="205" t="s">
        <v>35</v>
      </c>
      <c r="F38" s="190" t="s">
        <v>36</v>
      </c>
      <c r="G38" s="211" t="s">
        <v>37</v>
      </c>
      <c r="H38" s="212"/>
      <c r="I38" s="212"/>
      <c r="J38" s="213"/>
    </row>
    <row r="39" spans="1:10" ht="54.75" customHeight="1">
      <c r="A39" s="203"/>
      <c r="B39" s="190"/>
      <c r="C39" s="200"/>
      <c r="D39" s="200"/>
      <c r="E39" s="206"/>
      <c r="F39" s="190"/>
      <c r="G39" s="142" t="s">
        <v>38</v>
      </c>
      <c r="H39" s="142" t="s">
        <v>39</v>
      </c>
      <c r="I39" s="142" t="s">
        <v>40</v>
      </c>
      <c r="J39" s="142" t="s">
        <v>41</v>
      </c>
    </row>
    <row r="40" spans="1:10" ht="20.100000000000001" customHeight="1">
      <c r="A40" s="151">
        <v>1</v>
      </c>
      <c r="B40" s="142">
        <v>2</v>
      </c>
      <c r="C40" s="142">
        <v>3</v>
      </c>
      <c r="D40" s="142">
        <v>4</v>
      </c>
      <c r="E40" s="142">
        <v>5</v>
      </c>
      <c r="F40" s="142">
        <v>6</v>
      </c>
      <c r="G40" s="142">
        <v>7</v>
      </c>
      <c r="H40" s="142">
        <v>8</v>
      </c>
      <c r="I40" s="142">
        <v>9</v>
      </c>
      <c r="J40" s="142">
        <v>10</v>
      </c>
    </row>
    <row r="41" spans="1:10" ht="24.95" customHeight="1">
      <c r="A41" s="202" t="s">
        <v>42</v>
      </c>
      <c r="B41" s="202"/>
      <c r="C41" s="202"/>
      <c r="D41" s="202"/>
      <c r="E41" s="202"/>
      <c r="F41" s="202"/>
      <c r="G41" s="202"/>
      <c r="H41" s="202"/>
      <c r="I41" s="202"/>
      <c r="J41" s="202"/>
    </row>
    <row r="42" spans="1:10" ht="18.75" customHeight="1">
      <c r="A42" s="24" t="s">
        <v>43</v>
      </c>
      <c r="B42" s="49">
        <v>1000</v>
      </c>
      <c r="C42" s="40">
        <f>'I. Інф. до фін.плану'!C23</f>
        <v>0</v>
      </c>
      <c r="D42" s="40">
        <f>'I. Інф. до фін.плану'!D23</f>
        <v>18367</v>
      </c>
      <c r="E42" s="40">
        <f>'I. Інф. до фін.плану'!E23</f>
        <v>18353</v>
      </c>
      <c r="F42" s="40">
        <f>'I. Інф. до фін.плану'!F23</f>
        <v>36734</v>
      </c>
      <c r="G42" s="51"/>
      <c r="H42" s="51"/>
      <c r="I42" s="51"/>
      <c r="J42" s="51"/>
    </row>
    <row r="43" spans="1:10" ht="18.75" customHeight="1">
      <c r="A43" s="24" t="s">
        <v>44</v>
      </c>
      <c r="B43" s="151">
        <v>1010</v>
      </c>
      <c r="C43" s="40">
        <f>'I. Інф. до фін.плану'!C24</f>
        <v>0</v>
      </c>
      <c r="D43" s="40">
        <f>'I. Інф. до фін.плану'!D24</f>
        <v>-15440</v>
      </c>
      <c r="E43" s="40">
        <f>'I. Інф. до фін.плану'!E24</f>
        <v>-14764</v>
      </c>
      <c r="F43" s="40">
        <f>'I. Інф. до фін.плану'!F24</f>
        <v>-30111</v>
      </c>
      <c r="G43" s="28"/>
      <c r="H43" s="28"/>
      <c r="I43" s="28"/>
      <c r="J43" s="28"/>
    </row>
    <row r="44" spans="1:10" ht="18.75" customHeight="1">
      <c r="A44" s="25" t="s">
        <v>45</v>
      </c>
      <c r="B44" s="148">
        <v>1020</v>
      </c>
      <c r="C44" s="40">
        <f t="shared" ref="C44:J44" si="0">SUM(C42,C43)</f>
        <v>0</v>
      </c>
      <c r="D44" s="40">
        <f t="shared" si="0"/>
        <v>2927</v>
      </c>
      <c r="E44" s="40">
        <f t="shared" si="0"/>
        <v>3589</v>
      </c>
      <c r="F44" s="40">
        <f t="shared" si="0"/>
        <v>6623</v>
      </c>
      <c r="G44" s="40">
        <f t="shared" si="0"/>
        <v>0</v>
      </c>
      <c r="H44" s="40">
        <f t="shared" si="0"/>
        <v>0</v>
      </c>
      <c r="I44" s="40">
        <f t="shared" si="0"/>
        <v>0</v>
      </c>
      <c r="J44" s="40">
        <f t="shared" si="0"/>
        <v>0</v>
      </c>
    </row>
    <row r="45" spans="1:10" ht="18.75" customHeight="1">
      <c r="A45" s="26" t="s">
        <v>46</v>
      </c>
      <c r="B45" s="148">
        <v>1300</v>
      </c>
      <c r="C45" s="40">
        <f>'I. Інф. до фін.плану'!C99</f>
        <v>0</v>
      </c>
      <c r="D45" s="40">
        <f>'I. Інф. до фін.плану'!D99</f>
        <v>984</v>
      </c>
      <c r="E45" s="40">
        <f>'I. Інф. до фін.плану'!E99</f>
        <v>1557</v>
      </c>
      <c r="F45" s="40">
        <f>'I. Інф. до фін.плану'!F99</f>
        <v>2784</v>
      </c>
      <c r="G45" s="98" t="s">
        <v>47</v>
      </c>
      <c r="H45" s="98" t="s">
        <v>47</v>
      </c>
      <c r="I45" s="98" t="s">
        <v>47</v>
      </c>
      <c r="J45" s="98" t="s">
        <v>47</v>
      </c>
    </row>
    <row r="46" spans="1:10" ht="18.75" customHeight="1">
      <c r="A46" s="14" t="s">
        <v>48</v>
      </c>
      <c r="B46" s="50">
        <v>1200</v>
      </c>
      <c r="C46" s="40">
        <f>'I. Інф. до фін.плану'!C93</f>
        <v>0</v>
      </c>
      <c r="D46" s="40">
        <f>'I. Інф. до фін.плану'!D93</f>
        <v>974</v>
      </c>
      <c r="E46" s="40">
        <f>'I. Інф. до фін.плану'!E93</f>
        <v>1562</v>
      </c>
      <c r="F46" s="40">
        <f>'I. Інф. до фін.плану'!F93</f>
        <v>2774</v>
      </c>
      <c r="G46" s="38"/>
      <c r="H46" s="38"/>
      <c r="I46" s="38"/>
      <c r="J46" s="38"/>
    </row>
    <row r="47" spans="1:10" ht="24" customHeight="1">
      <c r="A47" s="204" t="s">
        <v>49</v>
      </c>
      <c r="B47" s="204"/>
      <c r="C47" s="204"/>
      <c r="D47" s="204"/>
      <c r="E47" s="204"/>
      <c r="F47" s="204"/>
      <c r="G47" s="204"/>
      <c r="H47" s="204"/>
      <c r="I47" s="204"/>
      <c r="J47" s="204"/>
    </row>
    <row r="48" spans="1:10" ht="18.75" customHeight="1">
      <c r="A48" s="53" t="s">
        <v>50</v>
      </c>
      <c r="B48" s="151">
        <v>2111</v>
      </c>
      <c r="C48" s="40">
        <f>'ІІ. Розп. ч.п. та розр. з бюд.'!F25</f>
        <v>0</v>
      </c>
      <c r="D48" s="40">
        <f>'ІІ. Розп. ч.п. та розр. з бюд.'!G25</f>
        <v>0</v>
      </c>
      <c r="E48" s="40">
        <f>'ІІ. Розп. ч.п. та розр. з бюд.'!H25</f>
        <v>0</v>
      </c>
      <c r="F48" s="40">
        <f>'ІІ. Розп. ч.п. та розр. з бюд.'!I25</f>
        <v>0</v>
      </c>
      <c r="G48" s="28" t="s">
        <v>47</v>
      </c>
      <c r="H48" s="28" t="s">
        <v>47</v>
      </c>
      <c r="I48" s="28" t="s">
        <v>47</v>
      </c>
      <c r="J48" s="28" t="s">
        <v>47</v>
      </c>
    </row>
    <row r="49" spans="1:10" ht="37.5" customHeight="1">
      <c r="A49" s="53" t="s">
        <v>51</v>
      </c>
      <c r="B49" s="151">
        <v>2112</v>
      </c>
      <c r="C49" s="40">
        <f>'ІІ. Розп. ч.п. та розр. з бюд.'!F26</f>
        <v>0</v>
      </c>
      <c r="D49" s="40">
        <f>'ІІ. Розп. ч.п. та розр. з бюд.'!G26</f>
        <v>20</v>
      </c>
      <c r="E49" s="40">
        <f>'ІІ. Розп. ч.п. та розр. з бюд.'!H26</f>
        <v>20</v>
      </c>
      <c r="F49" s="40">
        <f>'ІІ. Розп. ч.п. та розр. з бюд.'!I26</f>
        <v>0</v>
      </c>
      <c r="G49" s="28" t="s">
        <v>47</v>
      </c>
      <c r="H49" s="28" t="s">
        <v>47</v>
      </c>
      <c r="I49" s="28" t="s">
        <v>47</v>
      </c>
      <c r="J49" s="28" t="s">
        <v>47</v>
      </c>
    </row>
    <row r="50" spans="1:10" ht="37.5" customHeight="1">
      <c r="A50" s="54" t="s">
        <v>52</v>
      </c>
      <c r="B50" s="17">
        <v>2113</v>
      </c>
      <c r="C50" s="41" t="str">
        <f>'ІІ. Розп. ч.п. та розр. з бюд.'!F27</f>
        <v>(    )</v>
      </c>
      <c r="D50" s="41" t="str">
        <f>'ІІ. Розп. ч.п. та розр. з бюд.'!G27</f>
        <v>(    )</v>
      </c>
      <c r="E50" s="41" t="str">
        <f>'ІІ. Розп. ч.п. та розр. з бюд.'!H27</f>
        <v>(    )</v>
      </c>
      <c r="F50" s="41">
        <f>'ІІ. Розп. ч.п. та розр. з бюд.'!I27</f>
        <v>0</v>
      </c>
      <c r="G50" s="28" t="s">
        <v>47</v>
      </c>
      <c r="H50" s="28" t="s">
        <v>47</v>
      </c>
      <c r="I50" s="28" t="s">
        <v>47</v>
      </c>
      <c r="J50" s="28" t="s">
        <v>47</v>
      </c>
    </row>
    <row r="51" spans="1:10" ht="37.5" customHeight="1">
      <c r="A51" s="54" t="s">
        <v>53</v>
      </c>
      <c r="B51" s="17">
        <v>2131</v>
      </c>
      <c r="C51" s="40">
        <f>'ІІ. Розп. ч.п. та розр. з бюд.'!F39</f>
        <v>0</v>
      </c>
      <c r="D51" s="40">
        <f>'ІІ. Розп. ч.п. та розр. з бюд.'!G39</f>
        <v>0</v>
      </c>
      <c r="E51" s="40">
        <f>'ІІ. Розп. ч.п. та розр. з бюд.'!H39</f>
        <v>0</v>
      </c>
      <c r="F51" s="40">
        <f>'ІІ. Розп. ч.п. та розр. з бюд.'!I39</f>
        <v>0</v>
      </c>
      <c r="G51" s="28" t="s">
        <v>47</v>
      </c>
      <c r="H51" s="28" t="s">
        <v>47</v>
      </c>
      <c r="I51" s="28" t="s">
        <v>47</v>
      </c>
      <c r="J51" s="28" t="s">
        <v>47</v>
      </c>
    </row>
    <row r="52" spans="1:10" ht="63" customHeight="1">
      <c r="A52" s="54" t="s">
        <v>54</v>
      </c>
      <c r="B52" s="17">
        <v>2132</v>
      </c>
      <c r="C52" s="40">
        <f>'ІІ. Розп. ч.п. та розр. з бюд.'!F40</f>
        <v>0</v>
      </c>
      <c r="D52" s="40">
        <f>'ІІ. Розп. ч.п. та розр. з бюд.'!G40</f>
        <v>0</v>
      </c>
      <c r="E52" s="40">
        <f>'ІІ. Розп. ч.п. та розр. з бюд.'!H40</f>
        <v>0</v>
      </c>
      <c r="F52" s="40">
        <f>'ІІ. Розп. ч.п. та розр. з бюд.'!I40</f>
        <v>0</v>
      </c>
      <c r="G52" s="28" t="s">
        <v>47</v>
      </c>
      <c r="H52" s="28" t="s">
        <v>47</v>
      </c>
      <c r="I52" s="28" t="s">
        <v>47</v>
      </c>
      <c r="J52" s="28" t="s">
        <v>47</v>
      </c>
    </row>
    <row r="53" spans="1:10" ht="25.15" customHeight="1">
      <c r="A53" s="52" t="s">
        <v>55</v>
      </c>
      <c r="B53" s="37">
        <v>2200</v>
      </c>
      <c r="C53" s="40">
        <f>'ІІ. Розп. ч.п. та розр. з бюд.'!F47</f>
        <v>0</v>
      </c>
      <c r="D53" s="40">
        <f>'ІІ. Розп. ч.п. та розр. з бюд.'!G47</f>
        <v>5780</v>
      </c>
      <c r="E53" s="40">
        <f>'ІІ. Розп. ч.п. та розр. з бюд.'!H47</f>
        <v>5778</v>
      </c>
      <c r="F53" s="40">
        <f>'ІІ. Розп. ч.п. та розр. з бюд.'!I47</f>
        <v>11518</v>
      </c>
      <c r="G53" s="51"/>
      <c r="H53" s="51"/>
      <c r="I53" s="51"/>
      <c r="J53" s="51"/>
    </row>
    <row r="54" spans="1:10" ht="24.95" customHeight="1">
      <c r="A54" s="207" t="s">
        <v>56</v>
      </c>
      <c r="B54" s="208"/>
      <c r="C54" s="208"/>
      <c r="D54" s="208"/>
      <c r="E54" s="208"/>
      <c r="F54" s="208"/>
      <c r="G54" s="208"/>
      <c r="H54" s="208"/>
      <c r="I54" s="208"/>
      <c r="J54" s="209"/>
    </row>
    <row r="55" spans="1:10" s="4" customFormat="1" ht="20.100000000000001" customHeight="1">
      <c r="A55" s="22" t="s">
        <v>57</v>
      </c>
      <c r="B55" s="8">
        <v>4000</v>
      </c>
      <c r="C55" s="40">
        <f>'ІV кап. інвеат. V кред. '!F7</f>
        <v>0</v>
      </c>
      <c r="D55" s="40">
        <f>'ІV кап. інвеат. V кред. '!G7</f>
        <v>650</v>
      </c>
      <c r="E55" s="40">
        <f>'ІV кап. інвеат. V кред. '!H7</f>
        <v>650</v>
      </c>
      <c r="F55" s="40">
        <f>'ІV кап. інвеат. V кред. '!I7</f>
        <v>1000</v>
      </c>
      <c r="G55" s="39"/>
      <c r="H55" s="39"/>
      <c r="I55" s="39"/>
      <c r="J55" s="39"/>
    </row>
    <row r="56" spans="1:10" ht="24.95" customHeight="1">
      <c r="A56" s="195" t="s">
        <v>58</v>
      </c>
      <c r="B56" s="196"/>
      <c r="C56" s="196"/>
      <c r="D56" s="196"/>
      <c r="E56" s="196"/>
      <c r="F56" s="196"/>
      <c r="G56" s="196"/>
      <c r="H56" s="196"/>
      <c r="I56" s="196"/>
      <c r="J56" s="197"/>
    </row>
    <row r="57" spans="1:10" ht="19.5" customHeight="1">
      <c r="A57" s="125" t="s">
        <v>59</v>
      </c>
      <c r="B57" s="124"/>
      <c r="C57" s="146"/>
      <c r="D57" s="146"/>
      <c r="E57" s="146"/>
      <c r="F57" s="146"/>
      <c r="G57" s="146"/>
      <c r="H57" s="146"/>
      <c r="I57" s="146"/>
      <c r="J57" s="147"/>
    </row>
    <row r="58" spans="1:10" ht="56.25" customHeight="1">
      <c r="A58" s="34" t="s">
        <v>60</v>
      </c>
      <c r="B58" s="158">
        <v>5010</v>
      </c>
      <c r="C58" s="129" t="e">
        <f t="shared" ref="C58:J58" si="1">C46/C42</f>
        <v>#DIV/0!</v>
      </c>
      <c r="D58" s="129">
        <f t="shared" si="1"/>
        <v>5.3029890564599551E-2</v>
      </c>
      <c r="E58" s="129">
        <f t="shared" si="1"/>
        <v>8.5108701574674442E-2</v>
      </c>
      <c r="F58" s="129">
        <f t="shared" si="1"/>
        <v>7.5515870855338382E-2</v>
      </c>
      <c r="G58" s="129" t="e">
        <f t="shared" si="1"/>
        <v>#DIV/0!</v>
      </c>
      <c r="H58" s="129" t="e">
        <f t="shared" si="1"/>
        <v>#DIV/0!</v>
      </c>
      <c r="I58" s="129" t="e">
        <f t="shared" si="1"/>
        <v>#DIV/0!</v>
      </c>
      <c r="J58" s="129" t="e">
        <f t="shared" si="1"/>
        <v>#DIV/0!</v>
      </c>
    </row>
    <row r="59" spans="1:10" ht="93.75">
      <c r="A59" s="34" t="s">
        <v>61</v>
      </c>
      <c r="B59" s="158">
        <v>5011</v>
      </c>
      <c r="C59" s="129" t="e">
        <f>'I. Інф. до фін.плану'!C77/ABS('I. Інф. до фін.плану'!C24+'I. Інф. до фін.плану'!C35+'I. Інф. до фін.плану'!C58+'I. Інф. до фін.плану'!C70)</f>
        <v>#DIV/0!</v>
      </c>
      <c r="D59" s="129">
        <f>'I. Інф. до фін.плану'!D77/ABS('I. Інф. до фін.плану'!D24+'I. Інф. до фін.плану'!D35+'I. Інф. до фін.плану'!D58+'I. Інф. до фін.плану'!D70)</f>
        <v>3.5227094548685514E-2</v>
      </c>
      <c r="E59" s="129">
        <f>'I. Інф. до фін.плану'!E77/ABS('I. Інф. до фін.плану'!E24+'I. Інф. до фін.плану'!E35+'I. Інф. до фін.плану'!E58+'I. Інф. до фін.плану'!E70)</f>
        <v>7.3997609475171144E-2</v>
      </c>
      <c r="F59" s="129">
        <f>'I. Інф. до фін.плану'!F77/ABS('I. Інф. до фін.плану'!F24+'I. Інф. до фін.плану'!F35+'I. Інф. до фін.плану'!F58+'I. Інф. до фін.плану'!F70)</f>
        <v>5.9530078487424462E-2</v>
      </c>
      <c r="G59" s="130"/>
      <c r="H59" s="130"/>
      <c r="I59" s="131" t="s">
        <v>47</v>
      </c>
      <c r="J59" s="131" t="s">
        <v>47</v>
      </c>
    </row>
    <row r="60" spans="1:10" ht="234.75" customHeight="1">
      <c r="A60" s="34" t="s">
        <v>62</v>
      </c>
      <c r="B60" s="158">
        <v>5012</v>
      </c>
      <c r="C60" s="130"/>
      <c r="D60" s="129" t="e">
        <f>((('I. Інф. до фін.плану'!D24+'I. Інф. до фін.плану'!D35+'I. Інф. до фін.плану'!D58+'I. Інф. до фін.плану'!D70)-('I. Інф. до фін.плану'!C24+'I. Інф. до фін.плану'!C35+'I. Інф. до фін.плану'!C58+'I. Інф. до фін.плану'!C70))/('I. Інф. до фін.плану'!C24+'I. Інф. до фін.плану'!C35+'I. Інф. до фін.плану'!C58+'I. Інф. до фін.плану'!C70))-((D77-100)/100)</f>
        <v>#DIV/0!</v>
      </c>
      <c r="E60" s="129" t="e">
        <f>((('I. Інф. до фін.плану'!E24+'I. Інф. до фін.плану'!E35+'I. Інф. до фін.плану'!E58+'I. Інф. до фін.плану'!E70)-('I. Інф. до фін.плану'!C24+'I. Інф. до фін.плану'!C35+'I. Інф. до фін.плану'!C58+'I. Інф. до фін.плану'!C70))/('I. Інф. до фін.плану'!C24+'I. Інф. до фін.плану'!C35+'I. Інф. до фін.плану'!C58+'I. Інф. до фін.плану'!C70))-((E77-100)/100)</f>
        <v>#DIV/0!</v>
      </c>
      <c r="F60" s="129">
        <f>((('I. Інф. до фін.плану'!F24+'I. Інф. до фін.плану'!F35+'I. Інф. до фін.плану'!F58+'I. Інф. до фін.плану'!F70)-('I. Інф. до фін.плану'!D24+'I. Інф. до фін.плану'!D35+'I. Інф. до фін.плану'!D58+'I. Інф. до фін.плану'!D70))/('I. Інф. до фін.плану'!D24+'I. Інф. до фін.плану'!D35+'I. Інф. до фін.плану'!D58+'I. Інф. до фін.плану'!D70))-((F77-100)/100)</f>
        <v>2.0843046046098364</v>
      </c>
      <c r="G60" s="130"/>
      <c r="H60" s="130"/>
      <c r="I60" s="131" t="s">
        <v>47</v>
      </c>
      <c r="J60" s="131" t="s">
        <v>47</v>
      </c>
    </row>
    <row r="61" spans="1:10" ht="56.25">
      <c r="A61" s="23" t="s">
        <v>63</v>
      </c>
      <c r="B61" s="158">
        <v>5013</v>
      </c>
      <c r="C61" s="129" t="e">
        <f>C45/C42</f>
        <v>#DIV/0!</v>
      </c>
      <c r="D61" s="129">
        <f>D45/D42</f>
        <v>5.3574345293188871E-2</v>
      </c>
      <c r="E61" s="129">
        <f>E45/E42</f>
        <v>8.4836266550427725E-2</v>
      </c>
      <c r="F61" s="129">
        <f>F45/F42</f>
        <v>7.5788098219633032E-2</v>
      </c>
      <c r="G61" s="130"/>
      <c r="H61" s="130"/>
      <c r="I61" s="131" t="s">
        <v>47</v>
      </c>
      <c r="J61" s="131" t="s">
        <v>47</v>
      </c>
    </row>
    <row r="62" spans="1:10" ht="45.75" customHeight="1">
      <c r="A62" s="23" t="s">
        <v>64</v>
      </c>
      <c r="B62" s="158">
        <v>5014</v>
      </c>
      <c r="C62" s="129" t="e">
        <f>IF(AND(C46&lt;0,C99&lt;0),C46/C99*-1,C46/C99)</f>
        <v>#DIV/0!</v>
      </c>
      <c r="D62" s="129">
        <f>IF(AND(D46&lt;0,D99&lt;0),D46/D99*-1,D46/D99)</f>
        <v>0.37606177606177604</v>
      </c>
      <c r="E62" s="129">
        <f>IF(AND(E46&lt;0,E99&lt;0),E46/E99*-1,E46/E99)</f>
        <v>0.60308880308880308</v>
      </c>
      <c r="F62" s="129">
        <f>IF(AND(F46&lt;0,F99&lt;0),F46/F99*-1,F46/F99)</f>
        <v>0.79257142857142859</v>
      </c>
      <c r="G62" s="132"/>
      <c r="H62" s="132"/>
      <c r="I62" s="133" t="s">
        <v>47</v>
      </c>
      <c r="J62" s="133" t="s">
        <v>47</v>
      </c>
    </row>
    <row r="63" spans="1:10" ht="45.75" customHeight="1">
      <c r="A63" s="34" t="s">
        <v>65</v>
      </c>
      <c r="B63" s="158">
        <v>5015</v>
      </c>
      <c r="C63" s="129" t="e">
        <f>(C46/C89)</f>
        <v>#DIV/0!</v>
      </c>
      <c r="D63" s="129">
        <f>(D46/D89)</f>
        <v>0.15714746692481446</v>
      </c>
      <c r="E63" s="129">
        <f>(E46/E89)</f>
        <v>0.25201677960632463</v>
      </c>
      <c r="F63" s="129">
        <f>(F46/F89)</f>
        <v>0.39839149791756429</v>
      </c>
      <c r="G63" s="132"/>
      <c r="H63" s="132"/>
      <c r="I63" s="133" t="s">
        <v>47</v>
      </c>
      <c r="J63" s="133" t="s">
        <v>47</v>
      </c>
    </row>
    <row r="64" spans="1:10" ht="131.25" customHeight="1">
      <c r="A64" s="34" t="s">
        <v>66</v>
      </c>
      <c r="B64" s="158">
        <v>5016</v>
      </c>
      <c r="C64" s="130"/>
      <c r="D64" s="129" t="e">
        <f>((D42-C42)/C42)-((D77-100)/100)</f>
        <v>#DIV/0!</v>
      </c>
      <c r="E64" s="129" t="e">
        <f>((E42-C42)/C42)-((E77-100)/100)</f>
        <v>#DIV/0!</v>
      </c>
      <c r="F64" s="129">
        <f>((F42-D42)/D42)-((F77-100)/100)</f>
        <v>2</v>
      </c>
      <c r="G64" s="129">
        <f>((G42-F42)/F42)-((G77-100)/100)</f>
        <v>0</v>
      </c>
      <c r="H64" s="129" t="e">
        <f>((H42-G42)/G42)-((H77-100)/100)</f>
        <v>#DIV/0!</v>
      </c>
      <c r="I64" s="132"/>
      <c r="J64" s="132"/>
    </row>
    <row r="65" spans="1:10">
      <c r="A65" s="33" t="s">
        <v>67</v>
      </c>
      <c r="B65" s="158"/>
      <c r="C65" s="130"/>
      <c r="D65" s="130"/>
      <c r="E65" s="130"/>
      <c r="F65" s="130"/>
      <c r="G65" s="132"/>
      <c r="H65" s="132"/>
      <c r="I65" s="132"/>
      <c r="J65" s="132"/>
    </row>
    <row r="66" spans="1:10" ht="75">
      <c r="A66" s="35" t="s">
        <v>68</v>
      </c>
      <c r="B66" s="157">
        <v>5020</v>
      </c>
      <c r="C66" s="129" t="e">
        <f>C99/(C90+C92)</f>
        <v>#DIV/0!</v>
      </c>
      <c r="D66" s="129">
        <f>D99/(D90+D92)</f>
        <v>0.71784922394678496</v>
      </c>
      <c r="E66" s="129">
        <f>E99/(E90+E92)</f>
        <v>0.71784922394678496</v>
      </c>
      <c r="F66" s="129">
        <f>F99/(F90+F92)</f>
        <v>1.0106843777071903</v>
      </c>
      <c r="G66" s="130"/>
      <c r="H66" s="130"/>
      <c r="I66" s="131" t="s">
        <v>47</v>
      </c>
      <c r="J66" s="131" t="s">
        <v>47</v>
      </c>
    </row>
    <row r="67" spans="1:10" ht="37.5">
      <c r="A67" s="23" t="s">
        <v>69</v>
      </c>
      <c r="B67" s="157">
        <v>5021</v>
      </c>
      <c r="C67" s="129" t="e">
        <f>C45/ABS('I. Інф. до фін.плану'!C81)</f>
        <v>#VALUE!</v>
      </c>
      <c r="D67" s="129" t="e">
        <f>D45/ABS('I. Інф. до фін.плану'!D81)</f>
        <v>#VALUE!</v>
      </c>
      <c r="E67" s="129" t="e">
        <f>E45/ABS('I. Інф. до фін.плану'!E81)</f>
        <v>#VALUE!</v>
      </c>
      <c r="F67" s="129" t="e">
        <f>F45/ABS('I. Інф. до фін.плану'!F81)</f>
        <v>#DIV/0!</v>
      </c>
      <c r="G67" s="130"/>
      <c r="H67" s="130"/>
      <c r="I67" s="131" t="s">
        <v>47</v>
      </c>
      <c r="J67" s="131" t="s">
        <v>47</v>
      </c>
    </row>
    <row r="68" spans="1:10" ht="93.75">
      <c r="A68" s="23" t="s">
        <v>70</v>
      </c>
      <c r="B68" s="157">
        <v>5022</v>
      </c>
      <c r="C68" s="129" t="e">
        <f>((C93+C91)-(C88+C87))/C45</f>
        <v>#DIV/0!</v>
      </c>
      <c r="D68" s="129">
        <f>((D93+D91)-(D88+D87))/D45</f>
        <v>-2.1910569105691056</v>
      </c>
      <c r="E68" s="129">
        <f>((E93+E91)-(E88+E87))/E45</f>
        <v>-1.384714193962749</v>
      </c>
      <c r="F68" s="129">
        <f>((F93+F91)-(F88+F87))/F45</f>
        <v>-0.90625</v>
      </c>
      <c r="G68" s="130"/>
      <c r="H68" s="130"/>
      <c r="I68" s="131" t="s">
        <v>47</v>
      </c>
      <c r="J68" s="131" t="s">
        <v>47</v>
      </c>
    </row>
    <row r="69" spans="1:10" ht="63" customHeight="1">
      <c r="A69" s="23" t="s">
        <v>71</v>
      </c>
      <c r="B69" s="157">
        <v>5023</v>
      </c>
      <c r="C69" s="129" t="e">
        <f>(C93+C91)/C99</f>
        <v>#DIV/0!</v>
      </c>
      <c r="D69" s="129">
        <f>(D93+D91)/D99</f>
        <v>0</v>
      </c>
      <c r="E69" s="129">
        <f>(E93+E91)/E99</f>
        <v>0</v>
      </c>
      <c r="F69" s="129">
        <f>(F93+F91)/F99</f>
        <v>0</v>
      </c>
      <c r="G69" s="130"/>
      <c r="H69" s="130"/>
      <c r="I69" s="131" t="s">
        <v>47</v>
      </c>
      <c r="J69" s="131" t="s">
        <v>47</v>
      </c>
    </row>
    <row r="70" spans="1:10" ht="75">
      <c r="A70" s="23" t="s">
        <v>72</v>
      </c>
      <c r="B70" s="157">
        <v>5024</v>
      </c>
      <c r="C70" s="129" t="e">
        <f>(C90+C92)/C89</f>
        <v>#DIV/0!</v>
      </c>
      <c r="D70" s="129">
        <f>(D90+D92)/D89</f>
        <v>0.58212326556953853</v>
      </c>
      <c r="E70" s="129">
        <f>(E90+E92)/E89</f>
        <v>0.58212326556953853</v>
      </c>
      <c r="F70" s="129">
        <f>(F90+F92)/F89</f>
        <v>0.49734309923883385</v>
      </c>
      <c r="G70" s="132"/>
      <c r="H70" s="132"/>
      <c r="I70" s="133" t="s">
        <v>47</v>
      </c>
      <c r="J70" s="133" t="s">
        <v>47</v>
      </c>
    </row>
    <row r="71" spans="1:10">
      <c r="A71" s="33" t="s">
        <v>73</v>
      </c>
      <c r="B71" s="157"/>
      <c r="C71" s="130"/>
      <c r="D71" s="130"/>
      <c r="E71" s="130"/>
      <c r="F71" s="130"/>
      <c r="G71" s="132"/>
      <c r="H71" s="132"/>
      <c r="I71" s="133"/>
      <c r="J71" s="133"/>
    </row>
    <row r="72" spans="1:10" ht="58.5" customHeight="1">
      <c r="A72" s="23" t="s">
        <v>74</v>
      </c>
      <c r="B72" s="157">
        <v>5030</v>
      </c>
      <c r="C72" s="129" t="e">
        <f>C83/C92</f>
        <v>#DIV/0!</v>
      </c>
      <c r="D72" s="129">
        <f>D83/D92</f>
        <v>2.2762356127285037</v>
      </c>
      <c r="E72" s="129">
        <f>E83/E92</f>
        <v>2.2762356127285037</v>
      </c>
      <c r="F72" s="129">
        <f>F83/F92</f>
        <v>1.54</v>
      </c>
      <c r="G72" s="132"/>
      <c r="H72" s="132"/>
      <c r="I72" s="133" t="s">
        <v>47</v>
      </c>
      <c r="J72" s="133" t="s">
        <v>47</v>
      </c>
    </row>
    <row r="73" spans="1:10" ht="56.25">
      <c r="A73" s="23" t="s">
        <v>75</v>
      </c>
      <c r="B73" s="157">
        <v>5031</v>
      </c>
      <c r="C73" s="129" t="e">
        <f>(C83-C84)/C92</f>
        <v>#DIV/0!</v>
      </c>
      <c r="D73" s="129">
        <f>(D83-D84)/D92</f>
        <v>2.2762356127285037</v>
      </c>
      <c r="E73" s="129">
        <f>(E83-E84)/E92</f>
        <v>2.2762356127285037</v>
      </c>
      <c r="F73" s="129">
        <f>(F83-F84)/F92</f>
        <v>1.0092000000000001</v>
      </c>
      <c r="G73" s="132"/>
      <c r="H73" s="132"/>
      <c r="I73" s="133" t="s">
        <v>47</v>
      </c>
      <c r="J73" s="133" t="s">
        <v>47</v>
      </c>
    </row>
    <row r="74" spans="1:10" ht="56.25">
      <c r="A74" s="23" t="s">
        <v>76</v>
      </c>
      <c r="B74" s="157">
        <v>5032</v>
      </c>
      <c r="C74" s="129" t="e">
        <f>(C88+C87)/C92</f>
        <v>#DIV/0!</v>
      </c>
      <c r="D74" s="129">
        <f>(D88+D87)/D92</f>
        <v>1.4597156398104265</v>
      </c>
      <c r="E74" s="129">
        <f>(E88+E87)/E92</f>
        <v>1.4597156398104265</v>
      </c>
      <c r="F74" s="129">
        <f>(F88+F87)/F92</f>
        <v>1.0092000000000001</v>
      </c>
      <c r="G74" s="132"/>
      <c r="H74" s="132"/>
      <c r="I74" s="133" t="s">
        <v>47</v>
      </c>
      <c r="J74" s="133" t="s">
        <v>47</v>
      </c>
    </row>
    <row r="75" spans="1:10" ht="75">
      <c r="A75" s="23" t="s">
        <v>77</v>
      </c>
      <c r="B75" s="157">
        <v>5033</v>
      </c>
      <c r="C75" s="129" t="e">
        <f>C85*365/C42</f>
        <v>#DIV/0!</v>
      </c>
      <c r="D75" s="129">
        <f>D85*365/D42</f>
        <v>0</v>
      </c>
      <c r="E75" s="129">
        <f>E85*365/E42</f>
        <v>0</v>
      </c>
      <c r="F75" s="129">
        <f>F85*365/F42</f>
        <v>0</v>
      </c>
      <c r="G75" s="132"/>
      <c r="H75" s="132"/>
      <c r="I75" s="133" t="s">
        <v>47</v>
      </c>
      <c r="J75" s="133" t="s">
        <v>47</v>
      </c>
    </row>
    <row r="76" spans="1:10" ht="75">
      <c r="A76" s="23" t="s">
        <v>78</v>
      </c>
      <c r="B76" s="157">
        <v>5034</v>
      </c>
      <c r="C76" s="129" t="e">
        <f>C94*365/ABS(C43)</f>
        <v>#DIV/0!</v>
      </c>
      <c r="D76" s="129">
        <f>D94*365/ABS(D43)</f>
        <v>0</v>
      </c>
      <c r="E76" s="129">
        <f>E94*365/ABS(E43)</f>
        <v>0</v>
      </c>
      <c r="F76" s="129">
        <f>F94*365/ABS(F43)</f>
        <v>0</v>
      </c>
      <c r="G76" s="132"/>
      <c r="H76" s="132"/>
      <c r="I76" s="133" t="s">
        <v>47</v>
      </c>
      <c r="J76" s="133" t="s">
        <v>47</v>
      </c>
    </row>
    <row r="77" spans="1:10" ht="37.5">
      <c r="A77" s="23" t="s">
        <v>79</v>
      </c>
      <c r="B77" s="157">
        <v>5040</v>
      </c>
      <c r="C77" s="134"/>
      <c r="D77" s="134"/>
      <c r="E77" s="134"/>
      <c r="F77" s="134"/>
      <c r="G77" s="135"/>
      <c r="H77" s="135"/>
      <c r="I77" s="136" t="s">
        <v>47</v>
      </c>
      <c r="J77" s="136" t="s">
        <v>47</v>
      </c>
    </row>
    <row r="78" spans="1:10" ht="24.95" customHeight="1">
      <c r="A78" s="201" t="s">
        <v>80</v>
      </c>
      <c r="B78" s="198"/>
      <c r="C78" s="198"/>
      <c r="D78" s="198"/>
      <c r="E78" s="198"/>
      <c r="F78" s="198"/>
      <c r="G78" s="198"/>
      <c r="H78" s="198"/>
      <c r="I78" s="198"/>
      <c r="J78" s="198"/>
    </row>
    <row r="79" spans="1:10" ht="18.75" customHeight="1">
      <c r="A79" s="23" t="s">
        <v>81</v>
      </c>
      <c r="B79" s="151">
        <v>6000</v>
      </c>
      <c r="C79" s="28"/>
      <c r="D79" s="28">
        <v>2836</v>
      </c>
      <c r="E79" s="28">
        <v>2836</v>
      </c>
      <c r="F79" s="28">
        <v>3113</v>
      </c>
      <c r="G79" s="9" t="s">
        <v>47</v>
      </c>
      <c r="H79" s="9" t="s">
        <v>47</v>
      </c>
      <c r="I79" s="9" t="s">
        <v>47</v>
      </c>
      <c r="J79" s="9" t="s">
        <v>47</v>
      </c>
    </row>
    <row r="80" spans="1:10" ht="18.75" customHeight="1">
      <c r="A80" s="23" t="s">
        <v>82</v>
      </c>
      <c r="B80" s="151">
        <v>6001</v>
      </c>
      <c r="C80" s="40">
        <f>C81-C82</f>
        <v>0</v>
      </c>
      <c r="D80" s="40">
        <f>D81-D82</f>
        <v>2836</v>
      </c>
      <c r="E80" s="40">
        <f>E81-E82</f>
        <v>2836</v>
      </c>
      <c r="F80" s="40">
        <f>F81-F82</f>
        <v>3110</v>
      </c>
      <c r="G80" s="9" t="s">
        <v>47</v>
      </c>
      <c r="H80" s="9" t="s">
        <v>47</v>
      </c>
      <c r="I80" s="9" t="s">
        <v>47</v>
      </c>
      <c r="J80" s="9" t="s">
        <v>47</v>
      </c>
    </row>
    <row r="81" spans="1:10" ht="18.75" customHeight="1">
      <c r="A81" s="23" t="s">
        <v>83</v>
      </c>
      <c r="B81" s="151">
        <v>6002</v>
      </c>
      <c r="C81" s="28"/>
      <c r="D81" s="28">
        <v>6205</v>
      </c>
      <c r="E81" s="28">
        <v>6205</v>
      </c>
      <c r="F81" s="28">
        <v>6126</v>
      </c>
      <c r="G81" s="9" t="s">
        <v>47</v>
      </c>
      <c r="H81" s="9" t="s">
        <v>47</v>
      </c>
      <c r="I81" s="9" t="s">
        <v>47</v>
      </c>
      <c r="J81" s="9" t="s">
        <v>47</v>
      </c>
    </row>
    <row r="82" spans="1:10" ht="18.75" customHeight="1">
      <c r="A82" s="23" t="s">
        <v>84</v>
      </c>
      <c r="B82" s="151">
        <v>6003</v>
      </c>
      <c r="C82" s="28"/>
      <c r="D82" s="28">
        <v>3369</v>
      </c>
      <c r="E82" s="28">
        <v>3369</v>
      </c>
      <c r="F82" s="28">
        <v>3016</v>
      </c>
      <c r="G82" s="9" t="s">
        <v>47</v>
      </c>
      <c r="H82" s="9" t="s">
        <v>47</v>
      </c>
      <c r="I82" s="9" t="s">
        <v>47</v>
      </c>
      <c r="J82" s="9" t="s">
        <v>47</v>
      </c>
    </row>
    <row r="83" spans="1:10" ht="18.75" customHeight="1">
      <c r="A83" s="23" t="s">
        <v>85</v>
      </c>
      <c r="B83" s="151">
        <v>6010</v>
      </c>
      <c r="C83" s="28"/>
      <c r="D83" s="28">
        <v>3362</v>
      </c>
      <c r="E83" s="28">
        <v>3362</v>
      </c>
      <c r="F83" s="28">
        <f>F84+F88</f>
        <v>3850</v>
      </c>
      <c r="G83" s="9" t="s">
        <v>47</v>
      </c>
      <c r="H83" s="9" t="s">
        <v>47</v>
      </c>
      <c r="I83" s="9" t="s">
        <v>47</v>
      </c>
      <c r="J83" s="9" t="s">
        <v>47</v>
      </c>
    </row>
    <row r="84" spans="1:10" ht="18.75" customHeight="1">
      <c r="A84" s="23" t="s">
        <v>86</v>
      </c>
      <c r="B84" s="151">
        <v>6011</v>
      </c>
      <c r="C84" s="28"/>
      <c r="D84" s="28"/>
      <c r="E84" s="28"/>
      <c r="F84" s="28">
        <v>1327</v>
      </c>
      <c r="G84" s="9" t="s">
        <v>47</v>
      </c>
      <c r="H84" s="9" t="s">
        <v>47</v>
      </c>
      <c r="I84" s="9" t="s">
        <v>47</v>
      </c>
      <c r="J84" s="9" t="s">
        <v>47</v>
      </c>
    </row>
    <row r="85" spans="1:10" ht="18.75" customHeight="1">
      <c r="A85" s="23" t="s">
        <v>87</v>
      </c>
      <c r="B85" s="151">
        <v>6012</v>
      </c>
      <c r="C85" s="28"/>
      <c r="D85" s="28"/>
      <c r="E85" s="28"/>
      <c r="F85" s="28"/>
      <c r="G85" s="9" t="s">
        <v>47</v>
      </c>
      <c r="H85" s="9" t="s">
        <v>47</v>
      </c>
      <c r="I85" s="9" t="s">
        <v>47</v>
      </c>
      <c r="J85" s="9" t="s">
        <v>47</v>
      </c>
    </row>
    <row r="86" spans="1:10" ht="18.600000000000001" customHeight="1">
      <c r="A86" s="23" t="s">
        <v>88</v>
      </c>
      <c r="B86" s="151">
        <v>6013</v>
      </c>
      <c r="C86" s="28"/>
      <c r="D86" s="28"/>
      <c r="E86" s="28"/>
      <c r="F86" s="28"/>
      <c r="G86" s="9" t="s">
        <v>47</v>
      </c>
      <c r="H86" s="9" t="s">
        <v>47</v>
      </c>
      <c r="I86" s="9" t="s">
        <v>47</v>
      </c>
      <c r="J86" s="9" t="s">
        <v>47</v>
      </c>
    </row>
    <row r="87" spans="1:10" ht="18.600000000000001" customHeight="1">
      <c r="A87" s="23" t="s">
        <v>89</v>
      </c>
      <c r="B87" s="151">
        <v>6014</v>
      </c>
      <c r="C87" s="28"/>
      <c r="D87" s="28"/>
      <c r="E87" s="28"/>
      <c r="F87" s="28"/>
      <c r="G87" s="9" t="s">
        <v>47</v>
      </c>
      <c r="H87" s="9" t="s">
        <v>47</v>
      </c>
      <c r="I87" s="9" t="s">
        <v>47</v>
      </c>
      <c r="J87" s="9" t="s">
        <v>47</v>
      </c>
    </row>
    <row r="88" spans="1:10" ht="18.600000000000001" customHeight="1">
      <c r="A88" s="23" t="s">
        <v>90</v>
      </c>
      <c r="B88" s="151">
        <v>6015</v>
      </c>
      <c r="C88" s="28"/>
      <c r="D88" s="28">
        <v>2156</v>
      </c>
      <c r="E88" s="28">
        <v>2156</v>
      </c>
      <c r="F88" s="28">
        <v>2523</v>
      </c>
      <c r="G88" s="9" t="s">
        <v>47</v>
      </c>
      <c r="H88" s="9" t="s">
        <v>47</v>
      </c>
      <c r="I88" s="9" t="s">
        <v>47</v>
      </c>
      <c r="J88" s="9" t="s">
        <v>47</v>
      </c>
    </row>
    <row r="89" spans="1:10" s="4" customFormat="1" ht="20.100000000000001" customHeight="1">
      <c r="A89" s="22" t="s">
        <v>91</v>
      </c>
      <c r="B89" s="148">
        <v>6020</v>
      </c>
      <c r="C89" s="39"/>
      <c r="D89" s="39">
        <f>D83+D80</f>
        <v>6198</v>
      </c>
      <c r="E89" s="39">
        <f>E83+E80</f>
        <v>6198</v>
      </c>
      <c r="F89" s="39">
        <f>F83+F79</f>
        <v>6963</v>
      </c>
      <c r="G89" s="38" t="s">
        <v>47</v>
      </c>
      <c r="H89" s="38" t="s">
        <v>47</v>
      </c>
      <c r="I89" s="38" t="s">
        <v>47</v>
      </c>
      <c r="J89" s="38" t="s">
        <v>47</v>
      </c>
    </row>
    <row r="90" spans="1:10" ht="18.600000000000001" customHeight="1">
      <c r="A90" s="23" t="s">
        <v>92</v>
      </c>
      <c r="B90" s="151">
        <v>6030</v>
      </c>
      <c r="C90" s="28"/>
      <c r="D90" s="28">
        <v>2131</v>
      </c>
      <c r="E90" s="28">
        <v>2131</v>
      </c>
      <c r="F90" s="28">
        <v>963</v>
      </c>
      <c r="G90" s="9" t="s">
        <v>47</v>
      </c>
      <c r="H90" s="9" t="s">
        <v>47</v>
      </c>
      <c r="I90" s="9" t="s">
        <v>47</v>
      </c>
      <c r="J90" s="9" t="s">
        <v>47</v>
      </c>
    </row>
    <row r="91" spans="1:10" ht="18.600000000000001" customHeight="1">
      <c r="A91" s="23" t="s">
        <v>93</v>
      </c>
      <c r="B91" s="151">
        <v>6031</v>
      </c>
      <c r="C91" s="28"/>
      <c r="D91" s="28"/>
      <c r="E91" s="28"/>
      <c r="F91" s="28"/>
      <c r="G91" s="9" t="s">
        <v>47</v>
      </c>
      <c r="H91" s="9" t="s">
        <v>47</v>
      </c>
      <c r="I91" s="9" t="s">
        <v>47</v>
      </c>
      <c r="J91" s="9" t="s">
        <v>47</v>
      </c>
    </row>
    <row r="92" spans="1:10" ht="18.600000000000001" customHeight="1">
      <c r="A92" s="23" t="s">
        <v>94</v>
      </c>
      <c r="B92" s="151">
        <v>6040</v>
      </c>
      <c r="C92" s="28"/>
      <c r="D92" s="28">
        <v>1477</v>
      </c>
      <c r="E92" s="28">
        <v>1477</v>
      </c>
      <c r="F92" s="28">
        <v>2500</v>
      </c>
      <c r="G92" s="9" t="s">
        <v>47</v>
      </c>
      <c r="H92" s="9" t="s">
        <v>47</v>
      </c>
      <c r="I92" s="9" t="s">
        <v>47</v>
      </c>
      <c r="J92" s="9" t="s">
        <v>47</v>
      </c>
    </row>
    <row r="93" spans="1:10" ht="18.600000000000001" customHeight="1">
      <c r="A93" s="23" t="s">
        <v>95</v>
      </c>
      <c r="B93" s="151">
        <v>6041</v>
      </c>
      <c r="C93" s="28"/>
      <c r="D93" s="28"/>
      <c r="E93" s="28"/>
      <c r="F93" s="28"/>
      <c r="G93" s="9" t="s">
        <v>47</v>
      </c>
      <c r="H93" s="9" t="s">
        <v>47</v>
      </c>
      <c r="I93" s="9" t="s">
        <v>47</v>
      </c>
      <c r="J93" s="9" t="s">
        <v>47</v>
      </c>
    </row>
    <row r="94" spans="1:10" ht="18.75" customHeight="1">
      <c r="A94" s="23" t="s">
        <v>96</v>
      </c>
      <c r="B94" s="151">
        <v>6042</v>
      </c>
      <c r="C94" s="28"/>
      <c r="D94" s="28"/>
      <c r="E94" s="28"/>
      <c r="F94" s="28"/>
      <c r="G94" s="9" t="s">
        <v>47</v>
      </c>
      <c r="H94" s="9" t="s">
        <v>47</v>
      </c>
      <c r="I94" s="9" t="s">
        <v>47</v>
      </c>
      <c r="J94" s="9" t="s">
        <v>47</v>
      </c>
    </row>
    <row r="95" spans="1:10" ht="19.5" customHeight="1">
      <c r="A95" s="23" t="s">
        <v>97</v>
      </c>
      <c r="B95" s="151">
        <v>6043</v>
      </c>
      <c r="C95" s="28"/>
      <c r="D95" s="28"/>
      <c r="E95" s="28"/>
      <c r="F95" s="28"/>
      <c r="G95" s="9" t="s">
        <v>47</v>
      </c>
      <c r="H95" s="9" t="s">
        <v>47</v>
      </c>
      <c r="I95" s="9" t="s">
        <v>47</v>
      </c>
      <c r="J95" s="9" t="s">
        <v>47</v>
      </c>
    </row>
    <row r="96" spans="1:10" s="4" customFormat="1" ht="18.75" customHeight="1">
      <c r="A96" s="22" t="s">
        <v>98</v>
      </c>
      <c r="B96" s="148">
        <v>6050</v>
      </c>
      <c r="C96" s="51"/>
      <c r="D96" s="51">
        <f>D90+D92</f>
        <v>3608</v>
      </c>
      <c r="E96" s="51">
        <f>E90+E92</f>
        <v>3608</v>
      </c>
      <c r="F96" s="51">
        <f>F90+F92</f>
        <v>3463</v>
      </c>
      <c r="G96" s="38" t="s">
        <v>47</v>
      </c>
      <c r="H96" s="38" t="s">
        <v>47</v>
      </c>
      <c r="I96" s="38" t="s">
        <v>47</v>
      </c>
      <c r="J96" s="38" t="s">
        <v>47</v>
      </c>
    </row>
    <row r="97" spans="1:10" ht="18.75" customHeight="1">
      <c r="A97" s="23" t="s">
        <v>99</v>
      </c>
      <c r="B97" s="151">
        <v>6060</v>
      </c>
      <c r="C97" s="28"/>
      <c r="D97" s="28"/>
      <c r="E97" s="28"/>
      <c r="F97" s="28"/>
      <c r="G97" s="9" t="s">
        <v>47</v>
      </c>
      <c r="H97" s="9" t="s">
        <v>47</v>
      </c>
      <c r="I97" s="9" t="s">
        <v>47</v>
      </c>
      <c r="J97" s="9" t="s">
        <v>47</v>
      </c>
    </row>
    <row r="98" spans="1:10" ht="18.75" customHeight="1">
      <c r="A98" s="23" t="s">
        <v>100</v>
      </c>
      <c r="B98" s="151">
        <v>6070</v>
      </c>
      <c r="C98" s="28"/>
      <c r="D98" s="28"/>
      <c r="E98" s="28"/>
      <c r="F98" s="28"/>
      <c r="G98" s="9" t="s">
        <v>47</v>
      </c>
      <c r="H98" s="9" t="s">
        <v>47</v>
      </c>
      <c r="I98" s="9" t="s">
        <v>47</v>
      </c>
      <c r="J98" s="9" t="s">
        <v>47</v>
      </c>
    </row>
    <row r="99" spans="1:10" s="4" customFormat="1" ht="18.75" customHeight="1">
      <c r="A99" s="22" t="s">
        <v>101</v>
      </c>
      <c r="B99" s="148">
        <v>6080</v>
      </c>
      <c r="C99" s="39"/>
      <c r="D99" s="39">
        <f>D89-D96</f>
        <v>2590</v>
      </c>
      <c r="E99" s="39">
        <f>E89-E96</f>
        <v>2590</v>
      </c>
      <c r="F99" s="39">
        <f>F89-F96</f>
        <v>3500</v>
      </c>
      <c r="G99" s="38" t="s">
        <v>47</v>
      </c>
      <c r="H99" s="38" t="s">
        <v>47</v>
      </c>
      <c r="I99" s="38" t="s">
        <v>47</v>
      </c>
      <c r="J99" s="38" t="s">
        <v>47</v>
      </c>
    </row>
    <row r="100" spans="1:10" s="4" customFormat="1" ht="27" customHeight="1">
      <c r="A100" s="198" t="s">
        <v>102</v>
      </c>
      <c r="B100" s="198"/>
      <c r="C100" s="198"/>
      <c r="D100" s="198"/>
      <c r="E100" s="198"/>
      <c r="F100" s="198"/>
      <c r="G100" s="198"/>
      <c r="H100" s="198"/>
      <c r="I100" s="198"/>
      <c r="J100" s="198"/>
    </row>
    <row r="101" spans="1:10" s="4" customFormat="1" ht="18.75" customHeight="1">
      <c r="A101" s="104" t="s">
        <v>103</v>
      </c>
      <c r="B101" s="149">
        <v>7000</v>
      </c>
      <c r="C101" s="148"/>
      <c r="D101" s="148"/>
      <c r="E101" s="148"/>
      <c r="F101" s="40">
        <f>'ІV кап. інвеат. V кред. '!C37</f>
        <v>0</v>
      </c>
      <c r="G101" s="148"/>
      <c r="H101" s="148"/>
      <c r="I101" s="148"/>
      <c r="J101" s="148"/>
    </row>
    <row r="102" spans="1:10" s="4" customFormat="1" ht="18.75" customHeight="1">
      <c r="A102" s="33" t="s">
        <v>104</v>
      </c>
      <c r="B102" s="105" t="s">
        <v>105</v>
      </c>
      <c r="C102" s="40">
        <f>SUM(C103:C105)</f>
        <v>0</v>
      </c>
      <c r="D102" s="40">
        <f>SUM(D103:D105)</f>
        <v>0</v>
      </c>
      <c r="E102" s="40">
        <f>SUM(E103:E105)</f>
        <v>0</v>
      </c>
      <c r="F102" s="40">
        <f>SUM(F103:F105)</f>
        <v>0</v>
      </c>
      <c r="G102" s="39"/>
      <c r="H102" s="39"/>
      <c r="I102" s="39"/>
      <c r="J102" s="39"/>
    </row>
    <row r="103" spans="1:10" s="4" customFormat="1" ht="18.75" customHeight="1">
      <c r="A103" s="23" t="s">
        <v>106</v>
      </c>
      <c r="B103" s="106" t="s">
        <v>107</v>
      </c>
      <c r="C103" s="43"/>
      <c r="D103" s="43"/>
      <c r="E103" s="43"/>
      <c r="F103" s="28">
        <f>'ІV кап. інвеат. V кред. '!E28</f>
        <v>0</v>
      </c>
      <c r="G103" s="28" t="s">
        <v>47</v>
      </c>
      <c r="H103" s="28" t="s">
        <v>47</v>
      </c>
      <c r="I103" s="28" t="s">
        <v>47</v>
      </c>
      <c r="J103" s="28" t="s">
        <v>47</v>
      </c>
    </row>
    <row r="104" spans="1:10" s="4" customFormat="1" ht="18.75" customHeight="1">
      <c r="A104" s="23" t="s">
        <v>108</v>
      </c>
      <c r="B104" s="106" t="s">
        <v>109</v>
      </c>
      <c r="C104" s="28"/>
      <c r="D104" s="28"/>
      <c r="E104" s="28"/>
      <c r="F104" s="28">
        <f>'ІV кап. інвеат. V кред. '!E31</f>
        <v>0</v>
      </c>
      <c r="G104" s="28" t="s">
        <v>47</v>
      </c>
      <c r="H104" s="28" t="s">
        <v>47</v>
      </c>
      <c r="I104" s="28" t="s">
        <v>47</v>
      </c>
      <c r="J104" s="28" t="s">
        <v>47</v>
      </c>
    </row>
    <row r="105" spans="1:10" s="4" customFormat="1" ht="18.75" customHeight="1">
      <c r="A105" s="23" t="s">
        <v>110</v>
      </c>
      <c r="B105" s="106" t="s">
        <v>111</v>
      </c>
      <c r="C105" s="28"/>
      <c r="D105" s="28"/>
      <c r="E105" s="28"/>
      <c r="F105" s="28">
        <f>'ІV кап. інвеат. V кред. '!E34</f>
        <v>0</v>
      </c>
      <c r="G105" s="28" t="s">
        <v>47</v>
      </c>
      <c r="H105" s="28" t="s">
        <v>47</v>
      </c>
      <c r="I105" s="28" t="s">
        <v>47</v>
      </c>
      <c r="J105" s="28" t="s">
        <v>47</v>
      </c>
    </row>
    <row r="106" spans="1:10" s="4" customFormat="1" ht="18.75" customHeight="1">
      <c r="A106" s="22" t="s">
        <v>112</v>
      </c>
      <c r="B106" s="107" t="s">
        <v>113</v>
      </c>
      <c r="C106" s="40">
        <f>SUM(C107:C109)</f>
        <v>0</v>
      </c>
      <c r="D106" s="40">
        <f>SUM(D107:D109)</f>
        <v>0</v>
      </c>
      <c r="E106" s="40">
        <f>SUM(E107:E109)</f>
        <v>0</v>
      </c>
      <c r="F106" s="40">
        <f>SUM(F107:F109)</f>
        <v>0</v>
      </c>
      <c r="G106" s="39"/>
      <c r="H106" s="39"/>
      <c r="I106" s="39"/>
      <c r="J106" s="39"/>
    </row>
    <row r="107" spans="1:10" s="4" customFormat="1" ht="18.75" customHeight="1">
      <c r="A107" s="23" t="s">
        <v>106</v>
      </c>
      <c r="B107" s="106" t="s">
        <v>114</v>
      </c>
      <c r="C107" s="28"/>
      <c r="D107" s="28"/>
      <c r="E107" s="28"/>
      <c r="F107" s="28" t="str">
        <f>'ІV кап. інвеат. V кред. '!F28</f>
        <v>(    )</v>
      </c>
      <c r="G107" s="28" t="s">
        <v>47</v>
      </c>
      <c r="H107" s="28" t="s">
        <v>47</v>
      </c>
      <c r="I107" s="28" t="s">
        <v>47</v>
      </c>
      <c r="J107" s="28" t="s">
        <v>47</v>
      </c>
    </row>
    <row r="108" spans="1:10" s="4" customFormat="1" ht="18.75" customHeight="1">
      <c r="A108" s="23" t="s">
        <v>108</v>
      </c>
      <c r="B108" s="106" t="s">
        <v>115</v>
      </c>
      <c r="C108" s="28"/>
      <c r="D108" s="28"/>
      <c r="E108" s="28"/>
      <c r="F108" s="28" t="str">
        <f>'ІV кап. інвеат. V кред. '!F31</f>
        <v>(    )</v>
      </c>
      <c r="G108" s="28" t="s">
        <v>47</v>
      </c>
      <c r="H108" s="28" t="s">
        <v>47</v>
      </c>
      <c r="I108" s="28" t="s">
        <v>47</v>
      </c>
      <c r="J108" s="28" t="s">
        <v>47</v>
      </c>
    </row>
    <row r="109" spans="1:10" ht="18.75" customHeight="1">
      <c r="A109" s="23" t="s">
        <v>110</v>
      </c>
      <c r="B109" s="106" t="s">
        <v>116</v>
      </c>
      <c r="C109" s="28"/>
      <c r="D109" s="28"/>
      <c r="E109" s="28"/>
      <c r="F109" s="28" t="str">
        <f>'ІV кап. інвеат. V кред. '!F34</f>
        <v>(    )</v>
      </c>
      <c r="G109" s="28" t="s">
        <v>47</v>
      </c>
      <c r="H109" s="28" t="s">
        <v>47</v>
      </c>
      <c r="I109" s="28" t="s">
        <v>47</v>
      </c>
      <c r="J109" s="28" t="s">
        <v>47</v>
      </c>
    </row>
    <row r="110" spans="1:10" ht="18.75" customHeight="1">
      <c r="A110" s="108" t="s">
        <v>117</v>
      </c>
      <c r="B110" s="149">
        <v>7030</v>
      </c>
      <c r="C110" s="39"/>
      <c r="D110" s="39"/>
      <c r="E110" s="39"/>
      <c r="F110" s="40">
        <f>'ІV кап. інвеат. V кред. '!L37</f>
        <v>0</v>
      </c>
      <c r="G110" s="39"/>
      <c r="H110" s="39"/>
      <c r="I110" s="39"/>
      <c r="J110" s="39"/>
    </row>
    <row r="111" spans="1:10" ht="27" customHeight="1">
      <c r="A111" s="198" t="s">
        <v>118</v>
      </c>
      <c r="B111" s="198"/>
      <c r="C111" s="198"/>
      <c r="D111" s="198"/>
      <c r="E111" s="198"/>
      <c r="F111" s="198"/>
      <c r="G111" s="198"/>
      <c r="H111" s="198"/>
      <c r="I111" s="198"/>
      <c r="J111" s="198"/>
    </row>
    <row r="112" spans="1:10" s="3" customFormat="1" ht="60.75" customHeight="1">
      <c r="A112" s="119" t="s">
        <v>119</v>
      </c>
      <c r="B112" s="48" t="s">
        <v>120</v>
      </c>
      <c r="C112" s="40">
        <f>SUM(C113:C117)</f>
        <v>0</v>
      </c>
      <c r="D112" s="40">
        <f>SUM(D113:D117)</f>
        <v>108</v>
      </c>
      <c r="E112" s="40">
        <f>SUM(E113:E117)</f>
        <v>108</v>
      </c>
      <c r="F112" s="40">
        <f>SUM(F113:F117)</f>
        <v>108</v>
      </c>
      <c r="G112" s="38"/>
      <c r="H112" s="38"/>
      <c r="I112" s="38"/>
      <c r="J112" s="38"/>
    </row>
    <row r="113" spans="1:10" s="3" customFormat="1" ht="18.75" customHeight="1">
      <c r="A113" s="120" t="s">
        <v>121</v>
      </c>
      <c r="B113" s="36" t="s">
        <v>122</v>
      </c>
      <c r="C113" s="28"/>
      <c r="D113" s="28"/>
      <c r="E113" s="28"/>
      <c r="F113" s="28"/>
      <c r="G113" s="9" t="s">
        <v>47</v>
      </c>
      <c r="H113" s="9" t="s">
        <v>47</v>
      </c>
      <c r="I113" s="9" t="s">
        <v>47</v>
      </c>
      <c r="J113" s="9" t="s">
        <v>47</v>
      </c>
    </row>
    <row r="114" spans="1:10" s="3" customFormat="1" ht="18.75" customHeight="1">
      <c r="A114" s="120" t="s">
        <v>123</v>
      </c>
      <c r="B114" s="36" t="s">
        <v>124</v>
      </c>
      <c r="C114" s="28"/>
      <c r="D114" s="28"/>
      <c r="E114" s="28"/>
      <c r="F114" s="28"/>
      <c r="G114" s="9" t="s">
        <v>47</v>
      </c>
      <c r="H114" s="9" t="s">
        <v>47</v>
      </c>
      <c r="I114" s="9" t="s">
        <v>47</v>
      </c>
      <c r="J114" s="9" t="s">
        <v>47</v>
      </c>
    </row>
    <row r="115" spans="1:10" s="3" customFormat="1" ht="18.75" customHeight="1">
      <c r="A115" s="53" t="s">
        <v>125</v>
      </c>
      <c r="B115" s="36" t="s">
        <v>126</v>
      </c>
      <c r="C115" s="28"/>
      <c r="D115" s="28">
        <v>1</v>
      </c>
      <c r="E115" s="28">
        <v>1</v>
      </c>
      <c r="F115" s="28">
        <v>1</v>
      </c>
      <c r="G115" s="9" t="s">
        <v>47</v>
      </c>
      <c r="H115" s="9" t="s">
        <v>47</v>
      </c>
      <c r="I115" s="9" t="s">
        <v>47</v>
      </c>
      <c r="J115" s="9" t="s">
        <v>47</v>
      </c>
    </row>
    <row r="116" spans="1:10" s="3" customFormat="1" ht="18.75" customHeight="1">
      <c r="A116" s="53" t="s">
        <v>127</v>
      </c>
      <c r="B116" s="36" t="s">
        <v>128</v>
      </c>
      <c r="C116" s="28"/>
      <c r="D116" s="28">
        <v>11</v>
      </c>
      <c r="E116" s="28">
        <v>11</v>
      </c>
      <c r="F116" s="28">
        <v>11</v>
      </c>
      <c r="G116" s="9" t="s">
        <v>47</v>
      </c>
      <c r="H116" s="9" t="s">
        <v>47</v>
      </c>
      <c r="I116" s="9" t="s">
        <v>47</v>
      </c>
      <c r="J116" s="9" t="s">
        <v>47</v>
      </c>
    </row>
    <row r="117" spans="1:10" s="3" customFormat="1" ht="18.75" customHeight="1">
      <c r="A117" s="53" t="s">
        <v>129</v>
      </c>
      <c r="B117" s="36" t="s">
        <v>130</v>
      </c>
      <c r="C117" s="28"/>
      <c r="D117" s="28">
        <v>96</v>
      </c>
      <c r="E117" s="28">
        <v>96</v>
      </c>
      <c r="F117" s="28">
        <v>96</v>
      </c>
      <c r="G117" s="9" t="s">
        <v>47</v>
      </c>
      <c r="H117" s="9" t="s">
        <v>47</v>
      </c>
      <c r="I117" s="9" t="s">
        <v>47</v>
      </c>
      <c r="J117" s="9" t="s">
        <v>47</v>
      </c>
    </row>
    <row r="118" spans="1:10" s="3" customFormat="1" ht="18.75" customHeight="1">
      <c r="A118" s="119" t="s">
        <v>131</v>
      </c>
      <c r="B118" s="48" t="s">
        <v>132</v>
      </c>
      <c r="C118" s="40">
        <f>'I. Інф. до фін.плану'!C104</f>
        <v>0</v>
      </c>
      <c r="D118" s="40">
        <f>'I. Інф. до фін.плану'!D104</f>
        <v>12796</v>
      </c>
      <c r="E118" s="40">
        <f>'I. Інф. до фін.плану'!E104</f>
        <v>12786</v>
      </c>
      <c r="F118" s="40">
        <f>'I. Інф. до фін.плану'!F104</f>
        <v>25592</v>
      </c>
      <c r="G118" s="38"/>
      <c r="H118" s="38"/>
      <c r="I118" s="38"/>
      <c r="J118" s="38"/>
    </row>
    <row r="119" spans="1:10" s="3" customFormat="1" ht="18.75" customHeight="1">
      <c r="A119" s="23" t="s">
        <v>121</v>
      </c>
      <c r="B119" s="36" t="s">
        <v>133</v>
      </c>
      <c r="C119" s="28"/>
      <c r="D119" s="28"/>
      <c r="E119" s="28"/>
      <c r="F119" s="28"/>
      <c r="G119" s="9" t="s">
        <v>47</v>
      </c>
      <c r="H119" s="9" t="s">
        <v>47</v>
      </c>
      <c r="I119" s="9" t="s">
        <v>47</v>
      </c>
      <c r="J119" s="9" t="s">
        <v>47</v>
      </c>
    </row>
    <row r="120" spans="1:10" s="3" customFormat="1" ht="18.75" customHeight="1">
      <c r="A120" s="23" t="s">
        <v>123</v>
      </c>
      <c r="B120" s="36" t="s">
        <v>134</v>
      </c>
      <c r="C120" s="28"/>
      <c r="D120" s="28"/>
      <c r="E120" s="28"/>
      <c r="F120" s="28"/>
      <c r="G120" s="9" t="s">
        <v>47</v>
      </c>
      <c r="H120" s="9" t="s">
        <v>47</v>
      </c>
      <c r="I120" s="9" t="s">
        <v>47</v>
      </c>
      <c r="J120" s="9" t="s">
        <v>47</v>
      </c>
    </row>
    <row r="121" spans="1:10" s="3" customFormat="1" ht="18.75" customHeight="1">
      <c r="A121" s="5" t="s">
        <v>125</v>
      </c>
      <c r="B121" s="36" t="s">
        <v>135</v>
      </c>
      <c r="C121" s="28"/>
      <c r="D121" s="28">
        <v>243</v>
      </c>
      <c r="E121" s="28">
        <v>243</v>
      </c>
      <c r="F121" s="28">
        <v>432</v>
      </c>
      <c r="G121" s="9" t="s">
        <v>47</v>
      </c>
      <c r="H121" s="9" t="s">
        <v>47</v>
      </c>
      <c r="I121" s="9" t="s">
        <v>47</v>
      </c>
      <c r="J121" s="9" t="s">
        <v>47</v>
      </c>
    </row>
    <row r="122" spans="1:10" s="3" customFormat="1" ht="18.75" customHeight="1">
      <c r="A122" s="5" t="s">
        <v>127</v>
      </c>
      <c r="B122" s="36" t="s">
        <v>136</v>
      </c>
      <c r="C122" s="28"/>
      <c r="D122" s="28">
        <v>1410</v>
      </c>
      <c r="E122" s="28">
        <v>1410</v>
      </c>
      <c r="F122" s="28">
        <v>2878</v>
      </c>
      <c r="G122" s="9" t="s">
        <v>47</v>
      </c>
      <c r="H122" s="9" t="s">
        <v>47</v>
      </c>
      <c r="I122" s="9" t="s">
        <v>47</v>
      </c>
      <c r="J122" s="9" t="s">
        <v>47</v>
      </c>
    </row>
    <row r="123" spans="1:10" s="3" customFormat="1" ht="18.75" customHeight="1">
      <c r="A123" s="5" t="s">
        <v>129</v>
      </c>
      <c r="B123" s="36" t="s">
        <v>137</v>
      </c>
      <c r="C123" s="28"/>
      <c r="D123" s="28">
        <v>11143</v>
      </c>
      <c r="E123" s="28">
        <v>11143</v>
      </c>
      <c r="F123" s="28">
        <v>22282</v>
      </c>
      <c r="G123" s="9" t="s">
        <v>47</v>
      </c>
      <c r="H123" s="9" t="s">
        <v>47</v>
      </c>
      <c r="I123" s="9" t="s">
        <v>47</v>
      </c>
      <c r="J123" s="9" t="s">
        <v>47</v>
      </c>
    </row>
    <row r="124" spans="1:10" s="3" customFormat="1" ht="37.5">
      <c r="A124" s="22" t="s">
        <v>138</v>
      </c>
      <c r="B124" s="48" t="s">
        <v>139</v>
      </c>
      <c r="C124" s="82" t="e">
        <f t="shared" ref="C124:J126" si="2">(C118/C112)/12*1000</f>
        <v>#DIV/0!</v>
      </c>
      <c r="D124" s="40">
        <f>(D118/D112)/6*1000</f>
        <v>19746.913580246914</v>
      </c>
      <c r="E124" s="40">
        <f>(E118/E112)/6*1000</f>
        <v>19731.481481481482</v>
      </c>
      <c r="F124" s="40">
        <f>(F118/F112)/12*1000</f>
        <v>19746.913580246914</v>
      </c>
      <c r="G124" s="40" t="e">
        <f t="shared" si="2"/>
        <v>#DIV/0!</v>
      </c>
      <c r="H124" s="40" t="e">
        <f t="shared" si="2"/>
        <v>#DIV/0!</v>
      </c>
      <c r="I124" s="40" t="e">
        <f t="shared" si="2"/>
        <v>#DIV/0!</v>
      </c>
      <c r="J124" s="40" t="e">
        <f t="shared" si="2"/>
        <v>#DIV/0!</v>
      </c>
    </row>
    <row r="125" spans="1:10" s="3" customFormat="1" ht="18.75" customHeight="1">
      <c r="A125" s="23" t="s">
        <v>140</v>
      </c>
      <c r="B125" s="36" t="s">
        <v>141</v>
      </c>
      <c r="C125" s="127" t="e">
        <f t="shared" si="2"/>
        <v>#DIV/0!</v>
      </c>
      <c r="D125" s="127" t="e">
        <f t="shared" si="2"/>
        <v>#DIV/0!</v>
      </c>
      <c r="E125" s="127" t="e">
        <f t="shared" si="2"/>
        <v>#DIV/0!</v>
      </c>
      <c r="F125" s="127" t="e">
        <f t="shared" si="2"/>
        <v>#DIV/0!</v>
      </c>
      <c r="G125" s="9" t="s">
        <v>47</v>
      </c>
      <c r="H125" s="9" t="s">
        <v>47</v>
      </c>
      <c r="I125" s="9" t="s">
        <v>47</v>
      </c>
      <c r="J125" s="9" t="s">
        <v>47</v>
      </c>
    </row>
    <row r="126" spans="1:10" s="3" customFormat="1" ht="18.75" customHeight="1">
      <c r="A126" s="23" t="s">
        <v>142</v>
      </c>
      <c r="B126" s="36" t="s">
        <v>143</v>
      </c>
      <c r="C126" s="127" t="e">
        <f t="shared" si="2"/>
        <v>#DIV/0!</v>
      </c>
      <c r="D126" s="127" t="e">
        <f t="shared" si="2"/>
        <v>#DIV/0!</v>
      </c>
      <c r="E126" s="127" t="e">
        <f t="shared" si="2"/>
        <v>#DIV/0!</v>
      </c>
      <c r="F126" s="127" t="e">
        <f t="shared" si="2"/>
        <v>#DIV/0!</v>
      </c>
      <c r="G126" s="9" t="s">
        <v>47</v>
      </c>
      <c r="H126" s="9" t="s">
        <v>47</v>
      </c>
      <c r="I126" s="9" t="s">
        <v>47</v>
      </c>
      <c r="J126" s="9" t="s">
        <v>47</v>
      </c>
    </row>
    <row r="127" spans="1:10" s="3" customFormat="1" ht="18.75" customHeight="1">
      <c r="A127" s="5" t="s">
        <v>144</v>
      </c>
      <c r="B127" s="36" t="s">
        <v>145</v>
      </c>
      <c r="C127" s="127" t="e">
        <f>(C121/C115)/12*1000</f>
        <v>#DIV/0!</v>
      </c>
      <c r="D127" s="127">
        <f>(D121/D115)/7*1000</f>
        <v>34714.285714285717</v>
      </c>
      <c r="E127" s="127">
        <f>(E121/E115)/7*1000</f>
        <v>34714.285714285717</v>
      </c>
      <c r="F127" s="127">
        <f>(F121/F115)/12*1000</f>
        <v>36000</v>
      </c>
      <c r="G127" s="9" t="s">
        <v>47</v>
      </c>
      <c r="H127" s="9" t="s">
        <v>47</v>
      </c>
      <c r="I127" s="9" t="s">
        <v>47</v>
      </c>
      <c r="J127" s="9" t="s">
        <v>47</v>
      </c>
    </row>
    <row r="128" spans="1:10" s="113" customFormat="1" ht="18.75" customHeight="1">
      <c r="A128" s="110" t="s">
        <v>146</v>
      </c>
      <c r="B128" s="111" t="s">
        <v>147</v>
      </c>
      <c r="C128" s="128"/>
      <c r="D128" s="128">
        <v>27000</v>
      </c>
      <c r="E128" s="128">
        <v>27000</v>
      </c>
      <c r="F128" s="128">
        <v>27000</v>
      </c>
      <c r="G128" s="112" t="s">
        <v>47</v>
      </c>
      <c r="H128" s="112" t="s">
        <v>47</v>
      </c>
      <c r="I128" s="112" t="s">
        <v>47</v>
      </c>
      <c r="J128" s="112" t="s">
        <v>47</v>
      </c>
    </row>
    <row r="129" spans="1:10" s="113" customFormat="1" ht="18.75" customHeight="1">
      <c r="A129" s="110" t="s">
        <v>148</v>
      </c>
      <c r="B129" s="111" t="s">
        <v>149</v>
      </c>
      <c r="C129" s="128"/>
      <c r="D129" s="128"/>
      <c r="E129" s="128"/>
      <c r="F129" s="128"/>
      <c r="G129" s="112" t="s">
        <v>47</v>
      </c>
      <c r="H129" s="112" t="s">
        <v>47</v>
      </c>
      <c r="I129" s="112" t="s">
        <v>47</v>
      </c>
      <c r="J129" s="112" t="s">
        <v>47</v>
      </c>
    </row>
    <row r="130" spans="1:10" s="113" customFormat="1" ht="18.75" customHeight="1">
      <c r="A130" s="110" t="s">
        <v>150</v>
      </c>
      <c r="B130" s="111" t="s">
        <v>151</v>
      </c>
      <c r="C130" s="128"/>
      <c r="D130" s="128"/>
      <c r="E130" s="128"/>
      <c r="F130" s="128"/>
      <c r="G130" s="112" t="s">
        <v>47</v>
      </c>
      <c r="H130" s="112" t="s">
        <v>47</v>
      </c>
      <c r="I130" s="112" t="s">
        <v>47</v>
      </c>
      <c r="J130" s="112" t="s">
        <v>47</v>
      </c>
    </row>
    <row r="131" spans="1:10" s="3" customFormat="1" ht="18.75" customHeight="1">
      <c r="A131" s="5" t="s">
        <v>152</v>
      </c>
      <c r="B131" s="36" t="s">
        <v>153</v>
      </c>
      <c r="C131" s="127" t="e">
        <f t="shared" ref="C131:C132" si="3">(C122/C116)/12*1000</f>
        <v>#DIV/0!</v>
      </c>
      <c r="D131" s="127">
        <f>(D122/D116)/6*1000</f>
        <v>21363.636363636364</v>
      </c>
      <c r="E131" s="127">
        <f>(E122/E116)/6*1000</f>
        <v>21363.636363636364</v>
      </c>
      <c r="F131" s="127">
        <f>(F122/F116)/12*1000</f>
        <v>21803.0303030303</v>
      </c>
      <c r="G131" s="9" t="s">
        <v>47</v>
      </c>
      <c r="H131" s="9" t="s">
        <v>47</v>
      </c>
      <c r="I131" s="9" t="s">
        <v>47</v>
      </c>
      <c r="J131" s="9" t="s">
        <v>47</v>
      </c>
    </row>
    <row r="132" spans="1:10" s="3" customFormat="1" ht="18.75" customHeight="1">
      <c r="A132" s="5" t="s">
        <v>154</v>
      </c>
      <c r="B132" s="36" t="s">
        <v>155</v>
      </c>
      <c r="C132" s="127" t="e">
        <f t="shared" si="3"/>
        <v>#DIV/0!</v>
      </c>
      <c r="D132" s="127">
        <f>(D123/D117)/6*1000</f>
        <v>19345.486111111109</v>
      </c>
      <c r="E132" s="127">
        <f>(E123/E117)/6*1000</f>
        <v>19345.486111111109</v>
      </c>
      <c r="F132" s="127">
        <f>(F123/F117)/12*1000</f>
        <v>19342.013888888891</v>
      </c>
      <c r="G132" s="9" t="s">
        <v>47</v>
      </c>
      <c r="H132" s="9" t="s">
        <v>47</v>
      </c>
      <c r="I132" s="9" t="s">
        <v>47</v>
      </c>
      <c r="J132" s="9" t="s">
        <v>47</v>
      </c>
    </row>
    <row r="133" spans="1:10" s="3" customFormat="1" ht="18.75" customHeight="1">
      <c r="A133" s="19"/>
      <c r="C133" s="18"/>
      <c r="D133" s="20"/>
      <c r="E133" s="20"/>
      <c r="F133" s="20"/>
      <c r="G133" s="169"/>
      <c r="H133" s="169"/>
      <c r="I133" s="169"/>
      <c r="J133" s="169"/>
    </row>
    <row r="134" spans="1:10" s="3" customFormat="1" ht="18.75" customHeight="1">
      <c r="A134" s="19"/>
      <c r="C134" s="87"/>
      <c r="D134" s="20"/>
      <c r="E134" s="20"/>
      <c r="F134" s="20"/>
      <c r="G134" s="169"/>
      <c r="H134" s="169"/>
      <c r="I134" s="169"/>
      <c r="J134" s="169"/>
    </row>
    <row r="135" spans="1:10" s="3" customFormat="1" ht="18.75" customHeight="1">
      <c r="A135" s="176" t="s">
        <v>156</v>
      </c>
      <c r="B135" s="93"/>
      <c r="C135" s="193" t="s">
        <v>157</v>
      </c>
      <c r="D135" s="194"/>
      <c r="E135" s="194"/>
      <c r="F135" s="194"/>
      <c r="G135" s="92"/>
      <c r="I135" s="3" t="s">
        <v>158</v>
      </c>
    </row>
    <row r="136" spans="1:10" s="3" customFormat="1" ht="18.75" customHeight="1">
      <c r="A136" s="145" t="s">
        <v>159</v>
      </c>
      <c r="B136" s="94"/>
      <c r="C136" s="191" t="s">
        <v>160</v>
      </c>
      <c r="D136" s="191"/>
      <c r="E136" s="191"/>
      <c r="F136" s="191"/>
      <c r="G136" s="161"/>
      <c r="H136" s="192" t="s">
        <v>161</v>
      </c>
      <c r="I136" s="192"/>
      <c r="J136" s="192"/>
    </row>
    <row r="137" spans="1:10" s="3" customFormat="1">
      <c r="A137" s="16"/>
      <c r="F137" s="2"/>
      <c r="G137" s="2"/>
      <c r="H137" s="2"/>
      <c r="I137" s="2"/>
      <c r="J137" s="2"/>
    </row>
    <row r="138" spans="1:10" s="3" customFormat="1">
      <c r="A138" s="16"/>
      <c r="F138" s="2"/>
      <c r="G138" s="2"/>
      <c r="H138" s="2"/>
      <c r="I138" s="2"/>
      <c r="J138" s="2"/>
    </row>
    <row r="139" spans="1:10" s="3" customFormat="1">
      <c r="A139" s="16"/>
      <c r="F139" s="2"/>
      <c r="G139" s="2"/>
      <c r="H139" s="2"/>
      <c r="I139" s="2"/>
      <c r="J139" s="2"/>
    </row>
    <row r="140" spans="1:10" s="3" customFormat="1">
      <c r="A140" s="16"/>
      <c r="F140" s="2"/>
      <c r="G140" s="2"/>
      <c r="H140" s="2"/>
      <c r="I140" s="2"/>
      <c r="J140" s="2"/>
    </row>
    <row r="141" spans="1:10" s="3" customFormat="1">
      <c r="A141" s="16"/>
      <c r="F141" s="2"/>
      <c r="G141" s="2"/>
      <c r="H141" s="2"/>
      <c r="I141" s="2"/>
      <c r="J141" s="2"/>
    </row>
    <row r="142" spans="1:10" s="3" customFormat="1">
      <c r="A142" s="16"/>
      <c r="F142" s="2"/>
      <c r="G142" s="2"/>
      <c r="H142" s="2"/>
      <c r="I142" s="2"/>
      <c r="J142" s="2"/>
    </row>
    <row r="143" spans="1:10" s="3" customFormat="1">
      <c r="A143" s="16"/>
      <c r="F143" s="2"/>
      <c r="G143" s="2"/>
      <c r="H143" s="2"/>
      <c r="I143" s="2"/>
      <c r="J143" s="2"/>
    </row>
    <row r="144" spans="1:10" s="3" customFormat="1">
      <c r="A144" s="16"/>
      <c r="F144" s="2"/>
      <c r="G144" s="2"/>
      <c r="H144" s="2"/>
      <c r="I144" s="2"/>
      <c r="J144" s="2"/>
    </row>
    <row r="145" spans="1:10" s="3" customFormat="1">
      <c r="A145" s="16"/>
      <c r="F145" s="2"/>
      <c r="G145" s="2"/>
      <c r="H145" s="2"/>
      <c r="I145" s="2"/>
      <c r="J145" s="2"/>
    </row>
    <row r="146" spans="1:10" s="3" customFormat="1">
      <c r="A146" s="16"/>
      <c r="F146" s="2"/>
      <c r="G146" s="2"/>
      <c r="H146" s="2"/>
      <c r="I146" s="2"/>
      <c r="J146" s="2"/>
    </row>
    <row r="147" spans="1:10" s="3" customFormat="1">
      <c r="A147" s="16"/>
      <c r="F147" s="2"/>
      <c r="G147" s="2"/>
      <c r="H147" s="2"/>
      <c r="I147" s="2"/>
      <c r="J147" s="2"/>
    </row>
    <row r="148" spans="1:10" s="3" customFormat="1">
      <c r="A148" s="16"/>
      <c r="F148" s="2"/>
      <c r="G148" s="2"/>
      <c r="H148" s="2"/>
      <c r="I148" s="2"/>
      <c r="J148" s="2"/>
    </row>
    <row r="149" spans="1:10" s="3" customFormat="1">
      <c r="A149" s="16"/>
      <c r="F149" s="2"/>
      <c r="G149" s="2"/>
      <c r="H149" s="2"/>
      <c r="I149" s="2"/>
      <c r="J149" s="2"/>
    </row>
    <row r="150" spans="1:10" s="3" customFormat="1">
      <c r="A150" s="16"/>
      <c r="F150" s="2"/>
      <c r="G150" s="2"/>
      <c r="H150" s="2"/>
      <c r="I150" s="2"/>
      <c r="J150" s="2"/>
    </row>
    <row r="151" spans="1:10" s="3" customFormat="1">
      <c r="A151" s="16"/>
      <c r="F151" s="2"/>
      <c r="G151" s="2"/>
      <c r="H151" s="2"/>
      <c r="I151" s="2"/>
      <c r="J151" s="2"/>
    </row>
    <row r="152" spans="1:10" s="3" customFormat="1">
      <c r="A152" s="16"/>
      <c r="F152" s="2"/>
      <c r="G152" s="2"/>
      <c r="H152" s="2"/>
      <c r="I152" s="2"/>
      <c r="J152" s="2"/>
    </row>
    <row r="153" spans="1:10" s="3" customFormat="1">
      <c r="A153" s="16"/>
      <c r="F153" s="2"/>
      <c r="G153" s="2"/>
      <c r="H153" s="2"/>
      <c r="I153" s="2"/>
      <c r="J153" s="2"/>
    </row>
    <row r="154" spans="1:10" s="3" customFormat="1">
      <c r="A154" s="16"/>
      <c r="F154" s="2"/>
      <c r="G154" s="2"/>
      <c r="H154" s="2"/>
      <c r="I154" s="2"/>
      <c r="J154" s="2"/>
    </row>
    <row r="155" spans="1:10" s="3" customFormat="1">
      <c r="A155" s="16"/>
      <c r="F155" s="2"/>
      <c r="G155" s="2"/>
      <c r="H155" s="2"/>
      <c r="I155" s="2"/>
      <c r="J155" s="2"/>
    </row>
    <row r="156" spans="1:10" s="3" customFormat="1">
      <c r="A156" s="16"/>
      <c r="F156" s="2"/>
      <c r="G156" s="2"/>
      <c r="H156" s="2"/>
      <c r="I156" s="2"/>
      <c r="J156" s="2"/>
    </row>
    <row r="157" spans="1:10" s="3" customFormat="1">
      <c r="A157" s="16"/>
      <c r="F157" s="2"/>
      <c r="G157" s="2"/>
      <c r="H157" s="2"/>
      <c r="I157" s="2"/>
      <c r="J157" s="2"/>
    </row>
    <row r="158" spans="1:10" s="3" customFormat="1">
      <c r="A158" s="16"/>
      <c r="F158" s="2"/>
      <c r="G158" s="2"/>
      <c r="H158" s="2"/>
      <c r="I158" s="2"/>
      <c r="J158" s="2"/>
    </row>
    <row r="159" spans="1:10" s="3" customFormat="1">
      <c r="A159" s="16"/>
      <c r="F159" s="2"/>
      <c r="G159" s="2"/>
      <c r="H159" s="2"/>
      <c r="I159" s="2"/>
      <c r="J159" s="2"/>
    </row>
    <row r="160" spans="1:10" s="3" customFormat="1">
      <c r="A160" s="16"/>
      <c r="F160" s="2"/>
      <c r="G160" s="2"/>
      <c r="H160" s="2"/>
      <c r="I160" s="2"/>
      <c r="J160" s="2"/>
    </row>
    <row r="161" spans="1:10" s="3" customFormat="1">
      <c r="A161" s="16"/>
      <c r="F161" s="2"/>
      <c r="G161" s="2"/>
      <c r="H161" s="2"/>
      <c r="I161" s="2"/>
      <c r="J161" s="2"/>
    </row>
    <row r="162" spans="1:10" s="3" customFormat="1">
      <c r="A162" s="16"/>
      <c r="F162" s="2"/>
      <c r="G162" s="2"/>
      <c r="H162" s="2"/>
      <c r="I162" s="2"/>
      <c r="J162" s="2"/>
    </row>
    <row r="163" spans="1:10" s="3" customFormat="1">
      <c r="A163" s="16"/>
      <c r="F163" s="2"/>
      <c r="G163" s="2"/>
      <c r="H163" s="2"/>
      <c r="I163" s="2"/>
      <c r="J163" s="2"/>
    </row>
    <row r="164" spans="1:10" s="3" customFormat="1">
      <c r="A164" s="16"/>
      <c r="F164" s="2"/>
      <c r="G164" s="2"/>
      <c r="H164" s="2"/>
      <c r="I164" s="2"/>
      <c r="J164" s="2"/>
    </row>
    <row r="165" spans="1:10" s="3" customFormat="1">
      <c r="A165" s="16"/>
      <c r="F165" s="2"/>
      <c r="G165" s="2"/>
      <c r="H165" s="2"/>
      <c r="I165" s="2"/>
      <c r="J165" s="2"/>
    </row>
    <row r="166" spans="1:10" s="3" customFormat="1">
      <c r="A166" s="16"/>
      <c r="F166" s="2"/>
      <c r="G166" s="2"/>
      <c r="H166" s="2"/>
      <c r="I166" s="2"/>
      <c r="J166" s="2"/>
    </row>
    <row r="167" spans="1:10" s="3" customFormat="1">
      <c r="A167" s="16"/>
      <c r="F167" s="2"/>
      <c r="G167" s="2"/>
      <c r="H167" s="2"/>
      <c r="I167" s="2"/>
      <c r="J167" s="2"/>
    </row>
    <row r="168" spans="1:10" s="3" customFormat="1">
      <c r="A168" s="16"/>
      <c r="F168" s="2"/>
      <c r="G168" s="2"/>
      <c r="H168" s="2"/>
      <c r="I168" s="2"/>
      <c r="J168" s="2"/>
    </row>
    <row r="169" spans="1:10" s="3" customFormat="1">
      <c r="A169" s="16"/>
      <c r="F169" s="2"/>
      <c r="G169" s="2"/>
      <c r="H169" s="2"/>
      <c r="I169" s="2"/>
      <c r="J169" s="2"/>
    </row>
    <row r="170" spans="1:10" s="3" customFormat="1">
      <c r="A170" s="16"/>
      <c r="F170" s="2"/>
      <c r="G170" s="2"/>
      <c r="H170" s="2"/>
      <c r="I170" s="2"/>
      <c r="J170" s="2"/>
    </row>
    <row r="171" spans="1:10" s="3" customFormat="1">
      <c r="A171" s="16"/>
      <c r="F171" s="2"/>
      <c r="G171" s="2"/>
      <c r="H171" s="2"/>
      <c r="I171" s="2"/>
      <c r="J171" s="2"/>
    </row>
    <row r="172" spans="1:10" s="3" customFormat="1">
      <c r="A172" s="16"/>
      <c r="F172" s="2"/>
      <c r="G172" s="2"/>
      <c r="H172" s="2"/>
      <c r="I172" s="2"/>
      <c r="J172" s="2"/>
    </row>
    <row r="173" spans="1:10" s="3" customFormat="1">
      <c r="A173" s="16"/>
      <c r="F173" s="2"/>
      <c r="G173" s="2"/>
      <c r="H173" s="2"/>
      <c r="I173" s="2"/>
      <c r="J173" s="2"/>
    </row>
    <row r="174" spans="1:10" s="3" customFormat="1">
      <c r="A174" s="16"/>
      <c r="F174" s="2"/>
      <c r="G174" s="2"/>
      <c r="H174" s="2"/>
      <c r="I174" s="2"/>
      <c r="J174" s="2"/>
    </row>
    <row r="175" spans="1:10" s="3" customFormat="1">
      <c r="A175" s="16"/>
      <c r="F175" s="2"/>
      <c r="G175" s="2"/>
      <c r="H175" s="2"/>
      <c r="I175" s="2"/>
      <c r="J175" s="2"/>
    </row>
    <row r="176" spans="1:10" s="3" customFormat="1">
      <c r="A176" s="16"/>
      <c r="F176" s="2"/>
      <c r="G176" s="2"/>
      <c r="H176" s="2"/>
      <c r="I176" s="2"/>
      <c r="J176" s="2"/>
    </row>
    <row r="177" spans="1:10" s="3" customFormat="1">
      <c r="A177" s="16"/>
      <c r="F177" s="2"/>
      <c r="G177" s="2"/>
      <c r="H177" s="2"/>
      <c r="I177" s="2"/>
      <c r="J177" s="2"/>
    </row>
    <row r="178" spans="1:10" s="3" customFormat="1">
      <c r="A178" s="16"/>
      <c r="F178" s="2"/>
      <c r="G178" s="2"/>
      <c r="H178" s="2"/>
      <c r="I178" s="2"/>
      <c r="J178" s="2"/>
    </row>
    <row r="179" spans="1:10" s="3" customFormat="1">
      <c r="A179" s="16"/>
      <c r="F179" s="2"/>
      <c r="G179" s="2"/>
      <c r="H179" s="2"/>
      <c r="I179" s="2"/>
      <c r="J179" s="2"/>
    </row>
    <row r="180" spans="1:10" s="3" customFormat="1">
      <c r="A180" s="16"/>
      <c r="F180" s="2"/>
      <c r="G180" s="2"/>
      <c r="H180" s="2"/>
      <c r="I180" s="2"/>
      <c r="J180" s="2"/>
    </row>
    <row r="181" spans="1:10" s="3" customFormat="1">
      <c r="A181" s="16"/>
      <c r="F181" s="2"/>
      <c r="G181" s="2"/>
      <c r="H181" s="2"/>
      <c r="I181" s="2"/>
      <c r="J181" s="2"/>
    </row>
    <row r="182" spans="1:10" s="3" customFormat="1">
      <c r="A182" s="16"/>
      <c r="F182" s="2"/>
      <c r="G182" s="2"/>
      <c r="H182" s="2"/>
      <c r="I182" s="2"/>
      <c r="J182" s="2"/>
    </row>
    <row r="183" spans="1:10" s="3" customFormat="1">
      <c r="A183" s="16"/>
      <c r="F183" s="2"/>
      <c r="G183" s="2"/>
      <c r="H183" s="2"/>
      <c r="I183" s="2"/>
      <c r="J183" s="2"/>
    </row>
    <row r="184" spans="1:10" s="3" customFormat="1">
      <c r="A184" s="16"/>
      <c r="F184" s="2"/>
      <c r="G184" s="2"/>
      <c r="H184" s="2"/>
      <c r="I184" s="2"/>
      <c r="J184" s="2"/>
    </row>
    <row r="185" spans="1:10" s="3" customFormat="1">
      <c r="A185" s="16"/>
      <c r="F185" s="2"/>
      <c r="G185" s="2"/>
      <c r="H185" s="2"/>
      <c r="I185" s="2"/>
      <c r="J185" s="2"/>
    </row>
    <row r="186" spans="1:10" s="3" customFormat="1">
      <c r="A186" s="16"/>
      <c r="F186" s="2"/>
      <c r="G186" s="2"/>
      <c r="H186" s="2"/>
      <c r="I186" s="2"/>
      <c r="J186" s="2"/>
    </row>
    <row r="187" spans="1:10" s="3" customFormat="1">
      <c r="A187" s="16"/>
      <c r="F187" s="2"/>
      <c r="G187" s="2"/>
      <c r="H187" s="2"/>
      <c r="I187" s="2"/>
      <c r="J187" s="2"/>
    </row>
    <row r="188" spans="1:10" s="3" customFormat="1">
      <c r="A188" s="16"/>
      <c r="F188" s="2"/>
      <c r="G188" s="2"/>
      <c r="H188" s="2"/>
      <c r="I188" s="2"/>
      <c r="J188" s="2"/>
    </row>
    <row r="189" spans="1:10" s="3" customFormat="1">
      <c r="A189" s="16"/>
      <c r="F189" s="2"/>
      <c r="G189" s="2"/>
      <c r="H189" s="2"/>
      <c r="I189" s="2"/>
      <c r="J189" s="2"/>
    </row>
    <row r="190" spans="1:10" s="3" customFormat="1">
      <c r="A190" s="16"/>
      <c r="F190" s="2"/>
      <c r="G190" s="2"/>
      <c r="H190" s="2"/>
      <c r="I190" s="2"/>
      <c r="J190" s="2"/>
    </row>
    <row r="191" spans="1:10" s="3" customFormat="1">
      <c r="A191" s="16"/>
      <c r="F191" s="2"/>
      <c r="G191" s="2"/>
      <c r="H191" s="2"/>
      <c r="I191" s="2"/>
      <c r="J191" s="2"/>
    </row>
    <row r="192" spans="1:10" s="3" customFormat="1">
      <c r="A192" s="16"/>
      <c r="F192" s="2"/>
      <c r="G192" s="2"/>
      <c r="H192" s="2"/>
      <c r="I192" s="2"/>
      <c r="J192" s="2"/>
    </row>
    <row r="193" spans="1:10" s="3" customFormat="1">
      <c r="A193" s="16"/>
      <c r="F193" s="2"/>
      <c r="G193" s="2"/>
      <c r="H193" s="2"/>
      <c r="I193" s="2"/>
      <c r="J193" s="2"/>
    </row>
    <row r="194" spans="1:10" s="3" customFormat="1">
      <c r="A194" s="16"/>
      <c r="F194" s="2"/>
      <c r="G194" s="2"/>
      <c r="H194" s="2"/>
      <c r="I194" s="2"/>
      <c r="J194" s="2"/>
    </row>
    <row r="195" spans="1:10" s="3" customFormat="1">
      <c r="A195" s="16"/>
      <c r="F195" s="2"/>
      <c r="G195" s="2"/>
      <c r="H195" s="2"/>
      <c r="I195" s="2"/>
      <c r="J195" s="2"/>
    </row>
    <row r="196" spans="1:10" s="3" customFormat="1">
      <c r="A196" s="16"/>
      <c r="F196" s="2"/>
      <c r="G196" s="2"/>
      <c r="H196" s="2"/>
      <c r="I196" s="2"/>
      <c r="J196" s="2"/>
    </row>
    <row r="197" spans="1:10" s="3" customFormat="1">
      <c r="A197" s="16"/>
      <c r="F197" s="2"/>
      <c r="G197" s="2"/>
      <c r="H197" s="2"/>
      <c r="I197" s="2"/>
      <c r="J197" s="2"/>
    </row>
    <row r="198" spans="1:10" s="3" customFormat="1">
      <c r="A198" s="16"/>
      <c r="F198" s="2"/>
      <c r="G198" s="2"/>
      <c r="H198" s="2"/>
      <c r="I198" s="2"/>
      <c r="J198" s="2"/>
    </row>
    <row r="199" spans="1:10" s="3" customFormat="1">
      <c r="A199" s="16"/>
      <c r="F199" s="2"/>
      <c r="G199" s="2"/>
      <c r="H199" s="2"/>
      <c r="I199" s="2"/>
      <c r="J199" s="2"/>
    </row>
    <row r="200" spans="1:10" s="3" customFormat="1">
      <c r="A200" s="16"/>
      <c r="F200" s="2"/>
      <c r="G200" s="2"/>
      <c r="H200" s="2"/>
      <c r="I200" s="2"/>
      <c r="J200" s="2"/>
    </row>
    <row r="201" spans="1:10" s="3" customFormat="1">
      <c r="A201" s="16"/>
      <c r="F201" s="2"/>
      <c r="G201" s="2"/>
      <c r="H201" s="2"/>
      <c r="I201" s="2"/>
      <c r="J201" s="2"/>
    </row>
    <row r="202" spans="1:10" s="3" customFormat="1">
      <c r="A202" s="16"/>
      <c r="F202" s="2"/>
      <c r="G202" s="2"/>
      <c r="H202" s="2"/>
      <c r="I202" s="2"/>
      <c r="J202" s="2"/>
    </row>
    <row r="203" spans="1:10" s="3" customFormat="1">
      <c r="A203" s="16"/>
      <c r="F203" s="2"/>
      <c r="G203" s="2"/>
      <c r="H203" s="2"/>
      <c r="I203" s="2"/>
      <c r="J203" s="2"/>
    </row>
    <row r="204" spans="1:10" s="3" customFormat="1">
      <c r="A204" s="16"/>
      <c r="F204" s="2"/>
      <c r="G204" s="2"/>
      <c r="H204" s="2"/>
      <c r="I204" s="2"/>
      <c r="J204" s="2"/>
    </row>
    <row r="205" spans="1:10" s="3" customFormat="1">
      <c r="A205" s="16"/>
      <c r="F205" s="2"/>
      <c r="G205" s="2"/>
      <c r="H205" s="2"/>
      <c r="I205" s="2"/>
      <c r="J205" s="2"/>
    </row>
    <row r="206" spans="1:10" s="3" customFormat="1">
      <c r="A206" s="16"/>
      <c r="F206" s="2"/>
      <c r="G206" s="2"/>
      <c r="H206" s="2"/>
      <c r="I206" s="2"/>
      <c r="J206" s="2"/>
    </row>
    <row r="207" spans="1:10" s="3" customFormat="1">
      <c r="A207" s="16"/>
      <c r="F207" s="2"/>
      <c r="G207" s="2"/>
      <c r="H207" s="2"/>
      <c r="I207" s="2"/>
      <c r="J207" s="2"/>
    </row>
    <row r="208" spans="1:10" s="3" customFormat="1">
      <c r="A208" s="16"/>
      <c r="F208" s="2"/>
      <c r="G208" s="2"/>
      <c r="H208" s="2"/>
      <c r="I208" s="2"/>
      <c r="J208" s="2"/>
    </row>
    <row r="209" spans="1:10" s="3" customFormat="1">
      <c r="A209" s="16"/>
      <c r="F209" s="2"/>
      <c r="G209" s="2"/>
      <c r="H209" s="2"/>
      <c r="I209" s="2"/>
      <c r="J209" s="2"/>
    </row>
    <row r="210" spans="1:10" s="3" customFormat="1">
      <c r="A210" s="16"/>
      <c r="F210" s="2"/>
      <c r="G210" s="2"/>
      <c r="H210" s="2"/>
      <c r="I210" s="2"/>
      <c r="J210" s="2"/>
    </row>
    <row r="211" spans="1:10" s="3" customFormat="1">
      <c r="A211" s="16"/>
      <c r="F211" s="2"/>
      <c r="G211" s="2"/>
      <c r="H211" s="2"/>
      <c r="I211" s="2"/>
      <c r="J211" s="2"/>
    </row>
    <row r="212" spans="1:10" s="3" customFormat="1">
      <c r="A212" s="16"/>
      <c r="F212" s="2"/>
      <c r="G212" s="2"/>
      <c r="H212" s="2"/>
      <c r="I212" s="2"/>
      <c r="J212" s="2"/>
    </row>
    <row r="213" spans="1:10" s="3" customFormat="1">
      <c r="A213" s="16"/>
      <c r="F213" s="2"/>
      <c r="G213" s="2"/>
      <c r="H213" s="2"/>
      <c r="I213" s="2"/>
      <c r="J213" s="2"/>
    </row>
    <row r="214" spans="1:10" s="3" customFormat="1">
      <c r="A214" s="16"/>
      <c r="F214" s="2"/>
      <c r="G214" s="2"/>
      <c r="H214" s="2"/>
      <c r="I214" s="2"/>
      <c r="J214" s="2"/>
    </row>
    <row r="215" spans="1:10" s="3" customFormat="1">
      <c r="A215" s="16"/>
      <c r="F215" s="2"/>
      <c r="G215" s="2"/>
      <c r="H215" s="2"/>
      <c r="I215" s="2"/>
      <c r="J215" s="2"/>
    </row>
    <row r="216" spans="1:10" s="3" customFormat="1">
      <c r="A216" s="16"/>
      <c r="F216" s="2"/>
      <c r="G216" s="2"/>
      <c r="H216" s="2"/>
      <c r="I216" s="2"/>
      <c r="J216" s="2"/>
    </row>
    <row r="217" spans="1:10" s="3" customFormat="1">
      <c r="A217" s="16"/>
      <c r="F217" s="2"/>
      <c r="G217" s="2"/>
      <c r="H217" s="2"/>
      <c r="I217" s="2"/>
      <c r="J217" s="2"/>
    </row>
    <row r="218" spans="1:10" s="3" customFormat="1">
      <c r="A218" s="16"/>
      <c r="F218" s="2"/>
      <c r="G218" s="2"/>
      <c r="H218" s="2"/>
      <c r="I218" s="2"/>
      <c r="J218" s="2"/>
    </row>
    <row r="219" spans="1:10" s="3" customFormat="1">
      <c r="A219" s="16"/>
      <c r="F219" s="2"/>
      <c r="G219" s="2"/>
      <c r="H219" s="2"/>
      <c r="I219" s="2"/>
      <c r="J219" s="2"/>
    </row>
    <row r="220" spans="1:10" s="3" customFormat="1">
      <c r="A220" s="16"/>
      <c r="F220" s="2"/>
      <c r="G220" s="2"/>
      <c r="H220" s="2"/>
      <c r="I220" s="2"/>
      <c r="J220" s="2"/>
    </row>
    <row r="221" spans="1:10" s="3" customFormat="1">
      <c r="A221" s="16"/>
      <c r="F221" s="2"/>
      <c r="G221" s="2"/>
      <c r="H221" s="2"/>
      <c r="I221" s="2"/>
      <c r="J221" s="2"/>
    </row>
    <row r="222" spans="1:10" s="3" customFormat="1">
      <c r="A222" s="16"/>
      <c r="F222" s="2"/>
      <c r="G222" s="2"/>
      <c r="H222" s="2"/>
      <c r="I222" s="2"/>
      <c r="J222" s="2"/>
    </row>
    <row r="223" spans="1:10" s="3" customFormat="1">
      <c r="A223" s="16"/>
      <c r="F223" s="2"/>
      <c r="G223" s="2"/>
      <c r="H223" s="2"/>
      <c r="I223" s="2"/>
      <c r="J223" s="2"/>
    </row>
    <row r="224" spans="1:10" s="3" customFormat="1">
      <c r="A224" s="16"/>
      <c r="F224" s="2"/>
      <c r="G224" s="2"/>
      <c r="H224" s="2"/>
      <c r="I224" s="2"/>
      <c r="J224" s="2"/>
    </row>
    <row r="225" spans="1:10" s="3" customFormat="1">
      <c r="A225" s="16"/>
      <c r="F225" s="2"/>
      <c r="G225" s="2"/>
      <c r="H225" s="2"/>
      <c r="I225" s="2"/>
      <c r="J225" s="2"/>
    </row>
    <row r="226" spans="1:10" s="3" customFormat="1">
      <c r="A226" s="16"/>
      <c r="F226" s="2"/>
      <c r="G226" s="2"/>
      <c r="H226" s="2"/>
      <c r="I226" s="2"/>
      <c r="J226" s="2"/>
    </row>
    <row r="227" spans="1:10" s="3" customFormat="1">
      <c r="A227" s="16"/>
      <c r="F227" s="2"/>
      <c r="G227" s="2"/>
      <c r="H227" s="2"/>
      <c r="I227" s="2"/>
      <c r="J227" s="2"/>
    </row>
    <row r="228" spans="1:10" s="3" customFormat="1">
      <c r="A228" s="16"/>
      <c r="F228" s="2"/>
      <c r="G228" s="2"/>
      <c r="H228" s="2"/>
      <c r="I228" s="2"/>
      <c r="J228" s="2"/>
    </row>
    <row r="229" spans="1:10" s="3" customFormat="1">
      <c r="A229" s="16"/>
      <c r="F229" s="2"/>
      <c r="G229" s="2"/>
      <c r="H229" s="2"/>
      <c r="I229" s="2"/>
      <c r="J229" s="2"/>
    </row>
    <row r="230" spans="1:10" s="3" customFormat="1">
      <c r="A230" s="16"/>
      <c r="F230" s="2"/>
      <c r="G230" s="2"/>
      <c r="H230" s="2"/>
      <c r="I230" s="2"/>
      <c r="J230" s="2"/>
    </row>
    <row r="231" spans="1:10" s="3" customFormat="1">
      <c r="A231" s="16"/>
      <c r="F231" s="2"/>
      <c r="G231" s="2"/>
      <c r="H231" s="2"/>
      <c r="I231" s="2"/>
      <c r="J231" s="2"/>
    </row>
    <row r="232" spans="1:10" s="3" customFormat="1">
      <c r="A232" s="16"/>
      <c r="F232" s="2"/>
      <c r="G232" s="2"/>
      <c r="H232" s="2"/>
      <c r="I232" s="2"/>
      <c r="J232" s="2"/>
    </row>
    <row r="233" spans="1:10" s="3" customFormat="1">
      <c r="A233" s="16"/>
      <c r="F233" s="2"/>
      <c r="G233" s="2"/>
      <c r="H233" s="2"/>
      <c r="I233" s="2"/>
      <c r="J233" s="2"/>
    </row>
    <row r="234" spans="1:10" s="3" customFormat="1">
      <c r="A234" s="16"/>
      <c r="F234" s="2"/>
      <c r="G234" s="2"/>
      <c r="H234" s="2"/>
      <c r="I234" s="2"/>
      <c r="J234" s="2"/>
    </row>
    <row r="235" spans="1:10" s="3" customFormat="1">
      <c r="A235" s="16"/>
      <c r="F235" s="2"/>
      <c r="G235" s="2"/>
      <c r="H235" s="2"/>
      <c r="I235" s="2"/>
      <c r="J235" s="2"/>
    </row>
    <row r="236" spans="1:10" s="3" customFormat="1">
      <c r="A236" s="16"/>
      <c r="F236" s="2"/>
      <c r="G236" s="2"/>
      <c r="H236" s="2"/>
      <c r="I236" s="2"/>
      <c r="J236" s="2"/>
    </row>
    <row r="237" spans="1:10" s="3" customFormat="1">
      <c r="A237" s="16"/>
      <c r="F237" s="2"/>
      <c r="G237" s="2"/>
      <c r="H237" s="2"/>
      <c r="I237" s="2"/>
      <c r="J237" s="2"/>
    </row>
    <row r="238" spans="1:10" s="3" customFormat="1">
      <c r="A238" s="16"/>
      <c r="F238" s="2"/>
      <c r="G238" s="2"/>
      <c r="H238" s="2"/>
      <c r="I238" s="2"/>
      <c r="J238" s="2"/>
    </row>
    <row r="239" spans="1:10" s="3" customFormat="1">
      <c r="A239" s="16"/>
      <c r="F239" s="2"/>
      <c r="G239" s="2"/>
      <c r="H239" s="2"/>
      <c r="I239" s="2"/>
      <c r="J239" s="2"/>
    </row>
    <row r="240" spans="1:10" s="3" customFormat="1">
      <c r="A240" s="16"/>
      <c r="F240" s="2"/>
      <c r="G240" s="2"/>
      <c r="H240" s="2"/>
      <c r="I240" s="2"/>
      <c r="J240" s="2"/>
    </row>
    <row r="241" spans="1:10" s="3" customFormat="1">
      <c r="A241" s="16"/>
      <c r="F241" s="2"/>
      <c r="G241" s="2"/>
      <c r="H241" s="2"/>
      <c r="I241" s="2"/>
      <c r="J241" s="2"/>
    </row>
    <row r="242" spans="1:10" s="3" customFormat="1">
      <c r="A242" s="16"/>
      <c r="F242" s="2"/>
      <c r="G242" s="2"/>
      <c r="H242" s="2"/>
      <c r="I242" s="2"/>
      <c r="J242" s="2"/>
    </row>
    <row r="243" spans="1:10" s="3" customFormat="1">
      <c r="A243" s="16"/>
      <c r="F243" s="2"/>
      <c r="G243" s="2"/>
      <c r="H243" s="2"/>
      <c r="I243" s="2"/>
      <c r="J243" s="2"/>
    </row>
    <row r="244" spans="1:10" s="3" customFormat="1">
      <c r="A244" s="16"/>
      <c r="F244" s="2"/>
      <c r="G244" s="2"/>
      <c r="H244" s="2"/>
      <c r="I244" s="2"/>
      <c r="J244" s="2"/>
    </row>
    <row r="245" spans="1:10" s="3" customFormat="1">
      <c r="A245" s="16"/>
      <c r="F245" s="2"/>
      <c r="G245" s="2"/>
      <c r="H245" s="2"/>
      <c r="I245" s="2"/>
      <c r="J245" s="2"/>
    </row>
    <row r="246" spans="1:10" s="3" customFormat="1">
      <c r="A246" s="16"/>
      <c r="F246" s="2"/>
      <c r="G246" s="2"/>
      <c r="H246" s="2"/>
      <c r="I246" s="2"/>
      <c r="J246" s="2"/>
    </row>
    <row r="247" spans="1:10" s="3" customFormat="1">
      <c r="A247" s="16"/>
      <c r="F247" s="2"/>
      <c r="G247" s="2"/>
      <c r="H247" s="2"/>
      <c r="I247" s="2"/>
      <c r="J247" s="2"/>
    </row>
    <row r="248" spans="1:10" s="3" customFormat="1">
      <c r="A248" s="16"/>
      <c r="F248" s="2"/>
      <c r="G248" s="2"/>
      <c r="H248" s="2"/>
      <c r="I248" s="2"/>
      <c r="J248" s="2"/>
    </row>
    <row r="249" spans="1:10" s="3" customFormat="1">
      <c r="A249" s="16"/>
      <c r="F249" s="2"/>
      <c r="G249" s="2"/>
      <c r="H249" s="2"/>
      <c r="I249" s="2"/>
      <c r="J249" s="2"/>
    </row>
    <row r="250" spans="1:10" s="3" customFormat="1">
      <c r="A250" s="16"/>
      <c r="F250" s="2"/>
      <c r="G250" s="2"/>
      <c r="H250" s="2"/>
      <c r="I250" s="2"/>
      <c r="J250" s="2"/>
    </row>
    <row r="251" spans="1:10" s="3" customFormat="1">
      <c r="A251" s="16"/>
      <c r="F251" s="2"/>
      <c r="G251" s="2"/>
      <c r="H251" s="2"/>
      <c r="I251" s="2"/>
      <c r="J251" s="2"/>
    </row>
    <row r="252" spans="1:10" s="3" customFormat="1">
      <c r="A252" s="16"/>
      <c r="F252" s="2"/>
      <c r="G252" s="2"/>
      <c r="H252" s="2"/>
      <c r="I252" s="2"/>
      <c r="J252" s="2"/>
    </row>
    <row r="253" spans="1:10" s="3" customFormat="1">
      <c r="A253" s="16"/>
      <c r="F253" s="2"/>
      <c r="G253" s="2"/>
      <c r="H253" s="2"/>
      <c r="I253" s="2"/>
      <c r="J253" s="2"/>
    </row>
    <row r="254" spans="1:10" s="3" customFormat="1">
      <c r="A254" s="16"/>
      <c r="F254" s="2"/>
      <c r="G254" s="2"/>
      <c r="H254" s="2"/>
      <c r="I254" s="2"/>
      <c r="J254" s="2"/>
    </row>
    <row r="255" spans="1:10" s="3" customFormat="1">
      <c r="A255" s="16"/>
      <c r="F255" s="2"/>
      <c r="G255" s="2"/>
      <c r="H255" s="2"/>
      <c r="I255" s="2"/>
      <c r="J255" s="2"/>
    </row>
    <row r="256" spans="1:10" s="3" customFormat="1">
      <c r="A256" s="16"/>
      <c r="F256" s="2"/>
      <c r="G256" s="2"/>
      <c r="H256" s="2"/>
      <c r="I256" s="2"/>
      <c r="J256" s="2"/>
    </row>
    <row r="257" spans="1:10" s="3" customFormat="1">
      <c r="A257" s="16"/>
      <c r="F257" s="2"/>
      <c r="G257" s="2"/>
      <c r="H257" s="2"/>
      <c r="I257" s="2"/>
      <c r="J257" s="2"/>
    </row>
    <row r="258" spans="1:10" s="3" customFormat="1">
      <c r="A258" s="16"/>
      <c r="F258" s="2"/>
      <c r="G258" s="2"/>
      <c r="H258" s="2"/>
      <c r="I258" s="2"/>
      <c r="J258" s="2"/>
    </row>
    <row r="259" spans="1:10" s="3" customFormat="1">
      <c r="A259" s="16"/>
      <c r="F259" s="2"/>
      <c r="G259" s="2"/>
      <c r="H259" s="2"/>
      <c r="I259" s="2"/>
      <c r="J259" s="2"/>
    </row>
    <row r="260" spans="1:10" s="3" customFormat="1">
      <c r="A260" s="16"/>
      <c r="F260" s="2"/>
      <c r="G260" s="2"/>
      <c r="H260" s="2"/>
      <c r="I260" s="2"/>
      <c r="J260" s="2"/>
    </row>
    <row r="261" spans="1:10" s="3" customFormat="1">
      <c r="A261" s="16"/>
      <c r="F261" s="2"/>
      <c r="G261" s="2"/>
      <c r="H261" s="2"/>
      <c r="I261" s="2"/>
      <c r="J261" s="2"/>
    </row>
    <row r="262" spans="1:10" s="3" customFormat="1">
      <c r="A262" s="16"/>
      <c r="F262" s="2"/>
      <c r="G262" s="2"/>
      <c r="H262" s="2"/>
      <c r="I262" s="2"/>
      <c r="J262" s="2"/>
    </row>
    <row r="263" spans="1:10" s="3" customFormat="1">
      <c r="A263" s="16"/>
      <c r="F263" s="2"/>
      <c r="G263" s="2"/>
      <c r="H263" s="2"/>
      <c r="I263" s="2"/>
      <c r="J263" s="2"/>
    </row>
    <row r="264" spans="1:10" s="3" customFormat="1">
      <c r="A264" s="16"/>
      <c r="F264" s="2"/>
      <c r="G264" s="2"/>
      <c r="H264" s="2"/>
      <c r="I264" s="2"/>
      <c r="J264" s="2"/>
    </row>
    <row r="265" spans="1:10" s="3" customFormat="1">
      <c r="A265" s="16"/>
      <c r="F265" s="2"/>
      <c r="G265" s="2"/>
      <c r="H265" s="2"/>
      <c r="I265" s="2"/>
      <c r="J265" s="2"/>
    </row>
    <row r="266" spans="1:10" s="3" customFormat="1">
      <c r="A266" s="16"/>
      <c r="F266" s="2"/>
      <c r="G266" s="2"/>
      <c r="H266" s="2"/>
      <c r="I266" s="2"/>
      <c r="J266" s="2"/>
    </row>
    <row r="267" spans="1:10" s="3" customFormat="1">
      <c r="A267" s="16"/>
      <c r="F267" s="2"/>
      <c r="G267" s="2"/>
      <c r="H267" s="2"/>
      <c r="I267" s="2"/>
      <c r="J267" s="2"/>
    </row>
    <row r="268" spans="1:10" s="3" customFormat="1">
      <c r="A268" s="16"/>
      <c r="F268" s="2"/>
      <c r="G268" s="2"/>
      <c r="H268" s="2"/>
      <c r="I268" s="2"/>
      <c r="J268" s="2"/>
    </row>
    <row r="269" spans="1:10" s="3" customFormat="1">
      <c r="A269" s="16"/>
      <c r="F269" s="2"/>
      <c r="G269" s="2"/>
      <c r="H269" s="2"/>
      <c r="I269" s="2"/>
      <c r="J269" s="2"/>
    </row>
    <row r="270" spans="1:10" s="3" customFormat="1">
      <c r="A270" s="16"/>
      <c r="F270" s="2"/>
      <c r="G270" s="2"/>
      <c r="H270" s="2"/>
      <c r="I270" s="2"/>
      <c r="J270" s="2"/>
    </row>
    <row r="271" spans="1:10" s="3" customFormat="1">
      <c r="A271" s="16"/>
      <c r="F271" s="2"/>
      <c r="G271" s="2"/>
      <c r="H271" s="2"/>
      <c r="I271" s="2"/>
      <c r="J271" s="2"/>
    </row>
    <row r="272" spans="1:10" s="3" customFormat="1">
      <c r="A272" s="16"/>
      <c r="F272" s="2"/>
      <c r="G272" s="2"/>
      <c r="H272" s="2"/>
      <c r="I272" s="2"/>
      <c r="J272" s="2"/>
    </row>
    <row r="273" spans="1:10" s="3" customFormat="1">
      <c r="A273" s="16"/>
      <c r="F273" s="2"/>
      <c r="G273" s="2"/>
      <c r="H273" s="2"/>
      <c r="I273" s="2"/>
      <c r="J273" s="2"/>
    </row>
    <row r="274" spans="1:10" s="3" customFormat="1">
      <c r="A274" s="16"/>
      <c r="F274" s="2"/>
      <c r="G274" s="2"/>
      <c r="H274" s="2"/>
      <c r="I274" s="2"/>
      <c r="J274" s="2"/>
    </row>
    <row r="275" spans="1:10" s="3" customFormat="1">
      <c r="A275" s="16"/>
      <c r="F275" s="2"/>
      <c r="G275" s="2"/>
      <c r="H275" s="2"/>
      <c r="I275" s="2"/>
      <c r="J275" s="2"/>
    </row>
    <row r="276" spans="1:10" s="3" customFormat="1">
      <c r="A276" s="16"/>
      <c r="F276" s="2"/>
      <c r="G276" s="2"/>
      <c r="H276" s="2"/>
      <c r="I276" s="2"/>
      <c r="J276" s="2"/>
    </row>
    <row r="277" spans="1:10" s="3" customFormat="1">
      <c r="A277" s="16"/>
      <c r="F277" s="2"/>
      <c r="G277" s="2"/>
      <c r="H277" s="2"/>
      <c r="I277" s="2"/>
      <c r="J277" s="2"/>
    </row>
    <row r="278" spans="1:10" s="3" customFormat="1">
      <c r="A278" s="16"/>
      <c r="F278" s="2"/>
      <c r="G278" s="2"/>
      <c r="H278" s="2"/>
      <c r="I278" s="2"/>
      <c r="J278" s="2"/>
    </row>
    <row r="279" spans="1:10" s="3" customFormat="1">
      <c r="A279" s="16"/>
      <c r="F279" s="2"/>
      <c r="G279" s="2"/>
      <c r="H279" s="2"/>
      <c r="I279" s="2"/>
      <c r="J279" s="2"/>
    </row>
    <row r="280" spans="1:10" s="3" customFormat="1">
      <c r="A280" s="16"/>
      <c r="F280" s="2"/>
      <c r="G280" s="2"/>
      <c r="H280" s="2"/>
      <c r="I280" s="2"/>
      <c r="J280" s="2"/>
    </row>
    <row r="281" spans="1:10" s="3" customFormat="1">
      <c r="A281" s="16"/>
      <c r="F281" s="2"/>
      <c r="G281" s="2"/>
      <c r="H281" s="2"/>
      <c r="I281" s="2"/>
      <c r="J281" s="2"/>
    </row>
    <row r="282" spans="1:10" s="3" customFormat="1">
      <c r="A282" s="16"/>
      <c r="F282" s="2"/>
      <c r="G282" s="2"/>
      <c r="H282" s="2"/>
      <c r="I282" s="2"/>
      <c r="J282" s="2"/>
    </row>
    <row r="283" spans="1:10" s="3" customFormat="1">
      <c r="A283" s="16"/>
      <c r="F283" s="2"/>
      <c r="G283" s="2"/>
      <c r="H283" s="2"/>
      <c r="I283" s="2"/>
      <c r="J283" s="2"/>
    </row>
    <row r="284" spans="1:10" s="3" customFormat="1">
      <c r="A284" s="16"/>
      <c r="F284" s="2"/>
      <c r="G284" s="2"/>
      <c r="H284" s="2"/>
      <c r="I284" s="2"/>
      <c r="J284" s="2"/>
    </row>
    <row r="285" spans="1:10" s="3" customFormat="1">
      <c r="A285" s="16"/>
      <c r="F285" s="2"/>
      <c r="G285" s="2"/>
      <c r="H285" s="2"/>
      <c r="I285" s="2"/>
      <c r="J285" s="2"/>
    </row>
    <row r="286" spans="1:10" s="3" customFormat="1">
      <c r="A286" s="16"/>
      <c r="F286" s="2"/>
      <c r="G286" s="2"/>
      <c r="H286" s="2"/>
      <c r="I286" s="2"/>
      <c r="J286" s="2"/>
    </row>
    <row r="287" spans="1:10" s="3" customFormat="1">
      <c r="A287" s="16"/>
      <c r="F287" s="2"/>
      <c r="G287" s="2"/>
      <c r="H287" s="2"/>
      <c r="I287" s="2"/>
      <c r="J287" s="2"/>
    </row>
  </sheetData>
  <mergeCells count="62">
    <mergeCell ref="A20:A21"/>
    <mergeCell ref="I24:I25"/>
    <mergeCell ref="J24:J25"/>
    <mergeCell ref="J26:J27"/>
    <mergeCell ref="A19:D19"/>
    <mergeCell ref="I20:I21"/>
    <mergeCell ref="I22:I23"/>
    <mergeCell ref="J22:J23"/>
    <mergeCell ref="B20:F21"/>
    <mergeCell ref="B23:F23"/>
    <mergeCell ref="G19:H19"/>
    <mergeCell ref="I19:J19"/>
    <mergeCell ref="B26:H26"/>
    <mergeCell ref="B27:H27"/>
    <mergeCell ref="B25:H25"/>
    <mergeCell ref="J20:J21"/>
    <mergeCell ref="A54:J54"/>
    <mergeCell ref="I28:I29"/>
    <mergeCell ref="J28:J29"/>
    <mergeCell ref="B29:H29"/>
    <mergeCell ref="G38:J38"/>
    <mergeCell ref="B28:H28"/>
    <mergeCell ref="H30:I30"/>
    <mergeCell ref="A35:J35"/>
    <mergeCell ref="A36:J36"/>
    <mergeCell ref="B30:G30"/>
    <mergeCell ref="B31:G31"/>
    <mergeCell ref="H31:I31"/>
    <mergeCell ref="C136:F136"/>
    <mergeCell ref="H136:J136"/>
    <mergeCell ref="C135:F135"/>
    <mergeCell ref="A34:J34"/>
    <mergeCell ref="F38:F39"/>
    <mergeCell ref="A56:J56"/>
    <mergeCell ref="A100:J100"/>
    <mergeCell ref="C38:C39"/>
    <mergeCell ref="B38:B39"/>
    <mergeCell ref="A111:J111"/>
    <mergeCell ref="A78:J78"/>
    <mergeCell ref="A41:J41"/>
    <mergeCell ref="A38:A39"/>
    <mergeCell ref="A47:J47"/>
    <mergeCell ref="D38:D39"/>
    <mergeCell ref="E38:E39"/>
    <mergeCell ref="B22:F22"/>
    <mergeCell ref="G20:G21"/>
    <mergeCell ref="H20:H21"/>
    <mergeCell ref="B24:F24"/>
    <mergeCell ref="I26:I27"/>
    <mergeCell ref="A3:B3"/>
    <mergeCell ref="G4:J4"/>
    <mergeCell ref="G16:J16"/>
    <mergeCell ref="G13:J13"/>
    <mergeCell ref="G10:J10"/>
    <mergeCell ref="A4:B4"/>
    <mergeCell ref="A6:B6"/>
    <mergeCell ref="A5:J5"/>
    <mergeCell ref="A15:B15"/>
    <mergeCell ref="C15:D15"/>
    <mergeCell ref="G12:J12"/>
    <mergeCell ref="A12:B12"/>
    <mergeCell ref="A13:D13"/>
  </mergeCells>
  <phoneticPr fontId="3" type="noConversion"/>
  <pageMargins left="1.1023622047244099" right="0.39370078740157499" top="0.70866141732283505" bottom="0.78740157480314998" header="0.39370078740157499" footer="0.196850393700787"/>
  <pageSetup paperSize="9" scale="45" orientation="landscape" r:id="rId1"/>
  <headerFooter differentFirst="1" alignWithMargins="0">
    <oddHeader xml:space="preserve">&amp;RПродовження додатка 1
</oddHeader>
  </headerFooter>
  <rowBreaks count="3" manualBreakCount="3">
    <brk id="46" max="9" man="1"/>
    <brk id="64" max="9" man="1"/>
    <brk id="89" max="9" man="1"/>
  </rowBreaks>
  <ignoredErrors>
    <ignoredError sqref="B112 B12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O260"/>
  <sheetViews>
    <sheetView topLeftCell="B7" zoomScale="58" zoomScaleNormal="58" zoomScaleSheetLayoutView="80" workbookViewId="0">
      <selection activeCell="D28" sqref="D28"/>
    </sheetView>
  </sheetViews>
  <sheetFormatPr defaultColWidth="9.140625" defaultRowHeight="18.75"/>
  <cols>
    <col min="1" max="1" width="89.85546875" style="2" customWidth="1"/>
    <col min="2" max="2" width="14.85546875" style="3" customWidth="1"/>
    <col min="3" max="5" width="19.85546875" style="3" customWidth="1"/>
    <col min="6" max="15" width="19.85546875" style="2" customWidth="1"/>
    <col min="16" max="16" width="9.140625" style="2" customWidth="1"/>
    <col min="17" max="16384" width="9.140625" style="2"/>
  </cols>
  <sheetData>
    <row r="1" spans="1:15">
      <c r="A1" s="234" t="s">
        <v>162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5"/>
      <c r="M1" s="235"/>
      <c r="N1" s="235"/>
    </row>
    <row r="2" spans="1:15" ht="13.5" customHeight="1"/>
    <row r="3" spans="1:15">
      <c r="A3" s="227" t="s">
        <v>163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</row>
    <row r="4" spans="1:15" ht="9" customHeight="1">
      <c r="B4" s="12"/>
      <c r="C4" s="2"/>
      <c r="D4" s="2"/>
      <c r="E4" s="2"/>
    </row>
    <row r="5" spans="1:15" ht="18.75" customHeight="1">
      <c r="A5" s="156" t="s">
        <v>164</v>
      </c>
      <c r="B5" s="229" t="s">
        <v>165</v>
      </c>
      <c r="C5" s="230"/>
      <c r="D5" s="230"/>
      <c r="E5" s="230"/>
      <c r="F5" s="203" t="s">
        <v>166</v>
      </c>
      <c r="G5" s="203"/>
      <c r="H5" s="203"/>
      <c r="I5" s="203"/>
      <c r="J5" s="203"/>
      <c r="K5" s="203"/>
      <c r="L5" s="203"/>
      <c r="M5" s="203"/>
      <c r="N5" s="203"/>
      <c r="O5" s="203"/>
    </row>
    <row r="6" spans="1:15" ht="18.75" customHeight="1">
      <c r="A6" s="156">
        <v>1</v>
      </c>
      <c r="B6" s="229">
        <v>2</v>
      </c>
      <c r="C6" s="230"/>
      <c r="D6" s="230"/>
      <c r="E6" s="230"/>
      <c r="F6" s="203">
        <v>3</v>
      </c>
      <c r="G6" s="203"/>
      <c r="H6" s="203"/>
      <c r="I6" s="203"/>
      <c r="J6" s="203"/>
      <c r="K6" s="203"/>
      <c r="L6" s="203"/>
      <c r="M6" s="203"/>
      <c r="N6" s="203"/>
      <c r="O6" s="203"/>
    </row>
    <row r="7" spans="1:15" ht="18.75" customHeight="1">
      <c r="A7" s="27"/>
      <c r="B7" s="236"/>
      <c r="C7" s="237"/>
      <c r="D7" s="237"/>
      <c r="E7" s="237"/>
      <c r="F7" s="238"/>
      <c r="G7" s="238"/>
      <c r="H7" s="238"/>
      <c r="I7" s="238"/>
      <c r="J7" s="238"/>
      <c r="K7" s="238"/>
      <c r="L7" s="238"/>
      <c r="M7" s="238"/>
      <c r="N7" s="238"/>
      <c r="O7" s="238"/>
    </row>
    <row r="8" spans="1:15">
      <c r="A8" s="21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ht="18.75" customHeight="1">
      <c r="A9" s="231" t="s">
        <v>167</v>
      </c>
      <c r="B9" s="232"/>
      <c r="C9" s="232"/>
      <c r="D9" s="232"/>
      <c r="E9" s="232"/>
      <c r="F9" s="232"/>
      <c r="G9" s="232"/>
      <c r="H9" s="232"/>
      <c r="I9" s="232"/>
      <c r="J9" s="232"/>
    </row>
    <row r="10" spans="1:15" ht="7.5" customHeight="1">
      <c r="A10" s="11"/>
      <c r="B10" s="12"/>
      <c r="C10" s="2"/>
      <c r="D10" s="2"/>
      <c r="E10" s="2"/>
    </row>
    <row r="11" spans="1:15" ht="67.5" customHeight="1">
      <c r="A11" s="199" t="s">
        <v>168</v>
      </c>
      <c r="B11" s="211" t="s">
        <v>169</v>
      </c>
      <c r="C11" s="213"/>
      <c r="D11" s="190" t="s">
        <v>170</v>
      </c>
      <c r="E11" s="190"/>
      <c r="F11" s="190"/>
      <c r="G11" s="190" t="s">
        <v>171</v>
      </c>
      <c r="H11" s="190"/>
      <c r="I11" s="190"/>
      <c r="J11" s="211" t="s">
        <v>436</v>
      </c>
      <c r="K11" s="212"/>
      <c r="L11" s="213"/>
      <c r="M11" s="190" t="s">
        <v>435</v>
      </c>
      <c r="N11" s="190"/>
      <c r="O11" s="190"/>
    </row>
    <row r="12" spans="1:15" ht="150" customHeight="1">
      <c r="A12" s="200"/>
      <c r="B12" s="142" t="s">
        <v>172</v>
      </c>
      <c r="C12" s="142" t="s">
        <v>173</v>
      </c>
      <c r="D12" s="142" t="s">
        <v>174</v>
      </c>
      <c r="E12" s="142" t="s">
        <v>175</v>
      </c>
      <c r="F12" s="142" t="s">
        <v>176</v>
      </c>
      <c r="G12" s="142" t="s">
        <v>174</v>
      </c>
      <c r="H12" s="142" t="s">
        <v>175</v>
      </c>
      <c r="I12" s="142" t="s">
        <v>176</v>
      </c>
      <c r="J12" s="142" t="s">
        <v>174</v>
      </c>
      <c r="K12" s="142" t="s">
        <v>175</v>
      </c>
      <c r="L12" s="142" t="s">
        <v>176</v>
      </c>
      <c r="M12" s="142" t="s">
        <v>174</v>
      </c>
      <c r="N12" s="142" t="s">
        <v>175</v>
      </c>
      <c r="O12" s="142" t="s">
        <v>176</v>
      </c>
    </row>
    <row r="13" spans="1:15">
      <c r="A13" s="142">
        <v>1</v>
      </c>
      <c r="B13" s="142">
        <v>2</v>
      </c>
      <c r="C13" s="142">
        <v>3</v>
      </c>
      <c r="D13" s="142">
        <v>4</v>
      </c>
      <c r="E13" s="142">
        <v>5</v>
      </c>
      <c r="F13" s="142">
        <v>6</v>
      </c>
      <c r="G13" s="142">
        <v>7</v>
      </c>
      <c r="H13" s="151">
        <v>8</v>
      </c>
      <c r="I13" s="151">
        <v>9</v>
      </c>
      <c r="J13" s="151">
        <v>10</v>
      </c>
      <c r="K13" s="151">
        <v>11</v>
      </c>
      <c r="L13" s="151">
        <v>12</v>
      </c>
      <c r="M13" s="151">
        <v>13</v>
      </c>
      <c r="N13" s="151">
        <v>14</v>
      </c>
      <c r="O13" s="151">
        <v>15</v>
      </c>
    </row>
    <row r="14" spans="1:15">
      <c r="A14" s="138" t="s">
        <v>177</v>
      </c>
      <c r="B14" s="139"/>
      <c r="C14" s="139"/>
      <c r="D14" s="139"/>
      <c r="E14" s="140"/>
      <c r="F14" s="30"/>
      <c r="G14" s="174">
        <v>18367</v>
      </c>
      <c r="H14" s="174"/>
      <c r="I14" s="30"/>
      <c r="J14" s="174">
        <v>18367</v>
      </c>
      <c r="K14" s="174"/>
      <c r="L14" s="30"/>
      <c r="M14" s="174">
        <v>36734</v>
      </c>
      <c r="N14" s="174"/>
      <c r="O14" s="30"/>
    </row>
    <row r="15" spans="1:15">
      <c r="A15" s="5"/>
      <c r="B15" s="9"/>
      <c r="C15" s="9"/>
      <c r="D15" s="174"/>
      <c r="E15" s="174"/>
      <c r="F15" s="30"/>
      <c r="G15" s="174"/>
      <c r="H15" s="174"/>
      <c r="I15" s="30"/>
      <c r="J15" s="174"/>
      <c r="K15" s="174"/>
      <c r="L15" s="30"/>
      <c r="M15" s="174"/>
      <c r="N15" s="174"/>
      <c r="O15" s="30"/>
    </row>
    <row r="16" spans="1:15">
      <c r="A16" s="7" t="s">
        <v>178</v>
      </c>
      <c r="B16" s="38">
        <v>100</v>
      </c>
      <c r="C16" s="38">
        <v>100</v>
      </c>
      <c r="D16" s="173">
        <f>SUM(D14:D15)</f>
        <v>0</v>
      </c>
      <c r="E16" s="29"/>
      <c r="F16" s="31"/>
      <c r="G16" s="173">
        <f>SUM(G14:G15)</f>
        <v>18367</v>
      </c>
      <c r="H16" s="29"/>
      <c r="I16" s="31"/>
      <c r="J16" s="173">
        <v>18353</v>
      </c>
      <c r="K16" s="29"/>
      <c r="L16" s="31"/>
      <c r="M16" s="173">
        <f>SUM(M14:M15)</f>
        <v>36734</v>
      </c>
      <c r="N16" s="29"/>
      <c r="O16" s="31"/>
    </row>
    <row r="18" spans="1:15">
      <c r="A18" s="227" t="s">
        <v>179</v>
      </c>
      <c r="B18" s="233"/>
      <c r="C18" s="233"/>
      <c r="D18" s="233"/>
      <c r="E18" s="233"/>
      <c r="F18" s="233"/>
      <c r="G18" s="233"/>
      <c r="H18" s="233"/>
      <c r="I18" s="233"/>
      <c r="J18" s="233"/>
      <c r="K18" s="233"/>
    </row>
    <row r="19" spans="1:15" ht="11.25" customHeight="1">
      <c r="A19" s="159"/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5" ht="44.25" customHeight="1">
      <c r="A20" s="239" t="s">
        <v>31</v>
      </c>
      <c r="B20" s="199" t="s">
        <v>32</v>
      </c>
      <c r="C20" s="199" t="s">
        <v>33</v>
      </c>
      <c r="D20" s="199" t="s">
        <v>34</v>
      </c>
      <c r="E20" s="205" t="s">
        <v>180</v>
      </c>
      <c r="F20" s="199" t="s">
        <v>181</v>
      </c>
      <c r="G20" s="211" t="s">
        <v>182</v>
      </c>
      <c r="H20" s="212"/>
      <c r="I20" s="212"/>
      <c r="J20" s="213"/>
      <c r="K20" s="250" t="s">
        <v>183</v>
      </c>
      <c r="L20" s="251"/>
      <c r="M20" s="251"/>
      <c r="N20" s="251"/>
      <c r="O20" s="251"/>
    </row>
    <row r="21" spans="1:15" ht="52.5" customHeight="1">
      <c r="A21" s="240"/>
      <c r="B21" s="200"/>
      <c r="C21" s="200"/>
      <c r="D21" s="200"/>
      <c r="E21" s="206"/>
      <c r="F21" s="200"/>
      <c r="G21" s="166" t="s">
        <v>184</v>
      </c>
      <c r="H21" s="166" t="s">
        <v>185</v>
      </c>
      <c r="I21" s="166" t="s">
        <v>186</v>
      </c>
      <c r="J21" s="166" t="s">
        <v>187</v>
      </c>
      <c r="K21" s="190"/>
      <c r="L21" s="251"/>
      <c r="M21" s="251"/>
      <c r="N21" s="251"/>
      <c r="O21" s="251"/>
    </row>
    <row r="22" spans="1:15">
      <c r="A22" s="151">
        <v>1</v>
      </c>
      <c r="B22" s="142">
        <v>2</v>
      </c>
      <c r="C22" s="142">
        <v>3</v>
      </c>
      <c r="D22" s="142">
        <v>4</v>
      </c>
      <c r="E22" s="142">
        <v>5</v>
      </c>
      <c r="F22" s="142">
        <v>6</v>
      </c>
      <c r="G22" s="142">
        <v>7</v>
      </c>
      <c r="H22" s="142">
        <v>8</v>
      </c>
      <c r="I22" s="142">
        <v>9</v>
      </c>
      <c r="J22" s="142">
        <v>10</v>
      </c>
      <c r="K22" s="229">
        <v>11</v>
      </c>
      <c r="L22" s="230"/>
      <c r="M22" s="230"/>
      <c r="N22" s="230"/>
      <c r="O22" s="230"/>
    </row>
    <row r="23" spans="1:15" s="4" customFormat="1" ht="18.75" customHeight="1">
      <c r="A23" s="7" t="s">
        <v>43</v>
      </c>
      <c r="B23" s="8">
        <v>1000</v>
      </c>
      <c r="C23" s="39"/>
      <c r="D23" s="39">
        <v>18367</v>
      </c>
      <c r="E23" s="39">
        <v>18353</v>
      </c>
      <c r="F23" s="42">
        <f>SUM(G23:J23)</f>
        <v>36734</v>
      </c>
      <c r="G23" s="39">
        <v>9183</v>
      </c>
      <c r="H23" s="39">
        <v>9183</v>
      </c>
      <c r="I23" s="39">
        <v>9183</v>
      </c>
      <c r="J23" s="39">
        <v>9185</v>
      </c>
      <c r="K23" s="198"/>
      <c r="L23" s="198"/>
      <c r="M23" s="198"/>
      <c r="N23" s="198"/>
      <c r="O23" s="198"/>
    </row>
    <row r="24" spans="1:15" s="4" customFormat="1" ht="18.75" customHeight="1">
      <c r="A24" s="7" t="s">
        <v>44</v>
      </c>
      <c r="B24" s="8">
        <v>1010</v>
      </c>
      <c r="C24" s="42">
        <f>SUM(C25:C33)</f>
        <v>0</v>
      </c>
      <c r="D24" s="42">
        <f>SUM(D25:D33)</f>
        <v>-15440</v>
      </c>
      <c r="E24" s="42">
        <f>SUM(E25:E33)</f>
        <v>-14764</v>
      </c>
      <c r="F24" s="42">
        <f t="shared" ref="F24:F75" si="0">SUM(G24:J24)</f>
        <v>-30111</v>
      </c>
      <c r="G24" s="42">
        <f>SUM(G25:G33)</f>
        <v>-7525</v>
      </c>
      <c r="H24" s="42">
        <f>SUM(H25:H33)</f>
        <v>-7526</v>
      </c>
      <c r="I24" s="42">
        <f>SUM(I25:I33)</f>
        <v>-7527</v>
      </c>
      <c r="J24" s="42">
        <f>SUM(J25:J33)</f>
        <v>-7533</v>
      </c>
      <c r="K24" s="198"/>
      <c r="L24" s="198"/>
      <c r="M24" s="198"/>
      <c r="N24" s="198"/>
      <c r="O24" s="198"/>
    </row>
    <row r="25" spans="1:15" ht="18.75" customHeight="1">
      <c r="A25" s="5" t="s">
        <v>188</v>
      </c>
      <c r="B25" s="142">
        <v>1011</v>
      </c>
      <c r="C25" s="28" t="s">
        <v>189</v>
      </c>
      <c r="D25" s="28">
        <v>-250</v>
      </c>
      <c r="E25" s="28">
        <v>-135</v>
      </c>
      <c r="F25" s="32">
        <f t="shared" si="0"/>
        <v>-390</v>
      </c>
      <c r="G25" s="28">
        <v>-97</v>
      </c>
      <c r="H25" s="28">
        <v>-97</v>
      </c>
      <c r="I25" s="28">
        <v>-98</v>
      </c>
      <c r="J25" s="28">
        <v>-98</v>
      </c>
      <c r="K25" s="198"/>
      <c r="L25" s="198"/>
      <c r="M25" s="198"/>
      <c r="N25" s="198"/>
      <c r="O25" s="198"/>
    </row>
    <row r="26" spans="1:15" ht="18.75" customHeight="1">
      <c r="A26" s="5" t="s">
        <v>190</v>
      </c>
      <c r="B26" s="142">
        <v>1012</v>
      </c>
      <c r="C26" s="28" t="s">
        <v>189</v>
      </c>
      <c r="D26" s="28">
        <v>-95</v>
      </c>
      <c r="E26" s="28">
        <v>-10</v>
      </c>
      <c r="F26" s="32">
        <f t="shared" si="0"/>
        <v>-95</v>
      </c>
      <c r="G26" s="28">
        <v>-23</v>
      </c>
      <c r="H26" s="28">
        <v>-24</v>
      </c>
      <c r="I26" s="28">
        <v>-24</v>
      </c>
      <c r="J26" s="28">
        <v>-24</v>
      </c>
      <c r="K26" s="198"/>
      <c r="L26" s="198"/>
      <c r="M26" s="198"/>
      <c r="N26" s="198"/>
      <c r="O26" s="198"/>
    </row>
    <row r="27" spans="1:15" ht="18.75" customHeight="1">
      <c r="A27" s="5" t="s">
        <v>191</v>
      </c>
      <c r="B27" s="142">
        <v>1013</v>
      </c>
      <c r="C27" s="28" t="s">
        <v>189</v>
      </c>
      <c r="D27" s="28" t="s">
        <v>189</v>
      </c>
      <c r="E27" s="28" t="s">
        <v>189</v>
      </c>
      <c r="F27" s="32">
        <f t="shared" si="0"/>
        <v>0</v>
      </c>
      <c r="G27" s="28" t="s">
        <v>189</v>
      </c>
      <c r="H27" s="28" t="s">
        <v>189</v>
      </c>
      <c r="I27" s="28" t="s">
        <v>189</v>
      </c>
      <c r="J27" s="28" t="s">
        <v>189</v>
      </c>
      <c r="K27" s="198"/>
      <c r="L27" s="198"/>
      <c r="M27" s="198"/>
      <c r="N27" s="198"/>
      <c r="O27" s="198"/>
    </row>
    <row r="28" spans="1:15" ht="18.75" customHeight="1">
      <c r="A28" s="5" t="s">
        <v>131</v>
      </c>
      <c r="B28" s="142">
        <v>1014</v>
      </c>
      <c r="C28" s="28" t="s">
        <v>189</v>
      </c>
      <c r="D28" s="28">
        <v>-11143</v>
      </c>
      <c r="E28" s="28">
        <v>-11133</v>
      </c>
      <c r="F28" s="32">
        <f>SUM(G28:J28)</f>
        <v>-22282</v>
      </c>
      <c r="G28" s="28">
        <v>-5570</v>
      </c>
      <c r="H28" s="28">
        <v>-5570</v>
      </c>
      <c r="I28" s="28">
        <v>-5570</v>
      </c>
      <c r="J28" s="28">
        <v>-5572</v>
      </c>
      <c r="K28" s="198"/>
      <c r="L28" s="198"/>
      <c r="M28" s="198"/>
      <c r="N28" s="198"/>
      <c r="O28" s="198"/>
    </row>
    <row r="29" spans="1:15" ht="18.75" customHeight="1">
      <c r="A29" s="5" t="s">
        <v>192</v>
      </c>
      <c r="B29" s="142">
        <v>1015</v>
      </c>
      <c r="C29" s="28" t="s">
        <v>189</v>
      </c>
      <c r="D29" s="28">
        <v>-2452</v>
      </c>
      <c r="E29" s="28">
        <v>-2450</v>
      </c>
      <c r="F29" s="32">
        <f>SUM(G29:J29)</f>
        <v>-4902</v>
      </c>
      <c r="G29" s="28">
        <v>-1225</v>
      </c>
      <c r="H29" s="28">
        <v>-1225</v>
      </c>
      <c r="I29" s="28">
        <v>-1225</v>
      </c>
      <c r="J29" s="28">
        <v>-1227</v>
      </c>
      <c r="K29" s="198"/>
      <c r="L29" s="198"/>
      <c r="M29" s="198"/>
      <c r="N29" s="198"/>
      <c r="O29" s="198"/>
    </row>
    <row r="30" spans="1:15" ht="46.5" customHeight="1">
      <c r="A30" s="5" t="s">
        <v>193</v>
      </c>
      <c r="B30" s="142">
        <v>1016</v>
      </c>
      <c r="C30" s="28" t="s">
        <v>189</v>
      </c>
      <c r="D30" s="28">
        <v>-133</v>
      </c>
      <c r="E30" s="28">
        <v>-125</v>
      </c>
      <c r="F30" s="32">
        <f t="shared" si="0"/>
        <v>-2061</v>
      </c>
      <c r="G30" s="28">
        <v>-515</v>
      </c>
      <c r="H30" s="28">
        <v>-515</v>
      </c>
      <c r="I30" s="28">
        <v>-515</v>
      </c>
      <c r="J30" s="28">
        <v>-516</v>
      </c>
      <c r="K30" s="198"/>
      <c r="L30" s="198"/>
      <c r="M30" s="198"/>
      <c r="N30" s="198"/>
      <c r="O30" s="198"/>
    </row>
    <row r="31" spans="1:15" ht="18.75" customHeight="1">
      <c r="A31" s="5" t="s">
        <v>194</v>
      </c>
      <c r="B31" s="142">
        <v>1017</v>
      </c>
      <c r="C31" s="28" t="s">
        <v>189</v>
      </c>
      <c r="D31" s="28">
        <v>-200</v>
      </c>
      <c r="E31" s="28">
        <v>-100</v>
      </c>
      <c r="F31" s="32">
        <f t="shared" si="0"/>
        <v>-300</v>
      </c>
      <c r="G31" s="28">
        <v>-75</v>
      </c>
      <c r="H31" s="28">
        <v>-75</v>
      </c>
      <c r="I31" s="28">
        <v>-75</v>
      </c>
      <c r="J31" s="28">
        <v>-75</v>
      </c>
      <c r="K31" s="198"/>
      <c r="L31" s="198"/>
      <c r="M31" s="198"/>
      <c r="N31" s="198"/>
      <c r="O31" s="198"/>
    </row>
    <row r="32" spans="1:15" ht="18.75" customHeight="1">
      <c r="A32" s="5" t="s">
        <v>195</v>
      </c>
      <c r="B32" s="142">
        <v>1018</v>
      </c>
      <c r="C32" s="28" t="s">
        <v>189</v>
      </c>
      <c r="D32" s="28" t="s">
        <v>189</v>
      </c>
      <c r="E32" s="28" t="s">
        <v>189</v>
      </c>
      <c r="F32" s="32"/>
      <c r="G32" s="28" t="s">
        <v>189</v>
      </c>
      <c r="H32" s="28" t="s">
        <v>189</v>
      </c>
      <c r="I32" s="28" t="s">
        <v>189</v>
      </c>
      <c r="J32" s="28" t="s">
        <v>189</v>
      </c>
      <c r="K32" s="241"/>
      <c r="L32" s="242"/>
      <c r="M32" s="242"/>
      <c r="N32" s="242"/>
      <c r="O32" s="243"/>
    </row>
    <row r="33" spans="1:15" ht="18.75" customHeight="1">
      <c r="A33" s="5" t="s">
        <v>196</v>
      </c>
      <c r="B33" s="142">
        <v>1019</v>
      </c>
      <c r="C33" s="28" t="s">
        <v>189</v>
      </c>
      <c r="D33" s="28">
        <v>-1167</v>
      </c>
      <c r="E33" s="28">
        <v>-811</v>
      </c>
      <c r="F33" s="32">
        <f t="shared" si="0"/>
        <v>-81</v>
      </c>
      <c r="G33" s="28">
        <v>-20</v>
      </c>
      <c r="H33" s="28">
        <v>-20</v>
      </c>
      <c r="I33" s="28">
        <v>-20</v>
      </c>
      <c r="J33" s="28">
        <v>-21</v>
      </c>
      <c r="K33" s="198"/>
      <c r="L33" s="198"/>
      <c r="M33" s="198"/>
      <c r="N33" s="198"/>
      <c r="O33" s="198"/>
    </row>
    <row r="34" spans="1:15" ht="18.75" customHeight="1">
      <c r="A34" s="7" t="s">
        <v>197</v>
      </c>
      <c r="B34" s="8">
        <v>1020</v>
      </c>
      <c r="C34" s="40">
        <f>SUM(C23,C24)</f>
        <v>0</v>
      </c>
      <c r="D34" s="40">
        <f t="shared" ref="D34:J34" si="1">SUM(D23,D24)</f>
        <v>2927</v>
      </c>
      <c r="E34" s="40">
        <f t="shared" si="1"/>
        <v>3589</v>
      </c>
      <c r="F34" s="40">
        <f t="shared" si="1"/>
        <v>6623</v>
      </c>
      <c r="G34" s="40">
        <f t="shared" si="1"/>
        <v>1658</v>
      </c>
      <c r="H34" s="40">
        <f t="shared" si="1"/>
        <v>1657</v>
      </c>
      <c r="I34" s="40">
        <f t="shared" si="1"/>
        <v>1656</v>
      </c>
      <c r="J34" s="40">
        <f t="shared" si="1"/>
        <v>1652</v>
      </c>
      <c r="K34" s="198"/>
      <c r="L34" s="198"/>
      <c r="M34" s="198"/>
      <c r="N34" s="198"/>
      <c r="O34" s="198"/>
    </row>
    <row r="35" spans="1:15" s="4" customFormat="1" ht="18.75" customHeight="1">
      <c r="A35" s="7" t="s">
        <v>198</v>
      </c>
      <c r="B35" s="8">
        <v>1030</v>
      </c>
      <c r="C35" s="42">
        <f>SUM(C36:C55,C57)</f>
        <v>0</v>
      </c>
      <c r="D35" s="42">
        <f>SUM(D36:D55,D57)</f>
        <v>-2178</v>
      </c>
      <c r="E35" s="42">
        <f>SUM(E36:E55,E57)</f>
        <v>-2132</v>
      </c>
      <c r="F35" s="42">
        <f t="shared" si="0"/>
        <v>-4149</v>
      </c>
      <c r="G35" s="42">
        <f>SUM(G36:G55,G57)</f>
        <v>-1035</v>
      </c>
      <c r="H35" s="42">
        <f>SUM(H36:H55,H57)</f>
        <v>-1038</v>
      </c>
      <c r="I35" s="42">
        <f>SUM(I36:I55,I57)</f>
        <v>-1035</v>
      </c>
      <c r="J35" s="42">
        <f>SUM(J36:J55,J57)</f>
        <v>-1041</v>
      </c>
      <c r="K35" s="198"/>
      <c r="L35" s="198"/>
      <c r="M35" s="198"/>
      <c r="N35" s="198"/>
      <c r="O35" s="198"/>
    </row>
    <row r="36" spans="1:15" ht="18.75" customHeight="1">
      <c r="A36" s="5" t="s">
        <v>199</v>
      </c>
      <c r="B36" s="68">
        <v>1031</v>
      </c>
      <c r="C36" s="28" t="s">
        <v>189</v>
      </c>
      <c r="D36" s="28" t="s">
        <v>189</v>
      </c>
      <c r="E36" s="28" t="s">
        <v>189</v>
      </c>
      <c r="F36" s="32">
        <f t="shared" si="0"/>
        <v>0</v>
      </c>
      <c r="G36" s="28" t="s">
        <v>189</v>
      </c>
      <c r="H36" s="28" t="s">
        <v>189</v>
      </c>
      <c r="I36" s="28" t="s">
        <v>189</v>
      </c>
      <c r="J36" s="28" t="s">
        <v>189</v>
      </c>
      <c r="K36" s="198"/>
      <c r="L36" s="198"/>
      <c r="M36" s="198"/>
      <c r="N36" s="198"/>
      <c r="O36" s="198"/>
    </row>
    <row r="37" spans="1:15" ht="18.75" customHeight="1">
      <c r="A37" s="5" t="s">
        <v>200</v>
      </c>
      <c r="B37" s="68">
        <v>1032</v>
      </c>
      <c r="C37" s="28" t="s">
        <v>189</v>
      </c>
      <c r="D37" s="28" t="s">
        <v>189</v>
      </c>
      <c r="E37" s="28" t="s">
        <v>189</v>
      </c>
      <c r="F37" s="32">
        <f t="shared" si="0"/>
        <v>0</v>
      </c>
      <c r="G37" s="28" t="s">
        <v>189</v>
      </c>
      <c r="H37" s="28" t="s">
        <v>189</v>
      </c>
      <c r="I37" s="28" t="s">
        <v>189</v>
      </c>
      <c r="J37" s="28" t="s">
        <v>189</v>
      </c>
      <c r="K37" s="198"/>
      <c r="L37" s="198"/>
      <c r="M37" s="198"/>
      <c r="N37" s="198"/>
      <c r="O37" s="198"/>
    </row>
    <row r="38" spans="1:15" ht="18.75" customHeight="1">
      <c r="A38" s="5" t="s">
        <v>201</v>
      </c>
      <c r="B38" s="68">
        <v>1033</v>
      </c>
      <c r="C38" s="28" t="s">
        <v>189</v>
      </c>
      <c r="D38" s="28" t="s">
        <v>189</v>
      </c>
      <c r="E38" s="28" t="s">
        <v>189</v>
      </c>
      <c r="F38" s="32">
        <f t="shared" si="0"/>
        <v>0</v>
      </c>
      <c r="G38" s="28" t="s">
        <v>189</v>
      </c>
      <c r="H38" s="28" t="s">
        <v>189</v>
      </c>
      <c r="I38" s="28" t="s">
        <v>189</v>
      </c>
      <c r="J38" s="28" t="s">
        <v>189</v>
      </c>
      <c r="K38" s="198"/>
      <c r="L38" s="198"/>
      <c r="M38" s="198"/>
      <c r="N38" s="198"/>
      <c r="O38" s="198"/>
    </row>
    <row r="39" spans="1:15" ht="18.75" customHeight="1">
      <c r="A39" s="5" t="s">
        <v>202</v>
      </c>
      <c r="B39" s="68">
        <v>1034</v>
      </c>
      <c r="C39" s="28" t="s">
        <v>189</v>
      </c>
      <c r="D39" s="28">
        <v>-3</v>
      </c>
      <c r="E39" s="28">
        <v>-3</v>
      </c>
      <c r="F39" s="32">
        <f t="shared" si="0"/>
        <v>0</v>
      </c>
      <c r="G39" s="28" t="s">
        <v>189</v>
      </c>
      <c r="H39" s="28" t="s">
        <v>189</v>
      </c>
      <c r="I39" s="28" t="s">
        <v>189</v>
      </c>
      <c r="J39" s="28" t="s">
        <v>189</v>
      </c>
      <c r="K39" s="198"/>
      <c r="L39" s="198"/>
      <c r="M39" s="198"/>
      <c r="N39" s="198"/>
      <c r="O39" s="198"/>
    </row>
    <row r="40" spans="1:15" ht="18.75" customHeight="1">
      <c r="A40" s="5" t="s">
        <v>203</v>
      </c>
      <c r="B40" s="68">
        <v>1035</v>
      </c>
      <c r="C40" s="28" t="s">
        <v>189</v>
      </c>
      <c r="D40" s="28" t="s">
        <v>189</v>
      </c>
      <c r="E40" s="28" t="s">
        <v>189</v>
      </c>
      <c r="F40" s="32">
        <f t="shared" si="0"/>
        <v>0</v>
      </c>
      <c r="G40" s="28" t="s">
        <v>189</v>
      </c>
      <c r="H40" s="28" t="s">
        <v>189</v>
      </c>
      <c r="I40" s="28" t="s">
        <v>189</v>
      </c>
      <c r="J40" s="28" t="s">
        <v>189</v>
      </c>
      <c r="K40" s="198"/>
      <c r="L40" s="198"/>
      <c r="M40" s="198"/>
      <c r="N40" s="198"/>
      <c r="O40" s="198"/>
    </row>
    <row r="41" spans="1:15" ht="18.75" customHeight="1">
      <c r="A41" s="5" t="s">
        <v>204</v>
      </c>
      <c r="B41" s="68">
        <v>1036</v>
      </c>
      <c r="C41" s="28" t="s">
        <v>189</v>
      </c>
      <c r="D41" s="28">
        <v>-1</v>
      </c>
      <c r="E41" s="28">
        <v>-1</v>
      </c>
      <c r="F41" s="32">
        <f t="shared" si="0"/>
        <v>0</v>
      </c>
      <c r="G41" s="28" t="s">
        <v>189</v>
      </c>
      <c r="H41" s="28" t="s">
        <v>189</v>
      </c>
      <c r="I41" s="28" t="s">
        <v>189</v>
      </c>
      <c r="J41" s="28" t="s">
        <v>189</v>
      </c>
      <c r="K41" s="198"/>
      <c r="L41" s="198"/>
      <c r="M41" s="198"/>
      <c r="N41" s="198"/>
      <c r="O41" s="198"/>
    </row>
    <row r="42" spans="1:15" ht="18.75" customHeight="1">
      <c r="A42" s="5" t="s">
        <v>205</v>
      </c>
      <c r="B42" s="68">
        <v>1037</v>
      </c>
      <c r="C42" s="28" t="s">
        <v>189</v>
      </c>
      <c r="D42" s="28">
        <v>-5</v>
      </c>
      <c r="E42" s="28">
        <v>-5</v>
      </c>
      <c r="F42" s="32">
        <f t="shared" si="0"/>
        <v>0</v>
      </c>
      <c r="G42" s="28" t="s">
        <v>189</v>
      </c>
      <c r="H42" s="28" t="s">
        <v>189</v>
      </c>
      <c r="I42" s="28" t="s">
        <v>189</v>
      </c>
      <c r="J42" s="28" t="s">
        <v>189</v>
      </c>
      <c r="K42" s="198"/>
      <c r="L42" s="198"/>
      <c r="M42" s="198"/>
      <c r="N42" s="198"/>
      <c r="O42" s="198"/>
    </row>
    <row r="43" spans="1:15" ht="18.75" customHeight="1">
      <c r="A43" s="5" t="s">
        <v>206</v>
      </c>
      <c r="B43" s="68">
        <v>1038</v>
      </c>
      <c r="C43" s="28" t="s">
        <v>189</v>
      </c>
      <c r="D43" s="28">
        <v>-1653</v>
      </c>
      <c r="E43" s="28">
        <v>-1653</v>
      </c>
      <c r="F43" s="32">
        <f>SUM(G43:J43)</f>
        <v>-3310</v>
      </c>
      <c r="G43" s="28">
        <v>-827</v>
      </c>
      <c r="H43" s="28">
        <v>-827</v>
      </c>
      <c r="I43" s="28">
        <v>-827</v>
      </c>
      <c r="J43" s="28">
        <v>-829</v>
      </c>
      <c r="K43" s="198"/>
      <c r="L43" s="198"/>
      <c r="M43" s="198"/>
      <c r="N43" s="198"/>
      <c r="O43" s="198"/>
    </row>
    <row r="44" spans="1:15" ht="18.75" customHeight="1">
      <c r="A44" s="5" t="s">
        <v>207</v>
      </c>
      <c r="B44" s="68">
        <v>1039</v>
      </c>
      <c r="C44" s="28" t="s">
        <v>189</v>
      </c>
      <c r="D44" s="28">
        <v>-364</v>
      </c>
      <c r="E44" s="28">
        <v>-364</v>
      </c>
      <c r="F44" s="32">
        <f>SUM(G44:J44)</f>
        <v>-729</v>
      </c>
      <c r="G44" s="28">
        <v>-182</v>
      </c>
      <c r="H44" s="28">
        <v>-182</v>
      </c>
      <c r="I44" s="28">
        <v>-182</v>
      </c>
      <c r="J44" s="28">
        <v>-183</v>
      </c>
      <c r="K44" s="198"/>
      <c r="L44" s="198"/>
      <c r="M44" s="198"/>
      <c r="N44" s="198"/>
      <c r="O44" s="198"/>
    </row>
    <row r="45" spans="1:15" ht="37.5">
      <c r="A45" s="5" t="s">
        <v>208</v>
      </c>
      <c r="B45" s="68">
        <v>1040</v>
      </c>
      <c r="C45" s="28" t="s">
        <v>189</v>
      </c>
      <c r="D45" s="28">
        <v>-10</v>
      </c>
      <c r="E45" s="28" t="s">
        <v>437</v>
      </c>
      <c r="F45" s="32">
        <f>SUM(G45:J45)</f>
        <v>-10</v>
      </c>
      <c r="G45" s="28">
        <v>-2</v>
      </c>
      <c r="H45" s="28">
        <v>-3</v>
      </c>
      <c r="I45" s="28">
        <v>-2</v>
      </c>
      <c r="J45" s="28">
        <v>-3</v>
      </c>
      <c r="K45" s="198"/>
      <c r="L45" s="198"/>
      <c r="M45" s="198"/>
      <c r="N45" s="198"/>
      <c r="O45" s="198"/>
    </row>
    <row r="46" spans="1:15" ht="37.5">
      <c r="A46" s="5" t="s">
        <v>209</v>
      </c>
      <c r="B46" s="68">
        <v>1041</v>
      </c>
      <c r="C46" s="28" t="s">
        <v>189</v>
      </c>
      <c r="D46" s="28" t="s">
        <v>189</v>
      </c>
      <c r="E46" s="28" t="s">
        <v>189</v>
      </c>
      <c r="F46" s="32">
        <f t="shared" si="0"/>
        <v>0</v>
      </c>
      <c r="G46" s="28" t="s">
        <v>189</v>
      </c>
      <c r="H46" s="28" t="s">
        <v>189</v>
      </c>
      <c r="I46" s="28" t="s">
        <v>189</v>
      </c>
      <c r="J46" s="28" t="s">
        <v>189</v>
      </c>
      <c r="K46" s="198"/>
      <c r="L46" s="198"/>
      <c r="M46" s="198"/>
      <c r="N46" s="198"/>
      <c r="O46" s="198"/>
    </row>
    <row r="47" spans="1:15" ht="18.75" customHeight="1">
      <c r="A47" s="5" t="s">
        <v>210</v>
      </c>
      <c r="B47" s="68">
        <v>1042</v>
      </c>
      <c r="C47" s="28" t="s">
        <v>189</v>
      </c>
      <c r="D47" s="28" t="s">
        <v>189</v>
      </c>
      <c r="E47" s="28" t="s">
        <v>189</v>
      </c>
      <c r="F47" s="32">
        <f t="shared" si="0"/>
        <v>0</v>
      </c>
      <c r="G47" s="28" t="s">
        <v>189</v>
      </c>
      <c r="H47" s="28" t="s">
        <v>189</v>
      </c>
      <c r="I47" s="28" t="s">
        <v>189</v>
      </c>
      <c r="J47" s="28" t="s">
        <v>189</v>
      </c>
      <c r="K47" s="198"/>
      <c r="L47" s="198"/>
      <c r="M47" s="198"/>
      <c r="N47" s="198"/>
      <c r="O47" s="198"/>
    </row>
    <row r="48" spans="1:15" ht="18.75" customHeight="1">
      <c r="A48" s="5" t="s">
        <v>211</v>
      </c>
      <c r="B48" s="68">
        <v>1043</v>
      </c>
      <c r="C48" s="28" t="s">
        <v>189</v>
      </c>
      <c r="D48" s="28" t="s">
        <v>189</v>
      </c>
      <c r="E48" s="28" t="s">
        <v>189</v>
      </c>
      <c r="F48" s="32">
        <f t="shared" si="0"/>
        <v>0</v>
      </c>
      <c r="G48" s="28" t="s">
        <v>189</v>
      </c>
      <c r="H48" s="28" t="s">
        <v>189</v>
      </c>
      <c r="I48" s="28" t="s">
        <v>189</v>
      </c>
      <c r="J48" s="28" t="s">
        <v>189</v>
      </c>
      <c r="K48" s="198"/>
      <c r="L48" s="198"/>
      <c r="M48" s="198"/>
      <c r="N48" s="198"/>
      <c r="O48" s="198"/>
    </row>
    <row r="49" spans="1:15" ht="18.75" customHeight="1">
      <c r="A49" s="5" t="s">
        <v>212</v>
      </c>
      <c r="B49" s="68">
        <v>1044</v>
      </c>
      <c r="C49" s="28" t="s">
        <v>189</v>
      </c>
      <c r="D49" s="28" t="s">
        <v>189</v>
      </c>
      <c r="E49" s="28" t="s">
        <v>189</v>
      </c>
      <c r="F49" s="32">
        <f t="shared" si="0"/>
        <v>0</v>
      </c>
      <c r="G49" s="28" t="s">
        <v>189</v>
      </c>
      <c r="H49" s="28" t="s">
        <v>189</v>
      </c>
      <c r="I49" s="28" t="s">
        <v>189</v>
      </c>
      <c r="J49" s="28" t="s">
        <v>189</v>
      </c>
      <c r="K49" s="198"/>
      <c r="L49" s="198"/>
      <c r="M49" s="198"/>
      <c r="N49" s="198"/>
      <c r="O49" s="198"/>
    </row>
    <row r="50" spans="1:15" ht="18.75" customHeight="1">
      <c r="A50" s="5" t="s">
        <v>213</v>
      </c>
      <c r="B50" s="68">
        <v>1045</v>
      </c>
      <c r="C50" s="28" t="s">
        <v>189</v>
      </c>
      <c r="D50" s="28">
        <v>-10</v>
      </c>
      <c r="E50" s="28">
        <v>-5</v>
      </c>
      <c r="F50" s="32">
        <f t="shared" si="0"/>
        <v>-90</v>
      </c>
      <c r="G50" s="28">
        <v>-22</v>
      </c>
      <c r="H50" s="28">
        <v>-23</v>
      </c>
      <c r="I50" s="28">
        <v>-22</v>
      </c>
      <c r="J50" s="28">
        <v>-23</v>
      </c>
      <c r="K50" s="198"/>
      <c r="L50" s="198"/>
      <c r="M50" s="198"/>
      <c r="N50" s="198"/>
      <c r="O50" s="198"/>
    </row>
    <row r="51" spans="1:15" ht="18.75" customHeight="1">
      <c r="A51" s="5" t="s">
        <v>214</v>
      </c>
      <c r="B51" s="68">
        <v>1046</v>
      </c>
      <c r="C51" s="28" t="s">
        <v>189</v>
      </c>
      <c r="D51" s="28" t="s">
        <v>189</v>
      </c>
      <c r="E51" s="28" t="s">
        <v>189</v>
      </c>
      <c r="F51" s="32">
        <f t="shared" si="0"/>
        <v>0</v>
      </c>
      <c r="G51" s="28" t="s">
        <v>189</v>
      </c>
      <c r="H51" s="28" t="s">
        <v>189</v>
      </c>
      <c r="I51" s="28" t="s">
        <v>189</v>
      </c>
      <c r="J51" s="28" t="s">
        <v>189</v>
      </c>
      <c r="K51" s="198"/>
      <c r="L51" s="198"/>
      <c r="M51" s="198"/>
      <c r="N51" s="198"/>
      <c r="O51" s="198"/>
    </row>
    <row r="52" spans="1:15" ht="18.75" customHeight="1">
      <c r="A52" s="5" t="s">
        <v>215</v>
      </c>
      <c r="B52" s="68">
        <v>1047</v>
      </c>
      <c r="C52" s="28" t="s">
        <v>189</v>
      </c>
      <c r="D52" s="28" t="s">
        <v>189</v>
      </c>
      <c r="E52" s="28" t="s">
        <v>189</v>
      </c>
      <c r="F52" s="32">
        <f t="shared" si="0"/>
        <v>0</v>
      </c>
      <c r="G52" s="28" t="s">
        <v>189</v>
      </c>
      <c r="H52" s="28" t="s">
        <v>189</v>
      </c>
      <c r="I52" s="28" t="s">
        <v>189</v>
      </c>
      <c r="J52" s="28" t="s">
        <v>189</v>
      </c>
      <c r="K52" s="198"/>
      <c r="L52" s="198"/>
      <c r="M52" s="198"/>
      <c r="N52" s="198"/>
      <c r="O52" s="198"/>
    </row>
    <row r="53" spans="1:15" ht="18.75" customHeight="1">
      <c r="A53" s="5" t="s">
        <v>216</v>
      </c>
      <c r="B53" s="68">
        <v>1048</v>
      </c>
      <c r="C53" s="28" t="s">
        <v>189</v>
      </c>
      <c r="D53" s="28" t="s">
        <v>189</v>
      </c>
      <c r="E53" s="28" t="s">
        <v>189</v>
      </c>
      <c r="F53" s="32">
        <f t="shared" si="0"/>
        <v>0</v>
      </c>
      <c r="G53" s="28" t="s">
        <v>189</v>
      </c>
      <c r="H53" s="28" t="s">
        <v>189</v>
      </c>
      <c r="I53" s="28" t="s">
        <v>189</v>
      </c>
      <c r="J53" s="28" t="s">
        <v>189</v>
      </c>
      <c r="K53" s="198"/>
      <c r="L53" s="198"/>
      <c r="M53" s="198"/>
      <c r="N53" s="198"/>
      <c r="O53" s="198"/>
    </row>
    <row r="54" spans="1:15" ht="18.75" customHeight="1">
      <c r="A54" s="5" t="s">
        <v>217</v>
      </c>
      <c r="B54" s="68">
        <v>1049</v>
      </c>
      <c r="C54" s="28" t="s">
        <v>189</v>
      </c>
      <c r="D54" s="28">
        <v>-7</v>
      </c>
      <c r="E54" s="28">
        <v>-1</v>
      </c>
      <c r="F54" s="32">
        <f t="shared" si="0"/>
        <v>0</v>
      </c>
      <c r="G54" s="28" t="s">
        <v>189</v>
      </c>
      <c r="H54" s="28" t="s">
        <v>189</v>
      </c>
      <c r="I54" s="28" t="s">
        <v>189</v>
      </c>
      <c r="J54" s="28" t="s">
        <v>189</v>
      </c>
      <c r="K54" s="198"/>
      <c r="L54" s="198"/>
      <c r="M54" s="198"/>
      <c r="N54" s="198"/>
      <c r="O54" s="198"/>
    </row>
    <row r="55" spans="1:15" ht="37.5">
      <c r="A55" s="5" t="s">
        <v>218</v>
      </c>
      <c r="B55" s="68">
        <v>1050</v>
      </c>
      <c r="C55" s="28" t="s">
        <v>189</v>
      </c>
      <c r="D55" s="28" t="s">
        <v>189</v>
      </c>
      <c r="E55" s="28" t="s">
        <v>189</v>
      </c>
      <c r="F55" s="32">
        <f t="shared" si="0"/>
        <v>0</v>
      </c>
      <c r="G55" s="28" t="s">
        <v>189</v>
      </c>
      <c r="H55" s="28" t="s">
        <v>189</v>
      </c>
      <c r="I55" s="28" t="s">
        <v>189</v>
      </c>
      <c r="J55" s="28" t="s">
        <v>189</v>
      </c>
      <c r="K55" s="198"/>
      <c r="L55" s="198"/>
      <c r="M55" s="198"/>
      <c r="N55" s="198"/>
      <c r="O55" s="198"/>
    </row>
    <row r="56" spans="1:15" ht="18.75" customHeight="1">
      <c r="A56" s="5" t="s">
        <v>219</v>
      </c>
      <c r="B56" s="115" t="s">
        <v>220</v>
      </c>
      <c r="C56" s="28" t="s">
        <v>189</v>
      </c>
      <c r="D56" s="28" t="s">
        <v>189</v>
      </c>
      <c r="E56" s="28" t="s">
        <v>189</v>
      </c>
      <c r="F56" s="32">
        <f t="shared" si="0"/>
        <v>0</v>
      </c>
      <c r="G56" s="28" t="s">
        <v>189</v>
      </c>
      <c r="H56" s="28" t="s">
        <v>189</v>
      </c>
      <c r="I56" s="28" t="s">
        <v>189</v>
      </c>
      <c r="J56" s="28" t="s">
        <v>189</v>
      </c>
      <c r="K56" s="198"/>
      <c r="L56" s="198"/>
      <c r="M56" s="198"/>
      <c r="N56" s="198"/>
      <c r="O56" s="198"/>
    </row>
    <row r="57" spans="1:15" ht="18.75" customHeight="1">
      <c r="A57" s="5" t="s">
        <v>221</v>
      </c>
      <c r="B57" s="68">
        <v>1051</v>
      </c>
      <c r="C57" s="28" t="s">
        <v>189</v>
      </c>
      <c r="D57" s="28">
        <v>-125</v>
      </c>
      <c r="E57" s="28">
        <v>-100</v>
      </c>
      <c r="F57" s="32">
        <f t="shared" si="0"/>
        <v>-10</v>
      </c>
      <c r="G57" s="28">
        <v>-2</v>
      </c>
      <c r="H57" s="28">
        <v>-3</v>
      </c>
      <c r="I57" s="28">
        <v>-2</v>
      </c>
      <c r="J57" s="28">
        <v>-3</v>
      </c>
      <c r="K57" s="198"/>
      <c r="L57" s="198"/>
      <c r="M57" s="198"/>
      <c r="N57" s="198"/>
      <c r="O57" s="198"/>
    </row>
    <row r="58" spans="1:15" s="4" customFormat="1" ht="18.75" customHeight="1">
      <c r="A58" s="7" t="s">
        <v>222</v>
      </c>
      <c r="B58" s="8">
        <v>1060</v>
      </c>
      <c r="C58" s="42">
        <f>SUM(C59:C65)</f>
        <v>0</v>
      </c>
      <c r="D58" s="42">
        <f>SUM(D59:D65)</f>
        <v>0</v>
      </c>
      <c r="E58" s="42">
        <f>SUM(E59:E65)</f>
        <v>0</v>
      </c>
      <c r="F58" s="42">
        <f t="shared" si="0"/>
        <v>0</v>
      </c>
      <c r="G58" s="42">
        <f>SUM(G59:G65)</f>
        <v>0</v>
      </c>
      <c r="H58" s="42">
        <f>SUM(H59:H65)</f>
        <v>0</v>
      </c>
      <c r="I58" s="42">
        <f>SUM(I59:I65)</f>
        <v>0</v>
      </c>
      <c r="J58" s="42">
        <f>SUM(J59:J65)</f>
        <v>0</v>
      </c>
      <c r="K58" s="198"/>
      <c r="L58" s="198"/>
      <c r="M58" s="198"/>
      <c r="N58" s="198"/>
      <c r="O58" s="198"/>
    </row>
    <row r="59" spans="1:15" ht="18.75" customHeight="1">
      <c r="A59" s="5" t="s">
        <v>223</v>
      </c>
      <c r="B59" s="6">
        <v>1061</v>
      </c>
      <c r="C59" s="28" t="s">
        <v>189</v>
      </c>
      <c r="D59" s="28" t="s">
        <v>189</v>
      </c>
      <c r="E59" s="28" t="s">
        <v>189</v>
      </c>
      <c r="F59" s="32">
        <f t="shared" si="0"/>
        <v>0</v>
      </c>
      <c r="G59" s="28" t="s">
        <v>189</v>
      </c>
      <c r="H59" s="28" t="s">
        <v>189</v>
      </c>
      <c r="I59" s="28" t="s">
        <v>189</v>
      </c>
      <c r="J59" s="28" t="s">
        <v>189</v>
      </c>
      <c r="K59" s="198"/>
      <c r="L59" s="198"/>
      <c r="M59" s="198"/>
      <c r="N59" s="198"/>
      <c r="O59" s="198"/>
    </row>
    <row r="60" spans="1:15" ht="18.75" customHeight="1">
      <c r="A60" s="5" t="s">
        <v>224</v>
      </c>
      <c r="B60" s="6">
        <v>1062</v>
      </c>
      <c r="C60" s="28" t="s">
        <v>189</v>
      </c>
      <c r="D60" s="28" t="s">
        <v>189</v>
      </c>
      <c r="E60" s="28" t="s">
        <v>189</v>
      </c>
      <c r="F60" s="32">
        <f t="shared" si="0"/>
        <v>0</v>
      </c>
      <c r="G60" s="28" t="s">
        <v>189</v>
      </c>
      <c r="H60" s="28" t="s">
        <v>189</v>
      </c>
      <c r="I60" s="28" t="s">
        <v>189</v>
      </c>
      <c r="J60" s="28" t="s">
        <v>189</v>
      </c>
      <c r="K60" s="198"/>
      <c r="L60" s="198"/>
      <c r="M60" s="198"/>
      <c r="N60" s="198"/>
      <c r="O60" s="198"/>
    </row>
    <row r="61" spans="1:15" ht="18.75" customHeight="1">
      <c r="A61" s="5" t="s">
        <v>206</v>
      </c>
      <c r="B61" s="6">
        <v>1063</v>
      </c>
      <c r="C61" s="28" t="s">
        <v>189</v>
      </c>
      <c r="D61" s="28" t="s">
        <v>189</v>
      </c>
      <c r="E61" s="28" t="s">
        <v>189</v>
      </c>
      <c r="F61" s="32">
        <f t="shared" si="0"/>
        <v>0</v>
      </c>
      <c r="G61" s="28" t="s">
        <v>189</v>
      </c>
      <c r="H61" s="28" t="s">
        <v>189</v>
      </c>
      <c r="I61" s="28" t="s">
        <v>189</v>
      </c>
      <c r="J61" s="28" t="s">
        <v>189</v>
      </c>
      <c r="K61" s="198"/>
      <c r="L61" s="198"/>
      <c r="M61" s="198"/>
      <c r="N61" s="198"/>
      <c r="O61" s="198"/>
    </row>
    <row r="62" spans="1:15" ht="18.75" customHeight="1">
      <c r="A62" s="5" t="s">
        <v>207</v>
      </c>
      <c r="B62" s="6">
        <v>1064</v>
      </c>
      <c r="C62" s="28" t="s">
        <v>189</v>
      </c>
      <c r="D62" s="28" t="s">
        <v>189</v>
      </c>
      <c r="E62" s="28" t="s">
        <v>189</v>
      </c>
      <c r="F62" s="32">
        <f t="shared" si="0"/>
        <v>0</v>
      </c>
      <c r="G62" s="28" t="s">
        <v>189</v>
      </c>
      <c r="H62" s="28" t="s">
        <v>189</v>
      </c>
      <c r="I62" s="28" t="s">
        <v>189</v>
      </c>
      <c r="J62" s="28" t="s">
        <v>189</v>
      </c>
      <c r="K62" s="198"/>
      <c r="L62" s="198"/>
      <c r="M62" s="198"/>
      <c r="N62" s="198"/>
      <c r="O62" s="198"/>
    </row>
    <row r="63" spans="1:15" ht="18.75" customHeight="1">
      <c r="A63" s="5" t="s">
        <v>225</v>
      </c>
      <c r="B63" s="6">
        <v>1065</v>
      </c>
      <c r="C63" s="28" t="s">
        <v>189</v>
      </c>
      <c r="D63" s="28" t="s">
        <v>189</v>
      </c>
      <c r="E63" s="28" t="s">
        <v>189</v>
      </c>
      <c r="F63" s="32">
        <f t="shared" si="0"/>
        <v>0</v>
      </c>
      <c r="G63" s="28" t="s">
        <v>189</v>
      </c>
      <c r="H63" s="28" t="s">
        <v>189</v>
      </c>
      <c r="I63" s="28" t="s">
        <v>189</v>
      </c>
      <c r="J63" s="28" t="s">
        <v>189</v>
      </c>
      <c r="K63" s="198"/>
      <c r="L63" s="198"/>
      <c r="M63" s="198"/>
      <c r="N63" s="198"/>
      <c r="O63" s="198"/>
    </row>
    <row r="64" spans="1:15" ht="18.75" customHeight="1">
      <c r="A64" s="5" t="s">
        <v>226</v>
      </c>
      <c r="B64" s="6">
        <v>1066</v>
      </c>
      <c r="C64" s="28" t="s">
        <v>189</v>
      </c>
      <c r="D64" s="28" t="s">
        <v>189</v>
      </c>
      <c r="E64" s="28" t="s">
        <v>189</v>
      </c>
      <c r="F64" s="32">
        <f t="shared" si="0"/>
        <v>0</v>
      </c>
      <c r="G64" s="28" t="s">
        <v>189</v>
      </c>
      <c r="H64" s="28" t="s">
        <v>189</v>
      </c>
      <c r="I64" s="28" t="s">
        <v>189</v>
      </c>
      <c r="J64" s="28" t="s">
        <v>189</v>
      </c>
      <c r="K64" s="198"/>
      <c r="L64" s="198"/>
      <c r="M64" s="198"/>
      <c r="N64" s="198"/>
      <c r="O64" s="198"/>
    </row>
    <row r="65" spans="1:15" ht="18.75" customHeight="1">
      <c r="A65" s="5" t="s">
        <v>227</v>
      </c>
      <c r="B65" s="6">
        <v>1067</v>
      </c>
      <c r="C65" s="28" t="s">
        <v>189</v>
      </c>
      <c r="D65" s="28" t="s">
        <v>189</v>
      </c>
      <c r="E65" s="28" t="s">
        <v>189</v>
      </c>
      <c r="F65" s="32">
        <f t="shared" si="0"/>
        <v>0</v>
      </c>
      <c r="G65" s="28" t="s">
        <v>189</v>
      </c>
      <c r="H65" s="28" t="s">
        <v>189</v>
      </c>
      <c r="I65" s="28" t="s">
        <v>189</v>
      </c>
      <c r="J65" s="28" t="s">
        <v>189</v>
      </c>
      <c r="K65" s="198"/>
      <c r="L65" s="198"/>
      <c r="M65" s="198"/>
      <c r="N65" s="198"/>
      <c r="O65" s="198"/>
    </row>
    <row r="66" spans="1:15" s="4" customFormat="1" ht="18.75" customHeight="1">
      <c r="A66" s="7" t="s">
        <v>228</v>
      </c>
      <c r="B66" s="8">
        <v>1070</v>
      </c>
      <c r="C66" s="42">
        <f>SUM(C67:C69)</f>
        <v>0</v>
      </c>
      <c r="D66" s="42">
        <f>SUM(D67:D69)</f>
        <v>1440</v>
      </c>
      <c r="E66" s="42">
        <f>SUM(E67:E69)</f>
        <v>1415</v>
      </c>
      <c r="F66" s="42">
        <f t="shared" si="0"/>
        <v>5519</v>
      </c>
      <c r="G66" s="42">
        <f>SUM(G67:G69)</f>
        <v>1379</v>
      </c>
      <c r="H66" s="42">
        <f>SUM(H67:H69)</f>
        <v>1380</v>
      </c>
      <c r="I66" s="42">
        <f>SUM(I67:I69)</f>
        <v>1380</v>
      </c>
      <c r="J66" s="42">
        <f>SUM(J67:J69)</f>
        <v>1380</v>
      </c>
      <c r="K66" s="198"/>
      <c r="L66" s="198"/>
      <c r="M66" s="198"/>
      <c r="N66" s="198"/>
      <c r="O66" s="198"/>
    </row>
    <row r="67" spans="1:15" ht="18.75" customHeight="1">
      <c r="A67" s="5" t="s">
        <v>229</v>
      </c>
      <c r="B67" s="6">
        <v>1071</v>
      </c>
      <c r="C67" s="28"/>
      <c r="D67" s="28"/>
      <c r="E67" s="28"/>
      <c r="F67" s="32">
        <f t="shared" si="0"/>
        <v>0</v>
      </c>
      <c r="G67" s="28"/>
      <c r="H67" s="28"/>
      <c r="I67" s="28"/>
      <c r="J67" s="28"/>
      <c r="K67" s="198"/>
      <c r="L67" s="198"/>
      <c r="M67" s="198"/>
      <c r="N67" s="198"/>
      <c r="O67" s="198"/>
    </row>
    <row r="68" spans="1:15" ht="18.75" customHeight="1">
      <c r="A68" s="5" t="s">
        <v>230</v>
      </c>
      <c r="B68" s="6">
        <v>1072</v>
      </c>
      <c r="C68" s="28"/>
      <c r="D68" s="28"/>
      <c r="E68" s="28"/>
      <c r="F68" s="32">
        <f t="shared" si="0"/>
        <v>0</v>
      </c>
      <c r="G68" s="28"/>
      <c r="H68" s="28"/>
      <c r="I68" s="28"/>
      <c r="J68" s="28"/>
      <c r="K68" s="198"/>
      <c r="L68" s="198"/>
      <c r="M68" s="198"/>
      <c r="N68" s="198"/>
      <c r="O68" s="198"/>
    </row>
    <row r="69" spans="1:15" ht="18.75" customHeight="1">
      <c r="A69" s="5" t="s">
        <v>231</v>
      </c>
      <c r="B69" s="6">
        <v>1073</v>
      </c>
      <c r="C69" s="28"/>
      <c r="D69" s="28">
        <v>1440</v>
      </c>
      <c r="E69" s="28">
        <v>1415</v>
      </c>
      <c r="F69" s="32">
        <f t="shared" si="0"/>
        <v>5519</v>
      </c>
      <c r="G69" s="28">
        <v>1379</v>
      </c>
      <c r="H69" s="28">
        <v>1380</v>
      </c>
      <c r="I69" s="28">
        <v>1380</v>
      </c>
      <c r="J69" s="28">
        <v>1380</v>
      </c>
      <c r="K69" s="198"/>
      <c r="L69" s="198"/>
      <c r="M69" s="198"/>
      <c r="N69" s="198"/>
      <c r="O69" s="198"/>
    </row>
    <row r="70" spans="1:15" s="4" customFormat="1" ht="18.75" customHeight="1">
      <c r="A70" s="97" t="s">
        <v>232</v>
      </c>
      <c r="B70" s="8">
        <v>1080</v>
      </c>
      <c r="C70" s="42">
        <f>SUM(C71:C76)</f>
        <v>0</v>
      </c>
      <c r="D70" s="42">
        <f>SUM(D71:D76)</f>
        <v>-1515</v>
      </c>
      <c r="E70" s="42">
        <f>SUM(E71:E76)</f>
        <v>-1510</v>
      </c>
      <c r="F70" s="42">
        <f t="shared" si="0"/>
        <v>-5619</v>
      </c>
      <c r="G70" s="42">
        <f>SUM(G71:G76)</f>
        <v>-1404</v>
      </c>
      <c r="H70" s="42">
        <f>SUM(H71:H76)</f>
        <v>-1405</v>
      </c>
      <c r="I70" s="42">
        <f>SUM(I71:I76)</f>
        <v>-1405</v>
      </c>
      <c r="J70" s="42">
        <f>SUM(J71:J76)</f>
        <v>-1405</v>
      </c>
      <c r="K70" s="198"/>
      <c r="L70" s="198"/>
      <c r="M70" s="198"/>
      <c r="N70" s="198"/>
      <c r="O70" s="198"/>
    </row>
    <row r="71" spans="1:15" ht="18.75" customHeight="1">
      <c r="A71" s="5" t="s">
        <v>229</v>
      </c>
      <c r="B71" s="6">
        <v>1081</v>
      </c>
      <c r="C71" s="28" t="s">
        <v>189</v>
      </c>
      <c r="D71" s="28" t="s">
        <v>189</v>
      </c>
      <c r="E71" s="28" t="s">
        <v>189</v>
      </c>
      <c r="F71" s="32">
        <f t="shared" si="0"/>
        <v>0</v>
      </c>
      <c r="G71" s="28" t="s">
        <v>189</v>
      </c>
      <c r="H71" s="28" t="s">
        <v>189</v>
      </c>
      <c r="I71" s="28" t="s">
        <v>189</v>
      </c>
      <c r="J71" s="28" t="s">
        <v>189</v>
      </c>
      <c r="K71" s="198"/>
      <c r="L71" s="198"/>
      <c r="M71" s="198"/>
      <c r="N71" s="198"/>
      <c r="O71" s="198"/>
    </row>
    <row r="72" spans="1:15" ht="18.75" customHeight="1">
      <c r="A72" s="5" t="s">
        <v>233</v>
      </c>
      <c r="B72" s="6">
        <v>1082</v>
      </c>
      <c r="C72" s="28" t="s">
        <v>189</v>
      </c>
      <c r="D72" s="28" t="s">
        <v>189</v>
      </c>
      <c r="E72" s="28" t="s">
        <v>189</v>
      </c>
      <c r="F72" s="32">
        <f t="shared" si="0"/>
        <v>0</v>
      </c>
      <c r="G72" s="28" t="s">
        <v>189</v>
      </c>
      <c r="H72" s="28" t="s">
        <v>189</v>
      </c>
      <c r="I72" s="28" t="s">
        <v>189</v>
      </c>
      <c r="J72" s="28" t="s">
        <v>189</v>
      </c>
      <c r="K72" s="198"/>
      <c r="L72" s="198"/>
      <c r="M72" s="198"/>
      <c r="N72" s="198"/>
      <c r="O72" s="198"/>
    </row>
    <row r="73" spans="1:15" ht="18.75" customHeight="1">
      <c r="A73" s="5" t="s">
        <v>234</v>
      </c>
      <c r="B73" s="6">
        <v>1083</v>
      </c>
      <c r="C73" s="28" t="s">
        <v>189</v>
      </c>
      <c r="D73" s="28" t="s">
        <v>189</v>
      </c>
      <c r="E73" s="28" t="s">
        <v>189</v>
      </c>
      <c r="F73" s="32">
        <f t="shared" si="0"/>
        <v>0</v>
      </c>
      <c r="G73" s="28" t="s">
        <v>189</v>
      </c>
      <c r="H73" s="28" t="s">
        <v>189</v>
      </c>
      <c r="I73" s="28" t="s">
        <v>189</v>
      </c>
      <c r="J73" s="28" t="s">
        <v>189</v>
      </c>
      <c r="K73" s="198"/>
      <c r="L73" s="198"/>
      <c r="M73" s="198"/>
      <c r="N73" s="198"/>
      <c r="O73" s="198"/>
    </row>
    <row r="74" spans="1:15" ht="18.75" customHeight="1">
      <c r="A74" s="5" t="s">
        <v>235</v>
      </c>
      <c r="B74" s="6">
        <v>1084</v>
      </c>
      <c r="C74" s="28" t="s">
        <v>189</v>
      </c>
      <c r="D74" s="28" t="s">
        <v>189</v>
      </c>
      <c r="E74" s="28" t="s">
        <v>189</v>
      </c>
      <c r="F74" s="32">
        <f t="shared" si="0"/>
        <v>0</v>
      </c>
      <c r="G74" s="28" t="s">
        <v>189</v>
      </c>
      <c r="H74" s="28" t="s">
        <v>189</v>
      </c>
      <c r="I74" s="28" t="s">
        <v>189</v>
      </c>
      <c r="J74" s="28" t="s">
        <v>189</v>
      </c>
      <c r="K74" s="198"/>
      <c r="L74" s="198"/>
      <c r="M74" s="198"/>
      <c r="N74" s="198"/>
      <c r="O74" s="198"/>
    </row>
    <row r="75" spans="1:15" ht="18.75" customHeight="1">
      <c r="A75" s="5" t="s">
        <v>236</v>
      </c>
      <c r="B75" s="6">
        <v>1085</v>
      </c>
      <c r="C75" s="28" t="s">
        <v>189</v>
      </c>
      <c r="D75" s="28" t="s">
        <v>189</v>
      </c>
      <c r="E75" s="28" t="s">
        <v>189</v>
      </c>
      <c r="F75" s="32">
        <f t="shared" si="0"/>
        <v>0</v>
      </c>
      <c r="G75" s="28" t="s">
        <v>189</v>
      </c>
      <c r="H75" s="28" t="s">
        <v>189</v>
      </c>
      <c r="I75" s="28" t="s">
        <v>189</v>
      </c>
      <c r="J75" s="28" t="s">
        <v>189</v>
      </c>
      <c r="K75" s="198"/>
      <c r="L75" s="198"/>
      <c r="M75" s="198"/>
      <c r="N75" s="198"/>
      <c r="O75" s="198"/>
    </row>
    <row r="76" spans="1:15" ht="18.75" customHeight="1">
      <c r="A76" s="5" t="s">
        <v>237</v>
      </c>
      <c r="B76" s="6">
        <v>1086</v>
      </c>
      <c r="C76" s="28" t="s">
        <v>189</v>
      </c>
      <c r="D76" s="28">
        <v>-1515</v>
      </c>
      <c r="E76" s="28">
        <v>-1510</v>
      </c>
      <c r="F76" s="32">
        <f>SUM(G76:J76)</f>
        <v>-5619</v>
      </c>
      <c r="G76" s="28">
        <v>-1404</v>
      </c>
      <c r="H76" s="28">
        <v>-1405</v>
      </c>
      <c r="I76" s="28">
        <v>-1405</v>
      </c>
      <c r="J76" s="28">
        <v>-1405</v>
      </c>
      <c r="K76" s="198"/>
      <c r="L76" s="198"/>
      <c r="M76" s="198"/>
      <c r="N76" s="198"/>
      <c r="O76" s="198"/>
    </row>
    <row r="77" spans="1:15" s="4" customFormat="1" ht="18.75" customHeight="1">
      <c r="A77" s="7" t="s">
        <v>238</v>
      </c>
      <c r="B77" s="8">
        <v>1100</v>
      </c>
      <c r="C77" s="40">
        <f>SUM(C34,C35,C58,C66,C70)</f>
        <v>0</v>
      </c>
      <c r="D77" s="40">
        <f t="shared" ref="D77:J77" si="2">SUM(D34,D35,D58,D66,D70)</f>
        <v>674</v>
      </c>
      <c r="E77" s="40">
        <f t="shared" si="2"/>
        <v>1362</v>
      </c>
      <c r="F77" s="40">
        <f t="shared" si="2"/>
        <v>2374</v>
      </c>
      <c r="G77" s="40">
        <f t="shared" si="2"/>
        <v>598</v>
      </c>
      <c r="H77" s="40">
        <f t="shared" si="2"/>
        <v>594</v>
      </c>
      <c r="I77" s="40">
        <f t="shared" si="2"/>
        <v>596</v>
      </c>
      <c r="J77" s="40">
        <f t="shared" si="2"/>
        <v>586</v>
      </c>
      <c r="K77" s="198"/>
      <c r="L77" s="198"/>
      <c r="M77" s="198"/>
      <c r="N77" s="198"/>
      <c r="O77" s="198"/>
    </row>
    <row r="78" spans="1:15" s="4" customFormat="1" ht="18.75" customHeight="1">
      <c r="A78" s="7" t="s">
        <v>239</v>
      </c>
      <c r="B78" s="8">
        <v>1110</v>
      </c>
      <c r="C78" s="39"/>
      <c r="D78" s="39"/>
      <c r="E78" s="39"/>
      <c r="F78" s="42">
        <f t="shared" ref="F78:F87" si="3">SUM(G78:J78)</f>
        <v>0</v>
      </c>
      <c r="G78" s="39"/>
      <c r="H78" s="39"/>
      <c r="I78" s="39"/>
      <c r="J78" s="39"/>
      <c r="K78" s="198"/>
      <c r="L78" s="198"/>
      <c r="M78" s="198"/>
      <c r="N78" s="198"/>
      <c r="O78" s="198"/>
    </row>
    <row r="79" spans="1:15" s="4" customFormat="1" ht="18.75" customHeight="1">
      <c r="A79" s="7" t="s">
        <v>240</v>
      </c>
      <c r="B79" s="8">
        <v>1120</v>
      </c>
      <c r="C79" s="39" t="s">
        <v>189</v>
      </c>
      <c r="D79" s="39" t="s">
        <v>189</v>
      </c>
      <c r="E79" s="39" t="s">
        <v>189</v>
      </c>
      <c r="F79" s="42">
        <f t="shared" si="3"/>
        <v>0</v>
      </c>
      <c r="G79" s="39" t="s">
        <v>189</v>
      </c>
      <c r="H79" s="39" t="s">
        <v>189</v>
      </c>
      <c r="I79" s="39" t="s">
        <v>189</v>
      </c>
      <c r="J79" s="39" t="s">
        <v>189</v>
      </c>
      <c r="K79" s="198"/>
      <c r="L79" s="198"/>
      <c r="M79" s="198"/>
      <c r="N79" s="198"/>
      <c r="O79" s="198"/>
    </row>
    <row r="80" spans="1:15" s="4" customFormat="1" ht="18.75" customHeight="1">
      <c r="A80" s="7" t="s">
        <v>241</v>
      </c>
      <c r="B80" s="8">
        <v>1130</v>
      </c>
      <c r="C80" s="39"/>
      <c r="D80" s="39"/>
      <c r="E80" s="39"/>
      <c r="F80" s="42">
        <f t="shared" si="3"/>
        <v>0</v>
      </c>
      <c r="G80" s="39"/>
      <c r="H80" s="39"/>
      <c r="I80" s="39"/>
      <c r="J80" s="39"/>
      <c r="K80" s="198"/>
      <c r="L80" s="198"/>
      <c r="M80" s="198"/>
      <c r="N80" s="198"/>
      <c r="O80" s="198"/>
    </row>
    <row r="81" spans="1:15" s="4" customFormat="1" ht="18.75" customHeight="1">
      <c r="A81" s="7" t="s">
        <v>242</v>
      </c>
      <c r="B81" s="8">
        <v>1140</v>
      </c>
      <c r="C81" s="39" t="s">
        <v>189</v>
      </c>
      <c r="D81" s="39" t="s">
        <v>189</v>
      </c>
      <c r="E81" s="39" t="s">
        <v>189</v>
      </c>
      <c r="F81" s="42">
        <f t="shared" si="3"/>
        <v>0</v>
      </c>
      <c r="G81" s="39" t="s">
        <v>189</v>
      </c>
      <c r="H81" s="39" t="s">
        <v>189</v>
      </c>
      <c r="I81" s="39" t="s">
        <v>189</v>
      </c>
      <c r="J81" s="39" t="s">
        <v>189</v>
      </c>
      <c r="K81" s="198"/>
      <c r="L81" s="198"/>
      <c r="M81" s="198"/>
      <c r="N81" s="198"/>
      <c r="O81" s="198"/>
    </row>
    <row r="82" spans="1:15" s="4" customFormat="1" ht="18.75" customHeight="1">
      <c r="A82" s="7" t="s">
        <v>243</v>
      </c>
      <c r="B82" s="8">
        <v>1150</v>
      </c>
      <c r="C82" s="42">
        <f>SUM(C83:C84)</f>
        <v>0</v>
      </c>
      <c r="D82" s="42">
        <f t="shared" ref="D82:J82" si="4">SUM(D83:D84)</f>
        <v>300</v>
      </c>
      <c r="E82" s="42">
        <f t="shared" si="4"/>
        <v>200</v>
      </c>
      <c r="F82" s="42">
        <f t="shared" si="3"/>
        <v>400</v>
      </c>
      <c r="G82" s="42">
        <f t="shared" si="4"/>
        <v>100</v>
      </c>
      <c r="H82" s="42">
        <f t="shared" si="4"/>
        <v>100</v>
      </c>
      <c r="I82" s="42">
        <f t="shared" si="4"/>
        <v>100</v>
      </c>
      <c r="J82" s="42">
        <f t="shared" si="4"/>
        <v>100</v>
      </c>
      <c r="K82" s="198"/>
      <c r="L82" s="198"/>
      <c r="M82" s="198"/>
      <c r="N82" s="198"/>
      <c r="O82" s="198"/>
    </row>
    <row r="83" spans="1:15" ht="18.75" customHeight="1">
      <c r="A83" s="5" t="s">
        <v>229</v>
      </c>
      <c r="B83" s="6">
        <v>1151</v>
      </c>
      <c r="C83" s="28"/>
      <c r="D83" s="28"/>
      <c r="E83" s="28"/>
      <c r="F83" s="32">
        <f t="shared" si="3"/>
        <v>0</v>
      </c>
      <c r="G83" s="28"/>
      <c r="H83" s="28"/>
      <c r="I83" s="28"/>
      <c r="J83" s="28"/>
      <c r="K83" s="198"/>
      <c r="L83" s="198"/>
      <c r="M83" s="198"/>
      <c r="N83" s="198"/>
      <c r="O83" s="198"/>
    </row>
    <row r="84" spans="1:15" ht="18.75" customHeight="1">
      <c r="A84" s="5" t="s">
        <v>244</v>
      </c>
      <c r="B84" s="6">
        <v>1152</v>
      </c>
      <c r="C84" s="28"/>
      <c r="D84" s="28">
        <v>300</v>
      </c>
      <c r="E84" s="28">
        <v>200</v>
      </c>
      <c r="F84" s="32">
        <f t="shared" si="3"/>
        <v>400</v>
      </c>
      <c r="G84" s="28">
        <v>100</v>
      </c>
      <c r="H84" s="28">
        <v>100</v>
      </c>
      <c r="I84" s="28">
        <v>100</v>
      </c>
      <c r="J84" s="28">
        <v>100</v>
      </c>
      <c r="K84" s="198"/>
      <c r="L84" s="198"/>
      <c r="M84" s="198"/>
      <c r="N84" s="198"/>
      <c r="O84" s="198"/>
    </row>
    <row r="85" spans="1:15" s="4" customFormat="1" ht="18.75" customHeight="1">
      <c r="A85" s="7" t="s">
        <v>245</v>
      </c>
      <c r="B85" s="8">
        <v>1160</v>
      </c>
      <c r="C85" s="42">
        <f>SUM(C86:C87)</f>
        <v>0</v>
      </c>
      <c r="D85" s="42">
        <f t="shared" ref="D85:J85" si="5">SUM(D86:D87)</f>
        <v>0</v>
      </c>
      <c r="E85" s="42">
        <f t="shared" si="5"/>
        <v>0</v>
      </c>
      <c r="F85" s="42">
        <f t="shared" si="3"/>
        <v>0</v>
      </c>
      <c r="G85" s="42">
        <f t="shared" si="5"/>
        <v>0</v>
      </c>
      <c r="H85" s="42">
        <f t="shared" si="5"/>
        <v>0</v>
      </c>
      <c r="I85" s="42">
        <f t="shared" si="5"/>
        <v>0</v>
      </c>
      <c r="J85" s="42">
        <f t="shared" si="5"/>
        <v>0</v>
      </c>
      <c r="K85" s="198"/>
      <c r="L85" s="198"/>
      <c r="M85" s="198"/>
      <c r="N85" s="198"/>
      <c r="O85" s="198"/>
    </row>
    <row r="86" spans="1:15" ht="18.75" customHeight="1">
      <c r="A86" s="5" t="s">
        <v>229</v>
      </c>
      <c r="B86" s="6">
        <v>1161</v>
      </c>
      <c r="C86" s="28" t="s">
        <v>189</v>
      </c>
      <c r="D86" s="28" t="s">
        <v>189</v>
      </c>
      <c r="E86" s="28" t="s">
        <v>189</v>
      </c>
      <c r="F86" s="32">
        <f t="shared" si="3"/>
        <v>0</v>
      </c>
      <c r="G86" s="28" t="s">
        <v>189</v>
      </c>
      <c r="H86" s="28" t="s">
        <v>189</v>
      </c>
      <c r="I86" s="28" t="s">
        <v>189</v>
      </c>
      <c r="J86" s="28" t="s">
        <v>189</v>
      </c>
      <c r="K86" s="198"/>
      <c r="L86" s="198"/>
      <c r="M86" s="198"/>
      <c r="N86" s="198"/>
      <c r="O86" s="198"/>
    </row>
    <row r="87" spans="1:15" ht="18.75" customHeight="1">
      <c r="A87" s="5" t="s">
        <v>246</v>
      </c>
      <c r="B87" s="6">
        <v>1162</v>
      </c>
      <c r="C87" s="28" t="s">
        <v>189</v>
      </c>
      <c r="D87" s="28" t="s">
        <v>189</v>
      </c>
      <c r="E87" s="28" t="s">
        <v>189</v>
      </c>
      <c r="F87" s="32">
        <f t="shared" si="3"/>
        <v>0</v>
      </c>
      <c r="G87" s="28" t="s">
        <v>189</v>
      </c>
      <c r="H87" s="28" t="s">
        <v>189</v>
      </c>
      <c r="I87" s="28" t="s">
        <v>189</v>
      </c>
      <c r="J87" s="28" t="s">
        <v>189</v>
      </c>
      <c r="K87" s="198"/>
      <c r="L87" s="198"/>
      <c r="M87" s="198"/>
      <c r="N87" s="198"/>
      <c r="O87" s="198"/>
    </row>
    <row r="88" spans="1:15" ht="18.75" customHeight="1">
      <c r="A88" s="7" t="s">
        <v>247</v>
      </c>
      <c r="B88" s="8">
        <v>1170</v>
      </c>
      <c r="C88" s="40">
        <f>SUM(C77,C78,C79,C80,C81,C82,C85)</f>
        <v>0</v>
      </c>
      <c r="D88" s="40">
        <f t="shared" ref="D88:J88" si="6">SUM(D77,D78,D79,D80,D81,D82,D85)</f>
        <v>974</v>
      </c>
      <c r="E88" s="40">
        <f t="shared" si="6"/>
        <v>1562</v>
      </c>
      <c r="F88" s="40">
        <f t="shared" si="6"/>
        <v>2774</v>
      </c>
      <c r="G88" s="40">
        <f t="shared" si="6"/>
        <v>698</v>
      </c>
      <c r="H88" s="40">
        <f t="shared" si="6"/>
        <v>694</v>
      </c>
      <c r="I88" s="40">
        <f t="shared" si="6"/>
        <v>696</v>
      </c>
      <c r="J88" s="40">
        <f t="shared" si="6"/>
        <v>686</v>
      </c>
      <c r="K88" s="198"/>
      <c r="L88" s="198"/>
      <c r="M88" s="198"/>
      <c r="N88" s="198"/>
      <c r="O88" s="198"/>
    </row>
    <row r="89" spans="1:15" ht="18.75" customHeight="1">
      <c r="A89" s="5" t="s">
        <v>248</v>
      </c>
      <c r="B89" s="142">
        <v>1180</v>
      </c>
      <c r="C89" s="28" t="s">
        <v>189</v>
      </c>
      <c r="D89" s="28" t="s">
        <v>189</v>
      </c>
      <c r="E89" s="28" t="s">
        <v>189</v>
      </c>
      <c r="F89" s="32">
        <f>SUM(G89:J89)</f>
        <v>0</v>
      </c>
      <c r="G89" s="28" t="s">
        <v>189</v>
      </c>
      <c r="H89" s="28" t="s">
        <v>189</v>
      </c>
      <c r="I89" s="28" t="s">
        <v>189</v>
      </c>
      <c r="J89" s="28" t="s">
        <v>189</v>
      </c>
      <c r="K89" s="198"/>
      <c r="L89" s="198"/>
      <c r="M89" s="198"/>
      <c r="N89" s="198"/>
      <c r="O89" s="198"/>
    </row>
    <row r="90" spans="1:15" ht="18.75" customHeight="1">
      <c r="A90" s="5" t="s">
        <v>249</v>
      </c>
      <c r="B90" s="142">
        <v>1181</v>
      </c>
      <c r="C90" s="28"/>
      <c r="D90" s="28"/>
      <c r="E90" s="28"/>
      <c r="F90" s="32">
        <f>SUM(G90:J90)</f>
        <v>0</v>
      </c>
      <c r="G90" s="28"/>
      <c r="H90" s="28"/>
      <c r="I90" s="28"/>
      <c r="J90" s="28"/>
      <c r="K90" s="198"/>
      <c r="L90" s="198"/>
      <c r="M90" s="198"/>
      <c r="N90" s="198"/>
      <c r="O90" s="198"/>
    </row>
    <row r="91" spans="1:15" ht="18.75" customHeight="1">
      <c r="A91" s="5" t="s">
        <v>250</v>
      </c>
      <c r="B91" s="6">
        <v>1190</v>
      </c>
      <c r="C91" s="28"/>
      <c r="D91" s="28"/>
      <c r="E91" s="28"/>
      <c r="F91" s="32">
        <f>SUM(G91:J91)</f>
        <v>0</v>
      </c>
      <c r="G91" s="28"/>
      <c r="H91" s="28"/>
      <c r="I91" s="28"/>
      <c r="J91" s="28"/>
      <c r="K91" s="198"/>
      <c r="L91" s="198"/>
      <c r="M91" s="198"/>
      <c r="N91" s="198"/>
      <c r="O91" s="198"/>
    </row>
    <row r="92" spans="1:15" ht="18.75" customHeight="1">
      <c r="A92" s="5" t="s">
        <v>251</v>
      </c>
      <c r="B92" s="151">
        <v>1191</v>
      </c>
      <c r="C92" s="28" t="s">
        <v>189</v>
      </c>
      <c r="D92" s="28" t="s">
        <v>189</v>
      </c>
      <c r="E92" s="28" t="s">
        <v>189</v>
      </c>
      <c r="F92" s="32">
        <f>SUM(G92:J92)</f>
        <v>0</v>
      </c>
      <c r="G92" s="28" t="s">
        <v>189</v>
      </c>
      <c r="H92" s="28" t="s">
        <v>189</v>
      </c>
      <c r="I92" s="28" t="s">
        <v>189</v>
      </c>
      <c r="J92" s="28" t="s">
        <v>189</v>
      </c>
      <c r="K92" s="198"/>
      <c r="L92" s="198"/>
      <c r="M92" s="198"/>
      <c r="N92" s="198"/>
      <c r="O92" s="198"/>
    </row>
    <row r="93" spans="1:15" ht="18.75" customHeight="1">
      <c r="A93" s="7" t="s">
        <v>252</v>
      </c>
      <c r="B93" s="8">
        <v>1200</v>
      </c>
      <c r="C93" s="40">
        <f>SUM(C88,C89,C90,C91,C92)</f>
        <v>0</v>
      </c>
      <c r="D93" s="40">
        <f t="shared" ref="D93:J93" si="7">SUM(D88,D89,D90,D91,D92)</f>
        <v>974</v>
      </c>
      <c r="E93" s="40">
        <f t="shared" si="7"/>
        <v>1562</v>
      </c>
      <c r="F93" s="40">
        <f t="shared" si="7"/>
        <v>2774</v>
      </c>
      <c r="G93" s="40">
        <f t="shared" si="7"/>
        <v>698</v>
      </c>
      <c r="H93" s="40">
        <f t="shared" si="7"/>
        <v>694</v>
      </c>
      <c r="I93" s="40">
        <f t="shared" si="7"/>
        <v>696</v>
      </c>
      <c r="J93" s="40">
        <f t="shared" si="7"/>
        <v>686</v>
      </c>
      <c r="K93" s="198"/>
      <c r="L93" s="198"/>
      <c r="M93" s="198"/>
      <c r="N93" s="198"/>
      <c r="O93" s="198"/>
    </row>
    <row r="94" spans="1:15" ht="18.75" customHeight="1">
      <c r="A94" s="5" t="s">
        <v>253</v>
      </c>
      <c r="B94" s="151">
        <v>1201</v>
      </c>
      <c r="C94" s="86">
        <f t="shared" ref="C94:J94" si="8">IF(C93&gt;0,C93,0)</f>
        <v>0</v>
      </c>
      <c r="D94" s="86">
        <f t="shared" si="8"/>
        <v>974</v>
      </c>
      <c r="E94" s="86">
        <f t="shared" si="8"/>
        <v>1562</v>
      </c>
      <c r="F94" s="86">
        <f t="shared" si="8"/>
        <v>2774</v>
      </c>
      <c r="G94" s="86">
        <f t="shared" si="8"/>
        <v>698</v>
      </c>
      <c r="H94" s="86">
        <f t="shared" si="8"/>
        <v>694</v>
      </c>
      <c r="I94" s="86">
        <f t="shared" si="8"/>
        <v>696</v>
      </c>
      <c r="J94" s="86">
        <f t="shared" si="8"/>
        <v>686</v>
      </c>
      <c r="K94" s="198"/>
      <c r="L94" s="198"/>
      <c r="M94" s="198"/>
      <c r="N94" s="198"/>
      <c r="O94" s="198"/>
    </row>
    <row r="95" spans="1:15" ht="18.75" customHeight="1">
      <c r="A95" s="5" t="s">
        <v>254</v>
      </c>
      <c r="B95" s="151">
        <v>1202</v>
      </c>
      <c r="C95" s="86">
        <f t="shared" ref="C95:J95" si="9">IF(C93&lt;0,C93,0)</f>
        <v>0</v>
      </c>
      <c r="D95" s="86">
        <f t="shared" si="9"/>
        <v>0</v>
      </c>
      <c r="E95" s="86">
        <f t="shared" si="9"/>
        <v>0</v>
      </c>
      <c r="F95" s="86">
        <f t="shared" si="9"/>
        <v>0</v>
      </c>
      <c r="G95" s="86">
        <f t="shared" si="9"/>
        <v>0</v>
      </c>
      <c r="H95" s="86">
        <f>IF(H93&lt;0,H93,0)</f>
        <v>0</v>
      </c>
      <c r="I95" s="86">
        <f t="shared" si="9"/>
        <v>0</v>
      </c>
      <c r="J95" s="86">
        <f t="shared" si="9"/>
        <v>0</v>
      </c>
      <c r="K95" s="198"/>
      <c r="L95" s="198"/>
      <c r="M95" s="198"/>
      <c r="N95" s="198"/>
      <c r="O95" s="198"/>
    </row>
    <row r="96" spans="1:15" ht="18.75" customHeight="1">
      <c r="A96" s="7" t="s">
        <v>255</v>
      </c>
      <c r="B96" s="6">
        <v>1210</v>
      </c>
      <c r="C96" s="40">
        <f>SUM(C23,C66,C78,C80,C82,C90,C91)</f>
        <v>0</v>
      </c>
      <c r="D96" s="40">
        <f t="shared" ref="D96:J96" si="10">SUM(D23,D66,D78,D80,D82,D90,D91)</f>
        <v>20107</v>
      </c>
      <c r="E96" s="40">
        <f t="shared" si="10"/>
        <v>19968</v>
      </c>
      <c r="F96" s="40">
        <f t="shared" si="10"/>
        <v>42653</v>
      </c>
      <c r="G96" s="40">
        <f t="shared" si="10"/>
        <v>10662</v>
      </c>
      <c r="H96" s="40">
        <f t="shared" si="10"/>
        <v>10663</v>
      </c>
      <c r="I96" s="40">
        <f t="shared" si="10"/>
        <v>10663</v>
      </c>
      <c r="J96" s="40">
        <f t="shared" si="10"/>
        <v>10665</v>
      </c>
      <c r="K96" s="198"/>
      <c r="L96" s="198"/>
      <c r="M96" s="198"/>
      <c r="N96" s="198"/>
      <c r="O96" s="198"/>
    </row>
    <row r="97" spans="1:15" ht="18.75" customHeight="1">
      <c r="A97" s="7" t="s">
        <v>256</v>
      </c>
      <c r="B97" s="6">
        <v>1220</v>
      </c>
      <c r="C97" s="40">
        <f>SUM(C24,C35,C58,C70,C79,C81,C85,C89,C92)</f>
        <v>0</v>
      </c>
      <c r="D97" s="40">
        <f t="shared" ref="D97:J97" si="11">SUM(D24,D35,D58,D70,D79,D81,D85,D89,D92)</f>
        <v>-19133</v>
      </c>
      <c r="E97" s="40">
        <f t="shared" si="11"/>
        <v>-18406</v>
      </c>
      <c r="F97" s="40">
        <f t="shared" si="11"/>
        <v>-39879</v>
      </c>
      <c r="G97" s="40">
        <f t="shared" si="11"/>
        <v>-9964</v>
      </c>
      <c r="H97" s="40">
        <f t="shared" si="11"/>
        <v>-9969</v>
      </c>
      <c r="I97" s="40">
        <f t="shared" si="11"/>
        <v>-9967</v>
      </c>
      <c r="J97" s="40">
        <f t="shared" si="11"/>
        <v>-9979</v>
      </c>
      <c r="K97" s="198"/>
      <c r="L97" s="198"/>
      <c r="M97" s="198"/>
      <c r="N97" s="198"/>
      <c r="O97" s="198"/>
    </row>
    <row r="98" spans="1:15" ht="18.75" customHeight="1">
      <c r="A98" s="5" t="s">
        <v>257</v>
      </c>
      <c r="B98" s="6">
        <v>1230</v>
      </c>
      <c r="C98" s="28"/>
      <c r="D98" s="28"/>
      <c r="E98" s="28"/>
      <c r="F98" s="32">
        <f>SUM(G98:J98)</f>
        <v>0</v>
      </c>
      <c r="G98" s="28"/>
      <c r="H98" s="28"/>
      <c r="I98" s="28"/>
      <c r="J98" s="28"/>
      <c r="K98" s="198"/>
      <c r="L98" s="198"/>
      <c r="M98" s="198"/>
      <c r="N98" s="198"/>
      <c r="O98" s="198"/>
    </row>
    <row r="99" spans="1:15" ht="38.25" customHeight="1">
      <c r="A99" s="122" t="s">
        <v>258</v>
      </c>
      <c r="B99" s="8">
        <v>1300</v>
      </c>
      <c r="C99" s="40">
        <f t="shared" ref="C99:J99" si="12">C77+C106</f>
        <v>0</v>
      </c>
      <c r="D99" s="40">
        <f t="shared" si="12"/>
        <v>984</v>
      </c>
      <c r="E99" s="40">
        <f t="shared" si="12"/>
        <v>1557</v>
      </c>
      <c r="F99" s="40">
        <f t="shared" si="12"/>
        <v>2784</v>
      </c>
      <c r="G99" s="40">
        <f t="shared" si="12"/>
        <v>700</v>
      </c>
      <c r="H99" s="40">
        <f t="shared" si="12"/>
        <v>697</v>
      </c>
      <c r="I99" s="40">
        <f t="shared" si="12"/>
        <v>698</v>
      </c>
      <c r="J99" s="40">
        <f t="shared" si="12"/>
        <v>689</v>
      </c>
      <c r="K99" s="247"/>
      <c r="L99" s="248"/>
      <c r="M99" s="248"/>
      <c r="N99" s="248"/>
      <c r="O99" s="249"/>
    </row>
    <row r="100" spans="1:15" ht="18.75" customHeight="1">
      <c r="A100" s="244" t="s">
        <v>259</v>
      </c>
      <c r="B100" s="245"/>
      <c r="C100" s="245"/>
      <c r="D100" s="245"/>
      <c r="E100" s="245"/>
      <c r="F100" s="245"/>
      <c r="G100" s="245"/>
      <c r="H100" s="245"/>
      <c r="I100" s="245"/>
      <c r="J100" s="245"/>
      <c r="K100" s="245"/>
      <c r="L100" s="245"/>
      <c r="M100" s="245"/>
      <c r="N100" s="245"/>
      <c r="O100" s="246"/>
    </row>
    <row r="101" spans="1:15" ht="18.75" customHeight="1">
      <c r="A101" s="5" t="s">
        <v>260</v>
      </c>
      <c r="B101" s="6">
        <v>1400</v>
      </c>
      <c r="C101" s="28"/>
      <c r="D101" s="28">
        <f>D102+D103</f>
        <v>1753</v>
      </c>
      <c r="E101" s="28">
        <f>E102+E103</f>
        <v>1553</v>
      </c>
      <c r="F101" s="32">
        <f>SUM(G101:J101)</f>
        <v>5993</v>
      </c>
      <c r="G101" s="28">
        <f>G102+G103</f>
        <v>1497</v>
      </c>
      <c r="H101" s="28">
        <f>H102+H103</f>
        <v>1498</v>
      </c>
      <c r="I101" s="28">
        <f>I102+I103</f>
        <v>1498</v>
      </c>
      <c r="J101" s="28">
        <f>J102+J103</f>
        <v>1500</v>
      </c>
      <c r="K101" s="198"/>
      <c r="L101" s="198"/>
      <c r="M101" s="198"/>
      <c r="N101" s="198"/>
      <c r="O101" s="198"/>
    </row>
    <row r="102" spans="1:15" ht="18.75" customHeight="1">
      <c r="A102" s="5" t="s">
        <v>261</v>
      </c>
      <c r="B102" s="64">
        <v>1401</v>
      </c>
      <c r="C102" s="28"/>
      <c r="D102" s="28">
        <v>872</v>
      </c>
      <c r="E102" s="28">
        <v>757</v>
      </c>
      <c r="F102" s="32">
        <f t="shared" ref="F102:F108" si="13">SUM(G102:J102)</f>
        <v>3533</v>
      </c>
      <c r="G102" s="28">
        <v>883</v>
      </c>
      <c r="H102" s="28">
        <v>883</v>
      </c>
      <c r="I102" s="28">
        <v>883</v>
      </c>
      <c r="J102" s="28">
        <v>884</v>
      </c>
      <c r="K102" s="198"/>
      <c r="L102" s="198"/>
      <c r="M102" s="198"/>
      <c r="N102" s="198"/>
      <c r="O102" s="198"/>
    </row>
    <row r="103" spans="1:15" ht="18.75" customHeight="1">
      <c r="A103" s="5" t="s">
        <v>262</v>
      </c>
      <c r="B103" s="64">
        <v>1402</v>
      </c>
      <c r="C103" s="28"/>
      <c r="D103" s="28">
        <v>881</v>
      </c>
      <c r="E103" s="28">
        <v>796</v>
      </c>
      <c r="F103" s="32">
        <f t="shared" si="13"/>
        <v>2460</v>
      </c>
      <c r="G103" s="28">
        <v>614</v>
      </c>
      <c r="H103" s="28">
        <v>615</v>
      </c>
      <c r="I103" s="28">
        <v>615</v>
      </c>
      <c r="J103" s="28">
        <v>616</v>
      </c>
      <c r="K103" s="198"/>
      <c r="L103" s="198"/>
      <c r="M103" s="198"/>
      <c r="N103" s="198"/>
      <c r="O103" s="198"/>
    </row>
    <row r="104" spans="1:15" ht="18.75" customHeight="1">
      <c r="A104" s="5" t="s">
        <v>131</v>
      </c>
      <c r="B104" s="65">
        <v>1410</v>
      </c>
      <c r="C104" s="28"/>
      <c r="D104" s="28">
        <v>12796</v>
      </c>
      <c r="E104" s="28">
        <v>12786</v>
      </c>
      <c r="F104" s="32">
        <f t="shared" si="13"/>
        <v>25592</v>
      </c>
      <c r="G104" s="28">
        <v>6397</v>
      </c>
      <c r="H104" s="28">
        <v>6397</v>
      </c>
      <c r="I104" s="28">
        <v>6397</v>
      </c>
      <c r="J104" s="28">
        <v>6401</v>
      </c>
      <c r="K104" s="198"/>
      <c r="L104" s="198"/>
      <c r="M104" s="198"/>
      <c r="N104" s="198"/>
      <c r="O104" s="198"/>
    </row>
    <row r="105" spans="1:15" ht="18.75" customHeight="1">
      <c r="A105" s="5" t="s">
        <v>192</v>
      </c>
      <c r="B105" s="65">
        <v>1420</v>
      </c>
      <c r="C105" s="28"/>
      <c r="D105" s="28">
        <v>2816</v>
      </c>
      <c r="E105" s="28">
        <v>2814</v>
      </c>
      <c r="F105" s="32">
        <f t="shared" si="13"/>
        <v>5631</v>
      </c>
      <c r="G105" s="28">
        <v>1407</v>
      </c>
      <c r="H105" s="28">
        <v>1407</v>
      </c>
      <c r="I105" s="28">
        <v>1407</v>
      </c>
      <c r="J105" s="28">
        <v>1410</v>
      </c>
      <c r="K105" s="198"/>
      <c r="L105" s="198"/>
      <c r="M105" s="198"/>
      <c r="N105" s="198"/>
      <c r="O105" s="198"/>
    </row>
    <row r="106" spans="1:15" ht="18.75" customHeight="1">
      <c r="A106" s="5" t="s">
        <v>263</v>
      </c>
      <c r="B106" s="65">
        <v>1430</v>
      </c>
      <c r="C106" s="28"/>
      <c r="D106" s="28">
        <v>310</v>
      </c>
      <c r="E106" s="28">
        <v>195</v>
      </c>
      <c r="F106" s="32">
        <f t="shared" si="13"/>
        <v>410</v>
      </c>
      <c r="G106" s="28">
        <v>102</v>
      </c>
      <c r="H106" s="28">
        <v>103</v>
      </c>
      <c r="I106" s="28">
        <v>102</v>
      </c>
      <c r="J106" s="28">
        <v>103</v>
      </c>
      <c r="K106" s="198"/>
      <c r="L106" s="198"/>
      <c r="M106" s="198"/>
      <c r="N106" s="198"/>
      <c r="O106" s="198"/>
    </row>
    <row r="107" spans="1:15" ht="18.75" customHeight="1">
      <c r="A107" s="5" t="s">
        <v>264</v>
      </c>
      <c r="B107" s="65">
        <v>1440</v>
      </c>
      <c r="C107" s="28"/>
      <c r="D107" s="28">
        <v>1458</v>
      </c>
      <c r="E107" s="28">
        <v>1058</v>
      </c>
      <c r="F107" s="32">
        <f t="shared" si="13"/>
        <v>2253</v>
      </c>
      <c r="G107" s="28">
        <v>561</v>
      </c>
      <c r="H107" s="28">
        <v>564</v>
      </c>
      <c r="I107" s="28">
        <v>563</v>
      </c>
      <c r="J107" s="28">
        <v>565</v>
      </c>
      <c r="K107" s="198"/>
      <c r="L107" s="198"/>
      <c r="M107" s="198"/>
      <c r="N107" s="198"/>
      <c r="O107" s="198"/>
    </row>
    <row r="108" spans="1:15" ht="18.75" customHeight="1">
      <c r="A108" s="7" t="s">
        <v>178</v>
      </c>
      <c r="B108" s="66">
        <v>1450</v>
      </c>
      <c r="C108" s="40">
        <f>SUM(C101,C104:C107)</f>
        <v>0</v>
      </c>
      <c r="D108" s="40">
        <f>SUM(D101,D104:D107)</f>
        <v>19133</v>
      </c>
      <c r="E108" s="40">
        <f>SUM(E101,E104:E107)</f>
        <v>18406</v>
      </c>
      <c r="F108" s="32">
        <f t="shared" si="13"/>
        <v>39879</v>
      </c>
      <c r="G108" s="40">
        <f>SUM(G101,G104:G107)</f>
        <v>9964</v>
      </c>
      <c r="H108" s="40">
        <f>SUM(H101,H104:H107)</f>
        <v>9969</v>
      </c>
      <c r="I108" s="40">
        <f>SUM(I101,I104:I107)</f>
        <v>9967</v>
      </c>
      <c r="J108" s="40">
        <f>SUM(J101,J104:J107)</f>
        <v>9979</v>
      </c>
      <c r="K108" s="198"/>
      <c r="L108" s="198"/>
      <c r="M108" s="198"/>
      <c r="N108" s="198"/>
      <c r="O108" s="198"/>
    </row>
    <row r="109" spans="1:15" s="4" customFormat="1" ht="18.75" customHeight="1">
      <c r="A109" s="95"/>
      <c r="B109" s="95"/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</row>
    <row r="110" spans="1:15" ht="18.75" customHeight="1">
      <c r="A110" s="91"/>
      <c r="B110" s="91"/>
      <c r="C110" s="91"/>
      <c r="D110" s="91"/>
      <c r="E110" s="91"/>
      <c r="F110" s="91"/>
      <c r="G110" s="91"/>
      <c r="H110" s="91"/>
      <c r="I110" s="91"/>
      <c r="J110" s="91"/>
      <c r="K110" s="91"/>
      <c r="L110" s="91"/>
      <c r="M110" s="91"/>
      <c r="N110" s="91"/>
      <c r="O110" s="91"/>
    </row>
    <row r="111" spans="1:15" ht="18.75" customHeight="1">
      <c r="A111" s="141" t="s">
        <v>156</v>
      </c>
      <c r="B111" s="91"/>
      <c r="C111" s="154"/>
      <c r="D111" s="154" t="s">
        <v>157</v>
      </c>
      <c r="E111" s="154"/>
      <c r="F111" s="91"/>
      <c r="G111" s="91"/>
      <c r="H111" s="226" t="s">
        <v>158</v>
      </c>
      <c r="I111" s="226"/>
      <c r="J111" s="226"/>
      <c r="K111" s="226"/>
      <c r="L111" s="226"/>
      <c r="M111" s="91"/>
    </row>
    <row r="112" spans="1:15" ht="18.75" customHeight="1">
      <c r="A112" s="16" t="s">
        <v>265</v>
      </c>
      <c r="B112" s="91"/>
      <c r="D112" s="3" t="s">
        <v>160</v>
      </c>
      <c r="F112" s="91"/>
      <c r="G112" s="91"/>
      <c r="H112" s="226" t="s">
        <v>161</v>
      </c>
      <c r="I112" s="226"/>
      <c r="J112" s="226"/>
      <c r="K112" s="226"/>
      <c r="L112" s="226"/>
    </row>
    <row r="113" spans="1:2" ht="18.75" customHeight="1">
      <c r="A113" s="16"/>
      <c r="B113" s="91"/>
    </row>
    <row r="114" spans="1:2">
      <c r="A114" s="16"/>
    </row>
    <row r="115" spans="1:2">
      <c r="A115" s="16"/>
    </row>
    <row r="116" spans="1:2">
      <c r="A116" s="16"/>
    </row>
    <row r="117" spans="1:2">
      <c r="A117" s="16"/>
    </row>
    <row r="118" spans="1:2">
      <c r="A118" s="16"/>
    </row>
    <row r="119" spans="1:2">
      <c r="A119" s="16"/>
    </row>
    <row r="120" spans="1:2">
      <c r="A120" s="16"/>
    </row>
    <row r="121" spans="1:2">
      <c r="A121" s="16"/>
    </row>
    <row r="122" spans="1:2">
      <c r="A122" s="16"/>
    </row>
    <row r="123" spans="1:2">
      <c r="A123" s="16"/>
    </row>
    <row r="124" spans="1:2">
      <c r="A124" s="16"/>
    </row>
    <row r="125" spans="1:2">
      <c r="A125" s="16"/>
    </row>
    <row r="126" spans="1:2">
      <c r="A126" s="16"/>
    </row>
    <row r="127" spans="1:2">
      <c r="A127" s="16"/>
    </row>
    <row r="128" spans="1:2">
      <c r="A128" s="16"/>
    </row>
    <row r="129" spans="1:1">
      <c r="A129" s="16"/>
    </row>
    <row r="130" spans="1:1">
      <c r="A130" s="16"/>
    </row>
    <row r="131" spans="1:1">
      <c r="A131" s="16"/>
    </row>
    <row r="132" spans="1:1">
      <c r="A132" s="16"/>
    </row>
    <row r="133" spans="1:1">
      <c r="A133" s="16"/>
    </row>
    <row r="134" spans="1:1">
      <c r="A134" s="16"/>
    </row>
    <row r="135" spans="1:1">
      <c r="A135" s="16"/>
    </row>
    <row r="136" spans="1:1">
      <c r="A136" s="16"/>
    </row>
    <row r="137" spans="1:1">
      <c r="A137" s="16"/>
    </row>
    <row r="138" spans="1:1">
      <c r="A138" s="16"/>
    </row>
    <row r="139" spans="1:1">
      <c r="A139" s="16"/>
    </row>
    <row r="140" spans="1:1">
      <c r="A140" s="16"/>
    </row>
    <row r="141" spans="1:1">
      <c r="A141" s="16"/>
    </row>
    <row r="142" spans="1:1">
      <c r="A142" s="16"/>
    </row>
    <row r="143" spans="1:1">
      <c r="A143" s="16"/>
    </row>
    <row r="144" spans="1:1">
      <c r="A144" s="16"/>
    </row>
    <row r="145" spans="1:1">
      <c r="A145" s="16"/>
    </row>
    <row r="146" spans="1:1">
      <c r="A146" s="16"/>
    </row>
    <row r="147" spans="1:1">
      <c r="A147" s="16"/>
    </row>
    <row r="148" spans="1:1">
      <c r="A148" s="16"/>
    </row>
    <row r="149" spans="1:1">
      <c r="A149" s="16"/>
    </row>
    <row r="150" spans="1:1">
      <c r="A150" s="16"/>
    </row>
    <row r="151" spans="1:1">
      <c r="A151" s="16"/>
    </row>
    <row r="152" spans="1:1">
      <c r="A152" s="16"/>
    </row>
    <row r="153" spans="1:1">
      <c r="A153" s="16"/>
    </row>
    <row r="154" spans="1:1">
      <c r="A154" s="16"/>
    </row>
    <row r="155" spans="1:1">
      <c r="A155" s="16"/>
    </row>
    <row r="156" spans="1:1">
      <c r="A156" s="16"/>
    </row>
    <row r="157" spans="1:1">
      <c r="A157" s="16"/>
    </row>
    <row r="158" spans="1:1">
      <c r="A158" s="16"/>
    </row>
    <row r="159" spans="1:1">
      <c r="A159" s="16"/>
    </row>
    <row r="160" spans="1:1">
      <c r="A160" s="16"/>
    </row>
    <row r="161" spans="1:1">
      <c r="A161" s="16"/>
    </row>
    <row r="162" spans="1:1">
      <c r="A162" s="16"/>
    </row>
    <row r="163" spans="1:1">
      <c r="A163" s="16"/>
    </row>
    <row r="164" spans="1:1">
      <c r="A164" s="16"/>
    </row>
    <row r="165" spans="1:1">
      <c r="A165" s="16"/>
    </row>
    <row r="166" spans="1:1">
      <c r="A166" s="16"/>
    </row>
    <row r="167" spans="1:1">
      <c r="A167" s="16"/>
    </row>
    <row r="168" spans="1:1">
      <c r="A168" s="16"/>
    </row>
    <row r="169" spans="1:1">
      <c r="A169" s="16"/>
    </row>
    <row r="170" spans="1:1">
      <c r="A170" s="16"/>
    </row>
    <row r="171" spans="1:1">
      <c r="A171" s="16"/>
    </row>
    <row r="172" spans="1:1">
      <c r="A172" s="16"/>
    </row>
    <row r="173" spans="1:1">
      <c r="A173" s="16"/>
    </row>
    <row r="174" spans="1:1">
      <c r="A174" s="16"/>
    </row>
    <row r="175" spans="1:1">
      <c r="A175" s="16"/>
    </row>
    <row r="176" spans="1:1">
      <c r="A176" s="16"/>
    </row>
    <row r="177" spans="1:1">
      <c r="A177" s="16"/>
    </row>
    <row r="178" spans="1:1">
      <c r="A178" s="16"/>
    </row>
    <row r="179" spans="1:1">
      <c r="A179" s="16"/>
    </row>
    <row r="180" spans="1:1">
      <c r="A180" s="16"/>
    </row>
    <row r="181" spans="1:1">
      <c r="A181" s="16"/>
    </row>
    <row r="182" spans="1:1">
      <c r="A182" s="16"/>
    </row>
    <row r="183" spans="1:1">
      <c r="A183" s="16"/>
    </row>
    <row r="184" spans="1:1">
      <c r="A184" s="16"/>
    </row>
    <row r="185" spans="1:1">
      <c r="A185" s="16"/>
    </row>
    <row r="186" spans="1:1">
      <c r="A186" s="16"/>
    </row>
    <row r="187" spans="1:1">
      <c r="A187" s="16"/>
    </row>
    <row r="188" spans="1:1">
      <c r="A188" s="16"/>
    </row>
    <row r="189" spans="1:1">
      <c r="A189" s="16"/>
    </row>
    <row r="190" spans="1:1">
      <c r="A190" s="16"/>
    </row>
    <row r="191" spans="1:1">
      <c r="A191" s="16"/>
    </row>
    <row r="192" spans="1:1">
      <c r="A192" s="16"/>
    </row>
    <row r="193" spans="1:1">
      <c r="A193" s="16"/>
    </row>
    <row r="194" spans="1:1">
      <c r="A194" s="16"/>
    </row>
    <row r="195" spans="1:1">
      <c r="A195" s="16"/>
    </row>
    <row r="196" spans="1:1">
      <c r="A196" s="16"/>
    </row>
    <row r="197" spans="1:1">
      <c r="A197" s="16"/>
    </row>
    <row r="198" spans="1:1">
      <c r="A198" s="16"/>
    </row>
    <row r="199" spans="1:1">
      <c r="A199" s="16"/>
    </row>
    <row r="200" spans="1:1">
      <c r="A200" s="16"/>
    </row>
    <row r="201" spans="1:1">
      <c r="A201" s="16"/>
    </row>
    <row r="202" spans="1:1">
      <c r="A202" s="16"/>
    </row>
    <row r="203" spans="1:1">
      <c r="A203" s="16"/>
    </row>
    <row r="204" spans="1:1">
      <c r="A204" s="16"/>
    </row>
    <row r="205" spans="1:1">
      <c r="A205" s="16"/>
    </row>
    <row r="206" spans="1:1">
      <c r="A206" s="16"/>
    </row>
    <row r="207" spans="1:1">
      <c r="A207" s="16"/>
    </row>
    <row r="208" spans="1:1">
      <c r="A208" s="16"/>
    </row>
    <row r="209" spans="1:1">
      <c r="A209" s="16"/>
    </row>
    <row r="210" spans="1:1">
      <c r="A210" s="16"/>
    </row>
    <row r="211" spans="1:1">
      <c r="A211" s="16"/>
    </row>
    <row r="212" spans="1:1">
      <c r="A212" s="16"/>
    </row>
    <row r="213" spans="1:1">
      <c r="A213" s="16"/>
    </row>
    <row r="214" spans="1:1">
      <c r="A214" s="16"/>
    </row>
    <row r="215" spans="1:1">
      <c r="A215" s="16"/>
    </row>
    <row r="216" spans="1:1">
      <c r="A216" s="16"/>
    </row>
    <row r="217" spans="1:1">
      <c r="A217" s="16"/>
    </row>
    <row r="218" spans="1:1">
      <c r="A218" s="16"/>
    </row>
    <row r="219" spans="1:1">
      <c r="A219" s="16"/>
    </row>
    <row r="220" spans="1:1">
      <c r="A220" s="16"/>
    </row>
    <row r="221" spans="1:1">
      <c r="A221" s="16"/>
    </row>
    <row r="222" spans="1:1">
      <c r="A222" s="16"/>
    </row>
    <row r="223" spans="1:1">
      <c r="A223" s="16"/>
    </row>
    <row r="224" spans="1:1">
      <c r="A224" s="16"/>
    </row>
    <row r="225" spans="1:1">
      <c r="A225" s="16"/>
    </row>
    <row r="226" spans="1:1">
      <c r="A226" s="16"/>
    </row>
    <row r="227" spans="1:1">
      <c r="A227" s="16"/>
    </row>
    <row r="228" spans="1:1">
      <c r="A228" s="16"/>
    </row>
    <row r="229" spans="1:1">
      <c r="A229" s="16"/>
    </row>
    <row r="230" spans="1:1">
      <c r="A230" s="16"/>
    </row>
    <row r="231" spans="1:1">
      <c r="A231" s="16"/>
    </row>
    <row r="232" spans="1:1">
      <c r="A232" s="16"/>
    </row>
    <row r="233" spans="1:1">
      <c r="A233" s="16"/>
    </row>
    <row r="234" spans="1:1">
      <c r="A234" s="16"/>
    </row>
    <row r="235" spans="1:1">
      <c r="A235" s="16"/>
    </row>
    <row r="236" spans="1:1">
      <c r="A236" s="16"/>
    </row>
    <row r="237" spans="1:1">
      <c r="A237" s="16"/>
    </row>
    <row r="238" spans="1:1">
      <c r="A238" s="16"/>
    </row>
    <row r="239" spans="1:1">
      <c r="A239" s="16"/>
    </row>
    <row r="240" spans="1:1">
      <c r="A240" s="16"/>
    </row>
    <row r="241" spans="1:1">
      <c r="A241" s="16"/>
    </row>
    <row r="242" spans="1:1">
      <c r="A242" s="16"/>
    </row>
    <row r="243" spans="1:1">
      <c r="A243" s="16"/>
    </row>
    <row r="244" spans="1:1">
      <c r="A244" s="16"/>
    </row>
    <row r="245" spans="1:1">
      <c r="A245" s="16"/>
    </row>
    <row r="246" spans="1:1">
      <c r="A246" s="16"/>
    </row>
    <row r="247" spans="1:1">
      <c r="A247" s="16"/>
    </row>
    <row r="248" spans="1:1">
      <c r="A248" s="16"/>
    </row>
    <row r="249" spans="1:1">
      <c r="A249" s="16"/>
    </row>
    <row r="250" spans="1:1">
      <c r="A250" s="16"/>
    </row>
    <row r="251" spans="1:1">
      <c r="A251" s="16"/>
    </row>
    <row r="252" spans="1:1">
      <c r="A252" s="16"/>
    </row>
    <row r="253" spans="1:1">
      <c r="A253" s="16"/>
    </row>
    <row r="254" spans="1:1">
      <c r="A254" s="16"/>
    </row>
    <row r="255" spans="1:1">
      <c r="A255" s="16"/>
    </row>
    <row r="256" spans="1:1">
      <c r="A256" s="16"/>
    </row>
    <row r="257" spans="1:1">
      <c r="A257" s="16"/>
    </row>
    <row r="258" spans="1:1">
      <c r="A258" s="16"/>
    </row>
    <row r="259" spans="1:1">
      <c r="A259" s="16"/>
    </row>
    <row r="260" spans="1:1">
      <c r="A260" s="16"/>
    </row>
  </sheetData>
  <mergeCells count="113">
    <mergeCell ref="K65:O65"/>
    <mergeCell ref="H111:L111"/>
    <mergeCell ref="K59:O59"/>
    <mergeCell ref="K60:O60"/>
    <mergeCell ref="K75:O75"/>
    <mergeCell ref="K76:O76"/>
    <mergeCell ref="E20:E21"/>
    <mergeCell ref="K94:O94"/>
    <mergeCell ref="G20:J20"/>
    <mergeCell ref="K87:O87"/>
    <mergeCell ref="K88:O88"/>
    <mergeCell ref="K89:O89"/>
    <mergeCell ref="K20:O21"/>
    <mergeCell ref="K22:O22"/>
    <mergeCell ref="F20:F21"/>
    <mergeCell ref="K61:O61"/>
    <mergeCell ref="K62:O62"/>
    <mergeCell ref="K51:O51"/>
    <mergeCell ref="K52:O52"/>
    <mergeCell ref="K53:O53"/>
    <mergeCell ref="K54:O54"/>
    <mergeCell ref="K55:O55"/>
    <mergeCell ref="K107:O107"/>
    <mergeCell ref="K108:O108"/>
    <mergeCell ref="K105:O105"/>
    <mergeCell ref="K106:O106"/>
    <mergeCell ref="A100:O100"/>
    <mergeCell ref="K96:O96"/>
    <mergeCell ref="K90:O90"/>
    <mergeCell ref="K91:O91"/>
    <mergeCell ref="K70:O70"/>
    <mergeCell ref="K71:O71"/>
    <mergeCell ref="K72:O72"/>
    <mergeCell ref="K73:O73"/>
    <mergeCell ref="K74:O74"/>
    <mergeCell ref="K104:O104"/>
    <mergeCell ref="K99:O99"/>
    <mergeCell ref="K95:O95"/>
    <mergeCell ref="K97:O97"/>
    <mergeCell ref="K98:O98"/>
    <mergeCell ref="K92:O92"/>
    <mergeCell ref="A1:N1"/>
    <mergeCell ref="B6:E6"/>
    <mergeCell ref="F6:O6"/>
    <mergeCell ref="B7:E7"/>
    <mergeCell ref="F7:O7"/>
    <mergeCell ref="K49:O49"/>
    <mergeCell ref="K50:O50"/>
    <mergeCell ref="K39:O39"/>
    <mergeCell ref="K40:O40"/>
    <mergeCell ref="K41:O41"/>
    <mergeCell ref="K42:O42"/>
    <mergeCell ref="K43:O43"/>
    <mergeCell ref="K44:O44"/>
    <mergeCell ref="K33:O33"/>
    <mergeCell ref="K34:O34"/>
    <mergeCell ref="K35:O35"/>
    <mergeCell ref="K36:O36"/>
    <mergeCell ref="K48:O48"/>
    <mergeCell ref="A20:A21"/>
    <mergeCell ref="K32:O32"/>
    <mergeCell ref="B20:B21"/>
    <mergeCell ref="C20:C21"/>
    <mergeCell ref="D20:D21"/>
    <mergeCell ref="K29:O29"/>
    <mergeCell ref="A18:K18"/>
    <mergeCell ref="K93:O93"/>
    <mergeCell ref="K81:O81"/>
    <mergeCell ref="K82:O82"/>
    <mergeCell ref="K83:O83"/>
    <mergeCell ref="K84:O84"/>
    <mergeCell ref="K85:O85"/>
    <mergeCell ref="K86:O86"/>
    <mergeCell ref="K77:O77"/>
    <mergeCell ref="K78:O78"/>
    <mergeCell ref="K79:O79"/>
    <mergeCell ref="K80:O80"/>
    <mergeCell ref="K69:O69"/>
    <mergeCell ref="K66:O66"/>
    <mergeCell ref="K67:O67"/>
    <mergeCell ref="K68:O68"/>
    <mergeCell ref="K57:O57"/>
    <mergeCell ref="K58:O58"/>
    <mergeCell ref="K56:O56"/>
    <mergeCell ref="K45:O45"/>
    <mergeCell ref="K46:O46"/>
    <mergeCell ref="K47:O47"/>
    <mergeCell ref="K64:O64"/>
    <mergeCell ref="K63:O63"/>
    <mergeCell ref="D11:F11"/>
    <mergeCell ref="M11:O11"/>
    <mergeCell ref="G11:I11"/>
    <mergeCell ref="B11:C11"/>
    <mergeCell ref="H112:L112"/>
    <mergeCell ref="A3:O3"/>
    <mergeCell ref="B5:E5"/>
    <mergeCell ref="F5:O5"/>
    <mergeCell ref="A9:J9"/>
    <mergeCell ref="K30:O30"/>
    <mergeCell ref="K31:O31"/>
    <mergeCell ref="J11:L11"/>
    <mergeCell ref="A11:A12"/>
    <mergeCell ref="K23:O23"/>
    <mergeCell ref="K24:O24"/>
    <mergeCell ref="K25:O25"/>
    <mergeCell ref="K26:O26"/>
    <mergeCell ref="K27:O27"/>
    <mergeCell ref="K28:O28"/>
    <mergeCell ref="K101:O101"/>
    <mergeCell ref="K102:O102"/>
    <mergeCell ref="K103:O103"/>
    <mergeCell ref="K37:O37"/>
    <mergeCell ref="K38:O38"/>
  </mergeCells>
  <phoneticPr fontId="3" type="noConversion"/>
  <pageMargins left="0.98425196850393704" right="0.19685039370078741" top="0.78740157480314965" bottom="0.78740157480314965" header="0.51181102362204722" footer="0.39370078740157483"/>
  <pageSetup paperSize="9" scale="37" orientation="landscape" r:id="rId1"/>
  <headerFooter alignWithMargins="0">
    <oddHeader xml:space="preserve">&amp;C
&amp;RПродовження додатка 1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M51"/>
  <sheetViews>
    <sheetView topLeftCell="A37" zoomScale="70" zoomScaleNormal="70" zoomScaleSheetLayoutView="52" workbookViewId="0">
      <selection activeCell="K13" sqref="K13"/>
    </sheetView>
  </sheetViews>
  <sheetFormatPr defaultRowHeight="12.75"/>
  <cols>
    <col min="1" max="1" width="86.5703125" customWidth="1"/>
    <col min="2" max="3" width="15.140625" customWidth="1"/>
    <col min="4" max="4" width="25.85546875" customWidth="1"/>
    <col min="5" max="5" width="14" customWidth="1"/>
    <col min="6" max="13" width="16.42578125" customWidth="1"/>
    <col min="14" max="14" width="4.140625" customWidth="1"/>
  </cols>
  <sheetData>
    <row r="1" spans="1:13" ht="3.75" customHeight="1"/>
    <row r="2" spans="1:13" ht="27.75" customHeight="1">
      <c r="A2" s="252" t="s">
        <v>266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</row>
    <row r="3" spans="1:13" ht="13.5" customHeight="1">
      <c r="A3" s="164"/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</row>
    <row r="4" spans="1:13" ht="41.25" customHeight="1">
      <c r="A4" s="255" t="s">
        <v>31</v>
      </c>
      <c r="B4" s="256"/>
      <c r="C4" s="256"/>
      <c r="D4" s="257"/>
      <c r="E4" s="253" t="s">
        <v>32</v>
      </c>
      <c r="F4" s="253" t="s">
        <v>267</v>
      </c>
      <c r="G4" s="253" t="s">
        <v>268</v>
      </c>
      <c r="H4" s="254" t="s">
        <v>35</v>
      </c>
      <c r="I4" s="190" t="s">
        <v>181</v>
      </c>
      <c r="J4" s="190" t="s">
        <v>182</v>
      </c>
      <c r="K4" s="190"/>
      <c r="L4" s="190"/>
      <c r="M4" s="190"/>
    </row>
    <row r="5" spans="1:13" ht="41.25" customHeight="1">
      <c r="A5" s="258"/>
      <c r="B5" s="259"/>
      <c r="C5" s="259"/>
      <c r="D5" s="260"/>
      <c r="E5" s="253"/>
      <c r="F5" s="253"/>
      <c r="G5" s="253"/>
      <c r="H5" s="254"/>
      <c r="I5" s="190"/>
      <c r="J5" s="166" t="s">
        <v>184</v>
      </c>
      <c r="K5" s="166" t="s">
        <v>185</v>
      </c>
      <c r="L5" s="166" t="s">
        <v>186</v>
      </c>
      <c r="M5" s="166" t="s">
        <v>187</v>
      </c>
    </row>
    <row r="6" spans="1:13" ht="18.75">
      <c r="A6" s="271">
        <v>1</v>
      </c>
      <c r="B6" s="272"/>
      <c r="C6" s="272"/>
      <c r="D6" s="273"/>
      <c r="E6" s="165">
        <v>2</v>
      </c>
      <c r="F6" s="165">
        <v>3</v>
      </c>
      <c r="G6" s="165">
        <v>4</v>
      </c>
      <c r="H6" s="165">
        <v>5</v>
      </c>
      <c r="I6" s="165">
        <v>6</v>
      </c>
      <c r="J6" s="165">
        <v>7</v>
      </c>
      <c r="K6" s="165">
        <v>8</v>
      </c>
      <c r="L6" s="165">
        <v>9</v>
      </c>
      <c r="M6" s="165">
        <v>10</v>
      </c>
    </row>
    <row r="7" spans="1:13" ht="18.75" customHeight="1">
      <c r="A7" s="267" t="s">
        <v>269</v>
      </c>
      <c r="B7" s="267"/>
      <c r="C7" s="267"/>
      <c r="D7" s="267"/>
      <c r="E7" s="267"/>
      <c r="F7" s="267"/>
      <c r="G7" s="267"/>
      <c r="H7" s="267"/>
      <c r="I7" s="267"/>
      <c r="J7" s="267"/>
      <c r="K7" s="267"/>
      <c r="L7" s="267"/>
      <c r="M7" s="267"/>
    </row>
    <row r="8" spans="1:13" s="60" customFormat="1" ht="18.75" customHeight="1">
      <c r="A8" s="274" t="s">
        <v>48</v>
      </c>
      <c r="B8" s="275"/>
      <c r="C8" s="275"/>
      <c r="D8" s="276"/>
      <c r="E8" s="8">
        <v>1200</v>
      </c>
      <c r="F8" s="40">
        <f>'I. Інф. до фін.плану'!C93</f>
        <v>0</v>
      </c>
      <c r="G8" s="40">
        <f>'I. Інф. до фін.плану'!D93</f>
        <v>974</v>
      </c>
      <c r="H8" s="40">
        <f>'I. Інф. до фін.плану'!E93</f>
        <v>1562</v>
      </c>
      <c r="I8" s="40">
        <f>'I. Інф. до фін.плану'!F93</f>
        <v>2774</v>
      </c>
      <c r="J8" s="40">
        <f>'I. Інф. до фін.плану'!G93</f>
        <v>698</v>
      </c>
      <c r="K8" s="40">
        <f>'I. Інф. до фін.плану'!H93</f>
        <v>694</v>
      </c>
      <c r="L8" s="40">
        <f>'I. Інф. до фін.плану'!I93</f>
        <v>696</v>
      </c>
      <c r="M8" s="40">
        <f>'I. Інф. до фін.плану'!J93</f>
        <v>686</v>
      </c>
    </row>
    <row r="9" spans="1:13" s="60" customFormat="1" ht="18.75" customHeight="1">
      <c r="A9" s="264" t="s">
        <v>270</v>
      </c>
      <c r="B9" s="265"/>
      <c r="C9" s="265"/>
      <c r="D9" s="266"/>
      <c r="E9" s="148">
        <v>2000</v>
      </c>
      <c r="F9" s="39"/>
      <c r="G9" s="39">
        <v>1666</v>
      </c>
      <c r="H9" s="39">
        <v>1666</v>
      </c>
      <c r="I9" s="39">
        <f>H22</f>
        <v>3228</v>
      </c>
      <c r="J9" s="39">
        <f>H22</f>
        <v>3228</v>
      </c>
      <c r="K9" s="39">
        <f>J22</f>
        <v>3926</v>
      </c>
      <c r="L9" s="39">
        <f>K22</f>
        <v>4620</v>
      </c>
      <c r="M9" s="39">
        <f>L22</f>
        <v>5316</v>
      </c>
    </row>
    <row r="10" spans="1:13" ht="21.75" customHeight="1">
      <c r="A10" s="280" t="s">
        <v>271</v>
      </c>
      <c r="B10" s="281"/>
      <c r="C10" s="281"/>
      <c r="D10" s="282"/>
      <c r="E10" s="151">
        <v>2005</v>
      </c>
      <c r="F10" s="28" t="s">
        <v>189</v>
      </c>
      <c r="G10" s="28" t="s">
        <v>189</v>
      </c>
      <c r="H10" s="28" t="s">
        <v>189</v>
      </c>
      <c r="I10" s="32">
        <f t="shared" ref="I10:I47" si="0">SUM(J10:M10)</f>
        <v>0</v>
      </c>
      <c r="J10" s="28" t="s">
        <v>189</v>
      </c>
      <c r="K10" s="28" t="s">
        <v>189</v>
      </c>
      <c r="L10" s="28" t="s">
        <v>189</v>
      </c>
      <c r="M10" s="28" t="s">
        <v>189</v>
      </c>
    </row>
    <row r="11" spans="1:13" s="60" customFormat="1" ht="39.75" customHeight="1">
      <c r="A11" s="277" t="s">
        <v>272</v>
      </c>
      <c r="B11" s="278"/>
      <c r="C11" s="278"/>
      <c r="D11" s="279"/>
      <c r="E11" s="148">
        <v>2009</v>
      </c>
      <c r="F11" s="40">
        <f>SUM(F9:F10)</f>
        <v>0</v>
      </c>
      <c r="G11" s="40">
        <f t="shared" ref="G11:M11" si="1">SUM(G9:G10)</f>
        <v>1666</v>
      </c>
      <c r="H11" s="40">
        <f t="shared" si="1"/>
        <v>1666</v>
      </c>
      <c r="I11" s="40">
        <f t="shared" si="1"/>
        <v>3228</v>
      </c>
      <c r="J11" s="40">
        <f t="shared" si="1"/>
        <v>3228</v>
      </c>
      <c r="K11" s="40">
        <f>SUM(K9:K10)</f>
        <v>3926</v>
      </c>
      <c r="L11" s="40">
        <f t="shared" si="1"/>
        <v>4620</v>
      </c>
      <c r="M11" s="40">
        <f t="shared" si="1"/>
        <v>5316</v>
      </c>
    </row>
    <row r="12" spans="1:13" s="60" customFormat="1" ht="18.75" customHeight="1">
      <c r="A12" s="264" t="s">
        <v>273</v>
      </c>
      <c r="B12" s="265"/>
      <c r="C12" s="265"/>
      <c r="D12" s="266"/>
      <c r="E12" s="148">
        <v>2010</v>
      </c>
      <c r="F12" s="42">
        <f>SUM(F13:F14)</f>
        <v>0</v>
      </c>
      <c r="G12" s="42">
        <f>SUM(G13:G14)</f>
        <v>0</v>
      </c>
      <c r="H12" s="42">
        <f>SUM(H13:H14)</f>
        <v>0</v>
      </c>
      <c r="I12" s="42">
        <f t="shared" si="0"/>
        <v>0</v>
      </c>
      <c r="J12" s="42">
        <f>SUM(J13:J14)</f>
        <v>0</v>
      </c>
      <c r="K12" s="42">
        <f>SUM(K13:K14)</f>
        <v>0</v>
      </c>
      <c r="L12" s="42">
        <f>SUM(L13:L14)</f>
        <v>0</v>
      </c>
      <c r="M12" s="42">
        <f>SUM(M13:M14)</f>
        <v>0</v>
      </c>
    </row>
    <row r="13" spans="1:13" ht="18.75" customHeight="1">
      <c r="A13" s="268" t="s">
        <v>274</v>
      </c>
      <c r="B13" s="269"/>
      <c r="C13" s="269"/>
      <c r="D13" s="270"/>
      <c r="E13" s="151">
        <v>2011</v>
      </c>
      <c r="F13" s="28" t="s">
        <v>189</v>
      </c>
      <c r="G13" s="28" t="s">
        <v>189</v>
      </c>
      <c r="H13" s="28" t="s">
        <v>189</v>
      </c>
      <c r="I13" s="32">
        <f t="shared" si="0"/>
        <v>0</v>
      </c>
      <c r="J13" s="28" t="s">
        <v>189</v>
      </c>
      <c r="K13" s="28" t="s">
        <v>189</v>
      </c>
      <c r="L13" s="28" t="s">
        <v>189</v>
      </c>
      <c r="M13" s="28" t="s">
        <v>189</v>
      </c>
    </row>
    <row r="14" spans="1:13" ht="40.5" customHeight="1">
      <c r="A14" s="268" t="s">
        <v>275</v>
      </c>
      <c r="B14" s="269"/>
      <c r="C14" s="269"/>
      <c r="D14" s="270"/>
      <c r="E14" s="151">
        <v>2012</v>
      </c>
      <c r="F14" s="28" t="s">
        <v>189</v>
      </c>
      <c r="G14" s="28" t="s">
        <v>189</v>
      </c>
      <c r="H14" s="28" t="s">
        <v>189</v>
      </c>
      <c r="I14" s="32">
        <f t="shared" si="0"/>
        <v>0</v>
      </c>
      <c r="J14" s="28" t="s">
        <v>189</v>
      </c>
      <c r="K14" s="28" t="s">
        <v>189</v>
      </c>
      <c r="L14" s="28" t="s">
        <v>189</v>
      </c>
      <c r="M14" s="28" t="s">
        <v>189</v>
      </c>
    </row>
    <row r="15" spans="1:13" ht="18.75" customHeight="1">
      <c r="A15" s="268" t="s">
        <v>276</v>
      </c>
      <c r="B15" s="269"/>
      <c r="C15" s="269"/>
      <c r="D15" s="270"/>
      <c r="E15" s="151" t="s">
        <v>277</v>
      </c>
      <c r="F15" s="28" t="s">
        <v>189</v>
      </c>
      <c r="G15" s="28" t="s">
        <v>189</v>
      </c>
      <c r="H15" s="28" t="s">
        <v>189</v>
      </c>
      <c r="I15" s="32">
        <f t="shared" si="0"/>
        <v>0</v>
      </c>
      <c r="J15" s="28" t="s">
        <v>189</v>
      </c>
      <c r="K15" s="28" t="s">
        <v>189</v>
      </c>
      <c r="L15" s="28" t="s">
        <v>189</v>
      </c>
      <c r="M15" s="28" t="s">
        <v>189</v>
      </c>
    </row>
    <row r="16" spans="1:13" ht="18.75" customHeight="1">
      <c r="A16" s="268" t="s">
        <v>278</v>
      </c>
      <c r="B16" s="269"/>
      <c r="C16" s="269"/>
      <c r="D16" s="270"/>
      <c r="E16" s="151">
        <v>2020</v>
      </c>
      <c r="F16" s="28"/>
      <c r="G16" s="28"/>
      <c r="H16" s="28"/>
      <c r="I16" s="32">
        <f t="shared" si="0"/>
        <v>0</v>
      </c>
      <c r="J16" s="28"/>
      <c r="K16" s="28"/>
      <c r="L16" s="28"/>
      <c r="M16" s="28"/>
    </row>
    <row r="17" spans="1:13" ht="18.75" customHeight="1">
      <c r="A17" s="261" t="s">
        <v>279</v>
      </c>
      <c r="B17" s="262"/>
      <c r="C17" s="262"/>
      <c r="D17" s="263"/>
      <c r="E17" s="151">
        <v>2030</v>
      </c>
      <c r="F17" s="28" t="s">
        <v>189</v>
      </c>
      <c r="G17" s="28" t="s">
        <v>189</v>
      </c>
      <c r="H17" s="28" t="s">
        <v>189</v>
      </c>
      <c r="I17" s="32">
        <f t="shared" si="0"/>
        <v>0</v>
      </c>
      <c r="J17" s="28" t="s">
        <v>189</v>
      </c>
      <c r="K17" s="28" t="s">
        <v>189</v>
      </c>
      <c r="L17" s="28" t="s">
        <v>189</v>
      </c>
      <c r="M17" s="28" t="s">
        <v>189</v>
      </c>
    </row>
    <row r="18" spans="1:13" ht="18.75" customHeight="1">
      <c r="A18" s="261" t="s">
        <v>280</v>
      </c>
      <c r="B18" s="262"/>
      <c r="C18" s="262"/>
      <c r="D18" s="263"/>
      <c r="E18" s="151">
        <v>2031</v>
      </c>
      <c r="F18" s="28" t="s">
        <v>189</v>
      </c>
      <c r="G18" s="28" t="s">
        <v>189</v>
      </c>
      <c r="H18" s="28" t="s">
        <v>189</v>
      </c>
      <c r="I18" s="32">
        <f t="shared" si="0"/>
        <v>0</v>
      </c>
      <c r="J18" s="28" t="s">
        <v>189</v>
      </c>
      <c r="K18" s="28" t="s">
        <v>189</v>
      </c>
      <c r="L18" s="28" t="s">
        <v>189</v>
      </c>
      <c r="M18" s="28" t="s">
        <v>189</v>
      </c>
    </row>
    <row r="19" spans="1:13" ht="18.75" customHeight="1">
      <c r="A19" s="261" t="s">
        <v>281</v>
      </c>
      <c r="B19" s="262"/>
      <c r="C19" s="262"/>
      <c r="D19" s="263"/>
      <c r="E19" s="151">
        <v>2040</v>
      </c>
      <c r="F19" s="28" t="s">
        <v>189</v>
      </c>
      <c r="G19" s="28" t="s">
        <v>189</v>
      </c>
      <c r="H19" s="28" t="s">
        <v>189</v>
      </c>
      <c r="I19" s="32">
        <f t="shared" si="0"/>
        <v>0</v>
      </c>
      <c r="J19" s="28" t="s">
        <v>189</v>
      </c>
      <c r="K19" s="28" t="s">
        <v>189</v>
      </c>
      <c r="L19" s="28" t="s">
        <v>189</v>
      </c>
      <c r="M19" s="28" t="s">
        <v>189</v>
      </c>
    </row>
    <row r="20" spans="1:13" ht="18.75" customHeight="1">
      <c r="A20" s="261" t="s">
        <v>282</v>
      </c>
      <c r="B20" s="262"/>
      <c r="C20" s="262"/>
      <c r="D20" s="263"/>
      <c r="E20" s="151">
        <v>2050</v>
      </c>
      <c r="F20" s="28" t="s">
        <v>189</v>
      </c>
      <c r="G20" s="28" t="s">
        <v>189</v>
      </c>
      <c r="H20" s="28" t="s">
        <v>189</v>
      </c>
      <c r="I20" s="32">
        <f t="shared" si="0"/>
        <v>0</v>
      </c>
      <c r="J20" s="28" t="s">
        <v>189</v>
      </c>
      <c r="K20" s="28" t="s">
        <v>189</v>
      </c>
      <c r="L20" s="28" t="s">
        <v>189</v>
      </c>
      <c r="M20" s="28" t="s">
        <v>189</v>
      </c>
    </row>
    <row r="21" spans="1:13" ht="18.75" customHeight="1">
      <c r="A21" s="261" t="s">
        <v>283</v>
      </c>
      <c r="B21" s="262"/>
      <c r="C21" s="262"/>
      <c r="D21" s="263"/>
      <c r="E21" s="151">
        <v>2060</v>
      </c>
      <c r="F21" s="28" t="s">
        <v>189</v>
      </c>
      <c r="G21" s="28" t="s">
        <v>189</v>
      </c>
      <c r="H21" s="28" t="s">
        <v>189</v>
      </c>
      <c r="I21" s="32">
        <f t="shared" si="0"/>
        <v>0</v>
      </c>
      <c r="J21" s="28" t="s">
        <v>189</v>
      </c>
      <c r="K21" s="28" t="s">
        <v>189</v>
      </c>
      <c r="L21" s="28" t="s">
        <v>189</v>
      </c>
      <c r="M21" s="28" t="s">
        <v>189</v>
      </c>
    </row>
    <row r="22" spans="1:13" s="60" customFormat="1" ht="24.75" customHeight="1">
      <c r="A22" s="264" t="s">
        <v>284</v>
      </c>
      <c r="B22" s="265"/>
      <c r="C22" s="265"/>
      <c r="D22" s="266"/>
      <c r="E22" s="148">
        <v>2070</v>
      </c>
      <c r="F22" s="40">
        <f t="shared" ref="F22:M22" si="2">SUM(F8,F11:F12,F16:F17,F19:F21)</f>
        <v>0</v>
      </c>
      <c r="G22" s="40">
        <f t="shared" si="2"/>
        <v>2640</v>
      </c>
      <c r="H22" s="40">
        <f t="shared" si="2"/>
        <v>3228</v>
      </c>
      <c r="I22" s="40">
        <f t="shared" si="2"/>
        <v>6002</v>
      </c>
      <c r="J22" s="40">
        <f t="shared" si="2"/>
        <v>3926</v>
      </c>
      <c r="K22" s="40">
        <f t="shared" si="2"/>
        <v>4620</v>
      </c>
      <c r="L22" s="40">
        <f>SUM(L8,L11:L12,L16:L17,L19:L21)</f>
        <v>5316</v>
      </c>
      <c r="M22" s="40">
        <f t="shared" si="2"/>
        <v>6002</v>
      </c>
    </row>
    <row r="23" spans="1:13" ht="27.75" customHeight="1">
      <c r="A23" s="267" t="s">
        <v>285</v>
      </c>
      <c r="B23" s="267"/>
      <c r="C23" s="267"/>
      <c r="D23" s="267"/>
      <c r="E23" s="267"/>
      <c r="F23" s="267"/>
      <c r="G23" s="267"/>
      <c r="H23" s="267"/>
      <c r="I23" s="267"/>
      <c r="J23" s="267"/>
      <c r="K23" s="267"/>
      <c r="L23" s="267"/>
      <c r="M23" s="267"/>
    </row>
    <row r="24" spans="1:13" ht="24.75" customHeight="1">
      <c r="A24" s="264" t="s">
        <v>286</v>
      </c>
      <c r="B24" s="265"/>
      <c r="C24" s="265"/>
      <c r="D24" s="266"/>
      <c r="E24" s="148">
        <v>2110</v>
      </c>
      <c r="F24" s="40">
        <f>SUM(F25:F32)</f>
        <v>0</v>
      </c>
      <c r="G24" s="40">
        <f>SUM(G25:G32)</f>
        <v>2324</v>
      </c>
      <c r="H24" s="40">
        <f>SUM(H25:H32)</f>
        <v>2324</v>
      </c>
      <c r="I24" s="42">
        <f t="shared" si="0"/>
        <v>4607</v>
      </c>
      <c r="J24" s="40">
        <f>SUM(J25:J32)</f>
        <v>1151</v>
      </c>
      <c r="K24" s="40">
        <f>SUM(K25:K32)</f>
        <v>1151</v>
      </c>
      <c r="L24" s="40">
        <f>SUM(L25:L32)</f>
        <v>1151</v>
      </c>
      <c r="M24" s="40">
        <f>SUM(M25:M32)</f>
        <v>1154</v>
      </c>
    </row>
    <row r="25" spans="1:13" ht="18.75" customHeight="1">
      <c r="A25" s="268" t="s">
        <v>50</v>
      </c>
      <c r="B25" s="269"/>
      <c r="C25" s="269"/>
      <c r="D25" s="270"/>
      <c r="E25" s="151">
        <v>2111</v>
      </c>
      <c r="F25" s="28"/>
      <c r="G25" s="28"/>
      <c r="H25" s="28"/>
      <c r="I25" s="32">
        <f t="shared" si="0"/>
        <v>0</v>
      </c>
      <c r="J25" s="28"/>
      <c r="K25" s="28"/>
      <c r="L25" s="28"/>
      <c r="M25" s="28"/>
    </row>
    <row r="26" spans="1:13" ht="18.75" customHeight="1">
      <c r="A26" s="268" t="s">
        <v>51</v>
      </c>
      <c r="B26" s="269"/>
      <c r="C26" s="269"/>
      <c r="D26" s="270"/>
      <c r="E26" s="151">
        <v>2112</v>
      </c>
      <c r="F26" s="28"/>
      <c r="G26" s="28">
        <v>20</v>
      </c>
      <c r="H26" s="28">
        <v>20</v>
      </c>
      <c r="I26" s="32">
        <f t="shared" si="0"/>
        <v>0</v>
      </c>
      <c r="J26" s="28"/>
      <c r="K26" s="28"/>
      <c r="L26" s="28"/>
      <c r="M26" s="28"/>
    </row>
    <row r="27" spans="1:13" ht="18.75" customHeight="1">
      <c r="A27" s="261" t="s">
        <v>52</v>
      </c>
      <c r="B27" s="262"/>
      <c r="C27" s="262"/>
      <c r="D27" s="263"/>
      <c r="E27" s="17">
        <v>2113</v>
      </c>
      <c r="F27" s="28" t="s">
        <v>189</v>
      </c>
      <c r="G27" s="28" t="s">
        <v>189</v>
      </c>
      <c r="H27" s="28" t="s">
        <v>189</v>
      </c>
      <c r="I27" s="32">
        <f>SUM(J27:M27)</f>
        <v>0</v>
      </c>
      <c r="J27" s="28" t="s">
        <v>189</v>
      </c>
      <c r="K27" s="28" t="s">
        <v>189</v>
      </c>
      <c r="L27" s="28">
        <f>-M27</f>
        <v>0</v>
      </c>
      <c r="M27" s="28"/>
    </row>
    <row r="28" spans="1:13" ht="18.75" customHeight="1">
      <c r="A28" s="261" t="s">
        <v>287</v>
      </c>
      <c r="B28" s="262"/>
      <c r="C28" s="262"/>
      <c r="D28" s="263"/>
      <c r="E28" s="17">
        <v>2114</v>
      </c>
      <c r="F28" s="28"/>
      <c r="G28" s="28"/>
      <c r="H28" s="28"/>
      <c r="I28" s="32">
        <f t="shared" si="0"/>
        <v>0</v>
      </c>
      <c r="J28" s="28"/>
      <c r="K28" s="28"/>
      <c r="L28" s="28"/>
      <c r="M28" s="28"/>
    </row>
    <row r="29" spans="1:13" ht="18.75" customHeight="1">
      <c r="A29" s="261" t="s">
        <v>288</v>
      </c>
      <c r="B29" s="262"/>
      <c r="C29" s="262"/>
      <c r="D29" s="263"/>
      <c r="E29" s="17">
        <v>2115</v>
      </c>
      <c r="F29" s="28"/>
      <c r="G29" s="28"/>
      <c r="H29" s="28"/>
      <c r="I29" s="32">
        <f t="shared" si="0"/>
        <v>0</v>
      </c>
      <c r="J29" s="28"/>
      <c r="K29" s="28"/>
      <c r="L29" s="28"/>
      <c r="M29" s="28"/>
    </row>
    <row r="30" spans="1:13" ht="18.75" customHeight="1">
      <c r="A30" s="261" t="s">
        <v>289</v>
      </c>
      <c r="B30" s="262"/>
      <c r="C30" s="262"/>
      <c r="D30" s="263"/>
      <c r="E30" s="17">
        <v>2116</v>
      </c>
      <c r="F30" s="28"/>
      <c r="G30" s="28"/>
      <c r="H30" s="28"/>
      <c r="I30" s="32">
        <f t="shared" si="0"/>
        <v>0</v>
      </c>
      <c r="J30" s="28"/>
      <c r="K30" s="28"/>
      <c r="L30" s="28"/>
      <c r="M30" s="28"/>
    </row>
    <row r="31" spans="1:13" ht="18.75" customHeight="1">
      <c r="A31" s="261" t="s">
        <v>290</v>
      </c>
      <c r="B31" s="262"/>
      <c r="C31" s="262"/>
      <c r="D31" s="263"/>
      <c r="E31" s="17">
        <v>2117</v>
      </c>
      <c r="F31" s="28"/>
      <c r="G31" s="28">
        <v>2304</v>
      </c>
      <c r="H31" s="28">
        <v>2304</v>
      </c>
      <c r="I31" s="32">
        <f t="shared" si="0"/>
        <v>4607</v>
      </c>
      <c r="J31" s="28">
        <v>1151</v>
      </c>
      <c r="K31" s="28">
        <v>1151</v>
      </c>
      <c r="L31" s="28">
        <v>1151</v>
      </c>
      <c r="M31" s="28">
        <v>1154</v>
      </c>
    </row>
    <row r="32" spans="1:13" ht="18.75" customHeight="1">
      <c r="A32" s="261" t="s">
        <v>291</v>
      </c>
      <c r="B32" s="262"/>
      <c r="C32" s="262"/>
      <c r="D32" s="263"/>
      <c r="E32" s="17">
        <v>2118</v>
      </c>
      <c r="F32" s="28"/>
      <c r="G32" s="28"/>
      <c r="H32" s="28"/>
      <c r="I32" s="32">
        <f t="shared" si="0"/>
        <v>0</v>
      </c>
      <c r="J32" s="28"/>
      <c r="K32" s="28"/>
      <c r="L32" s="28"/>
      <c r="M32" s="28"/>
    </row>
    <row r="33" spans="1:13" ht="24" customHeight="1">
      <c r="A33" s="264" t="s">
        <v>292</v>
      </c>
      <c r="B33" s="265"/>
      <c r="C33" s="265"/>
      <c r="D33" s="266"/>
      <c r="E33" s="37">
        <v>2120</v>
      </c>
      <c r="F33" s="40">
        <f>SUM(F34:F37)</f>
        <v>0</v>
      </c>
      <c r="G33" s="40">
        <f>SUM(G34:G37)</f>
        <v>0</v>
      </c>
      <c r="H33" s="40">
        <f>SUM(H34:H37)</f>
        <v>0</v>
      </c>
      <c r="I33" s="42">
        <f t="shared" si="0"/>
        <v>0</v>
      </c>
      <c r="J33" s="40">
        <f>SUM(J34:J37)</f>
        <v>0</v>
      </c>
      <c r="K33" s="40">
        <f>SUM(K34:K37)</f>
        <v>0</v>
      </c>
      <c r="L33" s="40">
        <f>SUM(L34:L37)</f>
        <v>0</v>
      </c>
      <c r="M33" s="40">
        <f>SUM(M34:M37)</f>
        <v>0</v>
      </c>
    </row>
    <row r="34" spans="1:13" ht="18.600000000000001" customHeight="1">
      <c r="A34" s="261" t="s">
        <v>290</v>
      </c>
      <c r="B34" s="262"/>
      <c r="C34" s="262"/>
      <c r="D34" s="263"/>
      <c r="E34" s="17">
        <v>2121</v>
      </c>
      <c r="F34" s="28"/>
      <c r="G34" s="28"/>
      <c r="H34" s="28"/>
      <c r="I34" s="32">
        <f t="shared" si="0"/>
        <v>0</v>
      </c>
      <c r="J34" s="28"/>
      <c r="K34" s="28"/>
      <c r="L34" s="28"/>
      <c r="M34" s="28"/>
    </row>
    <row r="35" spans="1:13" ht="18.600000000000001" customHeight="1">
      <c r="A35" s="261" t="s">
        <v>293</v>
      </c>
      <c r="B35" s="262"/>
      <c r="C35" s="262"/>
      <c r="D35" s="263"/>
      <c r="E35" s="17">
        <v>2122</v>
      </c>
      <c r="F35" s="28"/>
      <c r="G35" s="28"/>
      <c r="H35" s="28"/>
      <c r="I35" s="32">
        <f t="shared" si="0"/>
        <v>0</v>
      </c>
      <c r="J35" s="28"/>
      <c r="K35" s="28"/>
      <c r="L35" s="28"/>
      <c r="M35" s="28"/>
    </row>
    <row r="36" spans="1:13" ht="18.600000000000001" customHeight="1">
      <c r="A36" s="261" t="s">
        <v>294</v>
      </c>
      <c r="B36" s="262"/>
      <c r="C36" s="262"/>
      <c r="D36" s="263"/>
      <c r="E36" s="17">
        <v>2123</v>
      </c>
      <c r="F36" s="28"/>
      <c r="G36" s="28"/>
      <c r="H36" s="28"/>
      <c r="I36" s="32">
        <f t="shared" si="0"/>
        <v>0</v>
      </c>
      <c r="J36" s="28"/>
      <c r="K36" s="28"/>
      <c r="L36" s="28"/>
      <c r="M36" s="28"/>
    </row>
    <row r="37" spans="1:13" ht="18.600000000000001" customHeight="1">
      <c r="A37" s="261" t="s">
        <v>291</v>
      </c>
      <c r="B37" s="262"/>
      <c r="C37" s="262"/>
      <c r="D37" s="263"/>
      <c r="E37" s="17">
        <v>2124</v>
      </c>
      <c r="F37" s="28"/>
      <c r="G37" s="28"/>
      <c r="H37" s="28"/>
      <c r="I37" s="32">
        <f t="shared" si="0"/>
        <v>0</v>
      </c>
      <c r="J37" s="28"/>
      <c r="K37" s="28"/>
      <c r="L37" s="28"/>
      <c r="M37" s="28"/>
    </row>
    <row r="38" spans="1:13" ht="24" customHeight="1">
      <c r="A38" s="264" t="s">
        <v>295</v>
      </c>
      <c r="B38" s="265"/>
      <c r="C38" s="265"/>
      <c r="D38" s="266"/>
      <c r="E38" s="37">
        <v>2130</v>
      </c>
      <c r="F38" s="40">
        <f>SUM(F39:F43)</f>
        <v>0</v>
      </c>
      <c r="G38" s="40">
        <f>SUM(G39:G43)</f>
        <v>3456</v>
      </c>
      <c r="H38" s="40">
        <f>SUM(H39:H43)</f>
        <v>3454</v>
      </c>
      <c r="I38" s="42">
        <f t="shared" si="0"/>
        <v>6911</v>
      </c>
      <c r="J38" s="40">
        <f>SUM(J39:J43)</f>
        <v>1727</v>
      </c>
      <c r="K38" s="40">
        <f>SUM(K39:K43)</f>
        <v>1727</v>
      </c>
      <c r="L38" s="40">
        <f>SUM(L39:L43)</f>
        <v>1727</v>
      </c>
      <c r="M38" s="40">
        <f>SUM(M39:M43)</f>
        <v>1730</v>
      </c>
    </row>
    <row r="39" spans="1:13" ht="18.75" customHeight="1">
      <c r="A39" s="261" t="s">
        <v>53</v>
      </c>
      <c r="B39" s="262"/>
      <c r="C39" s="262"/>
      <c r="D39" s="263"/>
      <c r="E39" s="17">
        <v>2131</v>
      </c>
      <c r="F39" s="28"/>
      <c r="G39" s="28"/>
      <c r="H39" s="28"/>
      <c r="I39" s="32">
        <f>SUM(J39:M39)</f>
        <v>0</v>
      </c>
      <c r="J39" s="28"/>
      <c r="K39" s="28"/>
      <c r="L39" s="28"/>
      <c r="M39" s="28"/>
    </row>
    <row r="40" spans="1:13" ht="41.25" customHeight="1">
      <c r="A40" s="261" t="s">
        <v>54</v>
      </c>
      <c r="B40" s="262"/>
      <c r="C40" s="262"/>
      <c r="D40" s="263"/>
      <c r="E40" s="17">
        <v>2132</v>
      </c>
      <c r="F40" s="28"/>
      <c r="G40" s="28"/>
      <c r="H40" s="28"/>
      <c r="I40" s="32">
        <f t="shared" si="0"/>
        <v>0</v>
      </c>
      <c r="J40" s="28"/>
      <c r="K40" s="28"/>
      <c r="L40" s="28"/>
      <c r="M40" s="28"/>
    </row>
    <row r="41" spans="1:13" ht="18.75" customHeight="1">
      <c r="A41" s="261" t="s">
        <v>296</v>
      </c>
      <c r="B41" s="262"/>
      <c r="C41" s="262"/>
      <c r="D41" s="263"/>
      <c r="E41" s="17">
        <v>2133</v>
      </c>
      <c r="F41" s="28"/>
      <c r="G41" s="28"/>
      <c r="H41" s="28"/>
      <c r="I41" s="32">
        <f t="shared" si="0"/>
        <v>0</v>
      </c>
      <c r="J41" s="28"/>
      <c r="K41" s="28"/>
      <c r="L41" s="28"/>
      <c r="M41" s="28"/>
    </row>
    <row r="42" spans="1:13" ht="18.75" customHeight="1">
      <c r="A42" s="261" t="s">
        <v>297</v>
      </c>
      <c r="B42" s="262"/>
      <c r="C42" s="262"/>
      <c r="D42" s="263"/>
      <c r="E42" s="17">
        <v>2134</v>
      </c>
      <c r="F42" s="28"/>
      <c r="G42" s="28">
        <v>2816</v>
      </c>
      <c r="H42" s="28">
        <v>2814</v>
      </c>
      <c r="I42" s="32">
        <f t="shared" si="0"/>
        <v>5631</v>
      </c>
      <c r="J42" s="28">
        <v>1407</v>
      </c>
      <c r="K42" s="28">
        <v>1407</v>
      </c>
      <c r="L42" s="28">
        <v>1407</v>
      </c>
      <c r="M42" s="28">
        <v>1410</v>
      </c>
    </row>
    <row r="43" spans="1:13" ht="18.75" customHeight="1">
      <c r="A43" s="261" t="s">
        <v>298</v>
      </c>
      <c r="B43" s="262"/>
      <c r="C43" s="262"/>
      <c r="D43" s="263"/>
      <c r="E43" s="17">
        <v>2135</v>
      </c>
      <c r="F43" s="28"/>
      <c r="G43" s="28">
        <v>640</v>
      </c>
      <c r="H43" s="28">
        <v>640</v>
      </c>
      <c r="I43" s="32">
        <f t="shared" si="0"/>
        <v>1280</v>
      </c>
      <c r="J43" s="28">
        <v>320</v>
      </c>
      <c r="K43" s="28">
        <v>320</v>
      </c>
      <c r="L43" s="28">
        <v>320</v>
      </c>
      <c r="M43" s="28">
        <v>320</v>
      </c>
    </row>
    <row r="44" spans="1:13" ht="18.75" customHeight="1">
      <c r="A44" s="264" t="s">
        <v>299</v>
      </c>
      <c r="B44" s="265"/>
      <c r="C44" s="265"/>
      <c r="D44" s="266"/>
      <c r="E44" s="37">
        <v>2140</v>
      </c>
      <c r="F44" s="40">
        <f>SUM(F45,F46)</f>
        <v>0</v>
      </c>
      <c r="G44" s="40">
        <f>SUM(G45,G46)</f>
        <v>0</v>
      </c>
      <c r="H44" s="40">
        <f>SUM(H45,H46)</f>
        <v>0</v>
      </c>
      <c r="I44" s="42">
        <f t="shared" si="0"/>
        <v>0</v>
      </c>
      <c r="J44" s="40">
        <v>0</v>
      </c>
      <c r="K44" s="40">
        <v>0</v>
      </c>
      <c r="L44" s="40">
        <v>0</v>
      </c>
      <c r="M44" s="40">
        <v>0</v>
      </c>
    </row>
    <row r="45" spans="1:13" ht="37.5" customHeight="1">
      <c r="A45" s="261" t="s">
        <v>300</v>
      </c>
      <c r="B45" s="262"/>
      <c r="C45" s="262"/>
      <c r="D45" s="263"/>
      <c r="E45" s="17">
        <v>2141</v>
      </c>
      <c r="F45" s="28"/>
      <c r="G45" s="28"/>
      <c r="H45" s="28"/>
      <c r="I45" s="32">
        <f t="shared" si="0"/>
        <v>0</v>
      </c>
      <c r="J45" s="28"/>
      <c r="K45" s="28"/>
      <c r="L45" s="28"/>
      <c r="M45" s="28"/>
    </row>
    <row r="46" spans="1:13" ht="18.75" customHeight="1">
      <c r="A46" s="261" t="s">
        <v>301</v>
      </c>
      <c r="B46" s="262"/>
      <c r="C46" s="262"/>
      <c r="D46" s="263"/>
      <c r="E46" s="17">
        <v>2142</v>
      </c>
      <c r="F46" s="28"/>
      <c r="G46" s="28"/>
      <c r="H46" s="28"/>
      <c r="I46" s="32">
        <f t="shared" si="0"/>
        <v>0</v>
      </c>
      <c r="J46" s="28"/>
      <c r="K46" s="28"/>
      <c r="L46" s="28"/>
      <c r="M46" s="28"/>
    </row>
    <row r="47" spans="1:13" ht="26.25" customHeight="1">
      <c r="A47" s="264" t="s">
        <v>55</v>
      </c>
      <c r="B47" s="265"/>
      <c r="C47" s="265"/>
      <c r="D47" s="266"/>
      <c r="E47" s="37">
        <v>2200</v>
      </c>
      <c r="F47" s="40">
        <f>SUM(F24,F33,F38,F44)</f>
        <v>0</v>
      </c>
      <c r="G47" s="40">
        <f>SUM(G24,G33,G38,G44)</f>
        <v>5780</v>
      </c>
      <c r="H47" s="40">
        <f>SUM(H24,H33,H38,H44)</f>
        <v>5778</v>
      </c>
      <c r="I47" s="42">
        <f t="shared" si="0"/>
        <v>11518</v>
      </c>
      <c r="J47" s="40">
        <f>SUM(J24,J33,J38,J44)</f>
        <v>2878</v>
      </c>
      <c r="K47" s="40">
        <f>SUM(K24,K33,K38,K44)</f>
        <v>2878</v>
      </c>
      <c r="L47" s="40">
        <f>SUM(L24,L33,L38,L44)</f>
        <v>2878</v>
      </c>
      <c r="M47" s="40">
        <f>SUM(M24,M33,M38,M44)</f>
        <v>2884</v>
      </c>
    </row>
    <row r="48" spans="1:13" ht="15" customHeight="1">
      <c r="A48" s="56"/>
      <c r="B48" s="56"/>
      <c r="C48" s="56"/>
      <c r="D48" s="56"/>
      <c r="E48" s="55"/>
      <c r="F48" s="57"/>
      <c r="G48" s="58"/>
      <c r="H48" s="58"/>
      <c r="I48" s="57"/>
      <c r="J48" s="58"/>
      <c r="K48" s="58"/>
      <c r="L48" s="58"/>
      <c r="M48" s="58"/>
    </row>
    <row r="49" spans="1:13" ht="11.25" customHeight="1">
      <c r="A49" s="56"/>
      <c r="B49" s="56"/>
      <c r="C49" s="56"/>
      <c r="D49" s="56"/>
      <c r="E49" s="55"/>
      <c r="F49" s="57"/>
      <c r="G49" s="58"/>
      <c r="H49" s="58"/>
      <c r="I49" s="57"/>
      <c r="J49" s="58"/>
      <c r="K49" s="58"/>
      <c r="L49" s="58"/>
      <c r="M49" s="58"/>
    </row>
    <row r="50" spans="1:13" ht="46.5" customHeight="1">
      <c r="A50" s="170" t="s">
        <v>302</v>
      </c>
      <c r="B50" s="137"/>
      <c r="C50" s="137"/>
      <c r="D50" s="137"/>
      <c r="E50" s="93"/>
      <c r="F50" s="283" t="s">
        <v>157</v>
      </c>
      <c r="G50" s="283"/>
      <c r="H50" s="283"/>
      <c r="I50" s="283"/>
      <c r="J50" s="92"/>
      <c r="K50" s="192" t="s">
        <v>158</v>
      </c>
      <c r="L50" s="192"/>
      <c r="M50" s="192"/>
    </row>
    <row r="51" spans="1:13" ht="22.5" customHeight="1">
      <c r="A51" s="161" t="s">
        <v>303</v>
      </c>
      <c r="B51" s="161"/>
      <c r="C51" s="161"/>
      <c r="D51" s="161"/>
      <c r="E51" s="94"/>
      <c r="F51" s="284" t="s">
        <v>304</v>
      </c>
      <c r="G51" s="284"/>
      <c r="H51" s="284"/>
      <c r="I51" s="284"/>
      <c r="J51" s="161"/>
      <c r="K51" s="192" t="s">
        <v>161</v>
      </c>
      <c r="L51" s="192"/>
      <c r="M51" s="192"/>
    </row>
  </sheetData>
  <mergeCells count="54">
    <mergeCell ref="A40:D40"/>
    <mergeCell ref="A41:D41"/>
    <mergeCell ref="A42:D42"/>
    <mergeCell ref="A43:D43"/>
    <mergeCell ref="A31:D31"/>
    <mergeCell ref="A32:D32"/>
    <mergeCell ref="A39:D39"/>
    <mergeCell ref="F50:I50"/>
    <mergeCell ref="K51:M51"/>
    <mergeCell ref="F51:I51"/>
    <mergeCell ref="A44:D44"/>
    <mergeCell ref="A45:D45"/>
    <mergeCell ref="A46:D46"/>
    <mergeCell ref="A47:D47"/>
    <mergeCell ref="K50:M50"/>
    <mergeCell ref="A29:D29"/>
    <mergeCell ref="A30:D30"/>
    <mergeCell ref="A25:D25"/>
    <mergeCell ref="A26:D26"/>
    <mergeCell ref="A38:D38"/>
    <mergeCell ref="A33:D33"/>
    <mergeCell ref="A34:D34"/>
    <mergeCell ref="A35:D35"/>
    <mergeCell ref="A36:D36"/>
    <mergeCell ref="A27:D27"/>
    <mergeCell ref="A28:D28"/>
    <mergeCell ref="A37:D37"/>
    <mergeCell ref="A6:D6"/>
    <mergeCell ref="A8:D8"/>
    <mergeCell ref="A9:D9"/>
    <mergeCell ref="A12:D12"/>
    <mergeCell ref="A13:D13"/>
    <mergeCell ref="A11:D11"/>
    <mergeCell ref="A10:D10"/>
    <mergeCell ref="A18:D18"/>
    <mergeCell ref="A7:M7"/>
    <mergeCell ref="A14:D14"/>
    <mergeCell ref="A15:D15"/>
    <mergeCell ref="A16:D16"/>
    <mergeCell ref="A17:D17"/>
    <mergeCell ref="A19:D19"/>
    <mergeCell ref="A20:D20"/>
    <mergeCell ref="A21:D21"/>
    <mergeCell ref="A22:D22"/>
    <mergeCell ref="A24:D24"/>
    <mergeCell ref="A23:M23"/>
    <mergeCell ref="A2:M2"/>
    <mergeCell ref="E4:E5"/>
    <mergeCell ref="F4:F5"/>
    <mergeCell ref="G4:G5"/>
    <mergeCell ref="H4:H5"/>
    <mergeCell ref="I4:I5"/>
    <mergeCell ref="J4:M4"/>
    <mergeCell ref="A4:D5"/>
  </mergeCells>
  <pageMargins left="1.1023622047244095" right="0.39370078740157483" top="0.70866141732283472" bottom="0.55118110236220474" header="0.51181102362204722" footer="0.31496062992125984"/>
  <pageSetup paperSize="9" scale="45" orientation="landscape" r:id="rId1"/>
  <headerFooter>
    <oddHeader>&amp;RПродовження додатка 1
Таблиця 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87"/>
  <sheetViews>
    <sheetView topLeftCell="A19" zoomScale="80" zoomScaleNormal="80" zoomScaleSheetLayoutView="56" workbookViewId="0">
      <selection activeCell="E8" sqref="E8"/>
    </sheetView>
  </sheetViews>
  <sheetFormatPr defaultRowHeight="12.75"/>
  <cols>
    <col min="1" max="1" width="99.42578125" customWidth="1"/>
    <col min="2" max="2" width="13.28515625" customWidth="1"/>
    <col min="3" max="10" width="15.42578125" customWidth="1"/>
  </cols>
  <sheetData>
    <row r="1" spans="1:10" ht="42" customHeight="1">
      <c r="A1" s="286" t="s">
        <v>305</v>
      </c>
      <c r="B1" s="286"/>
      <c r="C1" s="286"/>
      <c r="D1" s="286"/>
      <c r="E1" s="286"/>
      <c r="F1" s="286"/>
      <c r="G1" s="286"/>
      <c r="H1" s="286"/>
      <c r="I1" s="286"/>
      <c r="J1" s="286"/>
    </row>
    <row r="2" spans="1:10" ht="18.75">
      <c r="A2" s="168"/>
      <c r="B2" s="168"/>
      <c r="C2" s="168"/>
      <c r="D2" s="168"/>
      <c r="E2" s="168"/>
      <c r="F2" s="168"/>
      <c r="G2" s="168"/>
      <c r="H2" s="168"/>
      <c r="I2" s="168"/>
      <c r="J2" s="168"/>
    </row>
    <row r="3" spans="1:10" ht="41.25" customHeight="1">
      <c r="A3" s="287" t="s">
        <v>31</v>
      </c>
      <c r="B3" s="254" t="s">
        <v>306</v>
      </c>
      <c r="C3" s="254" t="s">
        <v>267</v>
      </c>
      <c r="D3" s="254" t="s">
        <v>268</v>
      </c>
      <c r="E3" s="254" t="s">
        <v>35</v>
      </c>
      <c r="F3" s="190" t="s">
        <v>307</v>
      </c>
      <c r="G3" s="190" t="s">
        <v>182</v>
      </c>
      <c r="H3" s="190"/>
      <c r="I3" s="190"/>
      <c r="J3" s="190"/>
    </row>
    <row r="4" spans="1:10" ht="45.75" customHeight="1">
      <c r="A4" s="288"/>
      <c r="B4" s="254"/>
      <c r="C4" s="254"/>
      <c r="D4" s="254"/>
      <c r="E4" s="254"/>
      <c r="F4" s="190"/>
      <c r="G4" s="166" t="s">
        <v>184</v>
      </c>
      <c r="H4" s="166" t="s">
        <v>185</v>
      </c>
      <c r="I4" s="166" t="s">
        <v>186</v>
      </c>
      <c r="J4" s="166" t="s">
        <v>187</v>
      </c>
    </row>
    <row r="5" spans="1:10" ht="18.75" customHeight="1">
      <c r="A5" s="142">
        <v>1</v>
      </c>
      <c r="B5" s="166">
        <v>2</v>
      </c>
      <c r="C5" s="166">
        <v>3</v>
      </c>
      <c r="D5" s="166">
        <v>4</v>
      </c>
      <c r="E5" s="166">
        <v>5</v>
      </c>
      <c r="F5" s="166">
        <v>6</v>
      </c>
      <c r="G5" s="166">
        <v>7</v>
      </c>
      <c r="H5" s="166">
        <v>8</v>
      </c>
      <c r="I5" s="166">
        <v>9</v>
      </c>
      <c r="J5" s="166">
        <v>10</v>
      </c>
    </row>
    <row r="6" spans="1:10" ht="28.5" customHeight="1">
      <c r="A6" s="162" t="s">
        <v>308</v>
      </c>
      <c r="B6" s="163"/>
      <c r="C6" s="204"/>
      <c r="D6" s="204"/>
      <c r="E6" s="204"/>
      <c r="F6" s="204"/>
      <c r="G6" s="204"/>
      <c r="H6" s="204"/>
      <c r="I6" s="204"/>
      <c r="J6" s="204"/>
    </row>
    <row r="7" spans="1:10" ht="18.75" customHeight="1">
      <c r="A7" s="63" t="s">
        <v>309</v>
      </c>
      <c r="B7" s="67">
        <v>3000</v>
      </c>
      <c r="C7" s="40">
        <f>SUM(C8:C9,C11,C14:C15,C19)</f>
        <v>0</v>
      </c>
      <c r="D7" s="40">
        <f>SUM(D8:D9,D11,D14:D15,D19)</f>
        <v>19807</v>
      </c>
      <c r="E7" s="40">
        <f>SUM(E8:E9,E11,E14:E15,E19)</f>
        <v>19768</v>
      </c>
      <c r="F7" s="42">
        <f t="shared" ref="F7:F73" si="0">SUM(G7:J7)</f>
        <v>41451</v>
      </c>
      <c r="G7" s="40">
        <f>SUM(G8:G9,G11,G14:G15,G19)</f>
        <v>10362</v>
      </c>
      <c r="H7" s="40">
        <f>SUM(H8:H9,H11,H14:H15,H19)</f>
        <v>10363</v>
      </c>
      <c r="I7" s="40">
        <f>SUM(I8:I9,I11,I14:I15,I19)</f>
        <v>10363</v>
      </c>
      <c r="J7" s="40">
        <f>SUM(J8:J9,J11,J14:J15,J19)</f>
        <v>10363</v>
      </c>
    </row>
    <row r="8" spans="1:10" ht="18.75" customHeight="1">
      <c r="A8" s="5" t="s">
        <v>310</v>
      </c>
      <c r="B8" s="6">
        <v>3010</v>
      </c>
      <c r="C8" s="28"/>
      <c r="D8" s="28">
        <v>18367</v>
      </c>
      <c r="E8" s="28">
        <v>18353</v>
      </c>
      <c r="F8" s="32">
        <f t="shared" si="0"/>
        <v>35932</v>
      </c>
      <c r="G8" s="28">
        <v>8983</v>
      </c>
      <c r="H8" s="28">
        <v>8983</v>
      </c>
      <c r="I8" s="28">
        <v>8983</v>
      </c>
      <c r="J8" s="28">
        <v>8983</v>
      </c>
    </row>
    <row r="9" spans="1:10" ht="18.75" customHeight="1">
      <c r="A9" s="5" t="s">
        <v>311</v>
      </c>
      <c r="B9" s="6">
        <v>3020</v>
      </c>
      <c r="C9" s="28"/>
      <c r="D9" s="28"/>
      <c r="E9" s="28"/>
      <c r="F9" s="32">
        <f t="shared" si="0"/>
        <v>0</v>
      </c>
      <c r="G9" s="28"/>
      <c r="H9" s="28"/>
      <c r="I9" s="28"/>
      <c r="J9" s="28"/>
    </row>
    <row r="10" spans="1:10" ht="18.75" customHeight="1">
      <c r="A10" s="5" t="s">
        <v>312</v>
      </c>
      <c r="B10" s="6">
        <v>3030</v>
      </c>
      <c r="C10" s="28"/>
      <c r="D10" s="28"/>
      <c r="E10" s="28"/>
      <c r="F10" s="32">
        <f t="shared" si="0"/>
        <v>0</v>
      </c>
      <c r="G10" s="28"/>
      <c r="H10" s="28"/>
      <c r="I10" s="28"/>
      <c r="J10" s="28"/>
    </row>
    <row r="11" spans="1:10" ht="18.75" customHeight="1">
      <c r="A11" s="5" t="s">
        <v>313</v>
      </c>
      <c r="B11" s="6">
        <v>3040</v>
      </c>
      <c r="C11" s="28"/>
      <c r="D11" s="28">
        <f>D12</f>
        <v>1415</v>
      </c>
      <c r="E11" s="28">
        <f>E12</f>
        <v>1415</v>
      </c>
      <c r="F11" s="32">
        <f t="shared" si="0"/>
        <v>5519</v>
      </c>
      <c r="G11" s="28">
        <f>G12</f>
        <v>1379</v>
      </c>
      <c r="H11" s="28">
        <f>H12</f>
        <v>1380</v>
      </c>
      <c r="I11" s="28">
        <f t="shared" ref="I11:J11" si="1">I12</f>
        <v>1380</v>
      </c>
      <c r="J11" s="28">
        <f t="shared" si="1"/>
        <v>1380</v>
      </c>
    </row>
    <row r="12" spans="1:10" ht="18.75" customHeight="1">
      <c r="A12" s="5" t="s">
        <v>314</v>
      </c>
      <c r="B12" s="6">
        <v>3041</v>
      </c>
      <c r="C12" s="28"/>
      <c r="D12" s="28">
        <v>1415</v>
      </c>
      <c r="E12" s="28">
        <v>1415</v>
      </c>
      <c r="F12" s="32">
        <f t="shared" si="0"/>
        <v>5519</v>
      </c>
      <c r="G12" s="28">
        <v>1379</v>
      </c>
      <c r="H12" s="28">
        <v>1380</v>
      </c>
      <c r="I12" s="28">
        <v>1380</v>
      </c>
      <c r="J12" s="28">
        <v>1380</v>
      </c>
    </row>
    <row r="13" spans="1:10" ht="18.75" customHeight="1">
      <c r="A13" s="5" t="s">
        <v>315</v>
      </c>
      <c r="B13" s="6">
        <v>3042</v>
      </c>
      <c r="C13" s="28"/>
      <c r="D13" s="28"/>
      <c r="E13" s="28"/>
      <c r="F13" s="32">
        <f t="shared" si="0"/>
        <v>0</v>
      </c>
      <c r="G13" s="28"/>
      <c r="H13" s="28"/>
      <c r="I13" s="28"/>
      <c r="J13" s="28"/>
    </row>
    <row r="14" spans="1:10" ht="18.75" customHeight="1">
      <c r="A14" s="5" t="s">
        <v>316</v>
      </c>
      <c r="B14" s="6">
        <v>3050</v>
      </c>
      <c r="C14" s="28"/>
      <c r="D14" s="28"/>
      <c r="E14" s="28"/>
      <c r="F14" s="32">
        <f t="shared" si="0"/>
        <v>0</v>
      </c>
      <c r="G14" s="28"/>
      <c r="H14" s="28"/>
      <c r="I14" s="28"/>
      <c r="J14" s="28"/>
    </row>
    <row r="15" spans="1:10" ht="18.75" customHeight="1">
      <c r="A15" s="5" t="s">
        <v>317</v>
      </c>
      <c r="B15" s="6">
        <v>3060</v>
      </c>
      <c r="C15" s="32">
        <f>SUM(C16:C18)</f>
        <v>0</v>
      </c>
      <c r="D15" s="32">
        <f>SUM(D16:D18)</f>
        <v>0</v>
      </c>
      <c r="E15" s="32">
        <f>SUM(E16:E18)</f>
        <v>0</v>
      </c>
      <c r="F15" s="32">
        <f t="shared" si="0"/>
        <v>0</v>
      </c>
      <c r="G15" s="32">
        <f>SUM(G16:G18)</f>
        <v>0</v>
      </c>
      <c r="H15" s="32">
        <f>SUM(H16:H18)</f>
        <v>0</v>
      </c>
      <c r="I15" s="32">
        <f>SUM(I16:I18)</f>
        <v>0</v>
      </c>
      <c r="J15" s="32">
        <f>SUM(J16:J18)</f>
        <v>0</v>
      </c>
    </row>
    <row r="16" spans="1:10" ht="18.75" customHeight="1">
      <c r="A16" s="5" t="s">
        <v>318</v>
      </c>
      <c r="B16" s="151">
        <v>3061</v>
      </c>
      <c r="C16" s="28"/>
      <c r="D16" s="28"/>
      <c r="E16" s="28"/>
      <c r="F16" s="32">
        <f t="shared" si="0"/>
        <v>0</v>
      </c>
      <c r="G16" s="28"/>
      <c r="H16" s="28"/>
      <c r="I16" s="28"/>
      <c r="J16" s="28"/>
    </row>
    <row r="17" spans="1:10" ht="18.75" customHeight="1">
      <c r="A17" s="5" t="s">
        <v>319</v>
      </c>
      <c r="B17" s="151">
        <v>3062</v>
      </c>
      <c r="C17" s="28"/>
      <c r="D17" s="28"/>
      <c r="E17" s="28"/>
      <c r="F17" s="32">
        <f t="shared" si="0"/>
        <v>0</v>
      </c>
      <c r="G17" s="28"/>
      <c r="H17" s="28"/>
      <c r="I17" s="28"/>
      <c r="J17" s="28"/>
    </row>
    <row r="18" spans="1:10" ht="18.75" customHeight="1">
      <c r="A18" s="5" t="s">
        <v>320</v>
      </c>
      <c r="B18" s="151">
        <v>3063</v>
      </c>
      <c r="C18" s="28"/>
      <c r="D18" s="28"/>
      <c r="E18" s="28"/>
      <c r="F18" s="32">
        <f t="shared" si="0"/>
        <v>0</v>
      </c>
      <c r="G18" s="28"/>
      <c r="H18" s="28"/>
      <c r="I18" s="28"/>
      <c r="J18" s="28"/>
    </row>
    <row r="19" spans="1:10" ht="18.75" customHeight="1">
      <c r="A19" s="5" t="s">
        <v>321</v>
      </c>
      <c r="B19" s="6">
        <v>3070</v>
      </c>
      <c r="C19" s="28"/>
      <c r="D19" s="28">
        <v>25</v>
      </c>
      <c r="E19" s="28"/>
      <c r="F19" s="32">
        <f t="shared" si="0"/>
        <v>0</v>
      </c>
      <c r="G19" s="28"/>
      <c r="H19" s="28"/>
      <c r="I19" s="28"/>
      <c r="J19" s="28"/>
    </row>
    <row r="20" spans="1:10" ht="18.75" customHeight="1">
      <c r="A20" s="7" t="s">
        <v>322</v>
      </c>
      <c r="B20" s="8">
        <v>3100</v>
      </c>
      <c r="C20" s="40">
        <f>SUM(C21:C24,C28,C38,C39)</f>
        <v>0</v>
      </c>
      <c r="D20" s="40">
        <f>SUM(D21:D24,D28,D38,D39)</f>
        <v>-18385</v>
      </c>
      <c r="E20" s="40">
        <f>SUM(E21:E24,E28,E38,E39)</f>
        <v>-18244</v>
      </c>
      <c r="F20" s="42">
        <f t="shared" si="0"/>
        <v>-39879</v>
      </c>
      <c r="G20" s="40">
        <f>SUM(G21:G24,G28,G38,G39)</f>
        <v>-9968</v>
      </c>
      <c r="H20" s="40">
        <f>SUM(H21:H24,H28,H38,H39)</f>
        <v>-9968</v>
      </c>
      <c r="I20" s="40">
        <f>SUM(I21:I24,I28,I38,I39)</f>
        <v>-9968</v>
      </c>
      <c r="J20" s="40">
        <f>SUM(J21:J24,J28,J38,J39)</f>
        <v>-9975</v>
      </c>
    </row>
    <row r="21" spans="1:10" ht="18.75" customHeight="1">
      <c r="A21" s="5" t="s">
        <v>323</v>
      </c>
      <c r="B21" s="68">
        <v>3110</v>
      </c>
      <c r="C21" s="28" t="s">
        <v>189</v>
      </c>
      <c r="D21" s="28">
        <v>-2753</v>
      </c>
      <c r="E21" s="28">
        <v>-2634</v>
      </c>
      <c r="F21" s="32">
        <f t="shared" si="0"/>
        <v>-8656</v>
      </c>
      <c r="G21" s="28">
        <v>-2164</v>
      </c>
      <c r="H21" s="28">
        <v>-2164</v>
      </c>
      <c r="I21" s="28">
        <v>-2164</v>
      </c>
      <c r="J21" s="28">
        <v>-2164</v>
      </c>
    </row>
    <row r="22" spans="1:10" ht="18.75" customHeight="1">
      <c r="A22" s="5" t="s">
        <v>324</v>
      </c>
      <c r="B22" s="68">
        <v>3120</v>
      </c>
      <c r="C22" s="28" t="s">
        <v>189</v>
      </c>
      <c r="D22" s="28">
        <v>-9852</v>
      </c>
      <c r="E22" s="28">
        <v>-9834</v>
      </c>
      <c r="F22" s="32">
        <f t="shared" si="0"/>
        <v>-19705</v>
      </c>
      <c r="G22" s="28">
        <v>-4926</v>
      </c>
      <c r="H22" s="28">
        <v>-4926</v>
      </c>
      <c r="I22" s="28">
        <v>-4926</v>
      </c>
      <c r="J22" s="28">
        <v>-4927</v>
      </c>
    </row>
    <row r="23" spans="1:10" ht="18.75" customHeight="1">
      <c r="A23" s="5" t="s">
        <v>192</v>
      </c>
      <c r="B23" s="68">
        <v>3130</v>
      </c>
      <c r="C23" s="28" t="s">
        <v>189</v>
      </c>
      <c r="D23" s="28">
        <v>-2816</v>
      </c>
      <c r="E23" s="28">
        <v>-2814</v>
      </c>
      <c r="F23" s="32">
        <f t="shared" si="0"/>
        <v>-5631</v>
      </c>
      <c r="G23" s="28">
        <v>-1407</v>
      </c>
      <c r="H23" s="28">
        <v>-1407</v>
      </c>
      <c r="I23" s="28">
        <v>-1407</v>
      </c>
      <c r="J23" s="28">
        <v>-1410</v>
      </c>
    </row>
    <row r="24" spans="1:10" ht="18.75" customHeight="1">
      <c r="A24" s="5" t="s">
        <v>325</v>
      </c>
      <c r="B24" s="68">
        <v>3140</v>
      </c>
      <c r="C24" s="32">
        <f>SUM(C25:C27)</f>
        <v>0</v>
      </c>
      <c r="D24" s="32">
        <f>SUM(D25:D27)</f>
        <v>0</v>
      </c>
      <c r="E24" s="32">
        <f>SUM(E25:E27)</f>
        <v>0</v>
      </c>
      <c r="F24" s="32">
        <f t="shared" si="0"/>
        <v>0</v>
      </c>
      <c r="G24" s="32">
        <f>SUM(G25:G27)</f>
        <v>0</v>
      </c>
      <c r="H24" s="32">
        <f>SUM(H25:H27)</f>
        <v>0</v>
      </c>
      <c r="I24" s="32">
        <f>SUM(I25:I27)</f>
        <v>0</v>
      </c>
      <c r="J24" s="32">
        <f>SUM(J25:J27)</f>
        <v>0</v>
      </c>
    </row>
    <row r="25" spans="1:10" ht="18.75" customHeight="1">
      <c r="A25" s="5" t="s">
        <v>318</v>
      </c>
      <c r="B25" s="115">
        <v>3141</v>
      </c>
      <c r="C25" s="28" t="s">
        <v>189</v>
      </c>
      <c r="D25" s="28" t="s">
        <v>189</v>
      </c>
      <c r="E25" s="28" t="s">
        <v>189</v>
      </c>
      <c r="F25" s="32">
        <f t="shared" si="0"/>
        <v>0</v>
      </c>
      <c r="G25" s="28" t="s">
        <v>189</v>
      </c>
      <c r="H25" s="28" t="s">
        <v>189</v>
      </c>
      <c r="I25" s="28" t="s">
        <v>189</v>
      </c>
      <c r="J25" s="28" t="s">
        <v>189</v>
      </c>
    </row>
    <row r="26" spans="1:10" ht="18.75" customHeight="1">
      <c r="A26" s="5" t="s">
        <v>319</v>
      </c>
      <c r="B26" s="115">
        <v>3142</v>
      </c>
      <c r="C26" s="28" t="s">
        <v>189</v>
      </c>
      <c r="D26" s="28" t="s">
        <v>189</v>
      </c>
      <c r="E26" s="28" t="s">
        <v>189</v>
      </c>
      <c r="F26" s="32">
        <f t="shared" si="0"/>
        <v>0</v>
      </c>
      <c r="G26" s="28" t="s">
        <v>189</v>
      </c>
      <c r="H26" s="28" t="s">
        <v>189</v>
      </c>
      <c r="I26" s="28" t="s">
        <v>189</v>
      </c>
      <c r="J26" s="28" t="s">
        <v>189</v>
      </c>
    </row>
    <row r="27" spans="1:10" ht="18.75" customHeight="1">
      <c r="A27" s="5" t="s">
        <v>320</v>
      </c>
      <c r="B27" s="115">
        <v>3143</v>
      </c>
      <c r="C27" s="28" t="s">
        <v>189</v>
      </c>
      <c r="D27" s="28" t="s">
        <v>189</v>
      </c>
      <c r="E27" s="28" t="s">
        <v>189</v>
      </c>
      <c r="F27" s="32">
        <f t="shared" si="0"/>
        <v>0</v>
      </c>
      <c r="G27" s="28" t="s">
        <v>189</v>
      </c>
      <c r="H27" s="28" t="s">
        <v>189</v>
      </c>
      <c r="I27" s="28" t="s">
        <v>189</v>
      </c>
      <c r="J27" s="28" t="s">
        <v>189</v>
      </c>
    </row>
    <row r="28" spans="1:10" ht="18.75" customHeight="1">
      <c r="A28" s="5" t="s">
        <v>326</v>
      </c>
      <c r="B28" s="68">
        <v>3150</v>
      </c>
      <c r="C28" s="32">
        <f>SUM(C29:C34,C37)</f>
        <v>0</v>
      </c>
      <c r="D28" s="32">
        <f>SUM(D29:D34,D37)</f>
        <v>-2964</v>
      </c>
      <c r="E28" s="32">
        <f>SUM(E29:E34,E37)</f>
        <v>-2962</v>
      </c>
      <c r="F28" s="32">
        <f t="shared" si="0"/>
        <v>-5887</v>
      </c>
      <c r="G28" s="32">
        <f>SUM(G29:G34,G37)</f>
        <v>-1471</v>
      </c>
      <c r="H28" s="32">
        <f>SUM(H29:H34,H37)</f>
        <v>-1471</v>
      </c>
      <c r="I28" s="32">
        <f>SUM(I29:I34,I37)</f>
        <v>-1471</v>
      </c>
      <c r="J28" s="32">
        <f>SUM(J29:J34,J37)</f>
        <v>-1474</v>
      </c>
    </row>
    <row r="29" spans="1:10" ht="18.75" customHeight="1">
      <c r="A29" s="5" t="s">
        <v>50</v>
      </c>
      <c r="B29" s="115">
        <v>3151</v>
      </c>
      <c r="C29" s="28" t="s">
        <v>189</v>
      </c>
      <c r="D29" s="28" t="s">
        <v>189</v>
      </c>
      <c r="E29" s="28" t="s">
        <v>189</v>
      </c>
      <c r="F29" s="32">
        <f t="shared" si="0"/>
        <v>0</v>
      </c>
      <c r="G29" s="28" t="s">
        <v>189</v>
      </c>
      <c r="H29" s="28" t="s">
        <v>189</v>
      </c>
      <c r="I29" s="28" t="s">
        <v>189</v>
      </c>
      <c r="J29" s="28" t="s">
        <v>189</v>
      </c>
    </row>
    <row r="30" spans="1:10" ht="18.75" customHeight="1">
      <c r="A30" s="5" t="s">
        <v>327</v>
      </c>
      <c r="B30" s="115">
        <v>3152</v>
      </c>
      <c r="C30" s="28" t="s">
        <v>189</v>
      </c>
      <c r="D30" s="28">
        <v>-20</v>
      </c>
      <c r="E30" s="28">
        <v>-20</v>
      </c>
      <c r="F30" s="32">
        <f t="shared" si="0"/>
        <v>0</v>
      </c>
      <c r="G30" s="28" t="s">
        <v>189</v>
      </c>
      <c r="H30" s="28" t="s">
        <v>189</v>
      </c>
      <c r="I30" s="28" t="s">
        <v>189</v>
      </c>
      <c r="J30" s="28" t="s">
        <v>189</v>
      </c>
    </row>
    <row r="31" spans="1:10" ht="18.75" customHeight="1">
      <c r="A31" s="5" t="s">
        <v>287</v>
      </c>
      <c r="B31" s="115">
        <v>3153</v>
      </c>
      <c r="C31" s="28" t="s">
        <v>189</v>
      </c>
      <c r="D31" s="28" t="s">
        <v>189</v>
      </c>
      <c r="E31" s="28" t="s">
        <v>189</v>
      </c>
      <c r="F31" s="32">
        <f t="shared" si="0"/>
        <v>0</v>
      </c>
      <c r="G31" s="28" t="s">
        <v>189</v>
      </c>
      <c r="H31" s="28" t="s">
        <v>189</v>
      </c>
      <c r="I31" s="28" t="s">
        <v>189</v>
      </c>
      <c r="J31" s="28" t="s">
        <v>189</v>
      </c>
    </row>
    <row r="32" spans="1:10" ht="18.75" customHeight="1">
      <c r="A32" s="5" t="s">
        <v>328</v>
      </c>
      <c r="B32" s="115">
        <v>3154</v>
      </c>
      <c r="C32" s="28" t="s">
        <v>189</v>
      </c>
      <c r="D32" s="28" t="s">
        <v>189</v>
      </c>
      <c r="E32" s="28" t="s">
        <v>189</v>
      </c>
      <c r="F32" s="32">
        <f t="shared" si="0"/>
        <v>0</v>
      </c>
      <c r="G32" s="28" t="s">
        <v>189</v>
      </c>
      <c r="H32" s="28" t="s">
        <v>189</v>
      </c>
      <c r="I32" s="28" t="s">
        <v>189</v>
      </c>
      <c r="J32" s="28" t="s">
        <v>189</v>
      </c>
    </row>
    <row r="33" spans="1:10" ht="18.75" customHeight="1">
      <c r="A33" s="5" t="s">
        <v>290</v>
      </c>
      <c r="B33" s="115">
        <v>3155</v>
      </c>
      <c r="C33" s="28" t="s">
        <v>189</v>
      </c>
      <c r="D33" s="28">
        <v>-2304</v>
      </c>
      <c r="E33" s="28">
        <v>-2302</v>
      </c>
      <c r="F33" s="32">
        <f t="shared" si="0"/>
        <v>-4607</v>
      </c>
      <c r="G33" s="28">
        <v>-1151</v>
      </c>
      <c r="H33" s="28">
        <v>-1151</v>
      </c>
      <c r="I33" s="28">
        <v>-1151</v>
      </c>
      <c r="J33" s="28">
        <v>-1154</v>
      </c>
    </row>
    <row r="34" spans="1:10" ht="21.75" customHeight="1">
      <c r="A34" s="109" t="s">
        <v>329</v>
      </c>
      <c r="B34" s="115">
        <v>3156</v>
      </c>
      <c r="C34" s="32">
        <f t="shared" ref="C34:J34" si="2">SUM(C35:C36)</f>
        <v>0</v>
      </c>
      <c r="D34" s="32">
        <f t="shared" si="2"/>
        <v>0</v>
      </c>
      <c r="E34" s="32">
        <f t="shared" si="2"/>
        <v>0</v>
      </c>
      <c r="F34" s="32">
        <f t="shared" si="2"/>
        <v>0</v>
      </c>
      <c r="G34" s="32">
        <f t="shared" si="2"/>
        <v>0</v>
      </c>
      <c r="H34" s="32">
        <f t="shared" si="2"/>
        <v>0</v>
      </c>
      <c r="I34" s="32">
        <f t="shared" si="2"/>
        <v>0</v>
      </c>
      <c r="J34" s="32">
        <f t="shared" si="2"/>
        <v>0</v>
      </c>
    </row>
    <row r="35" spans="1:10" ht="36.75" customHeight="1">
      <c r="A35" s="5" t="s">
        <v>53</v>
      </c>
      <c r="B35" s="115" t="s">
        <v>330</v>
      </c>
      <c r="C35" s="28" t="s">
        <v>189</v>
      </c>
      <c r="D35" s="28" t="s">
        <v>189</v>
      </c>
      <c r="E35" s="28" t="s">
        <v>189</v>
      </c>
      <c r="F35" s="32"/>
      <c r="G35" s="28" t="s">
        <v>189</v>
      </c>
      <c r="H35" s="28" t="s">
        <v>189</v>
      </c>
      <c r="I35" s="28" t="s">
        <v>189</v>
      </c>
      <c r="J35" s="28" t="s">
        <v>189</v>
      </c>
    </row>
    <row r="36" spans="1:10" ht="54" customHeight="1">
      <c r="A36" s="5" t="s">
        <v>54</v>
      </c>
      <c r="B36" s="68" t="s">
        <v>331</v>
      </c>
      <c r="C36" s="28" t="s">
        <v>189</v>
      </c>
      <c r="D36" s="28" t="s">
        <v>189</v>
      </c>
      <c r="E36" s="28" t="s">
        <v>189</v>
      </c>
      <c r="F36" s="32">
        <f t="shared" si="0"/>
        <v>0</v>
      </c>
      <c r="G36" s="28" t="s">
        <v>189</v>
      </c>
      <c r="H36" s="28" t="s">
        <v>189</v>
      </c>
      <c r="I36" s="28" t="s">
        <v>189</v>
      </c>
      <c r="J36" s="28" t="s">
        <v>189</v>
      </c>
    </row>
    <row r="37" spans="1:10" ht="18.75" customHeight="1">
      <c r="A37" s="5" t="s">
        <v>332</v>
      </c>
      <c r="B37" s="68">
        <v>3157</v>
      </c>
      <c r="C37" s="28" t="s">
        <v>189</v>
      </c>
      <c r="D37" s="28">
        <v>-640</v>
      </c>
      <c r="E37" s="28">
        <v>-640</v>
      </c>
      <c r="F37" s="32">
        <f t="shared" si="0"/>
        <v>-1280</v>
      </c>
      <c r="G37" s="28">
        <v>-320</v>
      </c>
      <c r="H37" s="28">
        <v>-320</v>
      </c>
      <c r="I37" s="28">
        <v>-320</v>
      </c>
      <c r="J37" s="28">
        <v>-320</v>
      </c>
    </row>
    <row r="38" spans="1:10" ht="18.75" customHeight="1">
      <c r="A38" s="5" t="s">
        <v>333</v>
      </c>
      <c r="B38" s="68">
        <v>3160</v>
      </c>
      <c r="C38" s="28" t="s">
        <v>189</v>
      </c>
      <c r="D38" s="28" t="s">
        <v>189</v>
      </c>
      <c r="E38" s="28" t="s">
        <v>189</v>
      </c>
      <c r="F38" s="32">
        <f t="shared" si="0"/>
        <v>0</v>
      </c>
      <c r="G38" s="28" t="s">
        <v>189</v>
      </c>
      <c r="H38" s="28" t="s">
        <v>189</v>
      </c>
      <c r="I38" s="28" t="s">
        <v>189</v>
      </c>
      <c r="J38" s="28" t="s">
        <v>189</v>
      </c>
    </row>
    <row r="39" spans="1:10" ht="18.75" customHeight="1">
      <c r="A39" s="5" t="s">
        <v>334</v>
      </c>
      <c r="B39" s="70">
        <v>3170</v>
      </c>
      <c r="C39" s="28" t="s">
        <v>189</v>
      </c>
      <c r="D39" s="28" t="s">
        <v>189</v>
      </c>
      <c r="E39" s="28" t="s">
        <v>189</v>
      </c>
      <c r="F39" s="32">
        <f t="shared" si="0"/>
        <v>0</v>
      </c>
      <c r="G39" s="28" t="s">
        <v>189</v>
      </c>
      <c r="H39" s="28" t="s">
        <v>189</v>
      </c>
      <c r="I39" s="28" t="s">
        <v>189</v>
      </c>
      <c r="J39" s="28" t="s">
        <v>189</v>
      </c>
    </row>
    <row r="40" spans="1:10" ht="18.75" customHeight="1">
      <c r="A40" s="7" t="s">
        <v>335</v>
      </c>
      <c r="B40" s="67">
        <v>3195</v>
      </c>
      <c r="C40" s="40">
        <f>SUM(C7,C20)</f>
        <v>0</v>
      </c>
      <c r="D40" s="40">
        <f t="shared" ref="D40:J40" si="3">SUM(D7,D20)</f>
        <v>1422</v>
      </c>
      <c r="E40" s="40">
        <f t="shared" si="3"/>
        <v>1524</v>
      </c>
      <c r="F40" s="42">
        <f t="shared" si="0"/>
        <v>1572</v>
      </c>
      <c r="G40" s="40">
        <f t="shared" si="3"/>
        <v>394</v>
      </c>
      <c r="H40" s="40">
        <f t="shared" si="3"/>
        <v>395</v>
      </c>
      <c r="I40" s="40">
        <f t="shared" si="3"/>
        <v>395</v>
      </c>
      <c r="J40" s="40">
        <f t="shared" si="3"/>
        <v>388</v>
      </c>
    </row>
    <row r="41" spans="1:10" ht="29.25" customHeight="1">
      <c r="A41" s="162" t="s">
        <v>336</v>
      </c>
      <c r="B41" s="151"/>
      <c r="C41" s="289"/>
      <c r="D41" s="290"/>
      <c r="E41" s="290"/>
      <c r="F41" s="290"/>
      <c r="G41" s="290"/>
      <c r="H41" s="290"/>
      <c r="I41" s="290"/>
      <c r="J41" s="291"/>
    </row>
    <row r="42" spans="1:10" ht="18.75" customHeight="1">
      <c r="A42" s="63" t="s">
        <v>337</v>
      </c>
      <c r="B42" s="148">
        <v>3200</v>
      </c>
      <c r="C42" s="40">
        <f>SUM(C43,C45:C49)</f>
        <v>0</v>
      </c>
      <c r="D42" s="40">
        <f>SUM(D43,D45:D49)</f>
        <v>0</v>
      </c>
      <c r="E42" s="40">
        <f>SUM(E43,E45:E49)</f>
        <v>0</v>
      </c>
      <c r="F42" s="42">
        <f>SUM(G42:J42)</f>
        <v>0</v>
      </c>
      <c r="G42" s="40">
        <f>SUM(G43,G45:G49)</f>
        <v>0</v>
      </c>
      <c r="H42" s="40">
        <f>SUM(H43,H45:H49)</f>
        <v>0</v>
      </c>
      <c r="I42" s="40">
        <f>SUM(I43,I45:I49)</f>
        <v>0</v>
      </c>
      <c r="J42" s="40">
        <f>SUM(J43,J45:J49)</f>
        <v>0</v>
      </c>
    </row>
    <row r="43" spans="1:10" ht="18.75" customHeight="1">
      <c r="A43" s="5" t="s">
        <v>338</v>
      </c>
      <c r="B43" s="6">
        <v>3210</v>
      </c>
      <c r="C43" s="28"/>
      <c r="D43" s="28"/>
      <c r="E43" s="28"/>
      <c r="F43" s="32">
        <f t="shared" si="0"/>
        <v>0</v>
      </c>
      <c r="G43" s="28"/>
      <c r="H43" s="28"/>
      <c r="I43" s="28"/>
      <c r="J43" s="28"/>
    </row>
    <row r="44" spans="1:10" ht="18.75" customHeight="1">
      <c r="A44" s="5" t="s">
        <v>339</v>
      </c>
      <c r="B44" s="6">
        <v>3215</v>
      </c>
      <c r="C44" s="28"/>
      <c r="D44" s="28"/>
      <c r="E44" s="28"/>
      <c r="F44" s="32">
        <f t="shared" si="0"/>
        <v>0</v>
      </c>
      <c r="G44" s="28"/>
      <c r="H44" s="28"/>
      <c r="I44" s="28"/>
      <c r="J44" s="28"/>
    </row>
    <row r="45" spans="1:10" ht="18.75" customHeight="1">
      <c r="A45" s="5" t="s">
        <v>340</v>
      </c>
      <c r="B45" s="6">
        <v>3220</v>
      </c>
      <c r="C45" s="28"/>
      <c r="D45" s="28"/>
      <c r="E45" s="28"/>
      <c r="F45" s="32">
        <f t="shared" si="0"/>
        <v>0</v>
      </c>
      <c r="G45" s="28"/>
      <c r="H45" s="28"/>
      <c r="I45" s="28"/>
      <c r="J45" s="28"/>
    </row>
    <row r="46" spans="1:10" ht="18.75" customHeight="1">
      <c r="A46" s="5" t="s">
        <v>341</v>
      </c>
      <c r="B46" s="6">
        <v>3225</v>
      </c>
      <c r="C46" s="28"/>
      <c r="D46" s="28"/>
      <c r="E46" s="28"/>
      <c r="F46" s="32">
        <f t="shared" si="0"/>
        <v>0</v>
      </c>
      <c r="G46" s="28"/>
      <c r="H46" s="28"/>
      <c r="I46" s="28"/>
      <c r="J46" s="28"/>
    </row>
    <row r="47" spans="1:10" ht="18.75" customHeight="1">
      <c r="A47" s="5" t="s">
        <v>342</v>
      </c>
      <c r="B47" s="6">
        <v>3230</v>
      </c>
      <c r="C47" s="28"/>
      <c r="D47" s="28"/>
      <c r="E47" s="28"/>
      <c r="F47" s="32">
        <f t="shared" si="0"/>
        <v>0</v>
      </c>
      <c r="G47" s="28"/>
      <c r="H47" s="28"/>
      <c r="I47" s="28"/>
      <c r="J47" s="28"/>
    </row>
    <row r="48" spans="1:10" ht="18.75" customHeight="1">
      <c r="A48" s="5" t="s">
        <v>343</v>
      </c>
      <c r="B48" s="6">
        <v>3235</v>
      </c>
      <c r="C48" s="28"/>
      <c r="D48" s="28"/>
      <c r="E48" s="28"/>
      <c r="F48" s="32">
        <f t="shared" si="0"/>
        <v>0</v>
      </c>
      <c r="G48" s="28"/>
      <c r="H48" s="28"/>
      <c r="I48" s="28"/>
      <c r="J48" s="28"/>
    </row>
    <row r="49" spans="1:10" ht="18.75" customHeight="1">
      <c r="A49" s="5" t="s">
        <v>321</v>
      </c>
      <c r="B49" s="6">
        <v>3240</v>
      </c>
      <c r="C49" s="28"/>
      <c r="D49" s="28"/>
      <c r="E49" s="28"/>
      <c r="F49" s="32">
        <f t="shared" si="0"/>
        <v>0</v>
      </c>
      <c r="G49" s="28"/>
      <c r="H49" s="28"/>
      <c r="I49" s="28"/>
      <c r="J49" s="28"/>
    </row>
    <row r="50" spans="1:10" ht="18.75" customHeight="1">
      <c r="A50" s="7" t="s">
        <v>344</v>
      </c>
      <c r="B50" s="8">
        <v>3255</v>
      </c>
      <c r="C50" s="40">
        <f>SUM(C51,C53,C58,C59)</f>
        <v>0</v>
      </c>
      <c r="D50" s="40">
        <f>SUM(D51,D53,D58,D59)</f>
        <v>-650</v>
      </c>
      <c r="E50" s="40">
        <f>SUM(E51,E53,E58,E59)</f>
        <v>-650</v>
      </c>
      <c r="F50" s="42">
        <f t="shared" si="0"/>
        <v>-1000</v>
      </c>
      <c r="G50" s="40">
        <f>SUM(G51,G53,G58,G59)</f>
        <v>-150</v>
      </c>
      <c r="H50" s="40">
        <f>SUM(H51,H53,H58,H59)</f>
        <v>-350</v>
      </c>
      <c r="I50" s="40">
        <f>SUM(I51,I53,I58,I59)</f>
        <v>-150</v>
      </c>
      <c r="J50" s="40">
        <f>SUM(J51,J53,J58,J59)</f>
        <v>-350</v>
      </c>
    </row>
    <row r="51" spans="1:10" ht="18.75" customHeight="1">
      <c r="A51" s="5" t="s">
        <v>345</v>
      </c>
      <c r="B51" s="68">
        <v>3260</v>
      </c>
      <c r="C51" s="28" t="s">
        <v>189</v>
      </c>
      <c r="D51" s="28" t="s">
        <v>189</v>
      </c>
      <c r="E51" s="28" t="s">
        <v>189</v>
      </c>
      <c r="F51" s="32">
        <f t="shared" si="0"/>
        <v>0</v>
      </c>
      <c r="G51" s="28" t="s">
        <v>189</v>
      </c>
      <c r="H51" s="28" t="s">
        <v>189</v>
      </c>
      <c r="I51" s="28" t="s">
        <v>189</v>
      </c>
      <c r="J51" s="28" t="s">
        <v>189</v>
      </c>
    </row>
    <row r="52" spans="1:10" ht="18.75" customHeight="1">
      <c r="A52" s="5" t="s">
        <v>346</v>
      </c>
      <c r="B52" s="68">
        <v>3265</v>
      </c>
      <c r="C52" s="28" t="s">
        <v>189</v>
      </c>
      <c r="D52" s="28" t="s">
        <v>189</v>
      </c>
      <c r="E52" s="28" t="s">
        <v>189</v>
      </c>
      <c r="F52" s="32">
        <f t="shared" si="0"/>
        <v>0</v>
      </c>
      <c r="G52" s="28" t="s">
        <v>189</v>
      </c>
      <c r="H52" s="28" t="s">
        <v>189</v>
      </c>
      <c r="I52" s="28" t="s">
        <v>189</v>
      </c>
      <c r="J52" s="28" t="s">
        <v>189</v>
      </c>
    </row>
    <row r="53" spans="1:10" ht="18.75" customHeight="1">
      <c r="A53" s="5" t="s">
        <v>347</v>
      </c>
      <c r="B53" s="6">
        <v>3270</v>
      </c>
      <c r="C53" s="41">
        <f>SUM(C54:C57)</f>
        <v>0</v>
      </c>
      <c r="D53" s="41">
        <f>SUM(D54:D57)</f>
        <v>-650</v>
      </c>
      <c r="E53" s="41">
        <f>SUM(E54:E57)</f>
        <v>-650</v>
      </c>
      <c r="F53" s="32">
        <f t="shared" si="0"/>
        <v>-1000</v>
      </c>
      <c r="G53" s="41">
        <f>SUM(G54:G57)</f>
        <v>-150</v>
      </c>
      <c r="H53" s="41">
        <f>SUM(H54:H57)</f>
        <v>-350</v>
      </c>
      <c r="I53" s="41">
        <f>SUM(I54:I57)</f>
        <v>-150</v>
      </c>
      <c r="J53" s="41">
        <f>SUM(J54:J57)</f>
        <v>-350</v>
      </c>
    </row>
    <row r="54" spans="1:10" ht="18.75" customHeight="1">
      <c r="A54" s="5" t="s">
        <v>348</v>
      </c>
      <c r="B54" s="6">
        <v>3271</v>
      </c>
      <c r="C54" s="28" t="s">
        <v>189</v>
      </c>
      <c r="D54" s="28">
        <v>-450</v>
      </c>
      <c r="E54" s="28">
        <v>-450</v>
      </c>
      <c r="F54" s="32">
        <f t="shared" si="0"/>
        <v>-800</v>
      </c>
      <c r="G54" s="28">
        <v>-100</v>
      </c>
      <c r="H54" s="28">
        <v>-300</v>
      </c>
      <c r="I54" s="28">
        <v>-100</v>
      </c>
      <c r="J54" s="28">
        <v>-300</v>
      </c>
    </row>
    <row r="55" spans="1:10" ht="18.75" customHeight="1">
      <c r="A55" s="5" t="s">
        <v>349</v>
      </c>
      <c r="B55" s="6">
        <v>3272</v>
      </c>
      <c r="C55" s="28" t="s">
        <v>189</v>
      </c>
      <c r="D55" s="28" t="s">
        <v>437</v>
      </c>
      <c r="E55" s="28" t="s">
        <v>437</v>
      </c>
      <c r="F55" s="32">
        <f t="shared" si="0"/>
        <v>0</v>
      </c>
      <c r="G55" s="28" t="s">
        <v>189</v>
      </c>
      <c r="H55" s="28" t="s">
        <v>189</v>
      </c>
      <c r="I55" s="28" t="s">
        <v>189</v>
      </c>
      <c r="J55" s="28" t="s">
        <v>189</v>
      </c>
    </row>
    <row r="56" spans="1:10" ht="18.75" customHeight="1">
      <c r="A56" s="5" t="s">
        <v>350</v>
      </c>
      <c r="B56" s="151">
        <v>3273</v>
      </c>
      <c r="C56" s="28" t="s">
        <v>189</v>
      </c>
      <c r="D56" s="28" t="s">
        <v>189</v>
      </c>
      <c r="E56" s="28" t="s">
        <v>189</v>
      </c>
      <c r="F56" s="32">
        <f t="shared" si="0"/>
        <v>0</v>
      </c>
      <c r="G56" s="28" t="s">
        <v>189</v>
      </c>
      <c r="H56" s="28" t="s">
        <v>189</v>
      </c>
      <c r="I56" s="28" t="s">
        <v>189</v>
      </c>
      <c r="J56" s="28" t="s">
        <v>189</v>
      </c>
    </row>
    <row r="57" spans="1:10" ht="18.75" customHeight="1">
      <c r="A57" s="5" t="s">
        <v>351</v>
      </c>
      <c r="B57" s="157">
        <v>3274</v>
      </c>
      <c r="C57" s="28" t="s">
        <v>189</v>
      </c>
      <c r="D57" s="28">
        <v>-200</v>
      </c>
      <c r="E57" s="28">
        <v>-200</v>
      </c>
      <c r="F57" s="32">
        <f t="shared" si="0"/>
        <v>-200</v>
      </c>
      <c r="G57" s="28">
        <v>-50</v>
      </c>
      <c r="H57" s="28">
        <v>-50</v>
      </c>
      <c r="I57" s="28">
        <v>-50</v>
      </c>
      <c r="J57" s="28">
        <v>-50</v>
      </c>
    </row>
    <row r="58" spans="1:10" ht="18.75" customHeight="1">
      <c r="A58" s="5" t="s">
        <v>352</v>
      </c>
      <c r="B58" s="69">
        <v>3280</v>
      </c>
      <c r="C58" s="28" t="s">
        <v>189</v>
      </c>
      <c r="D58" s="28" t="s">
        <v>189</v>
      </c>
      <c r="E58" s="28" t="s">
        <v>189</v>
      </c>
      <c r="F58" s="32">
        <f t="shared" si="0"/>
        <v>0</v>
      </c>
      <c r="G58" s="28" t="s">
        <v>189</v>
      </c>
      <c r="H58" s="28" t="s">
        <v>189</v>
      </c>
      <c r="I58" s="28" t="s">
        <v>189</v>
      </c>
      <c r="J58" s="28" t="s">
        <v>189</v>
      </c>
    </row>
    <row r="59" spans="1:10" ht="18.75" customHeight="1">
      <c r="A59" s="5" t="s">
        <v>353</v>
      </c>
      <c r="B59" s="70">
        <v>3290</v>
      </c>
      <c r="C59" s="28" t="s">
        <v>189</v>
      </c>
      <c r="D59" s="28" t="s">
        <v>189</v>
      </c>
      <c r="E59" s="28" t="s">
        <v>189</v>
      </c>
      <c r="F59" s="32">
        <f t="shared" si="0"/>
        <v>0</v>
      </c>
      <c r="G59" s="28" t="s">
        <v>189</v>
      </c>
      <c r="H59" s="28" t="s">
        <v>189</v>
      </c>
      <c r="I59" s="28" t="s">
        <v>189</v>
      </c>
      <c r="J59" s="28" t="s">
        <v>189</v>
      </c>
    </row>
    <row r="60" spans="1:10" ht="18.75" customHeight="1">
      <c r="A60" s="71" t="s">
        <v>354</v>
      </c>
      <c r="B60" s="8">
        <v>3295</v>
      </c>
      <c r="C60" s="40">
        <f>SUM(C42,C50)</f>
        <v>0</v>
      </c>
      <c r="D60" s="40">
        <f t="shared" ref="D60:J60" si="4">SUM(D42,D50)</f>
        <v>-650</v>
      </c>
      <c r="E60" s="40">
        <f t="shared" si="4"/>
        <v>-650</v>
      </c>
      <c r="F60" s="42">
        <f t="shared" si="0"/>
        <v>-1000</v>
      </c>
      <c r="G60" s="40">
        <f t="shared" si="4"/>
        <v>-150</v>
      </c>
      <c r="H60" s="40">
        <f t="shared" si="4"/>
        <v>-350</v>
      </c>
      <c r="I60" s="40">
        <f t="shared" si="4"/>
        <v>-150</v>
      </c>
      <c r="J60" s="40">
        <f t="shared" si="4"/>
        <v>-350</v>
      </c>
    </row>
    <row r="61" spans="1:10" ht="29.25" customHeight="1">
      <c r="A61" s="162" t="s">
        <v>355</v>
      </c>
      <c r="B61" s="8"/>
      <c r="C61" s="289"/>
      <c r="D61" s="290"/>
      <c r="E61" s="290"/>
      <c r="F61" s="290"/>
      <c r="G61" s="290"/>
      <c r="H61" s="290"/>
      <c r="I61" s="290"/>
      <c r="J61" s="291"/>
    </row>
    <row r="62" spans="1:10" ht="18.75" customHeight="1">
      <c r="A62" s="7" t="s">
        <v>356</v>
      </c>
      <c r="B62" s="8">
        <v>3300</v>
      </c>
      <c r="C62" s="40">
        <f>SUM(C63,C64,C68)</f>
        <v>0</v>
      </c>
      <c r="D62" s="40">
        <f>SUM(D63,D64,D68)</f>
        <v>0</v>
      </c>
      <c r="E62" s="40">
        <f>SUM(E63,E64,E68)</f>
        <v>0</v>
      </c>
      <c r="F62" s="42">
        <f t="shared" si="0"/>
        <v>0</v>
      </c>
      <c r="G62" s="40">
        <f>SUM(G63,G64,G68)</f>
        <v>0</v>
      </c>
      <c r="H62" s="40">
        <f>SUM(H63,H64,H68)</f>
        <v>0</v>
      </c>
      <c r="I62" s="40">
        <f>SUM(I63,I64,I68)</f>
        <v>0</v>
      </c>
      <c r="J62" s="40">
        <f>SUM(J63,J64,J68)</f>
        <v>0</v>
      </c>
    </row>
    <row r="63" spans="1:10" ht="18.75" customHeight="1">
      <c r="A63" s="5" t="s">
        <v>357</v>
      </c>
      <c r="B63" s="151">
        <v>3305</v>
      </c>
      <c r="C63" s="28"/>
      <c r="D63" s="28"/>
      <c r="E63" s="28"/>
      <c r="F63" s="32">
        <f t="shared" si="0"/>
        <v>0</v>
      </c>
      <c r="G63" s="28"/>
      <c r="H63" s="28"/>
      <c r="I63" s="28"/>
      <c r="J63" s="28"/>
    </row>
    <row r="64" spans="1:10" ht="18.75" customHeight="1">
      <c r="A64" s="5" t="s">
        <v>358</v>
      </c>
      <c r="B64" s="151">
        <v>3310</v>
      </c>
      <c r="C64" s="32">
        <f>SUM(C65:C67)</f>
        <v>0</v>
      </c>
      <c r="D64" s="32">
        <f>SUM(D65:D67)</f>
        <v>0</v>
      </c>
      <c r="E64" s="32">
        <f>SUM(E65:E67)</f>
        <v>0</v>
      </c>
      <c r="F64" s="32">
        <f t="shared" si="0"/>
        <v>0</v>
      </c>
      <c r="G64" s="32">
        <f>SUM(G65:G67)</f>
        <v>0</v>
      </c>
      <c r="H64" s="32">
        <f>SUM(H65:H67)</f>
        <v>0</v>
      </c>
      <c r="I64" s="32">
        <f>SUM(I65:I67)</f>
        <v>0</v>
      </c>
      <c r="J64" s="32">
        <f>SUM(J65:J67)</f>
        <v>0</v>
      </c>
    </row>
    <row r="65" spans="1:10" ht="18.75" customHeight="1">
      <c r="A65" s="5" t="s">
        <v>318</v>
      </c>
      <c r="B65" s="151">
        <v>3311</v>
      </c>
      <c r="C65" s="28"/>
      <c r="D65" s="28"/>
      <c r="E65" s="28"/>
      <c r="F65" s="32">
        <f t="shared" si="0"/>
        <v>0</v>
      </c>
      <c r="G65" s="28"/>
      <c r="H65" s="28"/>
      <c r="I65" s="28"/>
      <c r="J65" s="28"/>
    </row>
    <row r="66" spans="1:10" ht="18.75" customHeight="1">
      <c r="A66" s="5" t="s">
        <v>319</v>
      </c>
      <c r="B66" s="6">
        <v>3312</v>
      </c>
      <c r="C66" s="28"/>
      <c r="D66" s="28"/>
      <c r="E66" s="28"/>
      <c r="F66" s="32">
        <f t="shared" si="0"/>
        <v>0</v>
      </c>
      <c r="G66" s="28"/>
      <c r="H66" s="28"/>
      <c r="I66" s="28"/>
      <c r="J66" s="28"/>
    </row>
    <row r="67" spans="1:10" ht="18.75" customHeight="1">
      <c r="A67" s="5" t="s">
        <v>320</v>
      </c>
      <c r="B67" s="6">
        <v>3313</v>
      </c>
      <c r="C67" s="28"/>
      <c r="D67" s="28"/>
      <c r="E67" s="28"/>
      <c r="F67" s="32">
        <f t="shared" si="0"/>
        <v>0</v>
      </c>
      <c r="G67" s="28"/>
      <c r="H67" s="28"/>
      <c r="I67" s="28"/>
      <c r="J67" s="28"/>
    </row>
    <row r="68" spans="1:10" ht="18.75" customHeight="1">
      <c r="A68" s="5" t="s">
        <v>321</v>
      </c>
      <c r="B68" s="6">
        <v>3320</v>
      </c>
      <c r="C68" s="28"/>
      <c r="D68" s="28"/>
      <c r="E68" s="28"/>
      <c r="F68" s="32">
        <f t="shared" si="0"/>
        <v>0</v>
      </c>
      <c r="G68" s="28"/>
      <c r="H68" s="28"/>
      <c r="I68" s="28"/>
      <c r="J68" s="28"/>
    </row>
    <row r="69" spans="1:10" ht="18.75" customHeight="1">
      <c r="A69" s="7" t="s">
        <v>359</v>
      </c>
      <c r="B69" s="8">
        <v>3330</v>
      </c>
      <c r="C69" s="40">
        <f>SUM(C70:C71,C75:C78)</f>
        <v>0</v>
      </c>
      <c r="D69" s="40">
        <f>SUM(D70:D71,D75:D78)</f>
        <v>0</v>
      </c>
      <c r="E69" s="40">
        <f>SUM(E70:E71,E75:E78)</f>
        <v>0</v>
      </c>
      <c r="F69" s="42">
        <f t="shared" si="0"/>
        <v>0</v>
      </c>
      <c r="G69" s="40">
        <f>SUM(G70:G71,G75:G78)</f>
        <v>0</v>
      </c>
      <c r="H69" s="40">
        <f>SUM(H70:H71,H75:H78)</f>
        <v>0</v>
      </c>
      <c r="I69" s="40">
        <f>SUM(I70:I71,I75:I78)</f>
        <v>0</v>
      </c>
      <c r="J69" s="40">
        <f>SUM(J70:J71,J75:J78)</f>
        <v>0</v>
      </c>
    </row>
    <row r="70" spans="1:10" ht="18.75" customHeight="1">
      <c r="A70" s="5" t="s">
        <v>360</v>
      </c>
      <c r="B70" s="151">
        <v>3335</v>
      </c>
      <c r="C70" s="28" t="s">
        <v>189</v>
      </c>
      <c r="D70" s="28" t="s">
        <v>189</v>
      </c>
      <c r="E70" s="28" t="s">
        <v>189</v>
      </c>
      <c r="F70" s="32">
        <f t="shared" si="0"/>
        <v>0</v>
      </c>
      <c r="G70" s="28" t="s">
        <v>189</v>
      </c>
      <c r="H70" s="28" t="s">
        <v>189</v>
      </c>
      <c r="I70" s="28" t="s">
        <v>189</v>
      </c>
      <c r="J70" s="28" t="s">
        <v>189</v>
      </c>
    </row>
    <row r="71" spans="1:10" ht="18.75" customHeight="1">
      <c r="A71" s="5" t="s">
        <v>361</v>
      </c>
      <c r="B71" s="151">
        <v>3340</v>
      </c>
      <c r="C71" s="32">
        <f>SUM(C72:C74)</f>
        <v>0</v>
      </c>
      <c r="D71" s="32">
        <f>SUM(D72:D74)</f>
        <v>0</v>
      </c>
      <c r="E71" s="32">
        <f>SUM(E72:E74)</f>
        <v>0</v>
      </c>
      <c r="F71" s="32">
        <f t="shared" si="0"/>
        <v>0</v>
      </c>
      <c r="G71" s="32">
        <f>SUM(G72:G74)</f>
        <v>0</v>
      </c>
      <c r="H71" s="32">
        <f>SUM(H72:H74)</f>
        <v>0</v>
      </c>
      <c r="I71" s="32">
        <f>SUM(I72:I74)</f>
        <v>0</v>
      </c>
      <c r="J71" s="32">
        <f>SUM(J72:J74)</f>
        <v>0</v>
      </c>
    </row>
    <row r="72" spans="1:10" ht="18.75" customHeight="1">
      <c r="A72" s="5" t="s">
        <v>318</v>
      </c>
      <c r="B72" s="151">
        <v>3341</v>
      </c>
      <c r="C72" s="28" t="s">
        <v>189</v>
      </c>
      <c r="D72" s="28" t="s">
        <v>189</v>
      </c>
      <c r="E72" s="28" t="s">
        <v>189</v>
      </c>
      <c r="F72" s="32">
        <f t="shared" si="0"/>
        <v>0</v>
      </c>
      <c r="G72" s="28" t="s">
        <v>189</v>
      </c>
      <c r="H72" s="28" t="s">
        <v>189</v>
      </c>
      <c r="I72" s="28" t="s">
        <v>189</v>
      </c>
      <c r="J72" s="28" t="s">
        <v>189</v>
      </c>
    </row>
    <row r="73" spans="1:10" ht="18.75" customHeight="1">
      <c r="A73" s="5" t="s">
        <v>319</v>
      </c>
      <c r="B73" s="151">
        <v>3342</v>
      </c>
      <c r="C73" s="28" t="s">
        <v>189</v>
      </c>
      <c r="D73" s="28" t="s">
        <v>189</v>
      </c>
      <c r="E73" s="28" t="s">
        <v>189</v>
      </c>
      <c r="F73" s="32">
        <f t="shared" si="0"/>
        <v>0</v>
      </c>
      <c r="G73" s="28" t="s">
        <v>189</v>
      </c>
      <c r="H73" s="28" t="s">
        <v>189</v>
      </c>
      <c r="I73" s="28" t="s">
        <v>189</v>
      </c>
      <c r="J73" s="28" t="s">
        <v>189</v>
      </c>
    </row>
    <row r="74" spans="1:10" ht="18.75" customHeight="1">
      <c r="A74" s="5" t="s">
        <v>320</v>
      </c>
      <c r="B74" s="151">
        <v>3343</v>
      </c>
      <c r="C74" s="28" t="s">
        <v>189</v>
      </c>
      <c r="D74" s="28" t="s">
        <v>189</v>
      </c>
      <c r="E74" s="28" t="s">
        <v>189</v>
      </c>
      <c r="F74" s="32">
        <f t="shared" ref="F74:F82" si="5">SUM(G74:J74)</f>
        <v>0</v>
      </c>
      <c r="G74" s="28" t="s">
        <v>189</v>
      </c>
      <c r="H74" s="28" t="s">
        <v>189</v>
      </c>
      <c r="I74" s="28" t="s">
        <v>189</v>
      </c>
      <c r="J74" s="28" t="s">
        <v>189</v>
      </c>
    </row>
    <row r="75" spans="1:10" ht="18.75" customHeight="1">
      <c r="A75" s="5" t="s">
        <v>362</v>
      </c>
      <c r="B75" s="151">
        <v>3350</v>
      </c>
      <c r="C75" s="28" t="s">
        <v>189</v>
      </c>
      <c r="D75" s="28" t="s">
        <v>189</v>
      </c>
      <c r="E75" s="28" t="s">
        <v>189</v>
      </c>
      <c r="F75" s="32">
        <f t="shared" si="5"/>
        <v>0</v>
      </c>
      <c r="G75" s="28" t="s">
        <v>189</v>
      </c>
      <c r="H75" s="28" t="s">
        <v>189</v>
      </c>
      <c r="I75" s="28" t="s">
        <v>189</v>
      </c>
      <c r="J75" s="28" t="s">
        <v>189</v>
      </c>
    </row>
    <row r="76" spans="1:10" ht="18.75" customHeight="1">
      <c r="A76" s="5" t="s">
        <v>363</v>
      </c>
      <c r="B76" s="6">
        <v>3360</v>
      </c>
      <c r="C76" s="28" t="s">
        <v>189</v>
      </c>
      <c r="D76" s="28" t="s">
        <v>189</v>
      </c>
      <c r="E76" s="28" t="s">
        <v>189</v>
      </c>
      <c r="F76" s="32">
        <f t="shared" si="5"/>
        <v>0</v>
      </c>
      <c r="G76" s="28" t="s">
        <v>189</v>
      </c>
      <c r="H76" s="28" t="s">
        <v>189</v>
      </c>
      <c r="I76" s="28" t="s">
        <v>189</v>
      </c>
      <c r="J76" s="28" t="s">
        <v>189</v>
      </c>
    </row>
    <row r="77" spans="1:10" ht="18.75" customHeight="1">
      <c r="A77" s="5" t="s">
        <v>364</v>
      </c>
      <c r="B77" s="6">
        <v>3370</v>
      </c>
      <c r="C77" s="28" t="s">
        <v>189</v>
      </c>
      <c r="D77" s="28" t="s">
        <v>189</v>
      </c>
      <c r="E77" s="28" t="s">
        <v>189</v>
      </c>
      <c r="F77" s="32">
        <f t="shared" si="5"/>
        <v>0</v>
      </c>
      <c r="G77" s="28" t="s">
        <v>189</v>
      </c>
      <c r="H77" s="28" t="s">
        <v>189</v>
      </c>
      <c r="I77" s="28" t="s">
        <v>189</v>
      </c>
      <c r="J77" s="28" t="s">
        <v>189</v>
      </c>
    </row>
    <row r="78" spans="1:10" ht="18.75" customHeight="1">
      <c r="A78" s="5" t="s">
        <v>353</v>
      </c>
      <c r="B78" s="6">
        <v>3380</v>
      </c>
      <c r="C78" s="28" t="s">
        <v>189</v>
      </c>
      <c r="D78" s="28" t="s">
        <v>189</v>
      </c>
      <c r="E78" s="28" t="s">
        <v>189</v>
      </c>
      <c r="F78" s="32">
        <f t="shared" si="5"/>
        <v>0</v>
      </c>
      <c r="G78" s="28" t="s">
        <v>189</v>
      </c>
      <c r="H78" s="28" t="s">
        <v>189</v>
      </c>
      <c r="I78" s="28" t="s">
        <v>189</v>
      </c>
      <c r="J78" s="28" t="s">
        <v>189</v>
      </c>
    </row>
    <row r="79" spans="1:10" ht="18.75" customHeight="1">
      <c r="A79" s="7" t="s">
        <v>365</v>
      </c>
      <c r="B79" s="8">
        <v>3395</v>
      </c>
      <c r="C79" s="40">
        <f>SUM(C62,C69)</f>
        <v>0</v>
      </c>
      <c r="D79" s="40">
        <f t="shared" ref="D79:J79" si="6">SUM(D62,D69)</f>
        <v>0</v>
      </c>
      <c r="E79" s="40">
        <f t="shared" si="6"/>
        <v>0</v>
      </c>
      <c r="F79" s="42">
        <f t="shared" si="5"/>
        <v>0</v>
      </c>
      <c r="G79" s="40">
        <f t="shared" si="6"/>
        <v>0</v>
      </c>
      <c r="H79" s="40">
        <f t="shared" si="6"/>
        <v>0</v>
      </c>
      <c r="I79" s="40">
        <f t="shared" si="6"/>
        <v>0</v>
      </c>
      <c r="J79" s="40">
        <f t="shared" si="6"/>
        <v>0</v>
      </c>
    </row>
    <row r="80" spans="1:10" ht="18.75" customHeight="1">
      <c r="A80" s="7" t="s">
        <v>366</v>
      </c>
      <c r="B80" s="121">
        <v>3400</v>
      </c>
      <c r="C80" s="40">
        <f t="shared" ref="C80:J80" si="7">SUM(C40,C60,C79)</f>
        <v>0</v>
      </c>
      <c r="D80" s="40">
        <f t="shared" si="7"/>
        <v>772</v>
      </c>
      <c r="E80" s="40">
        <f t="shared" si="7"/>
        <v>874</v>
      </c>
      <c r="F80" s="40">
        <f t="shared" si="7"/>
        <v>572</v>
      </c>
      <c r="G80" s="40">
        <f t="shared" si="7"/>
        <v>244</v>
      </c>
      <c r="H80" s="40">
        <f t="shared" si="7"/>
        <v>45</v>
      </c>
      <c r="I80" s="40">
        <f t="shared" si="7"/>
        <v>245</v>
      </c>
      <c r="J80" s="40">
        <f t="shared" si="7"/>
        <v>38</v>
      </c>
    </row>
    <row r="81" spans="1:10" ht="18.75" customHeight="1">
      <c r="A81" s="5" t="s">
        <v>367</v>
      </c>
      <c r="B81" s="68">
        <v>3405</v>
      </c>
      <c r="C81" s="72"/>
      <c r="D81" s="73">
        <v>200</v>
      </c>
      <c r="E81" s="73">
        <v>200</v>
      </c>
      <c r="F81" s="73">
        <v>972</v>
      </c>
      <c r="G81" s="73">
        <v>972</v>
      </c>
      <c r="H81" s="73">
        <v>1216</v>
      </c>
      <c r="I81" s="73">
        <v>1261</v>
      </c>
      <c r="J81" s="73">
        <v>1506</v>
      </c>
    </row>
    <row r="82" spans="1:10" ht="18.75" customHeight="1">
      <c r="A82" s="23" t="s">
        <v>368</v>
      </c>
      <c r="B82" s="68">
        <v>3410</v>
      </c>
      <c r="C82" s="72"/>
      <c r="D82" s="73"/>
      <c r="E82" s="73"/>
      <c r="F82" s="32">
        <f t="shared" si="5"/>
        <v>0</v>
      </c>
      <c r="G82" s="73"/>
      <c r="H82" s="73"/>
      <c r="I82" s="73"/>
      <c r="J82" s="73"/>
    </row>
    <row r="83" spans="1:10" ht="18.75" customHeight="1">
      <c r="A83" s="5" t="s">
        <v>369</v>
      </c>
      <c r="B83" s="6">
        <v>3415</v>
      </c>
      <c r="C83" s="41">
        <f t="shared" ref="C83:J83" si="8">SUM(C81,C80,C82)</f>
        <v>0</v>
      </c>
      <c r="D83" s="41">
        <f t="shared" si="8"/>
        <v>972</v>
      </c>
      <c r="E83" s="41">
        <f t="shared" si="8"/>
        <v>1074</v>
      </c>
      <c r="F83" s="41">
        <f t="shared" si="8"/>
        <v>1544</v>
      </c>
      <c r="G83" s="41">
        <f t="shared" si="8"/>
        <v>1216</v>
      </c>
      <c r="H83" s="41">
        <f t="shared" si="8"/>
        <v>1261</v>
      </c>
      <c r="I83" s="41">
        <f t="shared" si="8"/>
        <v>1506</v>
      </c>
      <c r="J83" s="41">
        <f t="shared" si="8"/>
        <v>1544</v>
      </c>
    </row>
    <row r="84" spans="1:10" ht="18.75" customHeight="1">
      <c r="A84" s="2"/>
      <c r="B84" s="74"/>
      <c r="C84" s="75"/>
      <c r="D84" s="76"/>
      <c r="E84" s="76"/>
      <c r="F84" s="77"/>
      <c r="G84" s="76"/>
      <c r="H84" s="76"/>
      <c r="I84" s="76"/>
      <c r="J84" s="76"/>
    </row>
    <row r="85" spans="1:10" ht="18.75" customHeight="1">
      <c r="A85" s="2"/>
      <c r="B85" s="74"/>
      <c r="C85" s="75"/>
      <c r="D85" s="76"/>
      <c r="E85" s="76"/>
      <c r="F85" s="77"/>
      <c r="G85" s="76"/>
      <c r="H85" s="76"/>
      <c r="I85" s="76"/>
      <c r="J85" s="76"/>
    </row>
    <row r="86" spans="1:10" ht="18.75" customHeight="1">
      <c r="A86" s="176" t="s">
        <v>156</v>
      </c>
      <c r="B86" s="1"/>
      <c r="C86" s="292" t="s">
        <v>157</v>
      </c>
      <c r="D86" s="293"/>
      <c r="E86" s="293"/>
      <c r="F86" s="293"/>
      <c r="G86" s="10"/>
      <c r="H86" s="192" t="s">
        <v>158</v>
      </c>
      <c r="I86" s="192"/>
      <c r="J86" s="192"/>
    </row>
    <row r="87" spans="1:10" ht="18.75" customHeight="1">
      <c r="A87" s="3" t="s">
        <v>159</v>
      </c>
      <c r="B87" s="2"/>
      <c r="C87" s="285" t="s">
        <v>160</v>
      </c>
      <c r="D87" s="285"/>
      <c r="E87" s="285"/>
      <c r="F87" s="285"/>
      <c r="G87" s="13"/>
      <c r="H87" s="192" t="s">
        <v>161</v>
      </c>
      <c r="I87" s="192"/>
      <c r="J87" s="192"/>
    </row>
  </sheetData>
  <mergeCells count="15">
    <mergeCell ref="C87:F87"/>
    <mergeCell ref="H87:J87"/>
    <mergeCell ref="A1:J1"/>
    <mergeCell ref="A3:A4"/>
    <mergeCell ref="B3:B4"/>
    <mergeCell ref="C3:C4"/>
    <mergeCell ref="D3:D4"/>
    <mergeCell ref="E3:E4"/>
    <mergeCell ref="F3:F4"/>
    <mergeCell ref="G3:J3"/>
    <mergeCell ref="C6:J6"/>
    <mergeCell ref="C41:J41"/>
    <mergeCell ref="C61:J61"/>
    <mergeCell ref="C86:F86"/>
    <mergeCell ref="H86:J86"/>
  </mergeCells>
  <pageMargins left="1.1023622047244095" right="0.31496062992125984" top="0.78740157480314965" bottom="0.74803149606299213" header="0.31496062992125984" footer="0.31496062992125984"/>
  <pageSetup paperSize="9" scale="3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M41"/>
  <sheetViews>
    <sheetView topLeftCell="B1" zoomScale="80" zoomScaleNormal="80" zoomScaleSheetLayoutView="48" workbookViewId="0">
      <selection activeCell="H10" sqref="H10"/>
    </sheetView>
  </sheetViews>
  <sheetFormatPr defaultRowHeight="12.75"/>
  <cols>
    <col min="1" max="1" width="57.42578125" customWidth="1"/>
    <col min="2" max="13" width="18" customWidth="1"/>
  </cols>
  <sheetData>
    <row r="2" spans="1:13" ht="18.75">
      <c r="A2" s="286" t="s">
        <v>370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</row>
    <row r="3" spans="1:13" ht="18.75" customHeight="1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259" t="s">
        <v>371</v>
      </c>
      <c r="M3" s="259"/>
    </row>
    <row r="4" spans="1:13" ht="27.75" customHeight="1">
      <c r="A4" s="255" t="s">
        <v>31</v>
      </c>
      <c r="B4" s="256"/>
      <c r="C4" s="256"/>
      <c r="D4" s="257"/>
      <c r="E4" s="190" t="s">
        <v>32</v>
      </c>
      <c r="F4" s="190" t="s">
        <v>267</v>
      </c>
      <c r="G4" s="190" t="s">
        <v>268</v>
      </c>
      <c r="H4" s="254" t="s">
        <v>35</v>
      </c>
      <c r="I4" s="190" t="s">
        <v>372</v>
      </c>
      <c r="J4" s="190" t="s">
        <v>182</v>
      </c>
      <c r="K4" s="190"/>
      <c r="L4" s="190"/>
      <c r="M4" s="190"/>
    </row>
    <row r="5" spans="1:13" ht="64.5" customHeight="1">
      <c r="A5" s="258"/>
      <c r="B5" s="259"/>
      <c r="C5" s="259"/>
      <c r="D5" s="260"/>
      <c r="E5" s="190"/>
      <c r="F5" s="190"/>
      <c r="G5" s="190"/>
      <c r="H5" s="254"/>
      <c r="I5" s="190"/>
      <c r="J5" s="166" t="s">
        <v>184</v>
      </c>
      <c r="K5" s="166" t="s">
        <v>185</v>
      </c>
      <c r="L5" s="166" t="s">
        <v>186</v>
      </c>
      <c r="M5" s="166" t="s">
        <v>187</v>
      </c>
    </row>
    <row r="6" spans="1:13" s="60" customFormat="1" ht="18.75" customHeight="1">
      <c r="A6" s="229">
        <v>1</v>
      </c>
      <c r="B6" s="230"/>
      <c r="C6" s="230"/>
      <c r="D6" s="304"/>
      <c r="E6" s="142">
        <v>2</v>
      </c>
      <c r="F6" s="142">
        <v>3</v>
      </c>
      <c r="G6" s="142">
        <v>4</v>
      </c>
      <c r="H6" s="142">
        <v>5</v>
      </c>
      <c r="I6" s="142">
        <v>6</v>
      </c>
      <c r="J6" s="142">
        <v>7</v>
      </c>
      <c r="K6" s="142">
        <v>8</v>
      </c>
      <c r="L6" s="142">
        <v>9</v>
      </c>
      <c r="M6" s="142">
        <v>10</v>
      </c>
    </row>
    <row r="7" spans="1:13" ht="44.25" customHeight="1">
      <c r="A7" s="274" t="s">
        <v>373</v>
      </c>
      <c r="B7" s="275"/>
      <c r="C7" s="275"/>
      <c r="D7" s="276"/>
      <c r="E7" s="61">
        <v>4000</v>
      </c>
      <c r="F7" s="40">
        <f>SUM(F8:F13)</f>
        <v>0</v>
      </c>
      <c r="G7" s="40">
        <f>SUM(G8:G13)</f>
        <v>650</v>
      </c>
      <c r="H7" s="40">
        <f>SUM(H8:H13)</f>
        <v>650</v>
      </c>
      <c r="I7" s="42">
        <f t="shared" ref="I7:I13" si="0">SUM(J7:M7)</f>
        <v>1000</v>
      </c>
      <c r="J7" s="40">
        <f>SUM(J8:J13)</f>
        <v>150</v>
      </c>
      <c r="K7" s="40">
        <f>SUM(K8:K13)</f>
        <v>350</v>
      </c>
      <c r="L7" s="40">
        <f>SUM(L8:L13)</f>
        <v>150</v>
      </c>
      <c r="M7" s="40">
        <f>SUM(M8:M13)</f>
        <v>350</v>
      </c>
    </row>
    <row r="8" spans="1:13" ht="18.75" customHeight="1">
      <c r="A8" s="268" t="s">
        <v>374</v>
      </c>
      <c r="B8" s="269"/>
      <c r="C8" s="269"/>
      <c r="D8" s="270"/>
      <c r="E8" s="142" t="s">
        <v>375</v>
      </c>
      <c r="F8" s="28"/>
      <c r="G8" s="28"/>
      <c r="H8" s="28"/>
      <c r="I8" s="32">
        <f t="shared" si="0"/>
        <v>0</v>
      </c>
      <c r="J8" s="28"/>
      <c r="K8" s="28"/>
      <c r="L8" s="28"/>
      <c r="M8" s="28"/>
    </row>
    <row r="9" spans="1:13" ht="18.75" customHeight="1">
      <c r="A9" s="268" t="s">
        <v>376</v>
      </c>
      <c r="B9" s="269"/>
      <c r="C9" s="269"/>
      <c r="D9" s="270"/>
      <c r="E9" s="155">
        <v>4020</v>
      </c>
      <c r="F9" s="28"/>
      <c r="G9" s="28">
        <v>450</v>
      </c>
      <c r="H9" s="28">
        <v>450</v>
      </c>
      <c r="I9" s="32">
        <f t="shared" si="0"/>
        <v>800</v>
      </c>
      <c r="J9" s="28">
        <v>100</v>
      </c>
      <c r="K9" s="28">
        <v>300</v>
      </c>
      <c r="L9" s="28">
        <v>100</v>
      </c>
      <c r="M9" s="28">
        <v>300</v>
      </c>
    </row>
    <row r="10" spans="1:13" ht="18.75" customHeight="1">
      <c r="A10" s="268" t="s">
        <v>377</v>
      </c>
      <c r="B10" s="269"/>
      <c r="C10" s="269"/>
      <c r="D10" s="270"/>
      <c r="E10" s="142">
        <v>4030</v>
      </c>
      <c r="F10" s="28"/>
      <c r="G10" s="28">
        <v>200</v>
      </c>
      <c r="H10" s="28">
        <v>200</v>
      </c>
      <c r="I10" s="32">
        <f t="shared" si="0"/>
        <v>200</v>
      </c>
      <c r="J10" s="28">
        <v>50</v>
      </c>
      <c r="K10" s="28">
        <v>50</v>
      </c>
      <c r="L10" s="28">
        <v>50</v>
      </c>
      <c r="M10" s="28">
        <v>50</v>
      </c>
    </row>
    <row r="11" spans="1:13" ht="18.75" customHeight="1">
      <c r="A11" s="268" t="s">
        <v>378</v>
      </c>
      <c r="B11" s="269"/>
      <c r="C11" s="269"/>
      <c r="D11" s="270"/>
      <c r="E11" s="155">
        <v>4040</v>
      </c>
      <c r="F11" s="28"/>
      <c r="G11" s="28"/>
      <c r="H11" s="28"/>
      <c r="I11" s="32">
        <f t="shared" si="0"/>
        <v>0</v>
      </c>
      <c r="J11" s="28"/>
      <c r="K11" s="28"/>
      <c r="L11" s="28"/>
      <c r="M11" s="28"/>
    </row>
    <row r="12" spans="1:13" ht="18.75" customHeight="1">
      <c r="A12" s="268" t="s">
        <v>379</v>
      </c>
      <c r="B12" s="269"/>
      <c r="C12" s="269"/>
      <c r="D12" s="270"/>
      <c r="E12" s="142">
        <v>4050</v>
      </c>
      <c r="F12" s="28"/>
      <c r="G12" s="28"/>
      <c r="H12" s="28"/>
      <c r="I12" s="32">
        <f t="shared" si="0"/>
        <v>0</v>
      </c>
      <c r="J12" s="28"/>
      <c r="K12" s="28"/>
      <c r="L12" s="28"/>
      <c r="M12" s="28"/>
    </row>
    <row r="13" spans="1:13" ht="18.75" customHeight="1">
      <c r="A13" s="268" t="s">
        <v>380</v>
      </c>
      <c r="B13" s="269"/>
      <c r="C13" s="269"/>
      <c r="D13" s="270"/>
      <c r="E13" s="151">
        <v>4060</v>
      </c>
      <c r="F13" s="28"/>
      <c r="G13" s="28"/>
      <c r="H13" s="28"/>
      <c r="I13" s="32">
        <f t="shared" si="0"/>
        <v>0</v>
      </c>
      <c r="J13" s="28"/>
      <c r="K13" s="28"/>
      <c r="L13" s="28"/>
      <c r="M13" s="28"/>
    </row>
    <row r="14" spans="1:13" ht="15" customHeight="1">
      <c r="A14" s="56"/>
      <c r="B14" s="56"/>
      <c r="C14" s="56"/>
      <c r="D14" s="56"/>
      <c r="E14" s="55"/>
      <c r="F14" s="57"/>
      <c r="G14" s="58"/>
      <c r="H14" s="58"/>
      <c r="I14" s="57"/>
      <c r="J14" s="58"/>
      <c r="K14" s="58"/>
      <c r="L14" s="58"/>
      <c r="M14" s="58"/>
    </row>
    <row r="15" spans="1:13" ht="8.4499999999999993" customHeight="1">
      <c r="A15" s="56"/>
      <c r="B15" s="56"/>
      <c r="C15" s="56"/>
      <c r="D15" s="56"/>
      <c r="E15" s="55"/>
      <c r="F15" s="57"/>
      <c r="G15" s="58"/>
      <c r="H15" s="58"/>
      <c r="I15" s="57"/>
      <c r="J15" s="58"/>
      <c r="K15" s="58"/>
      <c r="L15" s="58"/>
      <c r="M15" s="58"/>
    </row>
    <row r="16" spans="1:13" ht="27" customHeight="1">
      <c r="A16" s="305" t="s">
        <v>156</v>
      </c>
      <c r="B16" s="305"/>
      <c r="C16" s="193" t="s">
        <v>157</v>
      </c>
      <c r="D16" s="193"/>
      <c r="E16" s="193"/>
      <c r="F16" s="193"/>
      <c r="G16" s="193"/>
      <c r="H16" s="193"/>
      <c r="I16" s="193"/>
      <c r="J16" s="92"/>
      <c r="L16" s="3" t="s">
        <v>158</v>
      </c>
    </row>
    <row r="17" spans="1:13" ht="15" customHeight="1">
      <c r="A17" s="161" t="s">
        <v>303</v>
      </c>
      <c r="B17" s="13"/>
      <c r="C17" s="191" t="s">
        <v>381</v>
      </c>
      <c r="D17" s="191"/>
      <c r="E17" s="191"/>
      <c r="F17" s="191"/>
      <c r="G17" s="191"/>
      <c r="H17" s="191"/>
      <c r="I17" s="191"/>
      <c r="J17" s="161"/>
      <c r="K17" s="192" t="s">
        <v>161</v>
      </c>
      <c r="L17" s="192"/>
      <c r="M17" s="192"/>
    </row>
    <row r="18" spans="1:13" ht="15" customHeight="1">
      <c r="A18" s="56"/>
      <c r="B18" s="56"/>
      <c r="C18" s="56"/>
      <c r="D18" s="56"/>
      <c r="E18" s="55"/>
      <c r="F18" s="57"/>
      <c r="G18" s="58"/>
      <c r="H18" s="58"/>
      <c r="I18" s="57"/>
      <c r="J18" s="58"/>
      <c r="K18" s="58"/>
      <c r="L18" s="58"/>
      <c r="M18" s="58"/>
    </row>
    <row r="19" spans="1:13" ht="15" customHeight="1">
      <c r="A19" s="56"/>
      <c r="B19" s="56"/>
      <c r="C19" s="56"/>
      <c r="D19" s="56"/>
      <c r="E19" s="55"/>
      <c r="F19" s="57"/>
      <c r="G19" s="58"/>
      <c r="H19" s="58"/>
      <c r="I19" s="57"/>
      <c r="J19" s="58"/>
      <c r="K19" s="58"/>
      <c r="L19" s="58"/>
      <c r="M19" s="58"/>
    </row>
    <row r="20" spans="1:13" ht="15" customHeight="1">
      <c r="A20" s="13"/>
      <c r="B20" s="13"/>
      <c r="C20" s="13"/>
      <c r="D20" s="13"/>
      <c r="E20" s="2"/>
      <c r="F20" s="13"/>
      <c r="G20" s="13"/>
      <c r="H20" s="13"/>
      <c r="I20" s="13"/>
      <c r="J20" s="13"/>
      <c r="K20" s="3"/>
      <c r="L20" s="3"/>
      <c r="M20" s="3"/>
    </row>
    <row r="21" spans="1:13" ht="20.25" customHeight="1">
      <c r="A21" s="302" t="s">
        <v>382</v>
      </c>
      <c r="B21" s="302"/>
      <c r="C21" s="302"/>
      <c r="D21" s="302"/>
      <c r="E21" s="302"/>
      <c r="F21" s="302"/>
      <c r="G21" s="302"/>
      <c r="H21" s="302"/>
      <c r="I21" s="302"/>
      <c r="J21" s="302"/>
      <c r="K21" s="302"/>
      <c r="L21" s="302"/>
      <c r="M21" s="302"/>
    </row>
    <row r="22" spans="1:13" ht="20.25" customHeight="1">
      <c r="A22" s="171"/>
      <c r="B22" s="171"/>
      <c r="C22" s="171"/>
      <c r="D22" s="171"/>
      <c r="E22" s="171"/>
      <c r="F22" s="171"/>
      <c r="G22" s="171"/>
      <c r="H22" s="171"/>
      <c r="I22" s="171"/>
      <c r="J22" s="171"/>
      <c r="K22" s="171"/>
      <c r="L22" s="171"/>
      <c r="M22" s="171"/>
    </row>
    <row r="23" spans="1:13" ht="20.25" customHeight="1">
      <c r="A23" s="171"/>
      <c r="B23" s="171"/>
      <c r="C23" s="171"/>
      <c r="D23" s="171"/>
      <c r="E23" s="171"/>
      <c r="F23" s="171"/>
      <c r="G23" s="171"/>
      <c r="H23" s="171"/>
      <c r="I23" s="171"/>
      <c r="J23" s="171"/>
      <c r="K23" s="171"/>
      <c r="L23" s="171"/>
      <c r="M23" s="171"/>
    </row>
    <row r="24" spans="1:13" ht="50.25" customHeight="1">
      <c r="A24" s="287" t="s">
        <v>383</v>
      </c>
      <c r="B24" s="296" t="s">
        <v>384</v>
      </c>
      <c r="C24" s="299"/>
      <c r="D24" s="297"/>
      <c r="E24" s="294" t="s">
        <v>385</v>
      </c>
      <c r="F24" s="296" t="s">
        <v>386</v>
      </c>
      <c r="G24" s="299"/>
      <c r="H24" s="299"/>
      <c r="I24" s="299"/>
      <c r="J24" s="297"/>
      <c r="K24" s="300" t="s">
        <v>387</v>
      </c>
      <c r="L24" s="300"/>
      <c r="M24" s="300"/>
    </row>
    <row r="25" spans="1:13" ht="30" customHeight="1">
      <c r="A25" s="303"/>
      <c r="B25" s="294" t="s">
        <v>178</v>
      </c>
      <c r="C25" s="296" t="s">
        <v>388</v>
      </c>
      <c r="D25" s="297"/>
      <c r="E25" s="298"/>
      <c r="F25" s="294" t="s">
        <v>389</v>
      </c>
      <c r="G25" s="294" t="s">
        <v>390</v>
      </c>
      <c r="H25" s="294" t="s">
        <v>391</v>
      </c>
      <c r="I25" s="294" t="s">
        <v>392</v>
      </c>
      <c r="J25" s="294" t="s">
        <v>393</v>
      </c>
      <c r="K25" s="294" t="s">
        <v>178</v>
      </c>
      <c r="L25" s="296" t="s">
        <v>388</v>
      </c>
      <c r="M25" s="297"/>
    </row>
    <row r="26" spans="1:13" ht="106.5" customHeight="1">
      <c r="A26" s="288"/>
      <c r="B26" s="295"/>
      <c r="C26" s="172" t="s">
        <v>389</v>
      </c>
      <c r="D26" s="172" t="s">
        <v>394</v>
      </c>
      <c r="E26" s="295"/>
      <c r="F26" s="295"/>
      <c r="G26" s="295"/>
      <c r="H26" s="295"/>
      <c r="I26" s="295"/>
      <c r="J26" s="295"/>
      <c r="K26" s="295"/>
      <c r="L26" s="172" t="s">
        <v>389</v>
      </c>
      <c r="M26" s="172" t="s">
        <v>394</v>
      </c>
    </row>
    <row r="27" spans="1:13" ht="18.75" customHeight="1">
      <c r="A27" s="165">
        <v>1</v>
      </c>
      <c r="B27" s="172">
        <v>2</v>
      </c>
      <c r="C27" s="172">
        <v>3</v>
      </c>
      <c r="D27" s="172">
        <v>4</v>
      </c>
      <c r="E27" s="172">
        <v>5</v>
      </c>
      <c r="F27" s="172">
        <v>6</v>
      </c>
      <c r="G27" s="172">
        <v>7</v>
      </c>
      <c r="H27" s="172">
        <v>8</v>
      </c>
      <c r="I27" s="172">
        <v>9</v>
      </c>
      <c r="J27" s="172">
        <v>10</v>
      </c>
      <c r="K27" s="172">
        <v>11</v>
      </c>
      <c r="L27" s="172">
        <v>12</v>
      </c>
      <c r="M27" s="172">
        <v>13</v>
      </c>
    </row>
    <row r="28" spans="1:13" ht="42.75" customHeight="1">
      <c r="A28" s="163" t="s">
        <v>395</v>
      </c>
      <c r="B28" s="40">
        <f>SUM(C28,D28)</f>
        <v>0</v>
      </c>
      <c r="C28" s="62"/>
      <c r="D28" s="62"/>
      <c r="E28" s="62"/>
      <c r="F28" s="39" t="s">
        <v>189</v>
      </c>
      <c r="G28" s="83"/>
      <c r="H28" s="39" t="s">
        <v>189</v>
      </c>
      <c r="I28" s="83"/>
      <c r="J28" s="39"/>
      <c r="K28" s="40">
        <f>SUM(L28,M28)</f>
        <v>0</v>
      </c>
      <c r="L28" s="40">
        <f>SUM(C28,E28,F28,I28)</f>
        <v>0</v>
      </c>
      <c r="M28" s="40">
        <f>SUM(D28,G28,H28,J28)</f>
        <v>0</v>
      </c>
    </row>
    <row r="29" spans="1:13" ht="18.75" customHeight="1">
      <c r="A29" s="15"/>
      <c r="B29" s="173">
        <f t="shared" ref="B29:B36" si="1">SUM(C29,D29)</f>
        <v>0</v>
      </c>
      <c r="C29" s="174"/>
      <c r="D29" s="174"/>
      <c r="E29" s="174"/>
      <c r="F29" s="28" t="s">
        <v>189</v>
      </c>
      <c r="G29" s="89"/>
      <c r="H29" s="28" t="s">
        <v>189</v>
      </c>
      <c r="I29" s="89"/>
      <c r="J29" s="28"/>
      <c r="K29" s="81">
        <f t="shared" ref="K29:K36" si="2">SUM(L29,M29)</f>
        <v>0</v>
      </c>
      <c r="L29" s="81">
        <f t="shared" ref="L29:L36" si="3">SUM(C29,E29,F29,I29)</f>
        <v>0</v>
      </c>
      <c r="M29" s="81">
        <f t="shared" ref="M29:M36" si="4">SUM(D29,G29,H29,J29)</f>
        <v>0</v>
      </c>
    </row>
    <row r="30" spans="1:13" ht="18.75" customHeight="1">
      <c r="A30" s="15"/>
      <c r="B30" s="173">
        <f t="shared" si="1"/>
        <v>0</v>
      </c>
      <c r="C30" s="59"/>
      <c r="D30" s="59"/>
      <c r="E30" s="59"/>
      <c r="F30" s="28" t="s">
        <v>189</v>
      </c>
      <c r="G30" s="84"/>
      <c r="H30" s="28" t="s">
        <v>189</v>
      </c>
      <c r="I30" s="84"/>
      <c r="J30" s="28"/>
      <c r="K30" s="81">
        <f t="shared" si="2"/>
        <v>0</v>
      </c>
      <c r="L30" s="81">
        <f t="shared" si="3"/>
        <v>0</v>
      </c>
      <c r="M30" s="81">
        <f t="shared" si="4"/>
        <v>0</v>
      </c>
    </row>
    <row r="31" spans="1:13" ht="43.5" customHeight="1">
      <c r="A31" s="163" t="s">
        <v>396</v>
      </c>
      <c r="B31" s="41">
        <f t="shared" si="1"/>
        <v>0</v>
      </c>
      <c r="C31" s="62"/>
      <c r="D31" s="62"/>
      <c r="E31" s="62"/>
      <c r="F31" s="39" t="s">
        <v>189</v>
      </c>
      <c r="G31" s="83"/>
      <c r="H31" s="39" t="s">
        <v>189</v>
      </c>
      <c r="I31" s="83"/>
      <c r="J31" s="39"/>
      <c r="K31" s="40">
        <f t="shared" si="2"/>
        <v>0</v>
      </c>
      <c r="L31" s="40">
        <f t="shared" si="3"/>
        <v>0</v>
      </c>
      <c r="M31" s="40">
        <f t="shared" si="4"/>
        <v>0</v>
      </c>
    </row>
    <row r="32" spans="1:13" ht="18.75" customHeight="1">
      <c r="A32" s="15"/>
      <c r="B32" s="173">
        <f t="shared" si="1"/>
        <v>0</v>
      </c>
      <c r="C32" s="59"/>
      <c r="D32" s="59"/>
      <c r="E32" s="59"/>
      <c r="F32" s="28" t="s">
        <v>189</v>
      </c>
      <c r="G32" s="84"/>
      <c r="H32" s="28" t="s">
        <v>189</v>
      </c>
      <c r="I32" s="84"/>
      <c r="J32" s="28"/>
      <c r="K32" s="81">
        <f t="shared" si="2"/>
        <v>0</v>
      </c>
      <c r="L32" s="81">
        <f t="shared" si="3"/>
        <v>0</v>
      </c>
      <c r="M32" s="81">
        <f t="shared" si="4"/>
        <v>0</v>
      </c>
    </row>
    <row r="33" spans="1:13" ht="18.75" customHeight="1">
      <c r="A33" s="15"/>
      <c r="B33" s="173">
        <f t="shared" si="1"/>
        <v>0</v>
      </c>
      <c r="C33" s="59"/>
      <c r="D33" s="59"/>
      <c r="E33" s="59"/>
      <c r="F33" s="28" t="s">
        <v>189</v>
      </c>
      <c r="G33" s="84"/>
      <c r="H33" s="28" t="s">
        <v>189</v>
      </c>
      <c r="I33" s="84"/>
      <c r="J33" s="28"/>
      <c r="K33" s="81">
        <f t="shared" si="2"/>
        <v>0</v>
      </c>
      <c r="L33" s="81">
        <f t="shared" si="3"/>
        <v>0</v>
      </c>
      <c r="M33" s="81">
        <f t="shared" si="4"/>
        <v>0</v>
      </c>
    </row>
    <row r="34" spans="1:13" ht="42" customHeight="1">
      <c r="A34" s="163" t="s">
        <v>397</v>
      </c>
      <c r="B34" s="40">
        <f t="shared" si="1"/>
        <v>0</v>
      </c>
      <c r="C34" s="62"/>
      <c r="D34" s="62"/>
      <c r="E34" s="62"/>
      <c r="F34" s="39" t="s">
        <v>189</v>
      </c>
      <c r="G34" s="83"/>
      <c r="H34" s="39" t="s">
        <v>189</v>
      </c>
      <c r="I34" s="83"/>
      <c r="J34" s="39"/>
      <c r="K34" s="40">
        <f t="shared" si="2"/>
        <v>0</v>
      </c>
      <c r="L34" s="40">
        <f t="shared" si="3"/>
        <v>0</v>
      </c>
      <c r="M34" s="40">
        <f t="shared" si="4"/>
        <v>0</v>
      </c>
    </row>
    <row r="35" spans="1:13" ht="18.75" customHeight="1">
      <c r="A35" s="15"/>
      <c r="B35" s="173">
        <f t="shared" si="1"/>
        <v>0</v>
      </c>
      <c r="C35" s="59"/>
      <c r="D35" s="59"/>
      <c r="E35" s="59"/>
      <c r="F35" s="28" t="s">
        <v>189</v>
      </c>
      <c r="G35" s="84"/>
      <c r="H35" s="28" t="s">
        <v>189</v>
      </c>
      <c r="I35" s="84"/>
      <c r="J35" s="28"/>
      <c r="K35" s="81">
        <f t="shared" si="2"/>
        <v>0</v>
      </c>
      <c r="L35" s="81">
        <f t="shared" si="3"/>
        <v>0</v>
      </c>
      <c r="M35" s="81">
        <f t="shared" si="4"/>
        <v>0</v>
      </c>
    </row>
    <row r="36" spans="1:13" ht="18.75" customHeight="1">
      <c r="A36" s="15"/>
      <c r="B36" s="173">
        <f t="shared" si="1"/>
        <v>0</v>
      </c>
      <c r="C36" s="59"/>
      <c r="D36" s="59"/>
      <c r="E36" s="59"/>
      <c r="F36" s="28" t="s">
        <v>189</v>
      </c>
      <c r="G36" s="84"/>
      <c r="H36" s="28" t="s">
        <v>189</v>
      </c>
      <c r="I36" s="84"/>
      <c r="J36" s="28"/>
      <c r="K36" s="81">
        <f t="shared" si="2"/>
        <v>0</v>
      </c>
      <c r="L36" s="81">
        <f t="shared" si="3"/>
        <v>0</v>
      </c>
      <c r="M36" s="81">
        <f t="shared" si="4"/>
        <v>0</v>
      </c>
    </row>
    <row r="37" spans="1:13" ht="25.5" customHeight="1">
      <c r="A37" s="163" t="s">
        <v>178</v>
      </c>
      <c r="B37" s="40">
        <f>SUM(B28,B31,B34)</f>
        <v>0</v>
      </c>
      <c r="C37" s="40">
        <f t="shared" ref="C37:M37" si="5">SUM(C28,C31,C34)</f>
        <v>0</v>
      </c>
      <c r="D37" s="40">
        <f t="shared" si="5"/>
        <v>0</v>
      </c>
      <c r="E37" s="40">
        <f t="shared" si="5"/>
        <v>0</v>
      </c>
      <c r="F37" s="40">
        <f t="shared" si="5"/>
        <v>0</v>
      </c>
      <c r="G37" s="40">
        <f t="shared" si="5"/>
        <v>0</v>
      </c>
      <c r="H37" s="40">
        <f t="shared" si="5"/>
        <v>0</v>
      </c>
      <c r="I37" s="40">
        <f t="shared" si="5"/>
        <v>0</v>
      </c>
      <c r="J37" s="40">
        <f t="shared" si="5"/>
        <v>0</v>
      </c>
      <c r="K37" s="40">
        <f t="shared" si="5"/>
        <v>0</v>
      </c>
      <c r="L37" s="40">
        <f t="shared" si="5"/>
        <v>0</v>
      </c>
      <c r="M37" s="40">
        <f t="shared" si="5"/>
        <v>0</v>
      </c>
    </row>
    <row r="38" spans="1:13" ht="18.75" customHeight="1">
      <c r="A38" s="171"/>
      <c r="B38" s="171"/>
      <c r="C38" s="171"/>
      <c r="D38" s="171"/>
      <c r="E38" s="171"/>
      <c r="F38" s="171"/>
      <c r="G38" s="171"/>
      <c r="H38" s="171"/>
      <c r="I38" s="171"/>
      <c r="J38" s="171"/>
      <c r="K38" s="171"/>
      <c r="L38" s="171"/>
      <c r="M38" s="171"/>
    </row>
    <row r="39" spans="1:13" ht="18.75" customHeight="1">
      <c r="A39" s="56"/>
      <c r="B39" s="56"/>
      <c r="C39" s="56"/>
      <c r="D39" s="56"/>
      <c r="E39" s="55"/>
      <c r="F39" s="57"/>
      <c r="G39" s="58"/>
      <c r="H39" s="58"/>
      <c r="I39" s="57"/>
      <c r="J39" s="58"/>
      <c r="K39" s="58"/>
      <c r="L39" s="58"/>
      <c r="M39" s="58"/>
    </row>
    <row r="40" spans="1:13" ht="18.75" customHeight="1">
      <c r="A40" s="301" t="s">
        <v>398</v>
      </c>
      <c r="B40" s="301"/>
      <c r="C40" s="193" t="s">
        <v>157</v>
      </c>
      <c r="D40" s="193"/>
      <c r="E40" s="193"/>
      <c r="F40" s="193"/>
      <c r="G40" s="193"/>
      <c r="H40" s="193"/>
      <c r="I40" s="193"/>
      <c r="J40" s="92"/>
      <c r="L40" s="3" t="s">
        <v>158</v>
      </c>
    </row>
    <row r="41" spans="1:13" ht="20.25" customHeight="1">
      <c r="A41" s="161" t="s">
        <v>303</v>
      </c>
      <c r="B41" s="13"/>
      <c r="C41" s="191" t="s">
        <v>381</v>
      </c>
      <c r="D41" s="191"/>
      <c r="E41" s="191"/>
      <c r="F41" s="191"/>
      <c r="G41" s="191"/>
      <c r="H41" s="191"/>
      <c r="I41" s="191"/>
      <c r="J41" s="161"/>
      <c r="K41" s="192" t="s">
        <v>161</v>
      </c>
      <c r="L41" s="192"/>
      <c r="M41" s="192"/>
    </row>
  </sheetData>
  <mergeCells count="40">
    <mergeCell ref="C40:I40"/>
    <mergeCell ref="C41:I41"/>
    <mergeCell ref="A40:B40"/>
    <mergeCell ref="K41:M41"/>
    <mergeCell ref="F4:F5"/>
    <mergeCell ref="A12:D12"/>
    <mergeCell ref="A13:D13"/>
    <mergeCell ref="A21:M21"/>
    <mergeCell ref="A24:A26"/>
    <mergeCell ref="B24:D24"/>
    <mergeCell ref="A6:D6"/>
    <mergeCell ref="A9:D9"/>
    <mergeCell ref="A10:D10"/>
    <mergeCell ref="A11:D11"/>
    <mergeCell ref="B25:B26"/>
    <mergeCell ref="A16:B16"/>
    <mergeCell ref="C16:I16"/>
    <mergeCell ref="C17:I17"/>
    <mergeCell ref="K25:K26"/>
    <mergeCell ref="K17:M17"/>
    <mergeCell ref="A7:D7"/>
    <mergeCell ref="A8:D8"/>
    <mergeCell ref="L25:M25"/>
    <mergeCell ref="E24:E26"/>
    <mergeCell ref="F24:J24"/>
    <mergeCell ref="K24:M24"/>
    <mergeCell ref="C25:D25"/>
    <mergeCell ref="F25:F26"/>
    <mergeCell ref="G25:G26"/>
    <mergeCell ref="H25:H26"/>
    <mergeCell ref="I25:I26"/>
    <mergeCell ref="J25:J26"/>
    <mergeCell ref="A2:M2"/>
    <mergeCell ref="A4:D5"/>
    <mergeCell ref="G4:G5"/>
    <mergeCell ref="H4:H5"/>
    <mergeCell ref="I4:I5"/>
    <mergeCell ref="J4:M4"/>
    <mergeCell ref="E4:E5"/>
    <mergeCell ref="L3:M3"/>
  </mergeCells>
  <pageMargins left="1.1811023622047245" right="0.19685039370078741" top="0.78740157480314965" bottom="0.74803149606299213" header="0.31496062992125984" footer="0.31496062992125984"/>
  <pageSetup paperSize="9" scale="4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E46"/>
  <sheetViews>
    <sheetView view="pageBreakPreview" zoomScale="80" zoomScaleNormal="55" zoomScaleSheetLayoutView="80" workbookViewId="0">
      <selection activeCell="V11" sqref="V11"/>
    </sheetView>
  </sheetViews>
  <sheetFormatPr defaultRowHeight="12.75"/>
  <cols>
    <col min="2" max="2" width="39.42578125" customWidth="1"/>
    <col min="3" max="3" width="10.28515625" customWidth="1"/>
    <col min="4" max="4" width="9.5703125" customWidth="1"/>
    <col min="5" max="5" width="10.42578125" customWidth="1"/>
    <col min="6" max="6" width="9.5703125" customWidth="1"/>
    <col min="7" max="7" width="12.28515625" customWidth="1"/>
    <col min="12" max="12" width="12" customWidth="1"/>
    <col min="17" max="17" width="12.5703125" customWidth="1"/>
    <col min="22" max="22" width="12.28515625" customWidth="1"/>
    <col min="27" max="27" width="12.5703125" customWidth="1"/>
  </cols>
  <sheetData>
    <row r="2" spans="1:31" ht="18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78"/>
      <c r="R2" s="78"/>
      <c r="S2" s="78"/>
      <c r="T2" s="78"/>
      <c r="U2" s="78"/>
      <c r="V2" s="2"/>
      <c r="W2" s="2"/>
      <c r="X2" s="2"/>
      <c r="Y2" s="2"/>
      <c r="Z2" s="2"/>
      <c r="AA2" s="2"/>
      <c r="AB2" s="2"/>
      <c r="AC2" s="2"/>
      <c r="AD2" s="2"/>
      <c r="AE2" s="78"/>
    </row>
    <row r="3" spans="1:31" ht="18.75">
      <c r="A3" s="286" t="s">
        <v>399</v>
      </c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286"/>
      <c r="R3" s="286"/>
      <c r="S3" s="286"/>
      <c r="T3" s="286"/>
      <c r="U3" s="286"/>
      <c r="V3" s="286"/>
      <c r="W3" s="286"/>
      <c r="X3" s="286"/>
      <c r="Y3" s="286"/>
      <c r="Z3" s="286"/>
      <c r="AA3" s="286"/>
      <c r="AB3" s="286"/>
      <c r="AC3" s="286"/>
      <c r="AD3" s="286"/>
      <c r="AE3" s="286"/>
    </row>
    <row r="4" spans="1:31" ht="18.75">
      <c r="A4" s="168"/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</row>
    <row r="5" spans="1:31" ht="18.75">
      <c r="A5" s="79"/>
      <c r="B5" s="79"/>
      <c r="C5" s="79"/>
      <c r="D5" s="79"/>
      <c r="E5" s="79"/>
      <c r="F5" s="79"/>
      <c r="G5" s="79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79"/>
      <c r="W5" s="2"/>
      <c r="X5" s="2"/>
      <c r="Y5" s="2"/>
      <c r="Z5" s="2"/>
      <c r="AA5" s="2"/>
      <c r="AB5" s="2"/>
      <c r="AC5" s="2"/>
      <c r="AD5" s="2"/>
      <c r="AE5" s="80" t="s">
        <v>371</v>
      </c>
    </row>
    <row r="6" spans="1:31" ht="50.25" customHeight="1">
      <c r="A6" s="190" t="s">
        <v>400</v>
      </c>
      <c r="B6" s="309" t="s">
        <v>401</v>
      </c>
      <c r="C6" s="310"/>
      <c r="D6" s="310"/>
      <c r="E6" s="310"/>
      <c r="F6" s="311"/>
      <c r="G6" s="190" t="s">
        <v>402</v>
      </c>
      <c r="H6" s="190"/>
      <c r="I6" s="190"/>
      <c r="J6" s="190"/>
      <c r="K6" s="190"/>
      <c r="L6" s="190" t="s">
        <v>403</v>
      </c>
      <c r="M6" s="190"/>
      <c r="N6" s="190"/>
      <c r="O6" s="190"/>
      <c r="P6" s="190"/>
      <c r="Q6" s="190" t="s">
        <v>404</v>
      </c>
      <c r="R6" s="190"/>
      <c r="S6" s="190"/>
      <c r="T6" s="190"/>
      <c r="U6" s="190"/>
      <c r="V6" s="190" t="s">
        <v>405</v>
      </c>
      <c r="W6" s="190"/>
      <c r="X6" s="190"/>
      <c r="Y6" s="190"/>
      <c r="Z6" s="190"/>
      <c r="AA6" s="190" t="s">
        <v>178</v>
      </c>
      <c r="AB6" s="190"/>
      <c r="AC6" s="190"/>
      <c r="AD6" s="190"/>
      <c r="AE6" s="190"/>
    </row>
    <row r="7" spans="1:31" ht="29.25" customHeight="1">
      <c r="A7" s="190"/>
      <c r="B7" s="312"/>
      <c r="C7" s="313"/>
      <c r="D7" s="313"/>
      <c r="E7" s="313"/>
      <c r="F7" s="314"/>
      <c r="G7" s="190" t="s">
        <v>406</v>
      </c>
      <c r="H7" s="190" t="s">
        <v>407</v>
      </c>
      <c r="I7" s="190"/>
      <c r="J7" s="190"/>
      <c r="K7" s="190"/>
      <c r="L7" s="190" t="s">
        <v>406</v>
      </c>
      <c r="M7" s="190" t="s">
        <v>407</v>
      </c>
      <c r="N7" s="190"/>
      <c r="O7" s="190"/>
      <c r="P7" s="190"/>
      <c r="Q7" s="190" t="s">
        <v>406</v>
      </c>
      <c r="R7" s="190" t="s">
        <v>407</v>
      </c>
      <c r="S7" s="190"/>
      <c r="T7" s="190"/>
      <c r="U7" s="190"/>
      <c r="V7" s="190" t="s">
        <v>406</v>
      </c>
      <c r="W7" s="190" t="s">
        <v>407</v>
      </c>
      <c r="X7" s="190"/>
      <c r="Y7" s="190"/>
      <c r="Z7" s="190"/>
      <c r="AA7" s="190" t="s">
        <v>406</v>
      </c>
      <c r="AB7" s="190" t="s">
        <v>407</v>
      </c>
      <c r="AC7" s="190"/>
      <c r="AD7" s="190"/>
      <c r="AE7" s="190"/>
    </row>
    <row r="8" spans="1:31" ht="26.25" customHeight="1">
      <c r="A8" s="190"/>
      <c r="B8" s="315"/>
      <c r="C8" s="316"/>
      <c r="D8" s="316"/>
      <c r="E8" s="316"/>
      <c r="F8" s="317"/>
      <c r="G8" s="190"/>
      <c r="H8" s="142" t="s">
        <v>408</v>
      </c>
      <c r="I8" s="142" t="s">
        <v>409</v>
      </c>
      <c r="J8" s="142" t="s">
        <v>410</v>
      </c>
      <c r="K8" s="142" t="s">
        <v>187</v>
      </c>
      <c r="L8" s="190"/>
      <c r="M8" s="142" t="s">
        <v>408</v>
      </c>
      <c r="N8" s="142" t="s">
        <v>409</v>
      </c>
      <c r="O8" s="142" t="s">
        <v>410</v>
      </c>
      <c r="P8" s="142" t="s">
        <v>187</v>
      </c>
      <c r="Q8" s="190"/>
      <c r="R8" s="142" t="s">
        <v>408</v>
      </c>
      <c r="S8" s="142" t="s">
        <v>409</v>
      </c>
      <c r="T8" s="142" t="s">
        <v>410</v>
      </c>
      <c r="U8" s="142" t="s">
        <v>187</v>
      </c>
      <c r="V8" s="190"/>
      <c r="W8" s="142" t="s">
        <v>408</v>
      </c>
      <c r="X8" s="142" t="s">
        <v>409</v>
      </c>
      <c r="Y8" s="142" t="s">
        <v>410</v>
      </c>
      <c r="Z8" s="142" t="s">
        <v>187</v>
      </c>
      <c r="AA8" s="190"/>
      <c r="AB8" s="142" t="s">
        <v>408</v>
      </c>
      <c r="AC8" s="142" t="s">
        <v>409</v>
      </c>
      <c r="AD8" s="142" t="s">
        <v>410</v>
      </c>
      <c r="AE8" s="142" t="s">
        <v>187</v>
      </c>
    </row>
    <row r="9" spans="1:31" ht="18.75" customHeight="1">
      <c r="A9" s="142">
        <v>1</v>
      </c>
      <c r="B9" s="190">
        <v>2</v>
      </c>
      <c r="C9" s="190"/>
      <c r="D9" s="190"/>
      <c r="E9" s="190"/>
      <c r="F9" s="190"/>
      <c r="G9" s="142">
        <v>3</v>
      </c>
      <c r="H9" s="142">
        <v>4</v>
      </c>
      <c r="I9" s="142">
        <v>5</v>
      </c>
      <c r="J9" s="142">
        <v>6</v>
      </c>
      <c r="K9" s="142">
        <v>7</v>
      </c>
      <c r="L9" s="142">
        <v>8</v>
      </c>
      <c r="M9" s="142">
        <v>9</v>
      </c>
      <c r="N9" s="142">
        <v>10</v>
      </c>
      <c r="O9" s="142">
        <v>11</v>
      </c>
      <c r="P9" s="142">
        <v>12</v>
      </c>
      <c r="Q9" s="142">
        <v>13</v>
      </c>
      <c r="R9" s="142">
        <v>14</v>
      </c>
      <c r="S9" s="142">
        <v>15</v>
      </c>
      <c r="T9" s="142">
        <v>16</v>
      </c>
      <c r="U9" s="142">
        <v>17</v>
      </c>
      <c r="V9" s="151">
        <v>18</v>
      </c>
      <c r="W9" s="151">
        <v>19</v>
      </c>
      <c r="X9" s="151">
        <v>20</v>
      </c>
      <c r="Y9" s="151">
        <v>21</v>
      </c>
      <c r="Z9" s="151">
        <v>22</v>
      </c>
      <c r="AA9" s="151">
        <v>23</v>
      </c>
      <c r="AB9" s="151">
        <v>24</v>
      </c>
      <c r="AC9" s="151">
        <v>25</v>
      </c>
      <c r="AD9" s="151">
        <v>26</v>
      </c>
      <c r="AE9" s="151">
        <v>27</v>
      </c>
    </row>
    <row r="10" spans="1:31" ht="21.75" customHeight="1">
      <c r="A10" s="175">
        <v>1</v>
      </c>
      <c r="B10" s="306" t="s">
        <v>374</v>
      </c>
      <c r="C10" s="307"/>
      <c r="D10" s="307"/>
      <c r="E10" s="307"/>
      <c r="F10" s="308"/>
      <c r="G10" s="81">
        <f t="shared" ref="G10:G15" si="0">SUM(H10,I10,J10,K10)</f>
        <v>0</v>
      </c>
      <c r="H10" s="174"/>
      <c r="I10" s="174"/>
      <c r="J10" s="174"/>
      <c r="K10" s="174"/>
      <c r="L10" s="81">
        <f t="shared" ref="L10:L15" si="1">SUM(M10,N10,O10,P10)</f>
        <v>0</v>
      </c>
      <c r="M10" s="174"/>
      <c r="N10" s="174"/>
      <c r="O10" s="174"/>
      <c r="P10" s="174"/>
      <c r="Q10" s="81">
        <f t="shared" ref="Q10:Q15" si="2">SUM(R10,S10,T10,U10)</f>
        <v>0</v>
      </c>
      <c r="R10" s="174"/>
      <c r="S10" s="174"/>
      <c r="T10" s="174"/>
      <c r="U10" s="174"/>
      <c r="V10" s="81">
        <f t="shared" ref="V10:V15" si="3">SUM(W10,X10,Y10,Z10)</f>
        <v>0</v>
      </c>
      <c r="W10" s="174"/>
      <c r="X10" s="174"/>
      <c r="Y10" s="174"/>
      <c r="Z10" s="174"/>
      <c r="AA10" s="40">
        <f t="shared" ref="AA10:AA16" si="4">SUM(AB10,AC10,AD10,AE10)</f>
        <v>0</v>
      </c>
      <c r="AB10" s="81">
        <f t="shared" ref="AB10:AE15" si="5">SUM(H10,M10,R10,W10)</f>
        <v>0</v>
      </c>
      <c r="AC10" s="81">
        <f t="shared" si="5"/>
        <v>0</v>
      </c>
      <c r="AD10" s="81">
        <f t="shared" si="5"/>
        <v>0</v>
      </c>
      <c r="AE10" s="81">
        <f t="shared" si="5"/>
        <v>0</v>
      </c>
    </row>
    <row r="11" spans="1:31" ht="21.75" customHeight="1">
      <c r="A11" s="175">
        <v>2</v>
      </c>
      <c r="B11" s="306" t="s">
        <v>411</v>
      </c>
      <c r="C11" s="307"/>
      <c r="D11" s="307"/>
      <c r="E11" s="307"/>
      <c r="F11" s="308"/>
      <c r="G11" s="81">
        <f t="shared" si="0"/>
        <v>0</v>
      </c>
      <c r="H11" s="174"/>
      <c r="I11" s="174"/>
      <c r="J11" s="174"/>
      <c r="K11" s="174"/>
      <c r="L11" s="81">
        <f t="shared" si="1"/>
        <v>0</v>
      </c>
      <c r="M11" s="174"/>
      <c r="N11" s="174"/>
      <c r="O11" s="174"/>
      <c r="P11" s="174"/>
      <c r="Q11" s="81">
        <f t="shared" si="2"/>
        <v>800</v>
      </c>
      <c r="R11" s="174">
        <v>100</v>
      </c>
      <c r="S11" s="174">
        <v>300</v>
      </c>
      <c r="T11" s="174">
        <v>100</v>
      </c>
      <c r="U11" s="174">
        <v>300</v>
      </c>
      <c r="V11" s="81">
        <f t="shared" si="3"/>
        <v>0</v>
      </c>
      <c r="W11" s="174"/>
      <c r="X11" s="174"/>
      <c r="Y11" s="174"/>
      <c r="Z11" s="174"/>
      <c r="AA11" s="40">
        <f t="shared" si="4"/>
        <v>800</v>
      </c>
      <c r="AB11" s="81">
        <f t="shared" si="5"/>
        <v>100</v>
      </c>
      <c r="AC11" s="81">
        <f t="shared" si="5"/>
        <v>300</v>
      </c>
      <c r="AD11" s="81">
        <f t="shared" si="5"/>
        <v>100</v>
      </c>
      <c r="AE11" s="81">
        <f t="shared" si="5"/>
        <v>300</v>
      </c>
    </row>
    <row r="12" spans="1:31" ht="39.75" customHeight="1">
      <c r="A12" s="175">
        <v>3</v>
      </c>
      <c r="B12" s="306" t="s">
        <v>412</v>
      </c>
      <c r="C12" s="307"/>
      <c r="D12" s="307"/>
      <c r="E12" s="307"/>
      <c r="F12" s="308"/>
      <c r="G12" s="81">
        <f t="shared" si="0"/>
        <v>0</v>
      </c>
      <c r="H12" s="174"/>
      <c r="I12" s="174"/>
      <c r="J12" s="174"/>
      <c r="K12" s="174"/>
      <c r="L12" s="81">
        <f t="shared" si="1"/>
        <v>0</v>
      </c>
      <c r="M12" s="174"/>
      <c r="N12" s="174"/>
      <c r="O12" s="174"/>
      <c r="P12" s="174"/>
      <c r="Q12" s="81">
        <f t="shared" si="2"/>
        <v>200</v>
      </c>
      <c r="R12" s="174">
        <v>50</v>
      </c>
      <c r="S12" s="174">
        <v>50</v>
      </c>
      <c r="T12" s="174">
        <v>50</v>
      </c>
      <c r="U12" s="174">
        <v>50</v>
      </c>
      <c r="V12" s="81">
        <f t="shared" si="3"/>
        <v>0</v>
      </c>
      <c r="W12" s="174"/>
      <c r="X12" s="174"/>
      <c r="Y12" s="174"/>
      <c r="Z12" s="174"/>
      <c r="AA12" s="40">
        <f t="shared" si="4"/>
        <v>200</v>
      </c>
      <c r="AB12" s="81">
        <f t="shared" si="5"/>
        <v>50</v>
      </c>
      <c r="AC12" s="81">
        <f t="shared" si="5"/>
        <v>50</v>
      </c>
      <c r="AD12" s="81">
        <f t="shared" si="5"/>
        <v>50</v>
      </c>
      <c r="AE12" s="81">
        <f t="shared" si="5"/>
        <v>50</v>
      </c>
    </row>
    <row r="13" spans="1:31" ht="46.5" customHeight="1">
      <c r="A13" s="175">
        <v>4</v>
      </c>
      <c r="B13" s="306" t="s">
        <v>413</v>
      </c>
      <c r="C13" s="307"/>
      <c r="D13" s="307"/>
      <c r="E13" s="307"/>
      <c r="F13" s="308"/>
      <c r="G13" s="81">
        <f t="shared" si="0"/>
        <v>0</v>
      </c>
      <c r="H13" s="174"/>
      <c r="I13" s="174"/>
      <c r="J13" s="174"/>
      <c r="K13" s="174"/>
      <c r="L13" s="81">
        <f t="shared" si="1"/>
        <v>0</v>
      </c>
      <c r="M13" s="174"/>
      <c r="N13" s="174"/>
      <c r="O13" s="174"/>
      <c r="P13" s="174"/>
      <c r="Q13" s="81">
        <f t="shared" si="2"/>
        <v>0</v>
      </c>
      <c r="R13" s="174"/>
      <c r="S13" s="174"/>
      <c r="T13" s="174"/>
      <c r="U13" s="174"/>
      <c r="V13" s="81">
        <f t="shared" si="3"/>
        <v>0</v>
      </c>
      <c r="W13" s="174"/>
      <c r="X13" s="174"/>
      <c r="Y13" s="174"/>
      <c r="Z13" s="174"/>
      <c r="AA13" s="40">
        <f t="shared" si="4"/>
        <v>0</v>
      </c>
      <c r="AB13" s="81">
        <f t="shared" si="5"/>
        <v>0</v>
      </c>
      <c r="AC13" s="81">
        <f t="shared" si="5"/>
        <v>0</v>
      </c>
      <c r="AD13" s="81">
        <f t="shared" si="5"/>
        <v>0</v>
      </c>
      <c r="AE13" s="81">
        <f t="shared" si="5"/>
        <v>0</v>
      </c>
    </row>
    <row r="14" spans="1:31" ht="39.75" customHeight="1">
      <c r="A14" s="175">
        <v>5</v>
      </c>
      <c r="B14" s="306" t="s">
        <v>414</v>
      </c>
      <c r="C14" s="307"/>
      <c r="D14" s="307"/>
      <c r="E14" s="307"/>
      <c r="F14" s="308"/>
      <c r="G14" s="81">
        <f t="shared" si="0"/>
        <v>0</v>
      </c>
      <c r="H14" s="174"/>
      <c r="I14" s="174"/>
      <c r="J14" s="174"/>
      <c r="K14" s="174"/>
      <c r="L14" s="81">
        <f t="shared" si="1"/>
        <v>0</v>
      </c>
      <c r="M14" s="174"/>
      <c r="N14" s="174"/>
      <c r="O14" s="174"/>
      <c r="P14" s="174"/>
      <c r="Q14" s="81">
        <f t="shared" si="2"/>
        <v>0</v>
      </c>
      <c r="R14" s="174"/>
      <c r="S14" s="174"/>
      <c r="T14" s="174"/>
      <c r="U14" s="174"/>
      <c r="V14" s="81">
        <f t="shared" si="3"/>
        <v>0</v>
      </c>
      <c r="W14" s="174"/>
      <c r="X14" s="174"/>
      <c r="Y14" s="174"/>
      <c r="Z14" s="174"/>
      <c r="AA14" s="40">
        <f t="shared" si="4"/>
        <v>0</v>
      </c>
      <c r="AB14" s="81">
        <f t="shared" si="5"/>
        <v>0</v>
      </c>
      <c r="AC14" s="81">
        <f t="shared" si="5"/>
        <v>0</v>
      </c>
      <c r="AD14" s="81">
        <f t="shared" si="5"/>
        <v>0</v>
      </c>
      <c r="AE14" s="81">
        <f t="shared" si="5"/>
        <v>0</v>
      </c>
    </row>
    <row r="15" spans="1:31" ht="21.75" customHeight="1">
      <c r="A15" s="175">
        <v>6</v>
      </c>
      <c r="B15" s="306" t="s">
        <v>380</v>
      </c>
      <c r="C15" s="307"/>
      <c r="D15" s="307"/>
      <c r="E15" s="307"/>
      <c r="F15" s="308"/>
      <c r="G15" s="81">
        <f t="shared" si="0"/>
        <v>0</v>
      </c>
      <c r="H15" s="174"/>
      <c r="I15" s="174"/>
      <c r="J15" s="174"/>
      <c r="K15" s="174"/>
      <c r="L15" s="81">
        <f t="shared" si="1"/>
        <v>0</v>
      </c>
      <c r="M15" s="174"/>
      <c r="N15" s="174"/>
      <c r="O15" s="174"/>
      <c r="P15" s="174"/>
      <c r="Q15" s="81">
        <f t="shared" si="2"/>
        <v>0</v>
      </c>
      <c r="R15" s="174"/>
      <c r="S15" s="174"/>
      <c r="T15" s="174"/>
      <c r="U15" s="174"/>
      <c r="V15" s="81">
        <f t="shared" si="3"/>
        <v>0</v>
      </c>
      <c r="W15" s="174"/>
      <c r="X15" s="174"/>
      <c r="Y15" s="174"/>
      <c r="Z15" s="174"/>
      <c r="AA15" s="40">
        <f t="shared" si="4"/>
        <v>0</v>
      </c>
      <c r="AB15" s="81">
        <f t="shared" si="5"/>
        <v>0</v>
      </c>
      <c r="AC15" s="81">
        <f t="shared" si="5"/>
        <v>0</v>
      </c>
      <c r="AD15" s="81">
        <f t="shared" si="5"/>
        <v>0</v>
      </c>
      <c r="AE15" s="81">
        <f t="shared" si="5"/>
        <v>0</v>
      </c>
    </row>
    <row r="16" spans="1:31" ht="21.75" customHeight="1">
      <c r="A16" s="321" t="s">
        <v>178</v>
      </c>
      <c r="B16" s="322"/>
      <c r="C16" s="322"/>
      <c r="D16" s="322"/>
      <c r="E16" s="322"/>
      <c r="F16" s="323"/>
      <c r="G16" s="173">
        <f t="shared" ref="G16:AE16" si="6">SUM(G10:G15)</f>
        <v>0</v>
      </c>
      <c r="H16" s="173">
        <f t="shared" si="6"/>
        <v>0</v>
      </c>
      <c r="I16" s="173">
        <f t="shared" si="6"/>
        <v>0</v>
      </c>
      <c r="J16" s="173">
        <f t="shared" si="6"/>
        <v>0</v>
      </c>
      <c r="K16" s="173">
        <f t="shared" si="6"/>
        <v>0</v>
      </c>
      <c r="L16" s="173">
        <f t="shared" si="6"/>
        <v>0</v>
      </c>
      <c r="M16" s="173">
        <f t="shared" si="6"/>
        <v>0</v>
      </c>
      <c r="N16" s="173">
        <f t="shared" si="6"/>
        <v>0</v>
      </c>
      <c r="O16" s="173">
        <f t="shared" si="6"/>
        <v>0</v>
      </c>
      <c r="P16" s="173">
        <f t="shared" si="6"/>
        <v>0</v>
      </c>
      <c r="Q16" s="173">
        <f t="shared" si="6"/>
        <v>1000</v>
      </c>
      <c r="R16" s="173">
        <f t="shared" si="6"/>
        <v>150</v>
      </c>
      <c r="S16" s="173">
        <f t="shared" si="6"/>
        <v>350</v>
      </c>
      <c r="T16" s="173">
        <f t="shared" si="6"/>
        <v>150</v>
      </c>
      <c r="U16" s="173">
        <f t="shared" si="6"/>
        <v>350</v>
      </c>
      <c r="V16" s="173">
        <f t="shared" si="6"/>
        <v>0</v>
      </c>
      <c r="W16" s="173">
        <f t="shared" si="6"/>
        <v>0</v>
      </c>
      <c r="X16" s="173">
        <f t="shared" si="6"/>
        <v>0</v>
      </c>
      <c r="Y16" s="173">
        <f t="shared" si="6"/>
        <v>0</v>
      </c>
      <c r="Z16" s="173">
        <f t="shared" si="6"/>
        <v>0</v>
      </c>
      <c r="AA16" s="40">
        <f t="shared" si="4"/>
        <v>1000</v>
      </c>
      <c r="AB16" s="173">
        <f t="shared" si="6"/>
        <v>150</v>
      </c>
      <c r="AC16" s="173">
        <f t="shared" si="6"/>
        <v>350</v>
      </c>
      <c r="AD16" s="173">
        <f t="shared" si="6"/>
        <v>150</v>
      </c>
      <c r="AE16" s="173">
        <f t="shared" si="6"/>
        <v>350</v>
      </c>
    </row>
    <row r="17" spans="1:31" ht="21.75" customHeight="1">
      <c r="A17" s="274" t="s">
        <v>415</v>
      </c>
      <c r="B17" s="275"/>
      <c r="C17" s="275"/>
      <c r="D17" s="275"/>
      <c r="E17" s="275"/>
      <c r="F17" s="276"/>
      <c r="G17" s="173">
        <f>G16/AA16*100</f>
        <v>0</v>
      </c>
      <c r="H17" s="85"/>
      <c r="I17" s="85"/>
      <c r="J17" s="85"/>
      <c r="K17" s="85"/>
      <c r="L17" s="173">
        <f>L16/AA16*100</f>
        <v>0</v>
      </c>
      <c r="M17" s="85"/>
      <c r="N17" s="85"/>
      <c r="O17" s="85"/>
      <c r="P17" s="85"/>
      <c r="Q17" s="173">
        <f>Q16/AA16*100</f>
        <v>100</v>
      </c>
      <c r="R17" s="85"/>
      <c r="S17" s="85"/>
      <c r="T17" s="85"/>
      <c r="U17" s="85"/>
      <c r="V17" s="173">
        <f>V16/AA16*100</f>
        <v>0</v>
      </c>
      <c r="W17" s="150"/>
      <c r="X17" s="150"/>
      <c r="Y17" s="150"/>
      <c r="Z17" s="150"/>
      <c r="AA17" s="173">
        <f>SUM(G17,L17,Q17,V17)</f>
        <v>100</v>
      </c>
      <c r="AB17" s="150"/>
      <c r="AC17" s="150"/>
      <c r="AD17" s="150"/>
      <c r="AE17" s="150"/>
    </row>
    <row r="18" spans="1:31" ht="20.25" customHeight="1"/>
    <row r="19" spans="1:31" ht="20.25" customHeight="1"/>
    <row r="20" spans="1:31" ht="20.25" customHeight="1"/>
    <row r="21" spans="1:31" ht="20.25" customHeight="1"/>
    <row r="22" spans="1:31" ht="20.25" customHeight="1">
      <c r="A22" s="286" t="s">
        <v>416</v>
      </c>
      <c r="B22" s="286"/>
      <c r="C22" s="286"/>
      <c r="D22" s="286"/>
      <c r="E22" s="286"/>
      <c r="F22" s="286"/>
      <c r="G22" s="286"/>
      <c r="H22" s="286"/>
      <c r="I22" s="286"/>
      <c r="J22" s="286"/>
      <c r="K22" s="286"/>
      <c r="L22" s="286"/>
      <c r="M22" s="286"/>
      <c r="N22" s="286"/>
      <c r="O22" s="286"/>
      <c r="P22" s="286"/>
      <c r="Q22" s="286"/>
      <c r="R22" s="286"/>
      <c r="S22" s="286"/>
      <c r="T22" s="286"/>
      <c r="U22" s="286"/>
      <c r="V22" s="286"/>
      <c r="W22" s="286"/>
      <c r="X22" s="286"/>
      <c r="Y22" s="286"/>
      <c r="Z22" s="286"/>
      <c r="AA22" s="286"/>
      <c r="AB22" s="286"/>
      <c r="AC22" s="286"/>
      <c r="AD22" s="286"/>
      <c r="AE22" s="286"/>
    </row>
    <row r="23" spans="1:31" ht="20.25" customHeight="1"/>
    <row r="24" spans="1:31" ht="20.25" customHeight="1">
      <c r="AD24" s="334" t="s">
        <v>371</v>
      </c>
      <c r="AE24" s="334"/>
    </row>
    <row r="25" spans="1:31" ht="20.25" customHeight="1">
      <c r="A25" s="203" t="s">
        <v>400</v>
      </c>
      <c r="B25" s="190" t="s">
        <v>417</v>
      </c>
      <c r="C25" s="190" t="s">
        <v>418</v>
      </c>
      <c r="D25" s="190"/>
      <c r="E25" s="190" t="s">
        <v>419</v>
      </c>
      <c r="F25" s="190"/>
      <c r="G25" s="190" t="s">
        <v>420</v>
      </c>
      <c r="H25" s="190"/>
      <c r="I25" s="190" t="s">
        <v>421</v>
      </c>
      <c r="J25" s="190"/>
      <c r="K25" s="190" t="s">
        <v>422</v>
      </c>
      <c r="L25" s="190"/>
      <c r="M25" s="190"/>
      <c r="N25" s="190"/>
      <c r="O25" s="190"/>
      <c r="P25" s="190"/>
      <c r="Q25" s="190"/>
      <c r="R25" s="190"/>
      <c r="S25" s="190"/>
      <c r="T25" s="190"/>
      <c r="U25" s="221" t="s">
        <v>423</v>
      </c>
      <c r="V25" s="221"/>
      <c r="W25" s="221"/>
      <c r="X25" s="221"/>
      <c r="Y25" s="221"/>
      <c r="Z25" s="221" t="s">
        <v>424</v>
      </c>
      <c r="AA25" s="221"/>
      <c r="AB25" s="221"/>
      <c r="AC25" s="221"/>
      <c r="AD25" s="221"/>
      <c r="AE25" s="221"/>
    </row>
    <row r="26" spans="1:31" ht="20.25" customHeight="1">
      <c r="A26" s="203"/>
      <c r="B26" s="190"/>
      <c r="C26" s="190"/>
      <c r="D26" s="190"/>
      <c r="E26" s="190"/>
      <c r="F26" s="190"/>
      <c r="G26" s="190"/>
      <c r="H26" s="190"/>
      <c r="I26" s="190"/>
      <c r="J26" s="190"/>
      <c r="K26" s="190" t="s">
        <v>425</v>
      </c>
      <c r="L26" s="190"/>
      <c r="M26" s="190" t="s">
        <v>426</v>
      </c>
      <c r="N26" s="190"/>
      <c r="O26" s="190" t="s">
        <v>427</v>
      </c>
      <c r="P26" s="190"/>
      <c r="Q26" s="190"/>
      <c r="R26" s="190"/>
      <c r="S26" s="190"/>
      <c r="T26" s="190"/>
      <c r="U26" s="221"/>
      <c r="V26" s="221"/>
      <c r="W26" s="221"/>
      <c r="X26" s="221"/>
      <c r="Y26" s="221"/>
      <c r="Z26" s="221"/>
      <c r="AA26" s="221"/>
      <c r="AB26" s="221"/>
      <c r="AC26" s="221"/>
      <c r="AD26" s="221"/>
      <c r="AE26" s="221"/>
    </row>
    <row r="27" spans="1:31" ht="141" customHeight="1">
      <c r="A27" s="203"/>
      <c r="B27" s="190"/>
      <c r="C27" s="190"/>
      <c r="D27" s="190"/>
      <c r="E27" s="190"/>
      <c r="F27" s="190"/>
      <c r="G27" s="190"/>
      <c r="H27" s="190"/>
      <c r="I27" s="190"/>
      <c r="J27" s="190"/>
      <c r="K27" s="190"/>
      <c r="L27" s="190"/>
      <c r="M27" s="190"/>
      <c r="N27" s="190"/>
      <c r="O27" s="190" t="s">
        <v>428</v>
      </c>
      <c r="P27" s="190"/>
      <c r="Q27" s="190" t="s">
        <v>429</v>
      </c>
      <c r="R27" s="190"/>
      <c r="S27" s="190" t="s">
        <v>430</v>
      </c>
      <c r="T27" s="190"/>
      <c r="U27" s="221"/>
      <c r="V27" s="221"/>
      <c r="W27" s="221"/>
      <c r="X27" s="221"/>
      <c r="Y27" s="221"/>
      <c r="Z27" s="221"/>
      <c r="AA27" s="221"/>
      <c r="AB27" s="221"/>
      <c r="AC27" s="221"/>
      <c r="AD27" s="221"/>
      <c r="AE27" s="221"/>
    </row>
    <row r="28" spans="1:31" ht="20.25" customHeight="1">
      <c r="A28" s="151">
        <v>1</v>
      </c>
      <c r="B28" s="142">
        <v>2</v>
      </c>
      <c r="C28" s="190">
        <v>3</v>
      </c>
      <c r="D28" s="190"/>
      <c r="E28" s="190">
        <v>4</v>
      </c>
      <c r="F28" s="190"/>
      <c r="G28" s="190">
        <v>5</v>
      </c>
      <c r="H28" s="190"/>
      <c r="I28" s="190">
        <v>6</v>
      </c>
      <c r="J28" s="190"/>
      <c r="K28" s="211">
        <v>7</v>
      </c>
      <c r="L28" s="213"/>
      <c r="M28" s="211">
        <v>8</v>
      </c>
      <c r="N28" s="213"/>
      <c r="O28" s="190">
        <v>9</v>
      </c>
      <c r="P28" s="190"/>
      <c r="Q28" s="203">
        <v>10</v>
      </c>
      <c r="R28" s="203"/>
      <c r="S28" s="190">
        <v>11</v>
      </c>
      <c r="T28" s="190"/>
      <c r="U28" s="190">
        <v>12</v>
      </c>
      <c r="V28" s="190"/>
      <c r="W28" s="190"/>
      <c r="X28" s="190"/>
      <c r="Y28" s="190"/>
      <c r="Z28" s="190">
        <v>13</v>
      </c>
      <c r="AA28" s="190"/>
      <c r="AB28" s="190"/>
      <c r="AC28" s="190"/>
      <c r="AD28" s="190"/>
      <c r="AE28" s="190"/>
    </row>
    <row r="29" spans="1:31" ht="20.25" customHeight="1">
      <c r="A29" s="175"/>
      <c r="B29" s="103"/>
      <c r="C29" s="324"/>
      <c r="D29" s="324"/>
      <c r="E29" s="325"/>
      <c r="F29" s="325"/>
      <c r="G29" s="325"/>
      <c r="H29" s="325"/>
      <c r="I29" s="325"/>
      <c r="J29" s="325"/>
      <c r="K29" s="326"/>
      <c r="L29" s="327"/>
      <c r="M29" s="328">
        <f>SUM(O29,Q29,S29)</f>
        <v>0</v>
      </c>
      <c r="N29" s="329"/>
      <c r="O29" s="325"/>
      <c r="P29" s="325"/>
      <c r="Q29" s="325"/>
      <c r="R29" s="325"/>
      <c r="S29" s="325"/>
      <c r="T29" s="325"/>
      <c r="U29" s="238"/>
      <c r="V29" s="238"/>
      <c r="W29" s="238"/>
      <c r="X29" s="238"/>
      <c r="Y29" s="238"/>
      <c r="Z29" s="330"/>
      <c r="AA29" s="330"/>
      <c r="AB29" s="330"/>
      <c r="AC29" s="330"/>
      <c r="AD29" s="330"/>
      <c r="AE29" s="330"/>
    </row>
    <row r="30" spans="1:31" ht="20.25" customHeight="1">
      <c r="A30" s="175"/>
      <c r="B30" s="103"/>
      <c r="C30" s="324"/>
      <c r="D30" s="324"/>
      <c r="E30" s="325"/>
      <c r="F30" s="325"/>
      <c r="G30" s="325"/>
      <c r="H30" s="325"/>
      <c r="I30" s="325"/>
      <c r="J30" s="325"/>
      <c r="K30" s="326"/>
      <c r="L30" s="327"/>
      <c r="M30" s="328">
        <f t="shared" ref="M30:M35" si="7">SUM(O30,Q30,S30)</f>
        <v>0</v>
      </c>
      <c r="N30" s="329"/>
      <c r="O30" s="325"/>
      <c r="P30" s="325"/>
      <c r="Q30" s="325"/>
      <c r="R30" s="325"/>
      <c r="S30" s="325"/>
      <c r="T30" s="325"/>
      <c r="U30" s="238"/>
      <c r="V30" s="238"/>
      <c r="W30" s="238"/>
      <c r="X30" s="238"/>
      <c r="Y30" s="238"/>
      <c r="Z30" s="330"/>
      <c r="AA30" s="330"/>
      <c r="AB30" s="330"/>
      <c r="AC30" s="330"/>
      <c r="AD30" s="330"/>
      <c r="AE30" s="330"/>
    </row>
    <row r="31" spans="1:31" ht="20.25" customHeight="1">
      <c r="A31" s="175"/>
      <c r="B31" s="103"/>
      <c r="C31" s="324"/>
      <c r="D31" s="324"/>
      <c r="E31" s="325"/>
      <c r="F31" s="325"/>
      <c r="G31" s="325"/>
      <c r="H31" s="325"/>
      <c r="I31" s="325"/>
      <c r="J31" s="325"/>
      <c r="K31" s="326"/>
      <c r="L31" s="327"/>
      <c r="M31" s="328">
        <f t="shared" si="7"/>
        <v>0</v>
      </c>
      <c r="N31" s="329"/>
      <c r="O31" s="325"/>
      <c r="P31" s="325"/>
      <c r="Q31" s="325"/>
      <c r="R31" s="325"/>
      <c r="S31" s="325"/>
      <c r="T31" s="325"/>
      <c r="U31" s="238"/>
      <c r="V31" s="238"/>
      <c r="W31" s="238"/>
      <c r="X31" s="238"/>
      <c r="Y31" s="238"/>
      <c r="Z31" s="330"/>
      <c r="AA31" s="330"/>
      <c r="AB31" s="330"/>
      <c r="AC31" s="330"/>
      <c r="AD31" s="330"/>
      <c r="AE31" s="330"/>
    </row>
    <row r="32" spans="1:31" ht="20.25" customHeight="1">
      <c r="A32" s="175"/>
      <c r="B32" s="103"/>
      <c r="C32" s="324"/>
      <c r="D32" s="324"/>
      <c r="E32" s="325"/>
      <c r="F32" s="325"/>
      <c r="G32" s="325"/>
      <c r="H32" s="325"/>
      <c r="I32" s="325"/>
      <c r="J32" s="325"/>
      <c r="K32" s="326"/>
      <c r="L32" s="327"/>
      <c r="M32" s="328">
        <f t="shared" si="7"/>
        <v>0</v>
      </c>
      <c r="N32" s="329"/>
      <c r="O32" s="325"/>
      <c r="P32" s="325"/>
      <c r="Q32" s="325"/>
      <c r="R32" s="325"/>
      <c r="S32" s="325"/>
      <c r="T32" s="325"/>
      <c r="U32" s="238"/>
      <c r="V32" s="238"/>
      <c r="W32" s="238"/>
      <c r="X32" s="238"/>
      <c r="Y32" s="238"/>
      <c r="Z32" s="330"/>
      <c r="AA32" s="330"/>
      <c r="AB32" s="330"/>
      <c r="AC32" s="330"/>
      <c r="AD32" s="330"/>
      <c r="AE32" s="330"/>
    </row>
    <row r="33" spans="1:31" ht="20.25" customHeight="1">
      <c r="A33" s="175"/>
      <c r="B33" s="103"/>
      <c r="C33" s="324"/>
      <c r="D33" s="324"/>
      <c r="E33" s="325"/>
      <c r="F33" s="325"/>
      <c r="G33" s="325"/>
      <c r="H33" s="325"/>
      <c r="I33" s="325"/>
      <c r="J33" s="325"/>
      <c r="K33" s="326"/>
      <c r="L33" s="327"/>
      <c r="M33" s="328">
        <f t="shared" si="7"/>
        <v>0</v>
      </c>
      <c r="N33" s="329"/>
      <c r="O33" s="325"/>
      <c r="P33" s="325"/>
      <c r="Q33" s="325"/>
      <c r="R33" s="325"/>
      <c r="S33" s="325"/>
      <c r="T33" s="325"/>
      <c r="U33" s="238"/>
      <c r="V33" s="238"/>
      <c r="W33" s="238"/>
      <c r="X33" s="238"/>
      <c r="Y33" s="238"/>
      <c r="Z33" s="330"/>
      <c r="AA33" s="330"/>
      <c r="AB33" s="330"/>
      <c r="AC33" s="330"/>
      <c r="AD33" s="330"/>
      <c r="AE33" s="330"/>
    </row>
    <row r="34" spans="1:31" ht="20.25" customHeight="1">
      <c r="A34" s="175"/>
      <c r="B34" s="103"/>
      <c r="C34" s="324"/>
      <c r="D34" s="324"/>
      <c r="E34" s="325"/>
      <c r="F34" s="325"/>
      <c r="G34" s="325"/>
      <c r="H34" s="325"/>
      <c r="I34" s="325"/>
      <c r="J34" s="325"/>
      <c r="K34" s="326"/>
      <c r="L34" s="327"/>
      <c r="M34" s="328">
        <f t="shared" si="7"/>
        <v>0</v>
      </c>
      <c r="N34" s="329"/>
      <c r="O34" s="325"/>
      <c r="P34" s="325"/>
      <c r="Q34" s="325"/>
      <c r="R34" s="325"/>
      <c r="S34" s="325"/>
      <c r="T34" s="325"/>
      <c r="U34" s="238"/>
      <c r="V34" s="238"/>
      <c r="W34" s="238"/>
      <c r="X34" s="238"/>
      <c r="Y34" s="238"/>
      <c r="Z34" s="330"/>
      <c r="AA34" s="330"/>
      <c r="AB34" s="330"/>
      <c r="AC34" s="330"/>
      <c r="AD34" s="330"/>
      <c r="AE34" s="330"/>
    </row>
    <row r="35" spans="1:31" ht="20.25" customHeight="1">
      <c r="A35" s="175"/>
      <c r="B35" s="103"/>
      <c r="C35" s="324"/>
      <c r="D35" s="324"/>
      <c r="E35" s="325"/>
      <c r="F35" s="325"/>
      <c r="G35" s="325"/>
      <c r="H35" s="325"/>
      <c r="I35" s="325"/>
      <c r="J35" s="325"/>
      <c r="K35" s="326"/>
      <c r="L35" s="327"/>
      <c r="M35" s="328">
        <f t="shared" si="7"/>
        <v>0</v>
      </c>
      <c r="N35" s="329"/>
      <c r="O35" s="325"/>
      <c r="P35" s="325"/>
      <c r="Q35" s="325"/>
      <c r="R35" s="325"/>
      <c r="S35" s="325"/>
      <c r="T35" s="325"/>
      <c r="U35" s="238"/>
      <c r="V35" s="238"/>
      <c r="W35" s="238"/>
      <c r="X35" s="238"/>
      <c r="Y35" s="238"/>
      <c r="Z35" s="330"/>
      <c r="AA35" s="330"/>
      <c r="AB35" s="330"/>
      <c r="AC35" s="330"/>
      <c r="AD35" s="330"/>
      <c r="AE35" s="330"/>
    </row>
    <row r="36" spans="1:31" ht="20.25" customHeight="1">
      <c r="A36" s="274" t="s">
        <v>178</v>
      </c>
      <c r="B36" s="275"/>
      <c r="C36" s="275"/>
      <c r="D36" s="276"/>
      <c r="E36" s="331">
        <f>SUM(E29:E35)</f>
        <v>0</v>
      </c>
      <c r="F36" s="331"/>
      <c r="G36" s="331">
        <f>SUM(G29:G35)</f>
        <v>0</v>
      </c>
      <c r="H36" s="331"/>
      <c r="I36" s="331">
        <f>SUM(I29:I35)</f>
        <v>0</v>
      </c>
      <c r="J36" s="331"/>
      <c r="K36" s="331">
        <f>SUM(K29:K35)</f>
        <v>0</v>
      </c>
      <c r="L36" s="331"/>
      <c r="M36" s="331">
        <f>SUM(M29:M35)</f>
        <v>0</v>
      </c>
      <c r="N36" s="331"/>
      <c r="O36" s="331">
        <f>SUM(O29:O35)</f>
        <v>0</v>
      </c>
      <c r="P36" s="331"/>
      <c r="Q36" s="331">
        <f>SUM(Q29:Q35)</f>
        <v>0</v>
      </c>
      <c r="R36" s="331"/>
      <c r="S36" s="331">
        <f>SUM(S29:S35)</f>
        <v>0</v>
      </c>
      <c r="T36" s="331"/>
      <c r="U36" s="332"/>
      <c r="V36" s="332"/>
      <c r="W36" s="332"/>
      <c r="X36" s="332"/>
      <c r="Y36" s="332"/>
      <c r="Z36" s="333"/>
      <c r="AA36" s="333"/>
      <c r="AB36" s="333"/>
      <c r="AC36" s="333"/>
      <c r="AD36" s="333"/>
      <c r="AE36" s="333"/>
    </row>
    <row r="37" spans="1:31" ht="20.25" customHeight="1">
      <c r="A37" s="160"/>
      <c r="B37" s="160"/>
      <c r="C37" s="160"/>
      <c r="D37" s="160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7"/>
      <c r="V37" s="117"/>
      <c r="W37" s="117"/>
      <c r="X37" s="117"/>
      <c r="Y37" s="117"/>
      <c r="Z37" s="118"/>
      <c r="AA37" s="118"/>
      <c r="AB37" s="118"/>
      <c r="AC37" s="118"/>
      <c r="AD37" s="118"/>
      <c r="AE37" s="118"/>
    </row>
    <row r="38" spans="1:31" ht="20.25" customHeight="1">
      <c r="A38" s="160"/>
      <c r="B38" s="160"/>
      <c r="C38" s="160"/>
      <c r="D38" s="160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7"/>
      <c r="V38" s="117"/>
      <c r="W38" s="117"/>
      <c r="X38" s="117"/>
      <c r="Y38" s="117"/>
      <c r="Z38" s="118"/>
      <c r="AA38" s="118"/>
      <c r="AB38" s="118"/>
      <c r="AC38" s="118"/>
      <c r="AD38" s="118"/>
      <c r="AE38" s="118"/>
    </row>
    <row r="39" spans="1:31" ht="20.25" customHeight="1">
      <c r="A39" s="160"/>
      <c r="B39" s="160"/>
      <c r="C39" s="160"/>
      <c r="D39" s="160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7"/>
      <c r="V39" s="117"/>
      <c r="W39" s="117"/>
      <c r="X39" s="117"/>
      <c r="Y39" s="117"/>
      <c r="Z39" s="118"/>
      <c r="AA39" s="118"/>
      <c r="AB39" s="118"/>
      <c r="AC39" s="118"/>
      <c r="AD39" s="118"/>
      <c r="AE39" s="118"/>
    </row>
    <row r="40" spans="1:31" ht="20.25" customHeight="1">
      <c r="A40" s="160"/>
      <c r="B40" s="160"/>
      <c r="C40" s="160"/>
      <c r="D40" s="160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7"/>
      <c r="V40" s="117"/>
      <c r="W40" s="117"/>
      <c r="X40" s="117"/>
      <c r="Y40" s="117"/>
      <c r="Z40" s="118"/>
      <c r="AA40" s="118"/>
      <c r="AB40" s="118"/>
      <c r="AC40" s="118"/>
      <c r="AD40" s="118"/>
      <c r="AE40" s="118"/>
    </row>
    <row r="41" spans="1:31" ht="36" customHeight="1">
      <c r="A41" s="318" t="s">
        <v>431</v>
      </c>
      <c r="B41" s="318"/>
      <c r="C41" s="318"/>
      <c r="D41" s="318"/>
      <c r="E41" s="318"/>
      <c r="F41" s="318"/>
      <c r="L41" s="319" t="s">
        <v>432</v>
      </c>
      <c r="M41" s="319"/>
      <c r="N41" s="319"/>
      <c r="O41" s="319"/>
      <c r="P41" s="319"/>
      <c r="Q41" s="319"/>
      <c r="R41" s="96"/>
      <c r="S41" s="96"/>
      <c r="T41" s="96"/>
      <c r="AA41" s="192" t="s">
        <v>158</v>
      </c>
      <c r="AB41" s="192"/>
      <c r="AC41" s="192"/>
    </row>
    <row r="42" spans="1:31" ht="18.75" customHeight="1">
      <c r="A42" s="320" t="s">
        <v>159</v>
      </c>
      <c r="B42" s="320"/>
      <c r="C42" s="320"/>
      <c r="D42" s="320"/>
      <c r="L42" s="191" t="s">
        <v>433</v>
      </c>
      <c r="M42" s="191"/>
      <c r="N42" s="191"/>
      <c r="O42" s="191"/>
      <c r="P42" s="191"/>
      <c r="Q42" s="191"/>
      <c r="R42" s="94"/>
      <c r="S42" s="94"/>
      <c r="T42" s="94"/>
      <c r="AA42" s="192" t="s">
        <v>161</v>
      </c>
      <c r="AB42" s="192"/>
      <c r="AC42" s="192"/>
    </row>
    <row r="46" spans="1:31" ht="13.5" thickBot="1">
      <c r="H46" s="123"/>
      <c r="I46" s="123"/>
      <c r="J46" s="123"/>
      <c r="K46" s="123"/>
      <c r="L46" s="123"/>
      <c r="M46" s="123"/>
      <c r="N46" s="123"/>
      <c r="O46" s="123"/>
      <c r="P46" s="123"/>
      <c r="Q46" s="123"/>
      <c r="R46" s="123"/>
      <c r="S46" s="123"/>
      <c r="T46" s="123"/>
      <c r="U46" s="123"/>
    </row>
  </sheetData>
  <mergeCells count="149">
    <mergeCell ref="AA41:AC41"/>
    <mergeCell ref="A22:AE22"/>
    <mergeCell ref="O36:P36"/>
    <mergeCell ref="Q36:R36"/>
    <mergeCell ref="S36:T36"/>
    <mergeCell ref="U36:Y36"/>
    <mergeCell ref="Z36:AE36"/>
    <mergeCell ref="AD24:AE24"/>
    <mergeCell ref="A36:D36"/>
    <mergeCell ref="E36:F36"/>
    <mergeCell ref="G36:H36"/>
    <mergeCell ref="I36:J36"/>
    <mergeCell ref="K36:L36"/>
    <mergeCell ref="M36:N36"/>
    <mergeCell ref="M35:N35"/>
    <mergeCell ref="O35:P35"/>
    <mergeCell ref="Q35:R35"/>
    <mergeCell ref="S35:T35"/>
    <mergeCell ref="U35:Y35"/>
    <mergeCell ref="Z35:AE35"/>
    <mergeCell ref="O34:P34"/>
    <mergeCell ref="Q34:R34"/>
    <mergeCell ref="S34:T34"/>
    <mergeCell ref="U34:Y34"/>
    <mergeCell ref="S32:T32"/>
    <mergeCell ref="U32:Y32"/>
    <mergeCell ref="Z32:AE32"/>
    <mergeCell ref="M32:N32"/>
    <mergeCell ref="Z34:AE34"/>
    <mergeCell ref="C35:D35"/>
    <mergeCell ref="E35:F35"/>
    <mergeCell ref="G35:H35"/>
    <mergeCell ref="I35:J35"/>
    <mergeCell ref="K35:L35"/>
    <mergeCell ref="C34:D34"/>
    <mergeCell ref="E34:F34"/>
    <mergeCell ref="G34:H34"/>
    <mergeCell ref="I34:J34"/>
    <mergeCell ref="K34:L34"/>
    <mergeCell ref="M34:N34"/>
    <mergeCell ref="O30:P30"/>
    <mergeCell ref="Q30:R30"/>
    <mergeCell ref="S30:T30"/>
    <mergeCell ref="U30:Y30"/>
    <mergeCell ref="Z30:AE30"/>
    <mergeCell ref="M30:N30"/>
    <mergeCell ref="C33:D33"/>
    <mergeCell ref="E33:F33"/>
    <mergeCell ref="G33:H33"/>
    <mergeCell ref="I33:J33"/>
    <mergeCell ref="K33:L33"/>
    <mergeCell ref="C32:D32"/>
    <mergeCell ref="E32:F32"/>
    <mergeCell ref="G32:H32"/>
    <mergeCell ref="I32:J32"/>
    <mergeCell ref="K32:L32"/>
    <mergeCell ref="M33:N33"/>
    <mergeCell ref="O33:P33"/>
    <mergeCell ref="Q33:R33"/>
    <mergeCell ref="S33:T33"/>
    <mergeCell ref="U33:Y33"/>
    <mergeCell ref="Z33:AE33"/>
    <mergeCell ref="O32:P32"/>
    <mergeCell ref="Q32:R32"/>
    <mergeCell ref="U29:Y29"/>
    <mergeCell ref="Z29:AE29"/>
    <mergeCell ref="O28:P28"/>
    <mergeCell ref="Q28:R28"/>
    <mergeCell ref="S28:T28"/>
    <mergeCell ref="U28:Y28"/>
    <mergeCell ref="Z28:AE28"/>
    <mergeCell ref="M28:N28"/>
    <mergeCell ref="C31:D31"/>
    <mergeCell ref="E31:F31"/>
    <mergeCell ref="G31:H31"/>
    <mergeCell ref="I31:J31"/>
    <mergeCell ref="K31:L31"/>
    <mergeCell ref="C30:D30"/>
    <mergeCell ref="E30:F30"/>
    <mergeCell ref="G30:H30"/>
    <mergeCell ref="I30:J30"/>
    <mergeCell ref="K30:L30"/>
    <mergeCell ref="M31:N31"/>
    <mergeCell ref="O31:P31"/>
    <mergeCell ref="Q31:R31"/>
    <mergeCell ref="S31:T31"/>
    <mergeCell ref="U31:Y31"/>
    <mergeCell ref="Z31:AE31"/>
    <mergeCell ref="M26:N27"/>
    <mergeCell ref="O26:T26"/>
    <mergeCell ref="O27:P27"/>
    <mergeCell ref="Q27:R27"/>
    <mergeCell ref="S27:T27"/>
    <mergeCell ref="C29:D29"/>
    <mergeCell ref="E29:F29"/>
    <mergeCell ref="G29:H29"/>
    <mergeCell ref="I29:J29"/>
    <mergeCell ref="K29:L29"/>
    <mergeCell ref="C28:D28"/>
    <mergeCell ref="E28:F28"/>
    <mergeCell ref="G28:H28"/>
    <mergeCell ref="I28:J28"/>
    <mergeCell ref="K28:L28"/>
    <mergeCell ref="M29:N29"/>
    <mergeCell ref="O29:P29"/>
    <mergeCell ref="Q29:R29"/>
    <mergeCell ref="S29:T29"/>
    <mergeCell ref="A41:F41"/>
    <mergeCell ref="L41:Q41"/>
    <mergeCell ref="L42:Q42"/>
    <mergeCell ref="AB7:AE7"/>
    <mergeCell ref="Q7:Q8"/>
    <mergeCell ref="A42:D42"/>
    <mergeCell ref="AA42:AC42"/>
    <mergeCell ref="AA7:AA8"/>
    <mergeCell ref="A17:F17"/>
    <mergeCell ref="A16:F16"/>
    <mergeCell ref="A6:A8"/>
    <mergeCell ref="W7:Z7"/>
    <mergeCell ref="V7:V8"/>
    <mergeCell ref="G6:K6"/>
    <mergeCell ref="A25:A27"/>
    <mergeCell ref="B25:B27"/>
    <mergeCell ref="C25:D27"/>
    <mergeCell ref="E25:F27"/>
    <mergeCell ref="G25:H27"/>
    <mergeCell ref="I25:J27"/>
    <mergeCell ref="K25:T25"/>
    <mergeCell ref="U25:Y27"/>
    <mergeCell ref="Z25:AE27"/>
    <mergeCell ref="K26:L27"/>
    <mergeCell ref="A3:AE3"/>
    <mergeCell ref="B9:F9"/>
    <mergeCell ref="B10:F10"/>
    <mergeCell ref="B14:F14"/>
    <mergeCell ref="R7:U7"/>
    <mergeCell ref="B15:F15"/>
    <mergeCell ref="B6:F8"/>
    <mergeCell ref="Q6:U6"/>
    <mergeCell ref="B12:F12"/>
    <mergeCell ref="G7:G8"/>
    <mergeCell ref="B13:F13"/>
    <mergeCell ref="AA6:AE6"/>
    <mergeCell ref="B11:F11"/>
    <mergeCell ref="V6:Z6"/>
    <mergeCell ref="L6:P6"/>
    <mergeCell ref="L7:L8"/>
    <mergeCell ref="M7:P7"/>
    <mergeCell ref="H7:K7"/>
  </mergeCells>
  <pageMargins left="1.1811023622047245" right="0.31496062992125984" top="0.78740157480314965" bottom="0.74803149606299213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6</vt:i4>
      </vt:variant>
    </vt:vector>
  </HeadingPairs>
  <TitlesOfParts>
    <vt:vector size="12" baseType="lpstr">
      <vt:lpstr>Осн. фін. пок.</vt:lpstr>
      <vt:lpstr>I. Інф. до фін.плану</vt:lpstr>
      <vt:lpstr>ІІ. Розп. ч.п. та розр. з бюд.</vt:lpstr>
      <vt:lpstr>ІІІ рух. гр. кшт.</vt:lpstr>
      <vt:lpstr>ІV кап. інвеат. V кред. </vt:lpstr>
      <vt:lpstr>VI-VII джер.кап.інв.</vt:lpstr>
      <vt:lpstr>'Осн. фін. пок.'!Заголовки_для_друку</vt:lpstr>
      <vt:lpstr>'I. Інф. до фін.плану'!Область_друку</vt:lpstr>
      <vt:lpstr>'VI-VII джер.кап.інв.'!Область_друку</vt:lpstr>
      <vt:lpstr>'ІV кап. інвеат. V кред. '!Область_друку</vt:lpstr>
      <vt:lpstr>'ІІ. Розп. ч.п. та розр. з бюд.'!Область_друку</vt:lpstr>
      <vt:lpstr>'Осн. фін. пок.'!Область_друку</vt:lpstr>
    </vt:vector>
  </TitlesOfParts>
  <Manager/>
  <Company>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</dc:creator>
  <cp:keywords/>
  <dc:description/>
  <cp:lastModifiedBy>Baklab</cp:lastModifiedBy>
  <cp:revision/>
  <cp:lastPrinted>2026-01-21T09:49:09Z</cp:lastPrinted>
  <dcterms:created xsi:type="dcterms:W3CDTF">2003-03-13T16:00:22Z</dcterms:created>
  <dcterms:modified xsi:type="dcterms:W3CDTF">2026-01-23T08:13:18Z</dcterms:modified>
  <cp:category/>
  <cp:contentStatus/>
</cp:coreProperties>
</file>