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45" yWindow="390" windowWidth="10035" windowHeight="11220" firstSheet="1" activeTab="1"/>
  </bookViews>
  <sheets>
    <sheet name="2021 наростаючий" sheetId="1" state="hidden" r:id="rId1"/>
    <sheet name="кошторис" sheetId="5" r:id="rId2"/>
  </sheets>
  <definedNames>
    <definedName name="_xlnm._FilterDatabase" localSheetId="0" hidden="1">'2021 наростаючий'!$A$5:$DW$228</definedName>
    <definedName name="_xlnm.Print_Area" localSheetId="1">кошторис!$A$5:$F$53</definedName>
  </definedNames>
  <calcPr calcId="144525"/>
</workbook>
</file>

<file path=xl/calcChain.xml><?xml version="1.0" encoding="utf-8"?>
<calcChain xmlns="http://schemas.openxmlformats.org/spreadsheetml/2006/main">
  <c r="C6" i="5" l="1"/>
  <c r="AM224" i="1" l="1"/>
  <c r="AP224" i="1" s="1"/>
  <c r="AN9" i="1" l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P181" i="1" s="1"/>
  <c r="AM182" i="1"/>
  <c r="AP182" i="1" s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P223" i="1" s="1"/>
  <c r="AM8" i="1"/>
  <c r="AL9" i="1"/>
  <c r="AO9" i="1" s="1"/>
  <c r="AL10" i="1"/>
  <c r="AO10" i="1" s="1"/>
  <c r="AL11" i="1"/>
  <c r="AO11" i="1" s="1"/>
  <c r="AL12" i="1"/>
  <c r="AO12" i="1" s="1"/>
  <c r="AL13" i="1"/>
  <c r="AO13" i="1" s="1"/>
  <c r="AL14" i="1"/>
  <c r="AO14" i="1" s="1"/>
  <c r="AL15" i="1"/>
  <c r="AO15" i="1" s="1"/>
  <c r="AL16" i="1"/>
  <c r="AO16" i="1" s="1"/>
  <c r="AL17" i="1"/>
  <c r="AO17" i="1" s="1"/>
  <c r="AL18" i="1"/>
  <c r="AO18" i="1" s="1"/>
  <c r="AL19" i="1"/>
  <c r="AO19" i="1" s="1"/>
  <c r="AL20" i="1"/>
  <c r="AO20" i="1" s="1"/>
  <c r="AL21" i="1"/>
  <c r="AO21" i="1" s="1"/>
  <c r="AL22" i="1"/>
  <c r="AO22" i="1" s="1"/>
  <c r="AL23" i="1"/>
  <c r="AO23" i="1" s="1"/>
  <c r="AL24" i="1"/>
  <c r="AO24" i="1" s="1"/>
  <c r="AL25" i="1"/>
  <c r="AO25" i="1" s="1"/>
  <c r="AL26" i="1"/>
  <c r="AO26" i="1" s="1"/>
  <c r="AL27" i="1"/>
  <c r="AO27" i="1" s="1"/>
  <c r="AL28" i="1"/>
  <c r="AO28" i="1" s="1"/>
  <c r="AL29" i="1"/>
  <c r="AO29" i="1" s="1"/>
  <c r="AL30" i="1"/>
  <c r="AO30" i="1" s="1"/>
  <c r="AL31" i="1"/>
  <c r="AO31" i="1" s="1"/>
  <c r="AL32" i="1"/>
  <c r="AO32" i="1" s="1"/>
  <c r="AL33" i="1"/>
  <c r="AO33" i="1" s="1"/>
  <c r="AL34" i="1"/>
  <c r="AO34" i="1" s="1"/>
  <c r="AL35" i="1"/>
  <c r="AO35" i="1" s="1"/>
  <c r="AL36" i="1"/>
  <c r="AO36" i="1" s="1"/>
  <c r="AL37" i="1"/>
  <c r="AO37" i="1" s="1"/>
  <c r="AL38" i="1"/>
  <c r="AO38" i="1" s="1"/>
  <c r="AL39" i="1"/>
  <c r="AO39" i="1" s="1"/>
  <c r="AL40" i="1"/>
  <c r="AO40" i="1" s="1"/>
  <c r="AL41" i="1"/>
  <c r="AO41" i="1" s="1"/>
  <c r="AL42" i="1"/>
  <c r="AO42" i="1" s="1"/>
  <c r="AL43" i="1"/>
  <c r="AO43" i="1" s="1"/>
  <c r="AL44" i="1"/>
  <c r="AO44" i="1" s="1"/>
  <c r="AL45" i="1"/>
  <c r="AO45" i="1" s="1"/>
  <c r="AL46" i="1"/>
  <c r="AO46" i="1" s="1"/>
  <c r="AL47" i="1"/>
  <c r="AO47" i="1" s="1"/>
  <c r="AL48" i="1"/>
  <c r="AO48" i="1" s="1"/>
  <c r="AL49" i="1"/>
  <c r="AO49" i="1" s="1"/>
  <c r="AL50" i="1"/>
  <c r="AO50" i="1" s="1"/>
  <c r="AL51" i="1"/>
  <c r="AO51" i="1" s="1"/>
  <c r="AL52" i="1"/>
  <c r="AO52" i="1" s="1"/>
  <c r="AL53" i="1"/>
  <c r="AO53" i="1" s="1"/>
  <c r="AL54" i="1"/>
  <c r="AO54" i="1" s="1"/>
  <c r="AL55" i="1"/>
  <c r="AO55" i="1" s="1"/>
  <c r="AL56" i="1"/>
  <c r="AO56" i="1" s="1"/>
  <c r="AL57" i="1"/>
  <c r="AO57" i="1" s="1"/>
  <c r="AL58" i="1"/>
  <c r="AO58" i="1" s="1"/>
  <c r="AL59" i="1"/>
  <c r="AO59" i="1" s="1"/>
  <c r="AL60" i="1"/>
  <c r="AO60" i="1" s="1"/>
  <c r="AL61" i="1"/>
  <c r="AO61" i="1" s="1"/>
  <c r="AL62" i="1"/>
  <c r="AO62" i="1" s="1"/>
  <c r="AL63" i="1"/>
  <c r="AO63" i="1" s="1"/>
  <c r="AL64" i="1"/>
  <c r="AO64" i="1" s="1"/>
  <c r="AL65" i="1"/>
  <c r="AO65" i="1" s="1"/>
  <c r="AL66" i="1"/>
  <c r="AO66" i="1" s="1"/>
  <c r="AL67" i="1"/>
  <c r="AO67" i="1" s="1"/>
  <c r="AL68" i="1"/>
  <c r="AO68" i="1" s="1"/>
  <c r="AL69" i="1"/>
  <c r="AO69" i="1" s="1"/>
  <c r="AL70" i="1"/>
  <c r="AO70" i="1" s="1"/>
  <c r="AL71" i="1"/>
  <c r="AO71" i="1" s="1"/>
  <c r="AL72" i="1"/>
  <c r="AO72" i="1" s="1"/>
  <c r="AL73" i="1"/>
  <c r="AO73" i="1" s="1"/>
  <c r="AL74" i="1"/>
  <c r="AO74" i="1" s="1"/>
  <c r="AL75" i="1"/>
  <c r="AO75" i="1" s="1"/>
  <c r="AL76" i="1"/>
  <c r="AO76" i="1" s="1"/>
  <c r="AL77" i="1"/>
  <c r="AO77" i="1" s="1"/>
  <c r="AL78" i="1"/>
  <c r="AO78" i="1" s="1"/>
  <c r="AL79" i="1"/>
  <c r="AO79" i="1" s="1"/>
  <c r="AL80" i="1"/>
  <c r="AO80" i="1" s="1"/>
  <c r="AL81" i="1"/>
  <c r="AO81" i="1" s="1"/>
  <c r="AL82" i="1"/>
  <c r="AO82" i="1" s="1"/>
  <c r="AL83" i="1"/>
  <c r="AO83" i="1" s="1"/>
  <c r="AL84" i="1"/>
  <c r="AO84" i="1" s="1"/>
  <c r="AL85" i="1"/>
  <c r="AO85" i="1" s="1"/>
  <c r="AL86" i="1"/>
  <c r="AO86" i="1" s="1"/>
  <c r="AL87" i="1"/>
  <c r="AO87" i="1" s="1"/>
  <c r="AL88" i="1"/>
  <c r="AO88" i="1" s="1"/>
  <c r="AL89" i="1"/>
  <c r="AO89" i="1" s="1"/>
  <c r="AL90" i="1"/>
  <c r="AO90" i="1" s="1"/>
  <c r="AL91" i="1"/>
  <c r="AO91" i="1" s="1"/>
  <c r="AL92" i="1"/>
  <c r="AO92" i="1" s="1"/>
  <c r="AL93" i="1"/>
  <c r="AO93" i="1" s="1"/>
  <c r="AL94" i="1"/>
  <c r="AO94" i="1" s="1"/>
  <c r="AL95" i="1"/>
  <c r="AO95" i="1" s="1"/>
  <c r="AL96" i="1"/>
  <c r="AO96" i="1" s="1"/>
  <c r="AL97" i="1"/>
  <c r="AO97" i="1" s="1"/>
  <c r="AL98" i="1"/>
  <c r="AO98" i="1" s="1"/>
  <c r="AL99" i="1"/>
  <c r="AO99" i="1" s="1"/>
  <c r="AL100" i="1"/>
  <c r="AO100" i="1" s="1"/>
  <c r="AL101" i="1"/>
  <c r="AO101" i="1" s="1"/>
  <c r="AL102" i="1"/>
  <c r="AO102" i="1" s="1"/>
  <c r="AL103" i="1"/>
  <c r="AO103" i="1" s="1"/>
  <c r="AL104" i="1"/>
  <c r="AO104" i="1" s="1"/>
  <c r="AL105" i="1"/>
  <c r="AO105" i="1" s="1"/>
  <c r="AL106" i="1"/>
  <c r="AO106" i="1" s="1"/>
  <c r="AL107" i="1"/>
  <c r="AO107" i="1" s="1"/>
  <c r="AL108" i="1"/>
  <c r="AO108" i="1" s="1"/>
  <c r="AL109" i="1"/>
  <c r="AO109" i="1" s="1"/>
  <c r="AL110" i="1"/>
  <c r="AO110" i="1" s="1"/>
  <c r="AL111" i="1"/>
  <c r="AO111" i="1" s="1"/>
  <c r="AL112" i="1"/>
  <c r="AO112" i="1" s="1"/>
  <c r="AL113" i="1"/>
  <c r="AO113" i="1" s="1"/>
  <c r="AL114" i="1"/>
  <c r="AO114" i="1" s="1"/>
  <c r="AL115" i="1"/>
  <c r="AO115" i="1" s="1"/>
  <c r="AL116" i="1"/>
  <c r="AO116" i="1" s="1"/>
  <c r="AL117" i="1"/>
  <c r="AO117" i="1" s="1"/>
  <c r="AL118" i="1"/>
  <c r="AO118" i="1" s="1"/>
  <c r="AL119" i="1"/>
  <c r="AO119" i="1" s="1"/>
  <c r="AL120" i="1"/>
  <c r="AO120" i="1" s="1"/>
  <c r="AL121" i="1"/>
  <c r="AO121" i="1" s="1"/>
  <c r="AL122" i="1"/>
  <c r="AO122" i="1" s="1"/>
  <c r="AL123" i="1"/>
  <c r="AO123" i="1" s="1"/>
  <c r="AL124" i="1"/>
  <c r="AO124" i="1" s="1"/>
  <c r="AL125" i="1"/>
  <c r="AO125" i="1" s="1"/>
  <c r="AL126" i="1"/>
  <c r="AO126" i="1" s="1"/>
  <c r="AL127" i="1"/>
  <c r="AO127" i="1" s="1"/>
  <c r="AL128" i="1"/>
  <c r="AO128" i="1" s="1"/>
  <c r="AL129" i="1"/>
  <c r="AO129" i="1" s="1"/>
  <c r="AL130" i="1"/>
  <c r="AO130" i="1" s="1"/>
  <c r="AL131" i="1"/>
  <c r="AO131" i="1" s="1"/>
  <c r="AL132" i="1"/>
  <c r="AO132" i="1" s="1"/>
  <c r="AL133" i="1"/>
  <c r="AO133" i="1" s="1"/>
  <c r="AL134" i="1"/>
  <c r="AO134" i="1" s="1"/>
  <c r="AL135" i="1"/>
  <c r="AO135" i="1" s="1"/>
  <c r="AL136" i="1"/>
  <c r="AO136" i="1" s="1"/>
  <c r="AL137" i="1"/>
  <c r="AO137" i="1" s="1"/>
  <c r="AL138" i="1"/>
  <c r="AO138" i="1" s="1"/>
  <c r="AL139" i="1"/>
  <c r="AO139" i="1" s="1"/>
  <c r="AL140" i="1"/>
  <c r="AO140" i="1" s="1"/>
  <c r="AL141" i="1"/>
  <c r="AO141" i="1" s="1"/>
  <c r="AL142" i="1"/>
  <c r="AO142" i="1" s="1"/>
  <c r="AL143" i="1"/>
  <c r="AO143" i="1" s="1"/>
  <c r="AL144" i="1"/>
  <c r="AO144" i="1" s="1"/>
  <c r="AL145" i="1"/>
  <c r="AO145" i="1" s="1"/>
  <c r="AL146" i="1"/>
  <c r="AO146" i="1" s="1"/>
  <c r="AL147" i="1"/>
  <c r="AO147" i="1" s="1"/>
  <c r="AL148" i="1"/>
  <c r="AO148" i="1" s="1"/>
  <c r="AL149" i="1"/>
  <c r="AO149" i="1" s="1"/>
  <c r="AL150" i="1"/>
  <c r="AO150" i="1" s="1"/>
  <c r="AL151" i="1"/>
  <c r="AO151" i="1" s="1"/>
  <c r="AL152" i="1"/>
  <c r="AO152" i="1" s="1"/>
  <c r="AL153" i="1"/>
  <c r="AO153" i="1" s="1"/>
  <c r="AL154" i="1"/>
  <c r="AO154" i="1" s="1"/>
  <c r="AL155" i="1"/>
  <c r="AO155" i="1" s="1"/>
  <c r="AL156" i="1"/>
  <c r="AO156" i="1" s="1"/>
  <c r="AL157" i="1"/>
  <c r="AO157" i="1" s="1"/>
  <c r="AL158" i="1"/>
  <c r="AO158" i="1" s="1"/>
  <c r="AL159" i="1"/>
  <c r="AO159" i="1" s="1"/>
  <c r="AL160" i="1"/>
  <c r="AO160" i="1" s="1"/>
  <c r="AL161" i="1"/>
  <c r="AO161" i="1" s="1"/>
  <c r="AL162" i="1"/>
  <c r="AO162" i="1" s="1"/>
  <c r="AL163" i="1"/>
  <c r="AO163" i="1" s="1"/>
  <c r="AL164" i="1"/>
  <c r="AO164" i="1" s="1"/>
  <c r="AL165" i="1"/>
  <c r="AO165" i="1" s="1"/>
  <c r="AL166" i="1"/>
  <c r="AO166" i="1" s="1"/>
  <c r="AL167" i="1"/>
  <c r="AO167" i="1" s="1"/>
  <c r="AL168" i="1"/>
  <c r="AO168" i="1" s="1"/>
  <c r="AL169" i="1"/>
  <c r="AO169" i="1" s="1"/>
  <c r="AL170" i="1"/>
  <c r="AO170" i="1" s="1"/>
  <c r="AL171" i="1"/>
  <c r="AO171" i="1" s="1"/>
  <c r="AL172" i="1"/>
  <c r="AO172" i="1" s="1"/>
  <c r="AL173" i="1"/>
  <c r="AO173" i="1" s="1"/>
  <c r="AL174" i="1"/>
  <c r="AO174" i="1" s="1"/>
  <c r="AL175" i="1"/>
  <c r="AO175" i="1" s="1"/>
  <c r="AL176" i="1"/>
  <c r="AO176" i="1" s="1"/>
  <c r="AL177" i="1"/>
  <c r="AO177" i="1" s="1"/>
  <c r="AL178" i="1"/>
  <c r="AO178" i="1" s="1"/>
  <c r="AL179" i="1"/>
  <c r="AO179" i="1" s="1"/>
  <c r="AL180" i="1"/>
  <c r="AO180" i="1" s="1"/>
  <c r="AL181" i="1"/>
  <c r="AO181" i="1" s="1"/>
  <c r="AL182" i="1"/>
  <c r="AO182" i="1" s="1"/>
  <c r="AL183" i="1"/>
  <c r="AO183" i="1" s="1"/>
  <c r="AL184" i="1"/>
  <c r="AO184" i="1" s="1"/>
  <c r="AL185" i="1"/>
  <c r="AO185" i="1" s="1"/>
  <c r="AL186" i="1"/>
  <c r="AO186" i="1" s="1"/>
  <c r="AL187" i="1"/>
  <c r="AO187" i="1" s="1"/>
  <c r="AL188" i="1"/>
  <c r="AO188" i="1" s="1"/>
  <c r="AL189" i="1"/>
  <c r="AO189" i="1" s="1"/>
  <c r="AL190" i="1"/>
  <c r="AO190" i="1" s="1"/>
  <c r="AL191" i="1"/>
  <c r="AO191" i="1" s="1"/>
  <c r="AL192" i="1"/>
  <c r="AO192" i="1" s="1"/>
  <c r="AL193" i="1"/>
  <c r="AO193" i="1" s="1"/>
  <c r="AL194" i="1"/>
  <c r="AO194" i="1" s="1"/>
  <c r="AL195" i="1"/>
  <c r="AO195" i="1" s="1"/>
  <c r="AL196" i="1"/>
  <c r="AO196" i="1" s="1"/>
  <c r="AL197" i="1"/>
  <c r="AO197" i="1" s="1"/>
  <c r="AL198" i="1"/>
  <c r="AO198" i="1" s="1"/>
  <c r="AL199" i="1"/>
  <c r="AO199" i="1" s="1"/>
  <c r="AL200" i="1"/>
  <c r="AO200" i="1" s="1"/>
  <c r="AL201" i="1"/>
  <c r="AO201" i="1" s="1"/>
  <c r="AL202" i="1"/>
  <c r="AO202" i="1" s="1"/>
  <c r="AL203" i="1"/>
  <c r="AO203" i="1" s="1"/>
  <c r="AL204" i="1"/>
  <c r="AO204" i="1" s="1"/>
  <c r="AL205" i="1"/>
  <c r="AO205" i="1" s="1"/>
  <c r="AL206" i="1"/>
  <c r="AO206" i="1" s="1"/>
  <c r="AL207" i="1"/>
  <c r="AO207" i="1" s="1"/>
  <c r="AL208" i="1"/>
  <c r="AO208" i="1" s="1"/>
  <c r="AL209" i="1"/>
  <c r="AO209" i="1" s="1"/>
  <c r="AL210" i="1"/>
  <c r="AO210" i="1" s="1"/>
  <c r="AL211" i="1"/>
  <c r="AO211" i="1" s="1"/>
  <c r="AL212" i="1"/>
  <c r="AO212" i="1" s="1"/>
  <c r="AL213" i="1"/>
  <c r="AO213" i="1" s="1"/>
  <c r="AL214" i="1"/>
  <c r="AO214" i="1" s="1"/>
  <c r="AL215" i="1"/>
  <c r="AO215" i="1" s="1"/>
  <c r="AL216" i="1"/>
  <c r="AO216" i="1" s="1"/>
  <c r="AL217" i="1"/>
  <c r="AO217" i="1" s="1"/>
  <c r="AL218" i="1"/>
  <c r="AO218" i="1" s="1"/>
  <c r="AL219" i="1"/>
  <c r="AO219" i="1" s="1"/>
  <c r="AL220" i="1"/>
  <c r="AO220" i="1" s="1"/>
  <c r="AL221" i="1"/>
  <c r="AO221" i="1" s="1"/>
  <c r="AL222" i="1"/>
  <c r="AO222" i="1" s="1"/>
  <c r="AL223" i="1"/>
  <c r="AO223" i="1" s="1"/>
  <c r="AL224" i="1"/>
  <c r="AO224" i="1" s="1"/>
  <c r="AL8" i="1"/>
  <c r="AO8" i="1" s="1"/>
  <c r="AP183" i="1" l="1"/>
  <c r="AP184" i="1"/>
  <c r="AP185" i="1"/>
  <c r="AP186" i="1"/>
  <c r="AP187" i="1"/>
  <c r="AP188" i="1"/>
  <c r="AP189" i="1"/>
  <c r="AP190" i="1"/>
  <c r="AP191" i="1"/>
  <c r="AP192" i="1"/>
  <c r="AP193" i="1"/>
  <c r="AP194" i="1"/>
  <c r="AP195" i="1"/>
  <c r="AP196" i="1"/>
  <c r="AP197" i="1"/>
  <c r="AP198" i="1"/>
  <c r="AP199" i="1"/>
  <c r="AP200" i="1"/>
  <c r="AP201" i="1"/>
  <c r="AP202" i="1"/>
  <c r="AP203" i="1"/>
  <c r="AP204" i="1"/>
  <c r="AP205" i="1"/>
  <c r="AP206" i="1"/>
  <c r="AP207" i="1"/>
  <c r="AP208" i="1"/>
  <c r="AP209" i="1"/>
  <c r="AP210" i="1"/>
  <c r="AP211" i="1"/>
  <c r="AP212" i="1"/>
  <c r="AP213" i="1"/>
  <c r="AP214" i="1"/>
  <c r="AP215" i="1"/>
  <c r="AP216" i="1"/>
  <c r="AP217" i="1"/>
  <c r="AP218" i="1"/>
  <c r="AP219" i="1"/>
  <c r="AP220" i="1"/>
  <c r="AP221" i="1"/>
  <c r="AP222" i="1"/>
  <c r="G226" i="1" l="1"/>
  <c r="AT85" i="1" l="1"/>
  <c r="AT88" i="1"/>
  <c r="AT99" i="1"/>
  <c r="AT116" i="1"/>
  <c r="AT196" i="1"/>
  <c r="AT215" i="1"/>
  <c r="AS118" i="1"/>
  <c r="AT118" i="1" s="1"/>
  <c r="AS119" i="1"/>
  <c r="AT119" i="1" s="1"/>
  <c r="AS120" i="1"/>
  <c r="AT120" i="1" s="1"/>
  <c r="AS121" i="1"/>
  <c r="AT121" i="1" s="1"/>
  <c r="AS122" i="1"/>
  <c r="AT122" i="1" s="1"/>
  <c r="AS123" i="1"/>
  <c r="AT123" i="1" s="1"/>
  <c r="AS124" i="1"/>
  <c r="AT124" i="1" s="1"/>
  <c r="AS125" i="1"/>
  <c r="AT125" i="1" s="1"/>
  <c r="AS126" i="1"/>
  <c r="AT126" i="1" s="1"/>
  <c r="AS127" i="1"/>
  <c r="AT127" i="1" s="1"/>
  <c r="AS128" i="1"/>
  <c r="AT128" i="1" s="1"/>
  <c r="AS129" i="1"/>
  <c r="AT129" i="1" s="1"/>
  <c r="AS130" i="1"/>
  <c r="AT130" i="1" s="1"/>
  <c r="AS131" i="1"/>
  <c r="AT131" i="1" s="1"/>
  <c r="AS132" i="1"/>
  <c r="AT132" i="1" s="1"/>
  <c r="AS133" i="1"/>
  <c r="AT133" i="1" s="1"/>
  <c r="AS134" i="1"/>
  <c r="AT134" i="1" s="1"/>
  <c r="AS135" i="1"/>
  <c r="AT135" i="1" s="1"/>
  <c r="AS136" i="1"/>
  <c r="AT136" i="1" s="1"/>
  <c r="AS137" i="1"/>
  <c r="AT137" i="1" s="1"/>
  <c r="AS138" i="1"/>
  <c r="AT138" i="1" s="1"/>
  <c r="AS139" i="1"/>
  <c r="AT139" i="1" s="1"/>
  <c r="AS140" i="1"/>
  <c r="AT140" i="1" s="1"/>
  <c r="AS141" i="1"/>
  <c r="AT141" i="1" s="1"/>
  <c r="AS142" i="1"/>
  <c r="AT142" i="1" s="1"/>
  <c r="AS143" i="1"/>
  <c r="AT143" i="1" s="1"/>
  <c r="AS144" i="1"/>
  <c r="AT144" i="1" s="1"/>
  <c r="AS145" i="1"/>
  <c r="AT145" i="1" s="1"/>
  <c r="AS146" i="1"/>
  <c r="AT146" i="1" s="1"/>
  <c r="AS147" i="1"/>
  <c r="AT147" i="1" s="1"/>
  <c r="AS148" i="1"/>
  <c r="AT148" i="1" s="1"/>
  <c r="AS149" i="1"/>
  <c r="AT149" i="1" s="1"/>
  <c r="AS150" i="1"/>
  <c r="AT150" i="1" s="1"/>
  <c r="AS151" i="1"/>
  <c r="AT151" i="1" s="1"/>
  <c r="AS152" i="1"/>
  <c r="AT152" i="1" s="1"/>
  <c r="AS153" i="1"/>
  <c r="AT153" i="1" s="1"/>
  <c r="AS154" i="1"/>
  <c r="AT154" i="1" s="1"/>
  <c r="AS155" i="1"/>
  <c r="AT155" i="1" s="1"/>
  <c r="AS156" i="1"/>
  <c r="AT156" i="1" s="1"/>
  <c r="AS157" i="1"/>
  <c r="AT157" i="1" s="1"/>
  <c r="AS158" i="1"/>
  <c r="AT158" i="1" s="1"/>
  <c r="AS159" i="1"/>
  <c r="AT159" i="1" s="1"/>
  <c r="AS160" i="1"/>
  <c r="AT160" i="1" s="1"/>
  <c r="AS161" i="1"/>
  <c r="AT161" i="1" s="1"/>
  <c r="AS162" i="1"/>
  <c r="AT162" i="1" s="1"/>
  <c r="AS163" i="1"/>
  <c r="AT163" i="1" s="1"/>
  <c r="AS164" i="1"/>
  <c r="AT164" i="1" s="1"/>
  <c r="AS165" i="1"/>
  <c r="AT165" i="1" s="1"/>
  <c r="AS166" i="1"/>
  <c r="AT166" i="1" s="1"/>
  <c r="AS167" i="1"/>
  <c r="AT167" i="1" s="1"/>
  <c r="AS168" i="1"/>
  <c r="AT168" i="1" s="1"/>
  <c r="AS169" i="1"/>
  <c r="AT169" i="1" s="1"/>
  <c r="AS170" i="1"/>
  <c r="AT170" i="1" s="1"/>
  <c r="AS171" i="1"/>
  <c r="AT171" i="1" s="1"/>
  <c r="AS172" i="1"/>
  <c r="AT172" i="1" s="1"/>
  <c r="AS173" i="1"/>
  <c r="AT173" i="1" s="1"/>
  <c r="AS174" i="1"/>
  <c r="AT174" i="1" s="1"/>
  <c r="AS175" i="1"/>
  <c r="AT175" i="1" s="1"/>
  <c r="AS176" i="1"/>
  <c r="AT176" i="1" s="1"/>
  <c r="AS177" i="1"/>
  <c r="AT177" i="1" s="1"/>
  <c r="AS178" i="1"/>
  <c r="AT178" i="1" s="1"/>
  <c r="AS179" i="1"/>
  <c r="AT179" i="1" s="1"/>
  <c r="AS180" i="1"/>
  <c r="AT180" i="1" s="1"/>
  <c r="AS181" i="1"/>
  <c r="AT181" i="1" s="1"/>
  <c r="AS182" i="1"/>
  <c r="AT182" i="1" s="1"/>
  <c r="AS183" i="1"/>
  <c r="AT183" i="1" s="1"/>
  <c r="AS184" i="1"/>
  <c r="AT184" i="1" s="1"/>
  <c r="AS185" i="1"/>
  <c r="AT185" i="1" s="1"/>
  <c r="AS186" i="1"/>
  <c r="AT186" i="1" s="1"/>
  <c r="AS187" i="1"/>
  <c r="AT187" i="1" s="1"/>
  <c r="AS188" i="1"/>
  <c r="AT188" i="1" s="1"/>
  <c r="AS189" i="1"/>
  <c r="AT189" i="1" s="1"/>
  <c r="AS190" i="1"/>
  <c r="AT190" i="1" s="1"/>
  <c r="AS191" i="1"/>
  <c r="AT191" i="1" s="1"/>
  <c r="AS192" i="1"/>
  <c r="AT192" i="1" s="1"/>
  <c r="AS193" i="1"/>
  <c r="AT193" i="1" s="1"/>
  <c r="AS194" i="1"/>
  <c r="AT194" i="1" s="1"/>
  <c r="AS195" i="1"/>
  <c r="AT195" i="1" s="1"/>
  <c r="AS197" i="1"/>
  <c r="AT197" i="1" s="1"/>
  <c r="AS198" i="1"/>
  <c r="AT198" i="1" s="1"/>
  <c r="AS199" i="1"/>
  <c r="AT199" i="1" s="1"/>
  <c r="AS200" i="1"/>
  <c r="AT200" i="1" s="1"/>
  <c r="AS201" i="1"/>
  <c r="AT201" i="1" s="1"/>
  <c r="AS202" i="1"/>
  <c r="AT202" i="1" s="1"/>
  <c r="AS203" i="1"/>
  <c r="AT203" i="1" s="1"/>
  <c r="AS204" i="1"/>
  <c r="AT204" i="1" s="1"/>
  <c r="AS205" i="1"/>
  <c r="AT205" i="1" s="1"/>
  <c r="AS206" i="1"/>
  <c r="AT206" i="1" s="1"/>
  <c r="AS207" i="1"/>
  <c r="AT207" i="1" s="1"/>
  <c r="AS208" i="1"/>
  <c r="AT208" i="1" s="1"/>
  <c r="AS209" i="1"/>
  <c r="AT209" i="1" s="1"/>
  <c r="AS210" i="1"/>
  <c r="AT210" i="1" s="1"/>
  <c r="AS211" i="1"/>
  <c r="AT211" i="1" s="1"/>
  <c r="AS212" i="1"/>
  <c r="AT212" i="1" s="1"/>
  <c r="AS213" i="1"/>
  <c r="AT213" i="1" s="1"/>
  <c r="AS214" i="1"/>
  <c r="AT214" i="1" s="1"/>
  <c r="AS216" i="1"/>
  <c r="AT216" i="1" s="1"/>
  <c r="AS217" i="1"/>
  <c r="AT217" i="1" s="1"/>
  <c r="AS218" i="1"/>
  <c r="AT218" i="1" s="1"/>
  <c r="AS219" i="1"/>
  <c r="AT219" i="1" s="1"/>
  <c r="AS220" i="1"/>
  <c r="AT220" i="1" s="1"/>
  <c r="AS221" i="1"/>
  <c r="AT221" i="1" s="1"/>
  <c r="AS222" i="1"/>
  <c r="AT222" i="1" s="1"/>
  <c r="AS223" i="1"/>
  <c r="AT223" i="1" s="1"/>
  <c r="AS224" i="1"/>
  <c r="AT224" i="1" s="1"/>
  <c r="AS101" i="1"/>
  <c r="AT101" i="1" s="1"/>
  <c r="AS102" i="1"/>
  <c r="AT102" i="1" s="1"/>
  <c r="AS103" i="1"/>
  <c r="AT103" i="1" s="1"/>
  <c r="AS104" i="1"/>
  <c r="AT104" i="1" s="1"/>
  <c r="AS105" i="1"/>
  <c r="AT105" i="1" s="1"/>
  <c r="AS106" i="1"/>
  <c r="AT106" i="1" s="1"/>
  <c r="AS107" i="1"/>
  <c r="AT107" i="1" s="1"/>
  <c r="AS108" i="1"/>
  <c r="AT108" i="1" s="1"/>
  <c r="AS109" i="1"/>
  <c r="AT109" i="1" s="1"/>
  <c r="AS110" i="1"/>
  <c r="AT110" i="1" s="1"/>
  <c r="AS111" i="1"/>
  <c r="AT111" i="1" s="1"/>
  <c r="AS112" i="1"/>
  <c r="AT112" i="1" s="1"/>
  <c r="AS113" i="1"/>
  <c r="AT113" i="1" s="1"/>
  <c r="AS114" i="1"/>
  <c r="AT114" i="1" s="1"/>
  <c r="AS115" i="1"/>
  <c r="AT115" i="1" s="1"/>
  <c r="AS117" i="1"/>
  <c r="AT117" i="1" s="1"/>
  <c r="AS90" i="1"/>
  <c r="AT90" i="1" s="1"/>
  <c r="AS91" i="1"/>
  <c r="AT91" i="1" s="1"/>
  <c r="AS92" i="1"/>
  <c r="AT92" i="1" s="1"/>
  <c r="AS93" i="1"/>
  <c r="AT93" i="1" s="1"/>
  <c r="AS94" i="1"/>
  <c r="AT94" i="1" s="1"/>
  <c r="AS95" i="1"/>
  <c r="AT95" i="1" s="1"/>
  <c r="AS96" i="1"/>
  <c r="AT96" i="1" s="1"/>
  <c r="AS97" i="1"/>
  <c r="AT97" i="1" s="1"/>
  <c r="AS98" i="1"/>
  <c r="AT98" i="1" s="1"/>
  <c r="AS100" i="1"/>
  <c r="AT100" i="1" s="1"/>
  <c r="AS89" i="1"/>
  <c r="AT89" i="1" s="1"/>
  <c r="AS87" i="1"/>
  <c r="AT87" i="1" s="1"/>
  <c r="AS86" i="1"/>
  <c r="AT86" i="1" s="1"/>
  <c r="AS9" i="1"/>
  <c r="AT9" i="1" s="1"/>
  <c r="AS10" i="1"/>
  <c r="AT10" i="1" s="1"/>
  <c r="AS11" i="1"/>
  <c r="AT11" i="1" s="1"/>
  <c r="AS12" i="1"/>
  <c r="AT12" i="1" s="1"/>
  <c r="AS13" i="1"/>
  <c r="AT13" i="1" s="1"/>
  <c r="AS14" i="1"/>
  <c r="AT14" i="1" s="1"/>
  <c r="AS15" i="1"/>
  <c r="AT15" i="1" s="1"/>
  <c r="AS16" i="1"/>
  <c r="AT16" i="1" s="1"/>
  <c r="AS17" i="1"/>
  <c r="AT17" i="1" s="1"/>
  <c r="AS18" i="1"/>
  <c r="AT18" i="1" s="1"/>
  <c r="AS19" i="1"/>
  <c r="AT19" i="1" s="1"/>
  <c r="AS20" i="1"/>
  <c r="AT20" i="1" s="1"/>
  <c r="AS21" i="1"/>
  <c r="AT21" i="1" s="1"/>
  <c r="AS22" i="1"/>
  <c r="AT22" i="1" s="1"/>
  <c r="AS23" i="1"/>
  <c r="AT23" i="1" s="1"/>
  <c r="AS24" i="1"/>
  <c r="AT24" i="1" s="1"/>
  <c r="AS25" i="1"/>
  <c r="AT25" i="1" s="1"/>
  <c r="AS26" i="1"/>
  <c r="AT26" i="1" s="1"/>
  <c r="AS27" i="1"/>
  <c r="AT27" i="1" s="1"/>
  <c r="AS28" i="1"/>
  <c r="AT28" i="1" s="1"/>
  <c r="AS29" i="1"/>
  <c r="AT29" i="1" s="1"/>
  <c r="AS30" i="1"/>
  <c r="AT30" i="1" s="1"/>
  <c r="AS31" i="1"/>
  <c r="AT31" i="1" s="1"/>
  <c r="AS32" i="1"/>
  <c r="AT32" i="1" s="1"/>
  <c r="AS33" i="1"/>
  <c r="AT33" i="1" s="1"/>
  <c r="AS34" i="1"/>
  <c r="AT34" i="1" s="1"/>
  <c r="AS35" i="1"/>
  <c r="AT35" i="1" s="1"/>
  <c r="AS36" i="1"/>
  <c r="AT36" i="1" s="1"/>
  <c r="AS37" i="1"/>
  <c r="AT37" i="1" s="1"/>
  <c r="AS38" i="1"/>
  <c r="AT38" i="1" s="1"/>
  <c r="AS39" i="1"/>
  <c r="AT39" i="1" s="1"/>
  <c r="AS40" i="1"/>
  <c r="AT40" i="1" s="1"/>
  <c r="AS41" i="1"/>
  <c r="AT41" i="1" s="1"/>
  <c r="AS42" i="1"/>
  <c r="AT42" i="1" s="1"/>
  <c r="AS43" i="1"/>
  <c r="AT43" i="1" s="1"/>
  <c r="AS44" i="1"/>
  <c r="AT44" i="1" s="1"/>
  <c r="AS45" i="1"/>
  <c r="AT45" i="1" s="1"/>
  <c r="AS46" i="1"/>
  <c r="AT46" i="1" s="1"/>
  <c r="AS47" i="1"/>
  <c r="AT47" i="1" s="1"/>
  <c r="AS48" i="1"/>
  <c r="AT48" i="1" s="1"/>
  <c r="AS49" i="1"/>
  <c r="AT49" i="1" s="1"/>
  <c r="AS50" i="1"/>
  <c r="AT50" i="1" s="1"/>
  <c r="AS51" i="1"/>
  <c r="AT51" i="1" s="1"/>
  <c r="AS52" i="1"/>
  <c r="AT52" i="1" s="1"/>
  <c r="AS53" i="1"/>
  <c r="AT53" i="1" s="1"/>
  <c r="AS54" i="1"/>
  <c r="AT54" i="1" s="1"/>
  <c r="AS55" i="1"/>
  <c r="AT55" i="1" s="1"/>
  <c r="AS56" i="1"/>
  <c r="AT56" i="1" s="1"/>
  <c r="AS57" i="1"/>
  <c r="AT57" i="1" s="1"/>
  <c r="AS58" i="1"/>
  <c r="AT58" i="1" s="1"/>
  <c r="AS59" i="1"/>
  <c r="AT59" i="1" s="1"/>
  <c r="AS60" i="1"/>
  <c r="AT60" i="1" s="1"/>
  <c r="AS61" i="1"/>
  <c r="AT61" i="1" s="1"/>
  <c r="AS62" i="1"/>
  <c r="AT62" i="1" s="1"/>
  <c r="AS63" i="1"/>
  <c r="AT63" i="1" s="1"/>
  <c r="AS64" i="1"/>
  <c r="AT64" i="1" s="1"/>
  <c r="AS65" i="1"/>
  <c r="AT65" i="1" s="1"/>
  <c r="AS66" i="1"/>
  <c r="AT66" i="1" s="1"/>
  <c r="AS67" i="1"/>
  <c r="AT67" i="1" s="1"/>
  <c r="AS68" i="1"/>
  <c r="AT68" i="1" s="1"/>
  <c r="AS69" i="1"/>
  <c r="AT69" i="1" s="1"/>
  <c r="AS70" i="1"/>
  <c r="AT70" i="1" s="1"/>
  <c r="AS71" i="1"/>
  <c r="AT71" i="1" s="1"/>
  <c r="AS72" i="1"/>
  <c r="AT72" i="1" s="1"/>
  <c r="AS73" i="1"/>
  <c r="AT73" i="1" s="1"/>
  <c r="AS74" i="1"/>
  <c r="AT74" i="1" s="1"/>
  <c r="AS75" i="1"/>
  <c r="AT75" i="1" s="1"/>
  <c r="AS76" i="1"/>
  <c r="AT76" i="1" s="1"/>
  <c r="AS77" i="1"/>
  <c r="AT77" i="1" s="1"/>
  <c r="AS78" i="1"/>
  <c r="AT78" i="1" s="1"/>
  <c r="AS79" i="1"/>
  <c r="AT79" i="1" s="1"/>
  <c r="AS80" i="1"/>
  <c r="AT80" i="1" s="1"/>
  <c r="AS81" i="1"/>
  <c r="AT81" i="1" s="1"/>
  <c r="AS82" i="1"/>
  <c r="AT82" i="1" s="1"/>
  <c r="AS83" i="1"/>
  <c r="AT83" i="1" s="1"/>
  <c r="AS84" i="1"/>
  <c r="AT84" i="1" s="1"/>
  <c r="AS8" i="1"/>
  <c r="AT8" i="1" s="1"/>
  <c r="AT225" i="1" l="1"/>
  <c r="AS225" i="1"/>
  <c r="AD225" i="1"/>
  <c r="AD233" i="1" s="1"/>
  <c r="E9" i="1" l="1"/>
  <c r="E10" i="1"/>
  <c r="I225" i="1" l="1"/>
  <c r="J225" i="1"/>
  <c r="J233" i="1" s="1"/>
  <c r="K225" i="1"/>
  <c r="K233" i="1" s="1"/>
  <c r="L225" i="1"/>
  <c r="L233" i="1" s="1"/>
  <c r="M225" i="1"/>
  <c r="M233" i="1" s="1"/>
  <c r="N225" i="1"/>
  <c r="N233" i="1" s="1"/>
  <c r="O225" i="1"/>
  <c r="O233" i="1" s="1"/>
  <c r="P225" i="1"/>
  <c r="P233" i="1" s="1"/>
  <c r="Q225" i="1"/>
  <c r="C24" i="5" s="1"/>
  <c r="R225" i="1"/>
  <c r="S225" i="1"/>
  <c r="S233" i="1" s="1"/>
  <c r="T225" i="1"/>
  <c r="U225" i="1"/>
  <c r="U233" i="1" s="1"/>
  <c r="V225" i="1"/>
  <c r="V233" i="1" s="1"/>
  <c r="W225" i="1"/>
  <c r="W233" i="1" s="1"/>
  <c r="X225" i="1"/>
  <c r="X233" i="1" s="1"/>
  <c r="Y225" i="1"/>
  <c r="Y233" i="1" s="1"/>
  <c r="Z225" i="1"/>
  <c r="Z233" i="1" s="1"/>
  <c r="AA225" i="1"/>
  <c r="AA233" i="1" s="1"/>
  <c r="AB225" i="1"/>
  <c r="AB233" i="1" s="1"/>
  <c r="AC225" i="1"/>
  <c r="AC233" i="1" s="1"/>
  <c r="AE225" i="1"/>
  <c r="AE233" i="1" s="1"/>
  <c r="AF225" i="1"/>
  <c r="AF233" i="1" s="1"/>
  <c r="AG225" i="1"/>
  <c r="AG233" i="1" s="1"/>
  <c r="AH225" i="1"/>
  <c r="AJ225" i="1"/>
  <c r="AK225" i="1"/>
  <c r="C26" i="5"/>
  <c r="C22" i="5"/>
  <c r="E8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AI225" i="1" l="1"/>
  <c r="R226" i="1"/>
  <c r="R233" i="1"/>
  <c r="Q226" i="1"/>
  <c r="Q233" i="1"/>
  <c r="T233" i="1"/>
  <c r="AH226" i="1"/>
  <c r="AH233" i="1"/>
  <c r="I233" i="1"/>
  <c r="C45" i="5"/>
  <c r="C42" i="5"/>
  <c r="C40" i="5"/>
  <c r="C38" i="5"/>
  <c r="C35" i="5"/>
  <c r="C33" i="5"/>
  <c r="C31" i="5"/>
  <c r="C28" i="5"/>
  <c r="C25" i="5"/>
  <c r="C23" i="5"/>
  <c r="C21" i="5"/>
  <c r="C19" i="5"/>
  <c r="C17" i="5"/>
  <c r="C44" i="5"/>
  <c r="C41" i="5"/>
  <c r="C39" i="5"/>
  <c r="C36" i="5"/>
  <c r="C34" i="5"/>
  <c r="C32" i="5"/>
  <c r="C30" i="5"/>
  <c r="C20" i="5"/>
  <c r="C18" i="5"/>
  <c r="C16" i="5"/>
  <c r="E225" i="1"/>
  <c r="AI233" i="1" l="1"/>
  <c r="AI234" i="1" s="1"/>
  <c r="AI227" i="1"/>
  <c r="AN225" i="1"/>
  <c r="F225" i="1"/>
  <c r="G225" i="1"/>
  <c r="H225" i="1"/>
  <c r="AP225" i="1" l="1"/>
  <c r="AO225" i="1"/>
  <c r="F13" i="5"/>
  <c r="D13" i="5"/>
  <c r="E13" i="5"/>
  <c r="E45" i="5" s="1"/>
  <c r="E44" i="5" l="1"/>
  <c r="E23" i="5"/>
  <c r="E24" i="5"/>
  <c r="E25" i="5"/>
  <c r="E16" i="5"/>
  <c r="E17" i="5"/>
  <c r="D16" i="5"/>
  <c r="D31" i="5"/>
  <c r="F22" i="5"/>
  <c r="D20" i="5"/>
  <c r="D42" i="5"/>
  <c r="F31" i="5"/>
  <c r="E42" i="5"/>
  <c r="E19" i="5"/>
  <c r="D21" i="5"/>
  <c r="D41" i="5"/>
  <c r="F34" i="5"/>
  <c r="E28" i="5"/>
  <c r="D34" i="5"/>
  <c r="F23" i="5"/>
  <c r="E36" i="5"/>
  <c r="F16" i="5"/>
  <c r="E39" i="5"/>
  <c r="E20" i="5"/>
  <c r="F21" i="5"/>
  <c r="F37" i="5"/>
  <c r="E34" i="5"/>
  <c r="F20" i="5"/>
  <c r="F42" i="5"/>
  <c r="D39" i="5"/>
  <c r="E37" i="5"/>
  <c r="D18" i="5"/>
  <c r="E22" i="5"/>
  <c r="F33" i="5"/>
  <c r="F27" i="5"/>
  <c r="E27" i="5"/>
  <c r="D17" i="5"/>
  <c r="F36" i="5"/>
  <c r="D33" i="5"/>
  <c r="E31" i="5"/>
  <c r="E21" i="5"/>
  <c r="D32" i="5"/>
  <c r="D40" i="5"/>
  <c r="F17" i="5"/>
  <c r="D23" i="5"/>
  <c r="E30" i="5"/>
  <c r="E38" i="5"/>
  <c r="D19" i="5"/>
  <c r="F30" i="5"/>
  <c r="F38" i="5"/>
  <c r="D22" i="5"/>
  <c r="D35" i="5"/>
  <c r="D44" i="5"/>
  <c r="E33" i="5"/>
  <c r="E41" i="5"/>
  <c r="F41" i="5"/>
  <c r="D30" i="5"/>
  <c r="E18" i="5"/>
  <c r="D38" i="5"/>
  <c r="F28" i="5"/>
  <c r="F19" i="5"/>
  <c r="D28" i="5"/>
  <c r="D27" i="5"/>
  <c r="E32" i="5"/>
  <c r="E40" i="5"/>
  <c r="F18" i="5"/>
  <c r="F32" i="5"/>
  <c r="F40" i="5"/>
  <c r="D26" i="5"/>
  <c r="D37" i="5"/>
  <c r="E26" i="5"/>
  <c r="E35" i="5"/>
  <c r="D36" i="5"/>
  <c r="F26" i="5"/>
  <c r="F35" i="5"/>
  <c r="D43" i="5" l="1"/>
  <c r="E43" i="5"/>
  <c r="F15" i="5"/>
  <c r="D29" i="5"/>
  <c r="D15" i="5"/>
  <c r="E29" i="5"/>
  <c r="E15" i="5"/>
  <c r="E47" i="5" l="1"/>
  <c r="D47" i="5"/>
  <c r="D48" i="5" s="1"/>
  <c r="D49" i="5" s="1"/>
  <c r="D51" i="5" s="1"/>
  <c r="E48" i="5" l="1"/>
  <c r="E49" i="5" s="1"/>
  <c r="E51" i="5" s="1"/>
  <c r="C43" i="5"/>
  <c r="C15" i="5" l="1"/>
  <c r="C29" i="5"/>
  <c r="F29" i="5" s="1"/>
  <c r="C47" i="5" l="1"/>
  <c r="C48" i="5" s="1"/>
  <c r="F47" i="5"/>
  <c r="F48" i="5" s="1"/>
  <c r="F49" i="5" s="1"/>
  <c r="C49" i="5" l="1"/>
  <c r="C50" i="5" s="1"/>
  <c r="F51" i="5"/>
</calcChain>
</file>

<file path=xl/sharedStrings.xml><?xml version="1.0" encoding="utf-8"?>
<sst xmlns="http://schemas.openxmlformats.org/spreadsheetml/2006/main" count="646" uniqueCount="621">
  <si>
    <t>Побудинкові тарифи на послуги з утримання будинків і споруд та прибудинкових територій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</si>
  <si>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</si>
  <si>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</si>
  <si>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</si>
  <si>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</si>
  <si>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</si>
  <si>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</si>
  <si>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</si>
  <si>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</si>
  <si>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</si>
  <si>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</si>
  <si>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</si>
  <si>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</si>
  <si>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</si>
  <si>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</si>
  <si>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</si>
  <si>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</si>
  <si>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</si>
  <si>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</si>
  <si>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</si>
  <si>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</si>
  <si>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</si>
  <si>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</si>
  <si>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</si>
  <si>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</si>
  <si>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</si>
  <si>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</si>
  <si>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</si>
  <si>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</si>
  <si>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№ п/п</t>
  </si>
  <si>
    <t>Адреса будинку</t>
  </si>
  <si>
    <t>поверх</t>
  </si>
  <si>
    <t>Прибирання прибудинкової території</t>
  </si>
  <si>
    <t>Технічне обслуговування ліфтів</t>
  </si>
  <si>
    <t>Обслуговування систем диспетчеризації</t>
  </si>
  <si>
    <t>Дератизація</t>
  </si>
  <si>
    <t>Дезінсекція</t>
  </si>
  <si>
    <t>Обслуговування димових та вентиляційних каналів</t>
  </si>
  <si>
    <t>Прибирання і вивезення снігу, посипання частини прибудинкової території, призначеної для проходу та проїзду, протиожеледними сумішами</t>
  </si>
  <si>
    <t>Освітлення місць загального користування і підвалів та підкачування води</t>
  </si>
  <si>
    <t>Енергопостачання ліфтів</t>
  </si>
  <si>
    <t>Загальне виконання</t>
  </si>
  <si>
    <t>Начальник ПЕВ</t>
  </si>
  <si>
    <t>Статті тарифу</t>
  </si>
  <si>
    <t>Вибір адреси будинку</t>
  </si>
  <si>
    <t>2</t>
  </si>
  <si>
    <t xml:space="preserve">Комунальне підприємство “ЖЕК-13” Чернігівської міської ради </t>
  </si>
  <si>
    <t>№ будинку</t>
  </si>
  <si>
    <t>вул. 21-го Вересня, 3</t>
  </si>
  <si>
    <t>вул. Миру, 1</t>
  </si>
  <si>
    <t>вул. Миру, 2</t>
  </si>
  <si>
    <t>вул. Нечуя-Левицького, 12</t>
  </si>
  <si>
    <t>вул. Ремзаводська, 1</t>
  </si>
  <si>
    <t>вул. Ремзаводська, 9</t>
  </si>
  <si>
    <t>вул. Танкiстiв, 1</t>
  </si>
  <si>
    <t>вул. Танкiстiв, 11</t>
  </si>
  <si>
    <t>вул. Танкiстiв, 7</t>
  </si>
  <si>
    <t>вул. Танкiстiв, 9</t>
  </si>
  <si>
    <t>вул. Євгена Онацького, 39</t>
  </si>
  <si>
    <t>вул. Гребiнки, 89</t>
  </si>
  <si>
    <t>вул. Забарiвська, 22</t>
  </si>
  <si>
    <t>вул. Льотна, 18</t>
  </si>
  <si>
    <t>вул. Льотна, 19</t>
  </si>
  <si>
    <t>вул. Льотна, 20</t>
  </si>
  <si>
    <t>вул. Максима Загривного, 5</t>
  </si>
  <si>
    <t>вул. Миру, 12</t>
  </si>
  <si>
    <t>проспект Миру, 147</t>
  </si>
  <si>
    <t>проспект Миру, 149</t>
  </si>
  <si>
    <t>проспект Миру, 151</t>
  </si>
  <si>
    <t>проспект Миру, 153</t>
  </si>
  <si>
    <t>проспект Миру, 188</t>
  </si>
  <si>
    <t>проспект Миру, 197</t>
  </si>
  <si>
    <t>проспект Миру, 199</t>
  </si>
  <si>
    <t>проспект Миру, 201</t>
  </si>
  <si>
    <t>вул. Нафтовикiв, 10</t>
  </si>
  <si>
    <t>вул. Нафтовикiв, 11</t>
  </si>
  <si>
    <t>вул. Нафтовикiв, 12</t>
  </si>
  <si>
    <t>вул. Нафтовикiв, 13</t>
  </si>
  <si>
    <t>вул. Нафтовикiв, 14</t>
  </si>
  <si>
    <t>вул. Нафтовикiв, 15</t>
  </si>
  <si>
    <t>вул. Нафтовикiв, 16</t>
  </si>
  <si>
    <t>вул. Нафтовикiв, 17</t>
  </si>
  <si>
    <t>вул. Нафтовикiв, 19</t>
  </si>
  <si>
    <t>вул. Нафтовикiв, 6</t>
  </si>
  <si>
    <t>вул. Нафтовикiв, 7</t>
  </si>
  <si>
    <t>вул. Нафтовикiв, 8</t>
  </si>
  <si>
    <t>вул. Нафтовикiв, 9</t>
  </si>
  <si>
    <t>вул. Ремзаводська, 10</t>
  </si>
  <si>
    <t>вул. Ремзаводська, 12</t>
  </si>
  <si>
    <t>вул. Ремзаводська, 14</t>
  </si>
  <si>
    <t>вул. Ремзаводська, 16</t>
  </si>
  <si>
    <t>вул. Інструментальна, 24а</t>
  </si>
  <si>
    <t>проспект Миру, 143</t>
  </si>
  <si>
    <t>проспект Миру, 155</t>
  </si>
  <si>
    <t>проспект Миру, 157</t>
  </si>
  <si>
    <t>проспект Миру, 159</t>
  </si>
  <si>
    <t>проспект Миру, 161</t>
  </si>
  <si>
    <t>вул. 2-й кiлометр, 6</t>
  </si>
  <si>
    <t>вул. Льотна, 4</t>
  </si>
  <si>
    <t>вул. Льотна, 5</t>
  </si>
  <si>
    <t>вул. Льотна, 6</t>
  </si>
  <si>
    <t>вул. Авiаторiв, 19</t>
  </si>
  <si>
    <t>вул. Волковича, 12</t>
  </si>
  <si>
    <t>вул. Волковича, 15</t>
  </si>
  <si>
    <t>вул. Волковича, 17</t>
  </si>
  <si>
    <t>вул. Волковича, 19</t>
  </si>
  <si>
    <t>вул. Волковича, 21</t>
  </si>
  <si>
    <t>вул. Волковича, 23</t>
  </si>
  <si>
    <t>вул. Волковича, 3</t>
  </si>
  <si>
    <t>вул. Волковича, 5</t>
  </si>
  <si>
    <t>вул. Волковича, 7</t>
  </si>
  <si>
    <t>вул. Волковича, 9</t>
  </si>
  <si>
    <t>вул. Елеваторна, 2</t>
  </si>
  <si>
    <t>вул. Льотна, 1</t>
  </si>
  <si>
    <t>вул. Льотна, 3</t>
  </si>
  <si>
    <t>вул. Льотна, 7</t>
  </si>
  <si>
    <t>вул. Льотна, 9</t>
  </si>
  <si>
    <t>вул. Льотна, 10</t>
  </si>
  <si>
    <t>вул. Льотна, 12</t>
  </si>
  <si>
    <t>вул. Льотна, 13</t>
  </si>
  <si>
    <t>вул. Льотна, 14</t>
  </si>
  <si>
    <t>вул. Льотна, 15</t>
  </si>
  <si>
    <t>вул. Льотна, 16</t>
  </si>
  <si>
    <t>вул. Льотна, 17</t>
  </si>
  <si>
    <t>вул. Льотна, 21</t>
  </si>
  <si>
    <t>вул. Льотна, 23</t>
  </si>
  <si>
    <t>вул. Льотна, 25</t>
  </si>
  <si>
    <t>вул. Льотна, 29</t>
  </si>
  <si>
    <t>проспект Миру, 193</t>
  </si>
  <si>
    <t>проспект Миру, 206</t>
  </si>
  <si>
    <t>проспект Миру, 207</t>
  </si>
  <si>
    <t>проспект Миру, 209</t>
  </si>
  <si>
    <t>проспект Миру, 211</t>
  </si>
  <si>
    <t>проспект Миру, 212</t>
  </si>
  <si>
    <t>проспект Миру, 214</t>
  </si>
  <si>
    <t>вул. Мстиславська, 130</t>
  </si>
  <si>
    <t>вул. Мстиславська, 132</t>
  </si>
  <si>
    <t>вул. Мстиславська, 134</t>
  </si>
  <si>
    <t>вул. Мстиславська, 138</t>
  </si>
  <si>
    <t>вул. Мстиславська, 140</t>
  </si>
  <si>
    <t>вул. Мстиславська, 169</t>
  </si>
  <si>
    <t>вул. Мстиславська, 171</t>
  </si>
  <si>
    <t>вул. Мстиславська, 175</t>
  </si>
  <si>
    <t>вул. Мстиславська, 177</t>
  </si>
  <si>
    <t>вул. Нафтовикiв, 1</t>
  </si>
  <si>
    <t>вул. Партизанська, 51</t>
  </si>
  <si>
    <t>вул. Партизанська, 53</t>
  </si>
  <si>
    <t>вул. Красносiльського, 87</t>
  </si>
  <si>
    <t>вул. Незалежностi, 22</t>
  </si>
  <si>
    <t>вул. Волковича, 2</t>
  </si>
  <si>
    <t>вул. Волковича, 4</t>
  </si>
  <si>
    <t>вул. Волковича, 6</t>
  </si>
  <si>
    <t>вул. Волковича, 8</t>
  </si>
  <si>
    <t>вул. Героїв Чорнобиля, 1</t>
  </si>
  <si>
    <t>вул. Красносiльського, 49</t>
  </si>
  <si>
    <t>вул. Красносiльського, 75</t>
  </si>
  <si>
    <t>вул. Льотна, 22</t>
  </si>
  <si>
    <t>проспект Миру, 190</t>
  </si>
  <si>
    <t>проспект Миру, 204</t>
  </si>
  <si>
    <t>проспект Миру, 210</t>
  </si>
  <si>
    <t>проспект Миру, 215</t>
  </si>
  <si>
    <t>проспект Миру, 251</t>
  </si>
  <si>
    <t>проспект Миру, 253</t>
  </si>
  <si>
    <t>проспект Миру, 255</t>
  </si>
  <si>
    <t>проспект Миру, 257</t>
  </si>
  <si>
    <t>проспект Миру, 271</t>
  </si>
  <si>
    <t>вул. Мстиславська, 179</t>
  </si>
  <si>
    <t>вул. Нафтовикiв, 21</t>
  </si>
  <si>
    <t>вул. Незалежностi, 46</t>
  </si>
  <si>
    <t>вул. Незалежностi, 60</t>
  </si>
  <si>
    <t>вул. Незалежностi, 62</t>
  </si>
  <si>
    <t>вул. Незалежностi, 70</t>
  </si>
  <si>
    <t>вул. Незалежностi, 72</t>
  </si>
  <si>
    <t>вул. Волковича, 10</t>
  </si>
  <si>
    <t>вул. Героїв Чорнобиля, 5</t>
  </si>
  <si>
    <t>проспект Миру, 269</t>
  </si>
  <si>
    <t>вул. Незалежностi, 40</t>
  </si>
  <si>
    <t xml:space="preserve">Водопостачання </t>
  </si>
  <si>
    <t>Водвідведення</t>
  </si>
  <si>
    <t>Теплопостачання</t>
  </si>
  <si>
    <t>Гарячого водопостачання</t>
  </si>
  <si>
    <t>Зливової каналізації</t>
  </si>
  <si>
    <t>Електропостачання</t>
  </si>
  <si>
    <t>Газопостачання</t>
  </si>
  <si>
    <t>Аварійне обслуговування</t>
  </si>
  <si>
    <t>Технічне обслуговування внутрішньобудинкових систем: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</si>
  <si>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 в тому числі спортивних, дитячих та іншиї майданчиків), та іншого спільного майна багатоквартирного будинку</t>
  </si>
  <si>
    <t>Поточний ремонт внутрішньобудинкових систем:</t>
  </si>
  <si>
    <t>Прибирання приміщень загального користування
 (у тому числі допоміжних)</t>
  </si>
  <si>
    <t>Начальник КП "ЖЕК-13" ЧМР</t>
  </si>
  <si>
    <t>Технічне обслуговування внутрішньобудинкових систем</t>
  </si>
  <si>
    <t>водопостачання</t>
  </si>
  <si>
    <t xml:space="preserve">водовідведення </t>
  </si>
  <si>
    <t>теплопостачання</t>
  </si>
  <si>
    <t>гарячого водопостачання</t>
  </si>
  <si>
    <t xml:space="preserve">зливової каналізації </t>
  </si>
  <si>
    <t>електропостачання</t>
  </si>
  <si>
    <t>газопостачання</t>
  </si>
  <si>
    <t>аварійне обслуговування</t>
  </si>
  <si>
    <t>1.2</t>
  </si>
  <si>
    <t>1.3</t>
  </si>
  <si>
    <t>1.4</t>
  </si>
  <si>
    <t>1.5</t>
  </si>
  <si>
    <t>Технічне обслуговування систем протипожежної автоматики та димовидалення (у разі їх наявності)</t>
  </si>
  <si>
    <t>Поточний ремонт конструктивних елементів, технічних пристроїв та елементів зовнішнього упорядження, що розміщені на закріпленій в установленому порядку прибудинковій території (в т.ч. спортивних, дитячих та інших майданчиків), та іншого спільного майна ББ</t>
  </si>
  <si>
    <t>1.6</t>
  </si>
  <si>
    <t>1.7</t>
  </si>
  <si>
    <t>Поточний ремонт систем протипожежної автоматики та димовидалення (у разі їх наявності)</t>
  </si>
  <si>
    <t xml:space="preserve">Прибирання прибудинкової території </t>
  </si>
  <si>
    <t>1.8</t>
  </si>
  <si>
    <t>Прибирання приміщення загального користування ( у т. ч. допоміжних)</t>
  </si>
  <si>
    <t>Прибирання та вивезення снігу, посипання частини прибудинкової території, призначеної для проходу та проїзду, протиожеледними сумішами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</si>
  <si>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будинку, в т. ч.</t>
  </si>
  <si>
    <t>для освітлення місць загального користування</t>
  </si>
  <si>
    <t>для живлення ліфтів</t>
  </si>
  <si>
    <t>Інші робіти (послуги) понад обов'язковий перелік</t>
  </si>
  <si>
    <t>Загальна сума витрат з винагородою управителю</t>
  </si>
  <si>
    <t>16</t>
  </si>
  <si>
    <t>17</t>
  </si>
  <si>
    <t>18</t>
  </si>
  <si>
    <t>19</t>
  </si>
  <si>
    <t>Поточний ремонт внутрішньобудинкових систем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</si>
  <si>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</si>
  <si>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 для квартир першого поверху, грн/м2</t>
  </si>
  <si>
    <t>Місячна сума витрат у розрахунку на 1 кв. метр загальної площі житлових та  нежитлових приміщень у будинку для квартир другого і вище поверхів, грн/м2</t>
  </si>
  <si>
    <t>Місячна сума витрат у розрахунку на 1 кв. метр загальної площі нежитлових приміщень, грн/м2</t>
  </si>
  <si>
    <t>Винагорода управителю ІІ і вище пов</t>
  </si>
  <si>
    <t>Винагорода управителю Н/П</t>
  </si>
  <si>
    <t>Загальна площа, м2</t>
  </si>
  <si>
    <t>Площа І пов</t>
  </si>
  <si>
    <t>Площа ІІ пов і вище</t>
  </si>
  <si>
    <t>Площа Н/П</t>
  </si>
  <si>
    <t>Загальна площа</t>
  </si>
  <si>
    <t>Обов'язкий перелік робіт (послуг)</t>
  </si>
  <si>
    <t>Загальна сума витрат (без урахування податку на додану вартість)</t>
  </si>
  <si>
    <t>Загальна сума витрат (з урахування податку на додану вартість)</t>
  </si>
  <si>
    <t xml:space="preserve">Винагорода управителю </t>
  </si>
  <si>
    <t>Ціна послуги з управління</t>
  </si>
  <si>
    <t>(адреса будинку)</t>
  </si>
  <si>
    <t>І</t>
  </si>
  <si>
    <t>1.</t>
  </si>
  <si>
    <t>1.1.</t>
  </si>
  <si>
    <t>3.</t>
  </si>
  <si>
    <t>4.</t>
  </si>
  <si>
    <t>5.</t>
  </si>
  <si>
    <t>6.</t>
  </si>
  <si>
    <t>7.</t>
  </si>
  <si>
    <t>7.2.</t>
  </si>
  <si>
    <t>7.1.</t>
  </si>
  <si>
    <t>7.3.</t>
  </si>
  <si>
    <t>7.4.</t>
  </si>
  <si>
    <t>7.5.</t>
  </si>
  <si>
    <t>7.6.</t>
  </si>
  <si>
    <t>7.7.</t>
  </si>
  <si>
    <t>8.</t>
  </si>
  <si>
    <t>9.</t>
  </si>
  <si>
    <t>10.</t>
  </si>
  <si>
    <t>11.</t>
  </si>
  <si>
    <t>12.</t>
  </si>
  <si>
    <t>13.</t>
  </si>
  <si>
    <t>14.</t>
  </si>
  <si>
    <t>14.1.</t>
  </si>
  <si>
    <t>14.2.</t>
  </si>
  <si>
    <t>ІІ</t>
  </si>
  <si>
    <t>ІІІ</t>
  </si>
  <si>
    <t>ІV</t>
  </si>
  <si>
    <t>V</t>
  </si>
  <si>
    <t>VI</t>
  </si>
  <si>
    <t>VII</t>
  </si>
  <si>
    <t>м. Чернігів</t>
  </si>
  <si>
    <t xml:space="preserve">Номер договору </t>
  </si>
  <si>
    <t xml:space="preserve">№ 3/221 </t>
  </si>
  <si>
    <t xml:space="preserve">№ 3/4 </t>
  </si>
  <si>
    <t>№ 3/6</t>
  </si>
  <si>
    <t xml:space="preserve">№ 3/228 </t>
  </si>
  <si>
    <t>№ 3/17</t>
  </si>
  <si>
    <t>№ 3/21</t>
  </si>
  <si>
    <t>№ 3/22</t>
  </si>
  <si>
    <t>№ 3/24</t>
  </si>
  <si>
    <t xml:space="preserve">№ 3/11 </t>
  </si>
  <si>
    <t xml:space="preserve">№ 3/12 </t>
  </si>
  <si>
    <t xml:space="preserve">№ 3/13 </t>
  </si>
  <si>
    <t xml:space="preserve">№ 3/14 </t>
  </si>
  <si>
    <t>№ 3/131</t>
  </si>
  <si>
    <t>№ 3/129</t>
  </si>
  <si>
    <t xml:space="preserve">№ 3/183 </t>
  </si>
  <si>
    <t>№ 3/194</t>
  </si>
  <si>
    <t xml:space="preserve">№ 3/137 </t>
  </si>
  <si>
    <t>№ 3/10</t>
  </si>
  <si>
    <t>№ 3/73</t>
  </si>
  <si>
    <t>№ 3/74</t>
  </si>
  <si>
    <t>№ 3/44</t>
  </si>
  <si>
    <t>№ 3/50</t>
  </si>
  <si>
    <t xml:space="preserve">№ 3/62 </t>
  </si>
  <si>
    <t>№ 3/61</t>
  </si>
  <si>
    <t>№ 3/119</t>
  </si>
  <si>
    <t xml:space="preserve">№ 3/72 </t>
  </si>
  <si>
    <t>№ 3/167</t>
  </si>
  <si>
    <t>№ 3/33</t>
  </si>
  <si>
    <t>№ 3/125</t>
  </si>
  <si>
    <t>№ 3/145</t>
  </si>
  <si>
    <t>№ 3/94</t>
  </si>
  <si>
    <t>№ 3/95</t>
  </si>
  <si>
    <t>№ 3/96</t>
  </si>
  <si>
    <t>№ 3/100</t>
  </si>
  <si>
    <t>№ 3/177</t>
  </si>
  <si>
    <t>№ 3/179</t>
  </si>
  <si>
    <t>№ 3/55</t>
  </si>
  <si>
    <t>№ 3/41</t>
  </si>
  <si>
    <t>№ 3/207</t>
  </si>
  <si>
    <t xml:space="preserve">№ 3/209 </t>
  </si>
  <si>
    <t>№ 3/116</t>
  </si>
  <si>
    <t>№ 3/104</t>
  </si>
  <si>
    <t>№ 3/106</t>
  </si>
  <si>
    <t>№ 3/58</t>
  </si>
  <si>
    <t>КП "ЖЕК-13" ЧМР</t>
  </si>
  <si>
    <t xml:space="preserve">КОШТОРИС 
витрат на утримання будинку та прибудинкової території </t>
  </si>
  <si>
    <t>Миру, ВУЛ, 9</t>
  </si>
  <si>
    <t>вул. Володимира Дрозда, ВУЛ, 24</t>
  </si>
  <si>
    <t>1 в</t>
  </si>
  <si>
    <t>42 г</t>
  </si>
  <si>
    <t>11 а</t>
  </si>
  <si>
    <t>3 а</t>
  </si>
  <si>
    <t>17 а</t>
  </si>
  <si>
    <t>6 а</t>
  </si>
  <si>
    <t>196 д</t>
  </si>
  <si>
    <t>4 а</t>
  </si>
  <si>
    <t>17 б</t>
  </si>
  <si>
    <t>38 а</t>
  </si>
  <si>
    <t>24 а</t>
  </si>
  <si>
    <t>74 а</t>
  </si>
  <si>
    <t>196 б</t>
  </si>
  <si>
    <t>8 а</t>
  </si>
  <si>
    <t>1 а</t>
  </si>
  <si>
    <t>157 а</t>
  </si>
  <si>
    <t>157 б</t>
  </si>
  <si>
    <t>197 а</t>
  </si>
  <si>
    <t>199 а</t>
  </si>
  <si>
    <t>201 а</t>
  </si>
  <si>
    <t>203 а</t>
  </si>
  <si>
    <t>211 а</t>
  </si>
  <si>
    <t>130 а</t>
  </si>
  <si>
    <t>1 к. 27</t>
  </si>
  <si>
    <t>2 а</t>
  </si>
  <si>
    <t>9 а</t>
  </si>
  <si>
    <t>2 б</t>
  </si>
  <si>
    <t>10 к.1</t>
  </si>
  <si>
    <t>155 а</t>
  </si>
  <si>
    <t>213 а</t>
  </si>
  <si>
    <t>255 а</t>
  </si>
  <si>
    <t>271 а</t>
  </si>
  <si>
    <t>4 б</t>
  </si>
  <si>
    <t>10 к.2</t>
  </si>
  <si>
    <t>10 к.3</t>
  </si>
  <si>
    <t>5 а</t>
  </si>
  <si>
    <t>Тариф для квартир І поверху</t>
  </si>
  <si>
    <t>Тариф для квартир ІІ і више поверхів</t>
  </si>
  <si>
    <t>Тариф для нежитлових приміщень</t>
  </si>
  <si>
    <t>Винагорода управителю І пов</t>
  </si>
  <si>
    <t xml:space="preserve">вул. Волковича, 14/1  </t>
  </si>
  <si>
    <t xml:space="preserve">вул. Дмитра Дорошенка, 1в    </t>
  </si>
  <si>
    <t xml:space="preserve">вул. Житомирська, 42г   </t>
  </si>
  <si>
    <t>провулок Квітки Цісик, 3</t>
  </si>
  <si>
    <t>провулок Квітки Цісик, 8</t>
  </si>
  <si>
    <t xml:space="preserve">вул. Миру, 11а   </t>
  </si>
  <si>
    <t xml:space="preserve">вул. Перемоги, 3а    </t>
  </si>
  <si>
    <t>вул. Рятувальників, 23</t>
  </si>
  <si>
    <t xml:space="preserve">провулок Січових Стрільців, 17а   </t>
  </si>
  <si>
    <t>провулок Січових Стрільців, 7</t>
  </si>
  <si>
    <t>вул. Кастуся Калиновського, 40</t>
  </si>
  <si>
    <t>вул. Задорожна, 10</t>
  </si>
  <si>
    <t>вул. Задорожна, 11</t>
  </si>
  <si>
    <t>вул. Задорожна, 12</t>
  </si>
  <si>
    <t>вул. Задорожна, 13</t>
  </si>
  <si>
    <t>вул. Задорожна, 14</t>
  </si>
  <si>
    <t>вул. Задорожна, 15</t>
  </si>
  <si>
    <t>вул. Задорожна, 16</t>
  </si>
  <si>
    <t>вул. Задорожна, 17</t>
  </si>
  <si>
    <t>вул. Задорожна, 18</t>
  </si>
  <si>
    <t>вул. Задорожна, 20</t>
  </si>
  <si>
    <t>вул. Задорожна, 4</t>
  </si>
  <si>
    <t>вул. Задорожна, 6</t>
  </si>
  <si>
    <t>вул. Задорожна, 8</t>
  </si>
  <si>
    <t>вул. Задорожна, 9</t>
  </si>
  <si>
    <t xml:space="preserve">вул. Миру, 6а    </t>
  </si>
  <si>
    <t>проспект Миру, 196 д</t>
  </si>
  <si>
    <t>вул. Рятувальників, 18</t>
  </si>
  <si>
    <t>вул. Рятувальників, 20</t>
  </si>
  <si>
    <t>вул. Рятувальників, 22</t>
  </si>
  <si>
    <t>вул. Рятувальників, 4</t>
  </si>
  <si>
    <t>вул. Рятувальників, 4 а</t>
  </si>
  <si>
    <t xml:space="preserve">провулок Січових Стрільців, 17б   </t>
  </si>
  <si>
    <t>вул. Кастуся Калиновського, 37</t>
  </si>
  <si>
    <t>вул. Кастуся Калиновського, 38</t>
  </si>
  <si>
    <t>вул. Кастуся Калиновського, 38 а</t>
  </si>
  <si>
    <t>вул. Тероборони, 26</t>
  </si>
  <si>
    <t>вул. Тероборони, 7</t>
  </si>
  <si>
    <t>вул. Тероборони, 9</t>
  </si>
  <si>
    <t xml:space="preserve">вул. Максима Загривного, 74а   </t>
  </si>
  <si>
    <t>вул. Кастуся Калиновського, 36</t>
  </si>
  <si>
    <t xml:space="preserve">проспект Миру, 196б  </t>
  </si>
  <si>
    <t>вул. Небесної Сотні, 4</t>
  </si>
  <si>
    <t xml:space="preserve">вул. Елеваторна, 8а    </t>
  </si>
  <si>
    <t>вул. Льотна, 11 а</t>
  </si>
  <si>
    <t xml:space="preserve">вул. Максима Загривного, 1а    </t>
  </si>
  <si>
    <t xml:space="preserve">вул. Максима Загривного, 3   </t>
  </si>
  <si>
    <t>вул. Максима Загривного, 3 а</t>
  </si>
  <si>
    <t xml:space="preserve">проспект Миру, 157 а  </t>
  </si>
  <si>
    <t>проспект Миру, 157 б</t>
  </si>
  <si>
    <t>проспект Миру, 197 а</t>
  </si>
  <si>
    <t>проспект Миру, 199 а</t>
  </si>
  <si>
    <t>проспект Миру, 201 а</t>
  </si>
  <si>
    <t>проспект Миру, 203 а</t>
  </si>
  <si>
    <t>проспект Миру, 211 а</t>
  </si>
  <si>
    <t>вул. Мстиславська, 130 а</t>
  </si>
  <si>
    <t>вул. Рятувальників, 24</t>
  </si>
  <si>
    <t>вул. Рятувальників, 25</t>
  </si>
  <si>
    <t>вул. Рятувальників, 27</t>
  </si>
  <si>
    <t>вул. Рятувальників, 29</t>
  </si>
  <si>
    <t>вул. Рятувальників, 3</t>
  </si>
  <si>
    <t>вул. Рятувальників, 31</t>
  </si>
  <si>
    <t>вул. Рятувальників, 33</t>
  </si>
  <si>
    <t>провулок Січових Стрільців, 5</t>
  </si>
  <si>
    <t xml:space="preserve">вул. Стрiлецька, 1 к. 27  </t>
  </si>
  <si>
    <t>вул. Тероборони, 11</t>
  </si>
  <si>
    <t>вул. Тероборони, 2</t>
  </si>
  <si>
    <t>вул. Тероборони, 2 а</t>
  </si>
  <si>
    <t>вул. Тероборони, 4</t>
  </si>
  <si>
    <t>вул. Тероборони, 5</t>
  </si>
  <si>
    <t>вул. Тероборони, 6</t>
  </si>
  <si>
    <t>вул. Тероборони, 9 а</t>
  </si>
  <si>
    <t>вул. Волковича, 2 б</t>
  </si>
  <si>
    <t xml:space="preserve">вул. Курсанта Єськова, 10 к. 1  </t>
  </si>
  <si>
    <t>вул. Курсанта Єськова, 4</t>
  </si>
  <si>
    <t>вул. Курсанта Єськова, 8</t>
  </si>
  <si>
    <t xml:space="preserve">проспект Миру, 155а  </t>
  </si>
  <si>
    <t>проспект Миру, 213 а</t>
  </si>
  <si>
    <t>проспект Миру, 255 а</t>
  </si>
  <si>
    <t>проспект Миру, 271 а</t>
  </si>
  <si>
    <t xml:space="preserve">вул. Елеваторна, 4б    </t>
  </si>
  <si>
    <t xml:space="preserve">вул. Курсанта Єськова, 10 к. 2  </t>
  </si>
  <si>
    <t>вул. Курсанта Єськова, 10 к. 3</t>
  </si>
  <si>
    <t xml:space="preserve">вул. Льотна, 3 а    </t>
  </si>
  <si>
    <t xml:space="preserve">вул. Льотна, 5 а    </t>
  </si>
  <si>
    <t>провулок Транспортний, 13</t>
  </si>
  <si>
    <t>№ 3/1</t>
  </si>
  <si>
    <t>№ 3/26</t>
  </si>
  <si>
    <t>№ 3/229</t>
  </si>
  <si>
    <t>№ 3/2</t>
  </si>
  <si>
    <t>№ 3/222</t>
  </si>
  <si>
    <t>№ 3/220</t>
  </si>
  <si>
    <t>№ 3/219</t>
  </si>
  <si>
    <t>№ 3/7</t>
  </si>
  <si>
    <t>№ 3/8</t>
  </si>
  <si>
    <t>№ 3/238</t>
  </si>
  <si>
    <t>№ 3/233</t>
  </si>
  <si>
    <t>№ 3/71</t>
  </si>
  <si>
    <t>№ 3/122</t>
  </si>
  <si>
    <t>№ 3/184</t>
  </si>
  <si>
    <t>№ 3/187</t>
  </si>
  <si>
    <t>№ 3/185</t>
  </si>
  <si>
    <t>№ 3/186</t>
  </si>
  <si>
    <t>№ 3/232</t>
  </si>
  <si>
    <t>№ 3/15</t>
  </si>
  <si>
    <t>№ 3/16</t>
  </si>
  <si>
    <t>№ 3/18</t>
  </si>
  <si>
    <t>№ 3/19</t>
  </si>
  <si>
    <t>№ 3/20</t>
  </si>
  <si>
    <t>№ 3/23</t>
  </si>
  <si>
    <t>№ 3/182</t>
  </si>
  <si>
    <t>№ 3/227</t>
  </si>
  <si>
    <t>№ 3/154</t>
  </si>
  <si>
    <t>№ 3/156</t>
  </si>
  <si>
    <t>№ 3/192</t>
  </si>
  <si>
    <t>№ 3/9</t>
  </si>
  <si>
    <t>№ 3/78</t>
  </si>
  <si>
    <t>№ 3/79</t>
  </si>
  <si>
    <t xml:space="preserve">№ 3/75 </t>
  </si>
  <si>
    <t>№ 3/76</t>
  </si>
  <si>
    <t>№ 3/77</t>
  </si>
  <si>
    <t>№ 3/45</t>
  </si>
  <si>
    <t>№ 3/46</t>
  </si>
  <si>
    <t>№ 3/47</t>
  </si>
  <si>
    <t>№ 3/48</t>
  </si>
  <si>
    <t>№ 3/49</t>
  </si>
  <si>
    <t>№ 3/51</t>
  </si>
  <si>
    <t>№ 3/52</t>
  </si>
  <si>
    <t>№ 3/53</t>
  </si>
  <si>
    <t>№ 3/54</t>
  </si>
  <si>
    <t>№ 3/234</t>
  </si>
  <si>
    <t>№ 3/235</t>
  </si>
  <si>
    <t>№ 3/236</t>
  </si>
  <si>
    <t>№ 3/237</t>
  </si>
  <si>
    <t>№ 3/63</t>
  </si>
  <si>
    <t>№ 3/64</t>
  </si>
  <si>
    <t>№ 3/60</t>
  </si>
  <si>
    <t>№ 3/120</t>
  </si>
  <si>
    <t>№ 3/117</t>
  </si>
  <si>
    <t>№ 3/118</t>
  </si>
  <si>
    <t>№ 3/127</t>
  </si>
  <si>
    <t>№ 3/223</t>
  </si>
  <si>
    <t>№ 3/191</t>
  </si>
  <si>
    <t>№ 3/80</t>
  </si>
  <si>
    <t>№ 3/81</t>
  </si>
  <si>
    <t>№ 3/82</t>
  </si>
  <si>
    <t>№ 3/83</t>
  </si>
  <si>
    <t>№ 3/84</t>
  </si>
  <si>
    <t>№ 3/85</t>
  </si>
  <si>
    <t>№ 3/135</t>
  </si>
  <si>
    <t>№ 3/136</t>
  </si>
  <si>
    <t>№ 3/86</t>
  </si>
  <si>
    <t>№ 3/224</t>
  </si>
  <si>
    <t>№ 3/31</t>
  </si>
  <si>
    <t>№ 3/32</t>
  </si>
  <si>
    <t>№ 3/34</t>
  </si>
  <si>
    <t>№ 3/35</t>
  </si>
  <si>
    <t>№ 3/36</t>
  </si>
  <si>
    <t>№ 3/37</t>
  </si>
  <si>
    <t>№ 3/38</t>
  </si>
  <si>
    <t>№ 3/39</t>
  </si>
  <si>
    <t>№ 3/40</t>
  </si>
  <si>
    <t>№ 3/29</t>
  </si>
  <si>
    <t>№ 3/30</t>
  </si>
  <si>
    <t>№ 3/132</t>
  </si>
  <si>
    <t>№ 3/138</t>
  </si>
  <si>
    <t>№ 3/140</t>
  </si>
  <si>
    <t>№ 3/141</t>
  </si>
  <si>
    <t>№ 3/142</t>
  </si>
  <si>
    <t>№ 3/143</t>
  </si>
  <si>
    <t>№ 3/144</t>
  </si>
  <si>
    <t>№ 3/146</t>
  </si>
  <si>
    <t>№ 3/147</t>
  </si>
  <si>
    <t>№ 3/148</t>
  </si>
  <si>
    <t>№ 3/149</t>
  </si>
  <si>
    <t>№ 3/150</t>
  </si>
  <si>
    <t>№ 3/155</t>
  </si>
  <si>
    <t>№ 3/165</t>
  </si>
  <si>
    <t>№ 3/139</t>
  </si>
  <si>
    <t>№ 3/153</t>
  </si>
  <si>
    <t>№ 3/188</t>
  </si>
  <si>
    <t>№ 3/189</t>
  </si>
  <si>
    <t>№ 3/190</t>
  </si>
  <si>
    <t>№ 3/87</t>
  </si>
  <si>
    <t>№ 3/88</t>
  </si>
  <si>
    <t>№ 3/89</t>
  </si>
  <si>
    <t>№ 3/90</t>
  </si>
  <si>
    <t>№ 3/91</t>
  </si>
  <si>
    <t>№ 3/92</t>
  </si>
  <si>
    <t>№ 3/93</t>
  </si>
  <si>
    <t>№ 3/97</t>
  </si>
  <si>
    <t>№ 3/98</t>
  </si>
  <si>
    <t>№ 3/99</t>
  </si>
  <si>
    <t>№ 3/170</t>
  </si>
  <si>
    <t>№ 3/171</t>
  </si>
  <si>
    <t>№ 3/172</t>
  </si>
  <si>
    <t>№ 3/173</t>
  </si>
  <si>
    <t>№ 3/174</t>
  </si>
  <si>
    <t>№ 3/175</t>
  </si>
  <si>
    <t>№ 3/176</t>
  </si>
  <si>
    <t>№ 3/180</t>
  </si>
  <si>
    <t>№ 3/56</t>
  </si>
  <si>
    <t>№ 3/57</t>
  </si>
  <si>
    <t>№ 3/168</t>
  </si>
  <si>
    <t>№ 3/169</t>
  </si>
  <si>
    <t>№ 3/65</t>
  </si>
  <si>
    <t>№ 3/66</t>
  </si>
  <si>
    <t>№ 3/67</t>
  </si>
  <si>
    <t>№ 3/68</t>
  </si>
  <si>
    <t>№ 3/59</t>
  </si>
  <si>
    <t>№ 3/69</t>
  </si>
  <si>
    <t>№ 3/70</t>
  </si>
  <si>
    <t>№ 3/193</t>
  </si>
  <si>
    <t>№ 3/166</t>
  </si>
  <si>
    <t>№ 3/130</t>
  </si>
  <si>
    <t>№ 3/123</t>
  </si>
  <si>
    <t>№ 3/124</t>
  </si>
  <si>
    <t>№ 3/126</t>
  </si>
  <si>
    <t>№ 3/128</t>
  </si>
  <si>
    <t>№ 3/211</t>
  </si>
  <si>
    <t>№ 3/197</t>
  </si>
  <si>
    <t>№ 3/225</t>
  </si>
  <si>
    <t>№ 3/216</t>
  </si>
  <si>
    <t>№ 3/214</t>
  </si>
  <si>
    <t>№ 3/215</t>
  </si>
  <si>
    <t>№ 3/158</t>
  </si>
  <si>
    <t>№ 3/157</t>
  </si>
  <si>
    <t>№ 3/102</t>
  </si>
  <si>
    <t>№ 3/103</t>
  </si>
  <si>
    <t>№ 3/105</t>
  </si>
  <si>
    <t>№ 3/108</t>
  </si>
  <si>
    <t>№ 3/109</t>
  </si>
  <si>
    <t>№ 3/110</t>
  </si>
  <si>
    <t>№ 3/111</t>
  </si>
  <si>
    <t>№ 3/112</t>
  </si>
  <si>
    <t>№ 3/113</t>
  </si>
  <si>
    <t>№ 3/114</t>
  </si>
  <si>
    <t>№ 3/181</t>
  </si>
  <si>
    <t>№ 3/199</t>
  </si>
  <si>
    <t>№ 3/201</t>
  </si>
  <si>
    <t>№ 3/202</t>
  </si>
  <si>
    <t>№ 3/203</t>
  </si>
  <si>
    <t>№ 3/42</t>
  </si>
  <si>
    <t>№ 3/226</t>
  </si>
  <si>
    <t>№ 3/133</t>
  </si>
  <si>
    <t>№ 3/217</t>
  </si>
  <si>
    <t>№ 3/218</t>
  </si>
  <si>
    <t>№ 3/159</t>
  </si>
  <si>
    <t>№ 3/162</t>
  </si>
  <si>
    <t>№ 3/101</t>
  </si>
  <si>
    <t>№ 3/198</t>
  </si>
  <si>
    <t>№ 3/204</t>
  </si>
  <si>
    <t>№ 3/134</t>
  </si>
  <si>
    <t>№ 3/230</t>
  </si>
  <si>
    <t>№ 3/231</t>
  </si>
  <si>
    <t>№ 3/121</t>
  </si>
  <si>
    <t>№ 3/27</t>
  </si>
  <si>
    <t>№ 3/28</t>
  </si>
  <si>
    <t xml:space="preserve">за адресою: </t>
  </si>
  <si>
    <t>Адміністрація КП «ЖЕК-13» ЧМР</t>
  </si>
  <si>
    <t>планується введення з 04.11.2024 року</t>
  </si>
  <si>
    <t>№ з/п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</si>
</sst>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₴_-;\-* #,##0.00\ _₴_-;_-* &quot;-&quot;??\ _₴_-;_-@_-"/>
    <numFmt numFmtId="165" formatCode="_-* #,##0.00_р_._-;\-* #,##0.00_р_._-;_-* &quot;-&quot;??_р_._-;_-@_-"/>
    <numFmt numFmtId="166" formatCode="0.0%"/>
    <numFmt numFmtId="167" formatCode="_-* #,##0.0000_р_._-;\-* #,##0.0000_р_._-;_-* &quot;-&quot;??_р_._-;_-@_-"/>
    <numFmt numFmtId="168" formatCode="_-* #,##0.0000_р_._-;\-* #,##0.0000_р_._-;_-* &quot;-&quot;????_р_._-;_-@_-"/>
    <numFmt numFmtId="169" formatCode="0.0000"/>
    <numFmt numFmtId="170" formatCode="#,##0.000000"/>
  </numFmts>
  <fonts count="5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6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7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u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i/>
      <u/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DBDBDB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3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9" fontId="31" fillId="0" borderId="0" applyFont="0" applyFill="0" applyBorder="0" applyAlignment="0" applyProtection="0"/>
  </cellStyleXfs>
  <cellXfs count="228">
    <xf numFmtId="0" fontId="0" fillId="0" borderId="0" xfId="0"/>
    <xf numFmtId="0" fontId="6" fillId="0" borderId="0" xfId="0" applyFont="1" applyFill="1" applyAlignment="1">
      <alignment vertical="center"/>
    </xf>
    <xf numFmtId="3" fontId="19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vertical="center"/>
    </xf>
    <xf numFmtId="0" fontId="24" fillId="0" borderId="0" xfId="0" applyFont="1" applyAlignment="1">
      <alignment vertical="center"/>
    </xf>
    <xf numFmtId="3" fontId="24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49" fontId="12" fillId="0" borderId="0" xfId="2" applyNumberFormat="1" applyFont="1" applyFill="1" applyBorder="1" applyAlignment="1" applyProtection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6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3" fontId="29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33" fillId="0" borderId="8" xfId="0" applyFont="1" applyBorder="1" applyAlignment="1">
      <alignment horizontal="center" vertical="center" wrapText="1"/>
    </xf>
    <xf numFmtId="4" fontId="20" fillId="0" borderId="6" xfId="0" applyNumberFormat="1" applyFont="1" applyFill="1" applyBorder="1" applyAlignment="1">
      <alignment vertical="center"/>
    </xf>
    <xf numFmtId="4" fontId="21" fillId="0" borderId="6" xfId="0" applyNumberFormat="1" applyFont="1" applyFill="1" applyBorder="1" applyAlignment="1">
      <alignment horizontal="center" vertical="center" wrapText="1"/>
    </xf>
    <xf numFmtId="4" fontId="28" fillId="3" borderId="6" xfId="0" applyNumberFormat="1" applyFont="1" applyFill="1" applyBorder="1" applyAlignment="1" applyProtection="1">
      <alignment horizontal="center" vertical="center" wrapText="1"/>
    </xf>
    <xf numFmtId="4" fontId="34" fillId="3" borderId="6" xfId="0" applyNumberFormat="1" applyFont="1" applyFill="1" applyBorder="1" applyAlignment="1">
      <alignment horizontal="right" vertical="center"/>
    </xf>
    <xf numFmtId="4" fontId="34" fillId="7" borderId="6" xfId="0" applyNumberFormat="1" applyFont="1" applyFill="1" applyBorder="1" applyAlignment="1">
      <alignment horizontal="right" vertical="center"/>
    </xf>
    <xf numFmtId="4" fontId="21" fillId="0" borderId="6" xfId="4" applyNumberFormat="1" applyFont="1" applyFill="1" applyBorder="1" applyAlignment="1" applyProtection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49" fontId="25" fillId="0" borderId="5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4" fillId="3" borderId="0" xfId="1" applyFont="1" applyFill="1" applyAlignment="1">
      <alignment vertical="center"/>
    </xf>
    <xf numFmtId="0" fontId="6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left" vertical="center"/>
    </xf>
    <xf numFmtId="0" fontId="7" fillId="3" borderId="0" xfId="2" applyFont="1" applyFill="1" applyAlignment="1">
      <alignment horizontal="center" vertical="center"/>
    </xf>
    <xf numFmtId="2" fontId="7" fillId="3" borderId="0" xfId="2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2" fillId="3" borderId="0" xfId="2" applyNumberFormat="1" applyFont="1" applyFill="1" applyBorder="1" applyAlignment="1" applyProtection="1">
      <alignment horizontal="left" vertical="center"/>
    </xf>
    <xf numFmtId="0" fontId="12" fillId="3" borderId="0" xfId="2" applyNumberFormat="1" applyFont="1" applyFill="1" applyBorder="1" applyAlignment="1" applyProtection="1">
      <alignment horizontal="center" vertical="center"/>
    </xf>
    <xf numFmtId="49" fontId="12" fillId="3" borderId="0" xfId="2" applyNumberFormat="1" applyFont="1" applyFill="1" applyBorder="1" applyAlignment="1" applyProtection="1">
      <alignment horizontal="left" vertical="center"/>
    </xf>
    <xf numFmtId="49" fontId="12" fillId="3" borderId="0" xfId="2" applyNumberFormat="1" applyFont="1" applyFill="1" applyBorder="1" applyAlignment="1" applyProtection="1">
      <alignment horizontal="center" vertical="center"/>
    </xf>
    <xf numFmtId="0" fontId="11" fillId="3" borderId="0" xfId="0" applyFont="1" applyFill="1" applyAlignment="1">
      <alignment horizontal="center" vertical="center"/>
    </xf>
    <xf numFmtId="49" fontId="13" fillId="3" borderId="0" xfId="2" applyNumberFormat="1" applyFont="1" applyFill="1" applyBorder="1" applyAlignment="1" applyProtection="1">
      <alignment horizontal="left" vertical="center"/>
    </xf>
    <xf numFmtId="49" fontId="13" fillId="3" borderId="0" xfId="2" applyNumberFormat="1" applyFont="1" applyFill="1" applyBorder="1" applyAlignment="1" applyProtection="1">
      <alignment horizontal="center" vertical="center"/>
    </xf>
    <xf numFmtId="49" fontId="13" fillId="3" borderId="0" xfId="2" applyNumberFormat="1" applyFont="1" applyFill="1" applyBorder="1" applyAlignment="1" applyProtection="1">
      <alignment horizontal="center" vertical="center" wrapText="1"/>
    </xf>
    <xf numFmtId="3" fontId="14" fillId="3" borderId="0" xfId="2" applyNumberFormat="1" applyFont="1" applyFill="1" applyBorder="1" applyAlignment="1" applyProtection="1">
      <alignment horizontal="center" vertical="center"/>
    </xf>
    <xf numFmtId="49" fontId="12" fillId="3" borderId="0" xfId="2" applyNumberFormat="1" applyFont="1" applyFill="1" applyBorder="1" applyAlignment="1" applyProtection="1">
      <alignment horizontal="center" vertical="center" wrapText="1"/>
    </xf>
    <xf numFmtId="49" fontId="15" fillId="3" borderId="0" xfId="2" applyNumberFormat="1" applyFont="1" applyFill="1" applyBorder="1" applyAlignment="1" applyProtection="1">
      <alignment horizontal="center" vertical="center" wrapText="1"/>
    </xf>
    <xf numFmtId="49" fontId="6" fillId="3" borderId="0" xfId="2" applyNumberFormat="1" applyFont="1" applyFill="1" applyBorder="1" applyAlignment="1" applyProtection="1">
      <alignment horizontal="center" vertical="center" wrapText="1"/>
    </xf>
    <xf numFmtId="4" fontId="21" fillId="3" borderId="6" xfId="4" applyNumberFormat="1" applyFont="1" applyFill="1" applyBorder="1" applyAlignment="1" applyProtection="1">
      <alignment horizontal="center" vertical="center" textRotation="90" wrapText="1"/>
    </xf>
    <xf numFmtId="4" fontId="21" fillId="3" borderId="6" xfId="2" applyNumberFormat="1" applyFont="1" applyFill="1" applyBorder="1" applyAlignment="1" applyProtection="1">
      <alignment horizontal="center" vertical="center"/>
    </xf>
    <xf numFmtId="4" fontId="21" fillId="3" borderId="6" xfId="2" applyNumberFormat="1" applyFont="1" applyFill="1" applyBorder="1" applyAlignment="1" applyProtection="1">
      <alignment horizontal="left" vertical="center"/>
    </xf>
    <xf numFmtId="4" fontId="21" fillId="3" borderId="6" xfId="2" applyNumberFormat="1" applyFont="1" applyFill="1" applyBorder="1" applyAlignment="1" applyProtection="1">
      <alignment horizontal="center" vertical="center" wrapText="1"/>
    </xf>
    <xf numFmtId="4" fontId="21" fillId="3" borderId="6" xfId="0" applyNumberFormat="1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4" fontId="34" fillId="3" borderId="6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vertical="center"/>
    </xf>
    <xf numFmtId="4" fontId="21" fillId="3" borderId="13" xfId="0" applyNumberFormat="1" applyFont="1" applyFill="1" applyBorder="1" applyAlignment="1">
      <alignment vertical="center" wrapText="1"/>
    </xf>
    <xf numFmtId="4" fontId="21" fillId="3" borderId="14" xfId="0" applyNumberFormat="1" applyFont="1" applyFill="1" applyBorder="1" applyAlignment="1">
      <alignment vertical="center" wrapText="1"/>
    </xf>
    <xf numFmtId="4" fontId="21" fillId="3" borderId="9" xfId="0" applyNumberFormat="1" applyFont="1" applyFill="1" applyBorder="1" applyAlignment="1">
      <alignment vertical="center" wrapText="1"/>
    </xf>
    <xf numFmtId="4" fontId="21" fillId="3" borderId="6" xfId="4" applyNumberFormat="1" applyFont="1" applyFill="1" applyBorder="1" applyAlignment="1" applyProtection="1">
      <alignment horizontal="center" vertical="center" wrapText="1"/>
    </xf>
    <xf numFmtId="3" fontId="19" fillId="3" borderId="0" xfId="0" applyNumberFormat="1" applyFont="1" applyFill="1" applyAlignment="1">
      <alignment horizontal="center" vertical="center"/>
    </xf>
    <xf numFmtId="3" fontId="19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2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2" fontId="4" fillId="3" borderId="0" xfId="0" applyNumberFormat="1" applyFont="1" applyFill="1" applyAlignment="1">
      <alignment vertical="center"/>
    </xf>
    <xf numFmtId="2" fontId="4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2" fontId="7" fillId="3" borderId="0" xfId="0" applyNumberFormat="1" applyFont="1" applyFill="1" applyAlignment="1">
      <alignment vertical="center"/>
    </xf>
    <xf numFmtId="2" fontId="7" fillId="3" borderId="0" xfId="0" applyNumberFormat="1" applyFont="1" applyFill="1" applyAlignment="1">
      <alignment horizontal="center" vertical="center"/>
    </xf>
    <xf numFmtId="3" fontId="17" fillId="3" borderId="0" xfId="0" applyNumberFormat="1" applyFont="1" applyFill="1" applyAlignment="1">
      <alignment vertical="center"/>
    </xf>
    <xf numFmtId="3" fontId="17" fillId="3" borderId="0" xfId="0" applyNumberFormat="1" applyFont="1" applyFill="1" applyAlignment="1">
      <alignment horizontal="left" vertical="center"/>
    </xf>
    <xf numFmtId="3" fontId="17" fillId="3" borderId="0" xfId="0" applyNumberFormat="1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169" fontId="26" fillId="0" borderId="0" xfId="13" applyNumberFormat="1" applyFont="1" applyBorder="1" applyAlignment="1">
      <alignment horizontal="center" vertical="center" wrapText="1"/>
    </xf>
    <xf numFmtId="167" fontId="22" fillId="0" borderId="0" xfId="8" applyNumberFormat="1" applyFont="1" applyFill="1" applyBorder="1" applyAlignment="1">
      <alignment horizontal="center" vertical="center"/>
    </xf>
    <xf numFmtId="167" fontId="36" fillId="0" borderId="0" xfId="8" applyNumberFormat="1" applyFont="1" applyBorder="1" applyAlignment="1">
      <alignment horizontal="center" vertical="center"/>
    </xf>
    <xf numFmtId="168" fontId="22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49" fontId="26" fillId="3" borderId="11" xfId="0" applyNumberFormat="1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vertical="center"/>
    </xf>
    <xf numFmtId="3" fontId="28" fillId="3" borderId="6" xfId="0" applyNumberFormat="1" applyFont="1" applyFill="1" applyBorder="1" applyAlignment="1" applyProtection="1">
      <alignment horizontal="center" vertical="center" wrapText="1"/>
    </xf>
    <xf numFmtId="3" fontId="20" fillId="3" borderId="6" xfId="0" applyNumberFormat="1" applyFont="1" applyFill="1" applyBorder="1" applyAlignment="1" applyProtection="1">
      <alignment horizontal="center" vertical="center" wrapText="1"/>
    </xf>
    <xf numFmtId="3" fontId="35" fillId="3" borderId="6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9" fontId="26" fillId="0" borderId="0" xfId="13" applyFont="1" applyBorder="1" applyAlignment="1">
      <alignment horizontal="center" vertical="center" wrapText="1"/>
    </xf>
    <xf numFmtId="10" fontId="26" fillId="0" borderId="0" xfId="13" applyNumberFormat="1" applyFont="1" applyBorder="1" applyAlignment="1">
      <alignment horizontal="center" vertical="center" wrapText="1"/>
    </xf>
    <xf numFmtId="166" fontId="26" fillId="0" borderId="0" xfId="13" applyNumberFormat="1" applyFont="1" applyBorder="1" applyAlignment="1">
      <alignment horizontal="center" vertical="center" wrapText="1"/>
    </xf>
    <xf numFmtId="3" fontId="28" fillId="8" borderId="6" xfId="0" applyNumberFormat="1" applyFont="1" applyFill="1" applyBorder="1" applyAlignment="1" applyProtection="1">
      <alignment horizontal="center" vertical="center" wrapText="1"/>
    </xf>
    <xf numFmtId="4" fontId="34" fillId="8" borderId="6" xfId="0" applyNumberFormat="1" applyFont="1" applyFill="1" applyBorder="1" applyAlignment="1">
      <alignment horizontal="center"/>
    </xf>
    <xf numFmtId="4" fontId="34" fillId="8" borderId="6" xfId="0" applyNumberFormat="1" applyFont="1" applyFill="1" applyBorder="1" applyAlignment="1">
      <alignment horizontal="right" vertical="center"/>
    </xf>
    <xf numFmtId="0" fontId="4" fillId="8" borderId="5" xfId="0" applyFont="1" applyFill="1" applyBorder="1" applyAlignment="1">
      <alignment vertical="center"/>
    </xf>
    <xf numFmtId="4" fontId="20" fillId="8" borderId="6" xfId="0" applyNumberFormat="1" applyFont="1" applyFill="1" applyBorder="1" applyAlignment="1">
      <alignment vertical="center"/>
    </xf>
    <xf numFmtId="0" fontId="4" fillId="8" borderId="0" xfId="0" applyFont="1" applyFill="1" applyAlignment="1">
      <alignment vertical="center"/>
    </xf>
    <xf numFmtId="1" fontId="40" fillId="0" borderId="8" xfId="0" applyNumberFormat="1" applyFont="1" applyFill="1" applyBorder="1" applyAlignment="1" applyProtection="1">
      <alignment horizontal="center" vertical="center" wrapText="1"/>
    </xf>
    <xf numFmtId="2" fontId="40" fillId="0" borderId="8" xfId="0" applyNumberFormat="1" applyFont="1" applyFill="1" applyBorder="1" applyAlignment="1" applyProtection="1">
      <alignment horizontal="left" vertical="center" wrapText="1"/>
    </xf>
    <xf numFmtId="2" fontId="41" fillId="0" borderId="8" xfId="0" applyNumberFormat="1" applyFont="1" applyBorder="1" applyAlignment="1">
      <alignment horizontal="center" vertical="center" wrapText="1"/>
    </xf>
    <xf numFmtId="2" fontId="41" fillId="0" borderId="4" xfId="0" applyNumberFormat="1" applyFont="1" applyBorder="1" applyAlignment="1">
      <alignment horizontal="center" vertical="center" wrapText="1"/>
    </xf>
    <xf numFmtId="2" fontId="41" fillId="0" borderId="7" xfId="0" applyNumberFormat="1" applyFont="1" applyBorder="1" applyAlignment="1">
      <alignment horizontal="center" vertical="center" wrapText="1"/>
    </xf>
    <xf numFmtId="2" fontId="41" fillId="0" borderId="10" xfId="0" applyNumberFormat="1" applyFont="1" applyBorder="1" applyAlignment="1">
      <alignment horizontal="center" vertical="center" wrapText="1"/>
    </xf>
    <xf numFmtId="2" fontId="41" fillId="0" borderId="1" xfId="0" applyNumberFormat="1" applyFont="1" applyBorder="1" applyAlignment="1">
      <alignment horizontal="center" vertical="center" wrapText="1"/>
    </xf>
    <xf numFmtId="2" fontId="41" fillId="0" borderId="3" xfId="0" applyNumberFormat="1" applyFont="1" applyBorder="1" applyAlignment="1">
      <alignment horizontal="center" vertical="center" wrapText="1"/>
    </xf>
    <xf numFmtId="1" fontId="40" fillId="2" borderId="8" xfId="0" applyNumberFormat="1" applyFont="1" applyFill="1" applyBorder="1" applyAlignment="1" applyProtection="1">
      <alignment horizontal="center" vertical="center" wrapText="1"/>
    </xf>
    <xf numFmtId="2" fontId="40" fillId="2" borderId="8" xfId="0" applyNumberFormat="1" applyFont="1" applyFill="1" applyBorder="1" applyAlignment="1" applyProtection="1">
      <alignment horizontal="left" vertical="center" wrapText="1"/>
    </xf>
    <xf numFmtId="3" fontId="28" fillId="2" borderId="6" xfId="0" applyNumberFormat="1" applyFont="1" applyFill="1" applyBorder="1" applyAlignment="1" applyProtection="1">
      <alignment horizontal="center" vertical="center" wrapText="1"/>
    </xf>
    <xf numFmtId="4" fontId="34" fillId="2" borderId="6" xfId="0" applyNumberFormat="1" applyFont="1" applyFill="1" applyBorder="1" applyAlignment="1">
      <alignment horizontal="center"/>
    </xf>
    <xf numFmtId="2" fontId="41" fillId="2" borderId="4" xfId="0" applyNumberFormat="1" applyFont="1" applyFill="1" applyBorder="1" applyAlignment="1">
      <alignment horizontal="center" vertical="center" wrapText="1"/>
    </xf>
    <xf numFmtId="2" fontId="41" fillId="2" borderId="3" xfId="0" applyNumberFormat="1" applyFont="1" applyFill="1" applyBorder="1" applyAlignment="1">
      <alignment horizontal="center" vertical="center" wrapText="1"/>
    </xf>
    <xf numFmtId="4" fontId="34" fillId="2" borderId="6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4" fontId="20" fillId="2" borderId="6" xfId="0" applyNumberFormat="1" applyFont="1" applyFill="1" applyBorder="1" applyAlignment="1">
      <alignment vertical="center"/>
    </xf>
    <xf numFmtId="3" fontId="20" fillId="2" borderId="6" xfId="0" applyNumberFormat="1" applyFont="1" applyFill="1" applyBorder="1" applyAlignment="1" applyProtection="1">
      <alignment horizontal="center" vertical="center" wrapText="1"/>
    </xf>
    <xf numFmtId="2" fontId="41" fillId="2" borderId="10" xfId="0" applyNumberFormat="1" applyFont="1" applyFill="1" applyBorder="1" applyAlignment="1">
      <alignment horizontal="center" vertical="center" wrapText="1"/>
    </xf>
    <xf numFmtId="165" fontId="6" fillId="3" borderId="0" xfId="8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4" fontId="4" fillId="3" borderId="0" xfId="0" applyNumberFormat="1" applyFont="1" applyFill="1" applyAlignment="1">
      <alignment horizontal="center" vertical="center"/>
    </xf>
    <xf numFmtId="165" fontId="4" fillId="0" borderId="0" xfId="8" applyFont="1" applyFill="1" applyAlignment="1">
      <alignment vertical="center"/>
    </xf>
    <xf numFmtId="165" fontId="4" fillId="6" borderId="0" xfId="8" applyFont="1" applyFill="1" applyAlignment="1">
      <alignment vertical="center"/>
    </xf>
    <xf numFmtId="170" fontId="19" fillId="3" borderId="0" xfId="0" applyNumberFormat="1" applyFont="1" applyFill="1" applyAlignment="1">
      <alignment horizontal="center" vertical="center"/>
    </xf>
    <xf numFmtId="167" fontId="19" fillId="3" borderId="0" xfId="8" applyNumberFormat="1" applyFont="1" applyFill="1" applyAlignment="1">
      <alignment horizontal="center" vertical="center"/>
    </xf>
    <xf numFmtId="165" fontId="18" fillId="0" borderId="0" xfId="8" applyFont="1" applyFill="1" applyAlignment="1">
      <alignment vertical="center"/>
    </xf>
    <xf numFmtId="2" fontId="42" fillId="0" borderId="2" xfId="0" applyNumberFormat="1" applyFont="1" applyBorder="1" applyAlignment="1">
      <alignment horizontal="right" vertical="center"/>
    </xf>
    <xf numFmtId="4" fontId="21" fillId="5" borderId="6" xfId="2" applyNumberFormat="1" applyFont="1" applyFill="1" applyBorder="1" applyAlignment="1" applyProtection="1">
      <alignment horizontal="center" vertical="center" wrapText="1"/>
    </xf>
    <xf numFmtId="4" fontId="21" fillId="5" borderId="6" xfId="0" applyNumberFormat="1" applyFont="1" applyFill="1" applyBorder="1" applyAlignment="1">
      <alignment horizontal="center" vertical="center" wrapText="1"/>
    </xf>
    <xf numFmtId="4" fontId="21" fillId="5" borderId="6" xfId="0" applyNumberFormat="1" applyFont="1" applyFill="1" applyBorder="1" applyAlignment="1" applyProtection="1">
      <alignment horizontal="center" vertical="center" wrapText="1"/>
    </xf>
    <xf numFmtId="4" fontId="21" fillId="9" borderId="6" xfId="2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169" fontId="4" fillId="0" borderId="0" xfId="0" applyNumberFormat="1" applyFont="1" applyFill="1" applyAlignment="1">
      <alignment vertical="center"/>
    </xf>
    <xf numFmtId="4" fontId="20" fillId="0" borderId="0" xfId="0" applyNumberFormat="1" applyFont="1" applyFill="1" applyBorder="1" applyAlignment="1">
      <alignment vertical="center"/>
    </xf>
    <xf numFmtId="4" fontId="21" fillId="0" borderId="0" xfId="4" applyNumberFormat="1" applyFont="1" applyFill="1" applyBorder="1" applyAlignment="1" applyProtection="1">
      <alignment horizontal="center" vertical="center" wrapText="1"/>
    </xf>
    <xf numFmtId="4" fontId="20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Alignment="1">
      <alignment vertical="center"/>
    </xf>
    <xf numFmtId="165" fontId="4" fillId="2" borderId="0" xfId="8" applyFont="1" applyFill="1" applyAlignment="1">
      <alignment vertical="center"/>
    </xf>
    <xf numFmtId="169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2" fontId="42" fillId="10" borderId="2" xfId="0" applyNumberFormat="1" applyFont="1" applyFill="1" applyBorder="1" applyAlignment="1">
      <alignment horizontal="right" vertical="center"/>
    </xf>
    <xf numFmtId="0" fontId="24" fillId="3" borderId="0" xfId="0" applyFont="1" applyFill="1" applyAlignment="1">
      <alignment vertical="center"/>
    </xf>
    <xf numFmtId="2" fontId="42" fillId="11" borderId="2" xfId="0" applyNumberFormat="1" applyFont="1" applyFill="1" applyBorder="1" applyAlignment="1">
      <alignment horizontal="right" vertical="center"/>
    </xf>
    <xf numFmtId="2" fontId="42" fillId="4" borderId="2" xfId="0" applyNumberFormat="1" applyFont="1" applyFill="1" applyBorder="1" applyAlignment="1">
      <alignment horizontal="right" vertical="center"/>
    </xf>
    <xf numFmtId="0" fontId="48" fillId="0" borderId="0" xfId="0" applyFont="1" applyAlignment="1">
      <alignment vertical="center"/>
    </xf>
    <xf numFmtId="0" fontId="47" fillId="0" borderId="0" xfId="0" applyFont="1" applyAlignment="1">
      <alignment horizontal="right" vertical="center"/>
    </xf>
    <xf numFmtId="0" fontId="36" fillId="0" borderId="5" xfId="0" applyFont="1" applyBorder="1" applyAlignment="1">
      <alignment horizontal="left" vertical="center" wrapText="1"/>
    </xf>
    <xf numFmtId="0" fontId="36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vertical="center"/>
    </xf>
    <xf numFmtId="0" fontId="50" fillId="3" borderId="5" xfId="0" applyFont="1" applyFill="1" applyBorder="1" applyAlignment="1">
      <alignment horizontal="center" vertical="center" wrapText="1"/>
    </xf>
    <xf numFmtId="165" fontId="12" fillId="0" borderId="5" xfId="8" applyFont="1" applyFill="1" applyBorder="1" applyAlignment="1">
      <alignment horizontal="center" vertical="center"/>
    </xf>
    <xf numFmtId="3" fontId="51" fillId="0" borderId="11" xfId="0" applyNumberFormat="1" applyFont="1" applyBorder="1" applyAlignment="1">
      <alignment horizontal="center" vertical="center" wrapText="1"/>
    </xf>
    <xf numFmtId="3" fontId="10" fillId="0" borderId="11" xfId="4" applyNumberFormat="1" applyFont="1" applyFill="1" applyBorder="1" applyAlignment="1" applyProtection="1">
      <alignment horizontal="center" vertical="center" wrapText="1"/>
    </xf>
    <xf numFmtId="2" fontId="10" fillId="0" borderId="11" xfId="4" applyNumberFormat="1" applyFont="1" applyFill="1" applyBorder="1" applyAlignment="1" applyProtection="1">
      <alignment horizontal="center" vertical="center" wrapText="1"/>
    </xf>
    <xf numFmtId="165" fontId="51" fillId="0" borderId="11" xfId="8" applyNumberFormat="1" applyFont="1" applyBorder="1" applyAlignment="1">
      <alignment horizontal="center" vertical="center"/>
    </xf>
    <xf numFmtId="167" fontId="51" fillId="0" borderId="11" xfId="8" applyNumberFormat="1" applyFont="1" applyBorder="1" applyAlignment="1">
      <alignment horizontal="center" vertical="center"/>
    </xf>
    <xf numFmtId="165" fontId="10" fillId="0" borderId="11" xfId="8" applyNumberFormat="1" applyFont="1" applyFill="1" applyBorder="1" applyAlignment="1">
      <alignment horizontal="center" vertical="center"/>
    </xf>
    <xf numFmtId="167" fontId="10" fillId="0" borderId="11" xfId="8" applyNumberFormat="1" applyFont="1" applyFill="1" applyBorder="1" applyAlignment="1">
      <alignment vertical="center"/>
    </xf>
    <xf numFmtId="165" fontId="12" fillId="0" borderId="11" xfId="8" applyNumberFormat="1" applyFont="1" applyFill="1" applyBorder="1" applyAlignment="1">
      <alignment horizontal="center" vertical="center"/>
    </xf>
    <xf numFmtId="167" fontId="12" fillId="0" borderId="11" xfId="8" applyNumberFormat="1" applyFont="1" applyFill="1" applyBorder="1" applyAlignment="1">
      <alignment vertical="center"/>
    </xf>
    <xf numFmtId="165" fontId="12" fillId="3" borderId="11" xfId="8" applyNumberFormat="1" applyFont="1" applyFill="1" applyBorder="1" applyAlignment="1">
      <alignment horizontal="center" vertical="center"/>
    </xf>
    <xf numFmtId="167" fontId="12" fillId="3" borderId="11" xfId="8" applyNumberFormat="1" applyFont="1" applyFill="1" applyBorder="1" applyAlignment="1">
      <alignment vertical="center"/>
    </xf>
    <xf numFmtId="167" fontId="12" fillId="0" borderId="11" xfId="8" applyNumberFormat="1" applyFont="1" applyFill="1" applyBorder="1" applyAlignment="1">
      <alignment horizontal="center" vertical="center"/>
    </xf>
    <xf numFmtId="165" fontId="51" fillId="0" borderId="8" xfId="8" applyNumberFormat="1" applyFont="1" applyBorder="1" applyAlignment="1">
      <alignment horizontal="center" vertical="center"/>
    </xf>
    <xf numFmtId="167" fontId="51" fillId="0" borderId="8" xfId="8" applyNumberFormat="1" applyFont="1" applyBorder="1" applyAlignment="1">
      <alignment horizontal="center" vertical="center"/>
    </xf>
    <xf numFmtId="165" fontId="12" fillId="0" borderId="8" xfId="8" applyNumberFormat="1" applyFont="1" applyBorder="1" applyAlignment="1">
      <alignment horizontal="center" vertical="center"/>
    </xf>
    <xf numFmtId="167" fontId="12" fillId="0" borderId="8" xfId="8" applyNumberFormat="1" applyFont="1" applyFill="1" applyBorder="1" applyAlignment="1" applyProtection="1">
      <alignment vertical="center"/>
    </xf>
    <xf numFmtId="0" fontId="12" fillId="0" borderId="8" xfId="0" applyFont="1" applyBorder="1" applyAlignment="1">
      <alignment vertical="center"/>
    </xf>
    <xf numFmtId="168" fontId="12" fillId="0" borderId="8" xfId="0" applyNumberFormat="1" applyFont="1" applyBorder="1" applyAlignment="1">
      <alignment vertical="center"/>
    </xf>
    <xf numFmtId="0" fontId="26" fillId="3" borderId="11" xfId="0" applyFont="1" applyFill="1" applyBorder="1" applyAlignment="1">
      <alignment horizontal="left" vertical="center" wrapText="1"/>
    </xf>
    <xf numFmtId="49" fontId="44" fillId="0" borderId="0" xfId="0" applyNumberFormat="1" applyFont="1" applyAlignment="1">
      <alignment vertical="center"/>
    </xf>
    <xf numFmtId="0" fontId="23" fillId="3" borderId="0" xfId="0" applyFont="1" applyFill="1" applyAlignment="1">
      <alignment vertical="center" wrapText="1"/>
    </xf>
    <xf numFmtId="165" fontId="45" fillId="3" borderId="0" xfId="8" applyFont="1" applyFill="1" applyBorder="1" applyAlignment="1">
      <alignment horizontal="left" vertical="center"/>
    </xf>
    <xf numFmtId="49" fontId="43" fillId="3" borderId="0" xfId="0" applyNumberFormat="1" applyFont="1" applyFill="1" applyAlignment="1">
      <alignment vertical="center"/>
    </xf>
    <xf numFmtId="0" fontId="23" fillId="3" borderId="0" xfId="0" applyFont="1" applyFill="1" applyBorder="1" applyAlignment="1">
      <alignment vertical="center"/>
    </xf>
    <xf numFmtId="3" fontId="23" fillId="3" borderId="0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vertical="center"/>
    </xf>
    <xf numFmtId="49" fontId="13" fillId="3" borderId="0" xfId="0" applyNumberFormat="1" applyFont="1" applyFill="1" applyAlignment="1">
      <alignment horizontal="left" vertical="center"/>
    </xf>
    <xf numFmtId="3" fontId="36" fillId="3" borderId="0" xfId="0" applyNumberFormat="1" applyFont="1" applyFill="1" applyAlignment="1">
      <alignment vertical="center"/>
    </xf>
    <xf numFmtId="0" fontId="38" fillId="3" borderId="0" xfId="0" applyFont="1" applyFill="1" applyBorder="1" applyAlignment="1">
      <alignment vertical="center"/>
    </xf>
    <xf numFmtId="0" fontId="45" fillId="3" borderId="0" xfId="0" applyFont="1" applyFill="1" applyAlignment="1">
      <alignment horizontal="left" vertical="center"/>
    </xf>
    <xf numFmtId="3" fontId="39" fillId="3" borderId="0" xfId="0" applyNumberFormat="1" applyFont="1" applyFill="1" applyBorder="1" applyAlignment="1">
      <alignment vertical="center"/>
    </xf>
    <xf numFmtId="3" fontId="39" fillId="3" borderId="0" xfId="0" applyNumberFormat="1" applyFont="1" applyFill="1" applyBorder="1" applyAlignment="1">
      <alignment horizontal="left" vertical="center"/>
    </xf>
    <xf numFmtId="0" fontId="39" fillId="3" borderId="0" xfId="0" applyFont="1" applyFill="1" applyBorder="1" applyAlignment="1">
      <alignment vertical="center"/>
    </xf>
    <xf numFmtId="49" fontId="44" fillId="3" borderId="0" xfId="0" applyNumberFormat="1" applyFont="1" applyFill="1" applyAlignment="1">
      <alignment vertical="center"/>
    </xf>
    <xf numFmtId="3" fontId="24" fillId="3" borderId="0" xfId="0" applyNumberFormat="1" applyFont="1" applyFill="1" applyBorder="1" applyAlignment="1">
      <alignment vertical="center"/>
    </xf>
    <xf numFmtId="3" fontId="38" fillId="3" borderId="0" xfId="0" applyNumberFormat="1" applyFont="1" applyFill="1" applyBorder="1" applyAlignment="1">
      <alignment vertical="center"/>
    </xf>
    <xf numFmtId="0" fontId="38" fillId="3" borderId="0" xfId="0" applyFont="1" applyFill="1" applyAlignment="1">
      <alignment vertical="center"/>
    </xf>
    <xf numFmtId="3" fontId="24" fillId="3" borderId="0" xfId="0" applyNumberFormat="1" applyFont="1" applyFill="1" applyAlignment="1">
      <alignment vertical="center"/>
    </xf>
    <xf numFmtId="0" fontId="29" fillId="3" borderId="0" xfId="0" applyFont="1" applyFill="1" applyBorder="1" applyAlignment="1">
      <alignment vertical="center"/>
    </xf>
    <xf numFmtId="3" fontId="29" fillId="3" borderId="0" xfId="0" applyNumberFormat="1" applyFont="1" applyFill="1" applyBorder="1" applyAlignment="1">
      <alignment horizontal="center" vertical="center"/>
    </xf>
    <xf numFmtId="0" fontId="24" fillId="3" borderId="0" xfId="0" applyFont="1" applyFill="1" applyAlignment="1">
      <alignment wrapText="1"/>
    </xf>
    <xf numFmtId="0" fontId="24" fillId="3" borderId="0" xfId="0" applyFont="1" applyFill="1" applyBorder="1" applyAlignment="1">
      <alignment vertical="center"/>
    </xf>
    <xf numFmtId="4" fontId="21" fillId="3" borderId="6" xfId="2" applyNumberFormat="1" applyFont="1" applyFill="1" applyBorder="1" applyAlignment="1" applyProtection="1">
      <alignment horizontal="center" vertical="center"/>
    </xf>
    <xf numFmtId="4" fontId="20" fillId="3" borderId="6" xfId="3" applyNumberFormat="1" applyFont="1" applyFill="1" applyBorder="1" applyAlignment="1">
      <alignment horizontal="center" vertical="center"/>
    </xf>
    <xf numFmtId="4" fontId="20" fillId="3" borderId="6" xfId="0" applyNumberFormat="1" applyFont="1" applyFill="1" applyBorder="1" applyAlignment="1">
      <alignment horizontal="center" vertical="center" wrapText="1"/>
    </xf>
    <xf numFmtId="4" fontId="20" fillId="3" borderId="6" xfId="4" applyNumberFormat="1" applyFont="1" applyFill="1" applyBorder="1" applyAlignment="1" applyProtection="1">
      <alignment horizontal="center" vertical="center" wrapText="1"/>
    </xf>
    <xf numFmtId="0" fontId="24" fillId="3" borderId="0" xfId="0" applyFont="1" applyFill="1" applyAlignment="1">
      <alignment horizontal="left" vertical="center" wrapText="1"/>
    </xf>
    <xf numFmtId="10" fontId="26" fillId="3" borderId="0" xfId="13" applyNumberFormat="1" applyFont="1" applyFill="1" applyBorder="1" applyAlignment="1">
      <alignment horizontal="center" vertical="center" wrapText="1"/>
    </xf>
    <xf numFmtId="3" fontId="36" fillId="3" borderId="0" xfId="0" applyNumberFormat="1" applyFont="1" applyFill="1" applyAlignment="1">
      <alignment horizontal="right" vertical="center"/>
    </xf>
    <xf numFmtId="0" fontId="23" fillId="3" borderId="0" xfId="0" applyFont="1" applyFill="1" applyAlignment="1">
      <alignment horizontal="left" vertical="center"/>
    </xf>
    <xf numFmtId="0" fontId="48" fillId="0" borderId="0" xfId="0" applyFont="1" applyAlignment="1">
      <alignment horizontal="right" vertical="center"/>
    </xf>
    <xf numFmtId="0" fontId="37" fillId="3" borderId="0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top"/>
    </xf>
    <xf numFmtId="0" fontId="36" fillId="0" borderId="0" xfId="0" applyFont="1" applyAlignment="1">
      <alignment horizontal="center" vertical="center" wrapText="1"/>
    </xf>
    <xf numFmtId="0" fontId="46" fillId="0" borderId="0" xfId="0" applyFont="1" applyAlignment="1">
      <alignment horizontal="justify" vertical="center" wrapText="1"/>
    </xf>
    <xf numFmtId="0" fontId="44" fillId="3" borderId="0" xfId="0" applyFont="1" applyFill="1" applyAlignment="1">
      <alignment horizontal="left" vertical="center"/>
    </xf>
    <xf numFmtId="0" fontId="43" fillId="3" borderId="0" xfId="0" applyFont="1" applyFill="1" applyAlignment="1">
      <alignment horizontal="left" vertical="center"/>
    </xf>
    <xf numFmtId="0" fontId="39" fillId="0" borderId="0" xfId="0" applyFont="1" applyAlignment="1">
      <alignment horizontal="right" vertical="center" wrapText="1"/>
    </xf>
    <xf numFmtId="0" fontId="49" fillId="0" borderId="0" xfId="0" applyFont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0" fontId="47" fillId="0" borderId="0" xfId="0" applyFont="1" applyAlignment="1">
      <alignment horizontal="center" vertical="center" wrapText="1"/>
    </xf>
    <xf numFmtId="2" fontId="47" fillId="0" borderId="0" xfId="0" applyNumberFormat="1" applyFont="1" applyAlignment="1">
      <alignment horizontal="left" vertical="center"/>
    </xf>
  </cellXfs>
  <cellStyles count="14">
    <cellStyle name="Обычный" xfId="0" builtinId="0"/>
    <cellStyle name="Обычный 10" xfId="3"/>
    <cellStyle name="Обычный 10 2" xfId="10"/>
    <cellStyle name="Обычный 10 2 2" xfId="12"/>
    <cellStyle name="Обычный 10 3" xfId="9"/>
    <cellStyle name="Обычный 10 4" xfId="11"/>
    <cellStyle name="Обычный 2" xfId="4"/>
    <cellStyle name="Обычный 2 2 2" xfId="7"/>
    <cellStyle name="Обычный 2 4" xfId="6"/>
    <cellStyle name="Обычный 2 8" xfId="5"/>
    <cellStyle name="Обычный 3 6" xfId="1"/>
    <cellStyle name="Обычный 9" xfId="2"/>
    <cellStyle name="Процентный" xfId="13" builtinId="5"/>
    <cellStyle name="Финансовый" xfId="8" builtinId="3"/>
  </cellStyles>
  <dxfs count="0"/>
  <tableStyles count="0" defaultTableStyle="TableStyleMedium2" defaultPivotStyle="PivotStyleLight16"/>
  <colors>
    <mruColors>
      <color rgb="FFFFFFCC"/>
      <color rgb="FFE1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</xdr:row>
          <xdr:rowOff>0</xdr:rowOff>
        </xdr:from>
        <xdr:to>
          <xdr:col>10</xdr:col>
          <xdr:colOff>190500</xdr:colOff>
          <xdr:row>2</xdr:row>
          <xdr:rowOff>28575</xdr:rowOff>
        </xdr:to>
        <xdr:sp macro="" textlink="">
          <xdr:nvSpPr>
            <xdr:cNvPr id="5121" name="ComboBox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FF00"/>
  </sheetPr>
  <dimension ref="A1:AT266"/>
  <sheetViews>
    <sheetView zoomScaleNormal="100" workbookViewId="0">
      <pane xSplit="3" ySplit="7" topLeftCell="E185" activePane="bottomRight" state="frozen"/>
      <selection pane="topRight" activeCell="D1" sqref="D1"/>
      <selection pane="bottomLeft" activeCell="A8" sqref="A8"/>
      <selection pane="bottomRight" activeCell="J196" sqref="J196"/>
    </sheetView>
  </sheetViews>
  <sheetFormatPr defaultColWidth="9.140625" defaultRowHeight="15" x14ac:dyDescent="0.25"/>
  <cols>
    <col min="1" max="1" width="5.85546875" style="70" customWidth="1"/>
    <col min="2" max="2" width="4.42578125" style="84" customWidth="1"/>
    <col min="3" max="3" width="30.85546875" style="72" customWidth="1"/>
    <col min="4" max="4" width="9.42578125" style="72" customWidth="1"/>
    <col min="5" max="8" width="11.140625" style="70" customWidth="1"/>
    <col min="9" max="9" width="11.7109375" style="41" customWidth="1"/>
    <col min="10" max="10" width="12.7109375" style="74" customWidth="1"/>
    <col min="11" max="11" width="11.7109375" style="41" customWidth="1"/>
    <col min="12" max="13" width="10.7109375" style="41" customWidth="1"/>
    <col min="14" max="14" width="12.7109375" style="41" customWidth="1"/>
    <col min="15" max="15" width="10.7109375" style="41" customWidth="1"/>
    <col min="16" max="16" width="11.28515625" style="41" customWidth="1"/>
    <col min="17" max="17" width="12.28515625" style="41" customWidth="1"/>
    <col min="18" max="19" width="10.7109375" style="41" customWidth="1"/>
    <col min="20" max="20" width="11.7109375" style="42" customWidth="1"/>
    <col min="21" max="21" width="12.42578125" style="41" customWidth="1"/>
    <col min="22" max="25" width="10.7109375" style="41" customWidth="1"/>
    <col min="26" max="26" width="11.7109375" style="41" customWidth="1"/>
    <col min="27" max="27" width="10.7109375" style="41" customWidth="1"/>
    <col min="28" max="28" width="12.140625" style="41" customWidth="1"/>
    <col min="29" max="29" width="11.85546875" style="41" customWidth="1"/>
    <col min="30" max="32" width="10.7109375" style="41" customWidth="1"/>
    <col min="33" max="33" width="11.85546875" style="41" customWidth="1"/>
    <col min="34" max="34" width="10.7109375" style="41" customWidth="1"/>
    <col min="35" max="35" width="14.42578125" style="41" customWidth="1"/>
    <col min="36" max="36" width="10.42578125" style="17" hidden="1" customWidth="1"/>
    <col min="37" max="37" width="9.140625" style="17" hidden="1" customWidth="1"/>
    <col min="38" max="39" width="9.140625" style="17" customWidth="1"/>
    <col min="40" max="40" width="16.28515625" style="17" bestFit="1" customWidth="1"/>
    <col min="41" max="43" width="10.7109375" style="17" customWidth="1"/>
    <col min="44" max="44" width="9.140625" style="17"/>
    <col min="45" max="45" width="13.140625" style="17" bestFit="1" customWidth="1"/>
    <col min="46" max="46" width="14.42578125" style="17" customWidth="1"/>
    <col min="47" max="16384" width="9.140625" style="17"/>
  </cols>
  <sheetData>
    <row r="1" spans="1:46" ht="20.25" x14ac:dyDescent="0.25">
      <c r="A1" s="35"/>
      <c r="B1" s="36"/>
      <c r="C1" s="37"/>
      <c r="D1" s="37"/>
      <c r="E1" s="38"/>
      <c r="F1" s="38"/>
      <c r="G1" s="38"/>
      <c r="H1" s="38"/>
      <c r="I1" s="38"/>
      <c r="J1" s="39"/>
      <c r="K1" s="38"/>
      <c r="L1" s="38"/>
      <c r="M1" s="38"/>
      <c r="N1" s="38"/>
      <c r="O1" s="38"/>
      <c r="P1" s="38"/>
      <c r="Q1" s="38"/>
      <c r="R1" s="40"/>
      <c r="U1" s="38"/>
      <c r="V1" s="38"/>
      <c r="W1" s="38"/>
      <c r="X1" s="38"/>
      <c r="Y1" s="38"/>
      <c r="Z1" s="38"/>
      <c r="AA1" s="38"/>
      <c r="AB1" s="38"/>
      <c r="AC1" s="38"/>
      <c r="AD1" s="38"/>
      <c r="AE1" s="43"/>
      <c r="AF1" s="43"/>
    </row>
    <row r="2" spans="1:46" ht="20.25" x14ac:dyDescent="0.25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46" ht="20.25" x14ac:dyDescent="0.25">
      <c r="A3" s="46" t="s">
        <v>46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8"/>
      <c r="AH3" s="48"/>
      <c r="AI3" s="48"/>
    </row>
    <row r="4" spans="1:46" ht="15.75" x14ac:dyDescent="0.25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  <c r="T4" s="52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1"/>
      <c r="AH4" s="51"/>
      <c r="AI4" s="51"/>
    </row>
    <row r="5" spans="1:46" ht="20.25" x14ac:dyDescent="0.25">
      <c r="A5" s="53"/>
      <c r="B5" s="54"/>
      <c r="C5" s="55"/>
      <c r="D5" s="55"/>
      <c r="E5" s="53"/>
      <c r="F5" s="53" t="s">
        <v>1</v>
      </c>
      <c r="G5" s="53" t="s">
        <v>2</v>
      </c>
      <c r="H5" s="53" t="s">
        <v>3</v>
      </c>
      <c r="I5" s="53" t="s">
        <v>4</v>
      </c>
      <c r="J5" s="53" t="s">
        <v>5</v>
      </c>
      <c r="K5" s="53" t="s">
        <v>6</v>
      </c>
      <c r="L5" s="53" t="s">
        <v>7</v>
      </c>
      <c r="M5" s="53" t="s">
        <v>8</v>
      </c>
      <c r="N5" s="53" t="s">
        <v>9</v>
      </c>
      <c r="O5" s="53" t="s">
        <v>10</v>
      </c>
      <c r="P5" s="53" t="s">
        <v>11</v>
      </c>
      <c r="Q5" s="53" t="s">
        <v>12</v>
      </c>
      <c r="R5" s="53" t="s">
        <v>217</v>
      </c>
      <c r="S5" s="53" t="s">
        <v>218</v>
      </c>
      <c r="T5" s="53" t="s">
        <v>219</v>
      </c>
      <c r="U5" s="53" t="s">
        <v>220</v>
      </c>
      <c r="V5" s="53" t="s">
        <v>13</v>
      </c>
      <c r="W5" s="53" t="s">
        <v>14</v>
      </c>
      <c r="X5" s="53" t="s">
        <v>15</v>
      </c>
      <c r="Y5" s="53" t="s">
        <v>16</v>
      </c>
      <c r="Z5" s="53" t="s">
        <v>17</v>
      </c>
      <c r="AA5" s="53" t="s">
        <v>18</v>
      </c>
      <c r="AB5" s="53" t="s">
        <v>19</v>
      </c>
      <c r="AC5" s="53" t="s">
        <v>20</v>
      </c>
      <c r="AD5" s="53" t="s">
        <v>21</v>
      </c>
      <c r="AE5" s="53" t="s">
        <v>22</v>
      </c>
      <c r="AF5" s="53" t="s">
        <v>23</v>
      </c>
      <c r="AG5" s="53" t="s">
        <v>24</v>
      </c>
      <c r="AH5" s="53" t="s">
        <v>25</v>
      </c>
      <c r="AI5" s="53" t="s">
        <v>26</v>
      </c>
      <c r="AJ5" s="9" t="s">
        <v>27</v>
      </c>
      <c r="AK5" s="9" t="s">
        <v>28</v>
      </c>
      <c r="AL5" s="9"/>
    </row>
    <row r="6" spans="1:46" ht="16.5" customHeight="1" thickBot="1" x14ac:dyDescent="0.3">
      <c r="A6" s="209" t="s">
        <v>29</v>
      </c>
      <c r="B6" s="210" t="s">
        <v>31</v>
      </c>
      <c r="C6" s="211" t="s">
        <v>30</v>
      </c>
      <c r="D6" s="211" t="s">
        <v>47</v>
      </c>
      <c r="E6" s="56"/>
      <c r="F6" s="56"/>
      <c r="G6" s="56"/>
      <c r="H6" s="56"/>
      <c r="I6" s="208" t="s">
        <v>185</v>
      </c>
      <c r="J6" s="208"/>
      <c r="K6" s="208"/>
      <c r="L6" s="208"/>
      <c r="M6" s="208"/>
      <c r="N6" s="208"/>
      <c r="O6" s="208"/>
      <c r="P6" s="208"/>
      <c r="Q6" s="57"/>
      <c r="R6" s="57"/>
      <c r="S6" s="57"/>
      <c r="T6" s="57"/>
      <c r="U6" s="208" t="s">
        <v>187</v>
      </c>
      <c r="V6" s="208"/>
      <c r="W6" s="208"/>
      <c r="X6" s="208"/>
      <c r="Y6" s="208"/>
      <c r="Z6" s="208"/>
      <c r="AA6" s="208"/>
      <c r="AB6" s="57"/>
      <c r="AC6" s="58"/>
      <c r="AD6" s="58"/>
      <c r="AE6" s="57"/>
      <c r="AF6" s="57"/>
      <c r="AG6" s="57"/>
      <c r="AH6" s="57"/>
      <c r="AI6" s="57"/>
      <c r="AJ6" s="20"/>
      <c r="AK6" s="20"/>
      <c r="AL6" s="144"/>
    </row>
    <row r="7" spans="1:46" ht="69" customHeight="1" thickBot="1" x14ac:dyDescent="0.3">
      <c r="A7" s="209"/>
      <c r="B7" s="210"/>
      <c r="C7" s="211"/>
      <c r="D7" s="211"/>
      <c r="E7" s="56" t="s">
        <v>232</v>
      </c>
      <c r="F7" s="56" t="s">
        <v>229</v>
      </c>
      <c r="G7" s="56" t="s">
        <v>230</v>
      </c>
      <c r="H7" s="56" t="s">
        <v>231</v>
      </c>
      <c r="I7" s="138" t="s">
        <v>177</v>
      </c>
      <c r="J7" s="138" t="s">
        <v>178</v>
      </c>
      <c r="K7" s="138" t="s">
        <v>179</v>
      </c>
      <c r="L7" s="141" t="s">
        <v>180</v>
      </c>
      <c r="M7" s="138" t="s">
        <v>181</v>
      </c>
      <c r="N7" s="138" t="s">
        <v>182</v>
      </c>
      <c r="O7" s="138" t="s">
        <v>183</v>
      </c>
      <c r="P7" s="138" t="s">
        <v>184</v>
      </c>
      <c r="Q7" s="138" t="s">
        <v>33</v>
      </c>
      <c r="R7" s="138" t="s">
        <v>34</v>
      </c>
      <c r="S7" s="139" t="s">
        <v>37</v>
      </c>
      <c r="T7" s="59" t="s">
        <v>186</v>
      </c>
      <c r="U7" s="138" t="s">
        <v>177</v>
      </c>
      <c r="V7" s="138" t="s">
        <v>178</v>
      </c>
      <c r="W7" s="138" t="s">
        <v>179</v>
      </c>
      <c r="X7" s="138" t="s">
        <v>180</v>
      </c>
      <c r="Y7" s="138" t="s">
        <v>181</v>
      </c>
      <c r="Z7" s="138" t="s">
        <v>182</v>
      </c>
      <c r="AA7" s="138" t="s">
        <v>183</v>
      </c>
      <c r="AB7" s="59" t="s">
        <v>32</v>
      </c>
      <c r="AC7" s="140" t="s">
        <v>188</v>
      </c>
      <c r="AD7" s="140" t="s">
        <v>38</v>
      </c>
      <c r="AE7" s="138" t="s">
        <v>35</v>
      </c>
      <c r="AF7" s="138" t="s">
        <v>36</v>
      </c>
      <c r="AG7" s="139" t="s">
        <v>39</v>
      </c>
      <c r="AH7" s="139" t="s">
        <v>40</v>
      </c>
      <c r="AI7" s="61" t="s">
        <v>270</v>
      </c>
      <c r="AJ7" s="21" t="s">
        <v>226</v>
      </c>
      <c r="AK7" s="21" t="s">
        <v>227</v>
      </c>
      <c r="AL7" s="21" t="s">
        <v>358</v>
      </c>
      <c r="AM7" s="21" t="s">
        <v>226</v>
      </c>
      <c r="AN7" s="21" t="s">
        <v>227</v>
      </c>
      <c r="AO7" s="142" t="s">
        <v>355</v>
      </c>
      <c r="AP7" s="142" t="s">
        <v>356</v>
      </c>
      <c r="AQ7" s="142" t="s">
        <v>357</v>
      </c>
    </row>
    <row r="8" spans="1:46" ht="15.75" thickBot="1" x14ac:dyDescent="0.25">
      <c r="A8" s="97">
        <v>1</v>
      </c>
      <c r="B8" s="108">
        <v>1</v>
      </c>
      <c r="C8" s="109" t="s">
        <v>48</v>
      </c>
      <c r="D8" s="22">
        <v>3</v>
      </c>
      <c r="E8" s="62">
        <f t="shared" ref="E8:E72" si="0">F8+G8+H8</f>
        <v>329</v>
      </c>
      <c r="F8" s="110">
        <v>329</v>
      </c>
      <c r="G8" s="110"/>
      <c r="H8" s="114">
        <v>0</v>
      </c>
      <c r="I8" s="137">
        <v>0</v>
      </c>
      <c r="J8" s="137">
        <v>0</v>
      </c>
      <c r="K8" s="137">
        <v>47.86</v>
      </c>
      <c r="L8" s="137">
        <v>0</v>
      </c>
      <c r="M8" s="137">
        <v>0</v>
      </c>
      <c r="N8" s="137">
        <v>0</v>
      </c>
      <c r="O8" s="23">
        <v>0</v>
      </c>
      <c r="P8" s="137">
        <v>52.99</v>
      </c>
      <c r="Q8" s="137">
        <v>0</v>
      </c>
      <c r="R8" s="137">
        <v>0</v>
      </c>
      <c r="S8" s="137">
        <v>109.1</v>
      </c>
      <c r="T8" s="153">
        <v>283.77</v>
      </c>
      <c r="U8" s="137">
        <v>0</v>
      </c>
      <c r="V8" s="137">
        <v>0</v>
      </c>
      <c r="W8" s="137">
        <v>22.2</v>
      </c>
      <c r="X8" s="137">
        <v>0</v>
      </c>
      <c r="Y8" s="137">
        <v>0</v>
      </c>
      <c r="Z8" s="137">
        <v>0</v>
      </c>
      <c r="AA8" s="137">
        <v>11.58</v>
      </c>
      <c r="AB8" s="137">
        <v>0</v>
      </c>
      <c r="AC8" s="137">
        <v>0</v>
      </c>
      <c r="AD8" s="137">
        <v>0</v>
      </c>
      <c r="AE8" s="137">
        <v>0</v>
      </c>
      <c r="AF8" s="137">
        <v>0</v>
      </c>
      <c r="AG8" s="137">
        <v>0</v>
      </c>
      <c r="AH8" s="137">
        <v>0</v>
      </c>
      <c r="AI8" s="63" t="s">
        <v>445</v>
      </c>
      <c r="AJ8" s="20"/>
      <c r="AK8" s="20"/>
      <c r="AL8" s="144">
        <f>(I8+J8+K8+L8+M8+N8+O8+P8+S8+T8+U8+V8+W8+X8+Y8+Z8+AA8+AB8+AC8+AD8+AE8+AF8+AG8)*0.05</f>
        <v>26.375</v>
      </c>
      <c r="AM8" s="3">
        <f>SUM(I8:AH8)*0.05</f>
        <v>26.375</v>
      </c>
      <c r="AN8" s="132">
        <f>(I8+J8+K8+L8+M8+N8+O8+P8+S8+T8+U8+V8+W8+X8+Y8+Z8+AA8+AB8+AD8+AE8+AF8)*0.05</f>
        <v>26.375</v>
      </c>
      <c r="AO8" s="143">
        <f>((I8+J8+K8+L8+M8+N8+O8+P8+S8+T8+U8+V8+W8+X8+Y8+Z8+AA8+AB8+AC8+AD8+AE8+AF8+AG8+AL8)*1.2)/(F8+H8+G8)</f>
        <v>2.0202127659574467</v>
      </c>
      <c r="AP8" s="143"/>
      <c r="AQ8" s="143"/>
      <c r="AS8" s="129">
        <f>SUM(I8:AH8)*1.2</f>
        <v>633</v>
      </c>
      <c r="AT8" s="132">
        <f>AS8*1.05</f>
        <v>664.65</v>
      </c>
    </row>
    <row r="9" spans="1:46" ht="15.75" thickBot="1" x14ac:dyDescent="0.25">
      <c r="A9" s="97">
        <v>2</v>
      </c>
      <c r="B9" s="108">
        <v>1</v>
      </c>
      <c r="C9" s="109" t="s">
        <v>359</v>
      </c>
      <c r="D9" s="95">
        <v>14</v>
      </c>
      <c r="E9" s="62">
        <f>F9+G9+H9</f>
        <v>160.69999999999999</v>
      </c>
      <c r="F9" s="111">
        <v>160.69999999999999</v>
      </c>
      <c r="G9" s="111"/>
      <c r="H9" s="115">
        <v>0</v>
      </c>
      <c r="I9" s="137">
        <v>0</v>
      </c>
      <c r="J9" s="137">
        <v>0</v>
      </c>
      <c r="K9" s="137">
        <v>0</v>
      </c>
      <c r="L9" s="137">
        <v>0</v>
      </c>
      <c r="M9" s="137">
        <v>0</v>
      </c>
      <c r="N9" s="137">
        <v>0</v>
      </c>
      <c r="O9" s="23">
        <v>0</v>
      </c>
      <c r="P9" s="137">
        <v>24.08</v>
      </c>
      <c r="Q9" s="137">
        <v>0</v>
      </c>
      <c r="R9" s="137">
        <v>0</v>
      </c>
      <c r="S9" s="137">
        <v>77.930000000000007</v>
      </c>
      <c r="T9" s="153">
        <v>170.27</v>
      </c>
      <c r="U9" s="137">
        <v>0</v>
      </c>
      <c r="V9" s="137">
        <v>0</v>
      </c>
      <c r="W9" s="137">
        <v>0</v>
      </c>
      <c r="X9" s="137">
        <v>0</v>
      </c>
      <c r="Y9" s="137">
        <v>0</v>
      </c>
      <c r="Z9" s="137">
        <v>0</v>
      </c>
      <c r="AA9" s="137">
        <v>0</v>
      </c>
      <c r="AB9" s="137">
        <v>13.35</v>
      </c>
      <c r="AC9" s="137">
        <v>0</v>
      </c>
      <c r="AD9" s="137">
        <v>3.91</v>
      </c>
      <c r="AE9" s="137">
        <v>0</v>
      </c>
      <c r="AF9" s="137">
        <v>0</v>
      </c>
      <c r="AG9" s="137">
        <v>0</v>
      </c>
      <c r="AH9" s="137">
        <v>0</v>
      </c>
      <c r="AI9" s="63" t="s">
        <v>446</v>
      </c>
      <c r="AJ9" s="20"/>
      <c r="AK9" s="20"/>
      <c r="AL9" s="144">
        <f t="shared" ref="AL9:AL72" si="1">(I9+J9+K9+L9+M9+N9+O9+P9+S9+T9+U9+V9+W9+X9+Y9+Z9+AA9+AB9+AC9+AD9+AE9+AF9+AG9)*0.05</f>
        <v>14.477000000000004</v>
      </c>
      <c r="AM9" s="3">
        <f t="shared" ref="AM9:AM72" si="2">SUM(I9:AH9)*0.05</f>
        <v>14.477000000000004</v>
      </c>
      <c r="AN9" s="132">
        <f t="shared" ref="AN9:AN72" si="3">(I9+J9+K9+L9+M9+N9+O9+P9+S9+T9+U9+V9+W9+X9+Y9+Z9+AA9+AB9+AD9+AE9+AF9)*0.05</f>
        <v>14.477000000000004</v>
      </c>
      <c r="AO9" s="143">
        <f>((I9+J9+K9+L9+M9+N9+O9+P9+S9+T9+U9+V9+W9+X9+Y9+Z9+AA9+AB9+AC9+AD9+AE9+AF9+AG9+AL9)*1.2)/(F9+H9+G9)</f>
        <v>2.2701953951462359</v>
      </c>
      <c r="AP9" s="143"/>
      <c r="AS9" s="129">
        <f t="shared" ref="AS9:AS72" si="4">SUM(I9:AH9)*1.2</f>
        <v>347.44800000000009</v>
      </c>
      <c r="AT9" s="132">
        <f t="shared" ref="AT9:AT72" si="5">AS9*1.05</f>
        <v>364.82040000000012</v>
      </c>
    </row>
    <row r="10" spans="1:46" ht="16.5" customHeight="1" thickBot="1" x14ac:dyDescent="0.25">
      <c r="A10" s="97">
        <v>3</v>
      </c>
      <c r="B10" s="108">
        <v>1</v>
      </c>
      <c r="C10" s="109" t="s">
        <v>360</v>
      </c>
      <c r="D10" s="95" t="s">
        <v>319</v>
      </c>
      <c r="E10" s="62">
        <f t="shared" si="0"/>
        <v>323.5</v>
      </c>
      <c r="F10" s="111">
        <v>323.5</v>
      </c>
      <c r="G10" s="111"/>
      <c r="H10" s="115">
        <v>0</v>
      </c>
      <c r="I10" s="137">
        <v>0</v>
      </c>
      <c r="J10" s="137">
        <v>0</v>
      </c>
      <c r="K10" s="137">
        <v>0</v>
      </c>
      <c r="L10" s="137">
        <v>0</v>
      </c>
      <c r="M10" s="137">
        <v>0</v>
      </c>
      <c r="N10" s="137">
        <v>0</v>
      </c>
      <c r="O10" s="23">
        <v>0</v>
      </c>
      <c r="P10" s="137">
        <v>48.48</v>
      </c>
      <c r="Q10" s="137">
        <v>0</v>
      </c>
      <c r="R10" s="137">
        <v>0</v>
      </c>
      <c r="S10" s="137">
        <v>93.51</v>
      </c>
      <c r="T10" s="153">
        <v>196.48</v>
      </c>
      <c r="U10" s="137">
        <v>0</v>
      </c>
      <c r="V10" s="137">
        <v>0</v>
      </c>
      <c r="W10" s="137">
        <v>0</v>
      </c>
      <c r="X10" s="137">
        <v>0</v>
      </c>
      <c r="Y10" s="137">
        <v>0</v>
      </c>
      <c r="Z10" s="137">
        <v>0</v>
      </c>
      <c r="AA10" s="137">
        <v>12.67</v>
      </c>
      <c r="AB10" s="137">
        <v>0</v>
      </c>
      <c r="AC10" s="137">
        <v>0</v>
      </c>
      <c r="AD10" s="137">
        <v>0</v>
      </c>
      <c r="AE10" s="137">
        <v>0</v>
      </c>
      <c r="AF10" s="137">
        <v>0</v>
      </c>
      <c r="AG10" s="137">
        <v>0</v>
      </c>
      <c r="AH10" s="137">
        <v>0</v>
      </c>
      <c r="AI10" s="63" t="s">
        <v>447</v>
      </c>
      <c r="AJ10" s="20"/>
      <c r="AK10" s="20"/>
      <c r="AL10" s="144">
        <f t="shared" si="1"/>
        <v>17.557000000000002</v>
      </c>
      <c r="AM10" s="3">
        <f t="shared" si="2"/>
        <v>17.557000000000002</v>
      </c>
      <c r="AN10" s="132">
        <f t="shared" si="3"/>
        <v>17.557000000000002</v>
      </c>
      <c r="AO10" s="143">
        <f t="shared" ref="AO10:AO73" si="6">((I10+J10+K10+L10+M10+N10+O10+P10+S10+T10+U10+V10+W10+X10+Y10+Z10+AA10+AB10+AC10+AD10+AE10+AF10+AG10+AL10)*1.2)/(F10+H10+G10)</f>
        <v>1.367655023183926</v>
      </c>
      <c r="AP10" s="143"/>
      <c r="AS10" s="129">
        <f t="shared" si="4"/>
        <v>421.36800000000005</v>
      </c>
      <c r="AT10" s="132">
        <f t="shared" si="5"/>
        <v>442.43640000000005</v>
      </c>
    </row>
    <row r="11" spans="1:46" ht="15.75" thickBot="1" x14ac:dyDescent="0.25">
      <c r="A11" s="97">
        <v>4</v>
      </c>
      <c r="B11" s="108">
        <v>1</v>
      </c>
      <c r="C11" s="109" t="s">
        <v>361</v>
      </c>
      <c r="D11" s="95" t="s">
        <v>320</v>
      </c>
      <c r="E11" s="62">
        <f t="shared" si="0"/>
        <v>167.1</v>
      </c>
      <c r="F11" s="111">
        <v>167.1</v>
      </c>
      <c r="G11" s="111"/>
      <c r="H11" s="115">
        <v>0</v>
      </c>
      <c r="I11" s="137">
        <v>0</v>
      </c>
      <c r="J11" s="137">
        <v>0</v>
      </c>
      <c r="K11" s="137">
        <v>0</v>
      </c>
      <c r="L11" s="137">
        <v>0</v>
      </c>
      <c r="M11" s="137">
        <v>0</v>
      </c>
      <c r="N11" s="137">
        <v>0</v>
      </c>
      <c r="O11" s="23">
        <v>0</v>
      </c>
      <c r="P11" s="137">
        <v>25.04</v>
      </c>
      <c r="Q11" s="137">
        <v>0</v>
      </c>
      <c r="R11" s="137">
        <v>0</v>
      </c>
      <c r="S11" s="137">
        <v>62.34</v>
      </c>
      <c r="T11" s="153">
        <v>144.94999999999999</v>
      </c>
      <c r="U11" s="137">
        <v>0</v>
      </c>
      <c r="V11" s="137">
        <v>0</v>
      </c>
      <c r="W11" s="137">
        <v>0</v>
      </c>
      <c r="X11" s="137">
        <v>0</v>
      </c>
      <c r="Y11" s="137">
        <v>0</v>
      </c>
      <c r="Z11" s="137">
        <v>0</v>
      </c>
      <c r="AA11" s="137">
        <v>9.84</v>
      </c>
      <c r="AB11" s="137">
        <v>0</v>
      </c>
      <c r="AC11" s="137">
        <v>0</v>
      </c>
      <c r="AD11" s="137">
        <v>0</v>
      </c>
      <c r="AE11" s="137">
        <v>0</v>
      </c>
      <c r="AF11" s="137">
        <v>0</v>
      </c>
      <c r="AG11" s="137">
        <v>0</v>
      </c>
      <c r="AH11" s="137">
        <v>0</v>
      </c>
      <c r="AI11" s="63" t="s">
        <v>448</v>
      </c>
      <c r="AJ11" s="20"/>
      <c r="AK11" s="20"/>
      <c r="AL11" s="144">
        <f t="shared" si="1"/>
        <v>12.108499999999999</v>
      </c>
      <c r="AM11" s="3">
        <f t="shared" si="2"/>
        <v>12.108499999999999</v>
      </c>
      <c r="AN11" s="132">
        <f t="shared" si="3"/>
        <v>12.108499999999999</v>
      </c>
      <c r="AO11" s="143">
        <f t="shared" si="6"/>
        <v>1.826057450628366</v>
      </c>
      <c r="AP11" s="143"/>
      <c r="AS11" s="129">
        <f t="shared" si="4"/>
        <v>290.60399999999998</v>
      </c>
      <c r="AT11" s="132">
        <f t="shared" si="5"/>
        <v>305.13420000000002</v>
      </c>
    </row>
    <row r="12" spans="1:46" ht="15.75" thickBot="1" x14ac:dyDescent="0.25">
      <c r="A12" s="97">
        <v>5</v>
      </c>
      <c r="B12" s="108">
        <v>1</v>
      </c>
      <c r="C12" s="109" t="s">
        <v>362</v>
      </c>
      <c r="D12" s="95">
        <v>3</v>
      </c>
      <c r="E12" s="62">
        <f t="shared" si="0"/>
        <v>375.5</v>
      </c>
      <c r="F12" s="111">
        <v>375.5</v>
      </c>
      <c r="G12" s="111"/>
      <c r="H12" s="115">
        <v>0</v>
      </c>
      <c r="I12" s="137">
        <v>0</v>
      </c>
      <c r="J12" s="137">
        <v>0</v>
      </c>
      <c r="K12" s="137">
        <v>51.43</v>
      </c>
      <c r="L12" s="137">
        <v>0</v>
      </c>
      <c r="M12" s="137">
        <v>0</v>
      </c>
      <c r="N12" s="137">
        <v>0</v>
      </c>
      <c r="O12" s="23">
        <v>0</v>
      </c>
      <c r="P12" s="137">
        <v>56.27</v>
      </c>
      <c r="Q12" s="137">
        <v>0</v>
      </c>
      <c r="R12" s="137">
        <v>0</v>
      </c>
      <c r="S12" s="137">
        <v>124.68</v>
      </c>
      <c r="T12" s="153">
        <v>316.52999999999997</v>
      </c>
      <c r="U12" s="137">
        <v>0</v>
      </c>
      <c r="V12" s="137">
        <v>0</v>
      </c>
      <c r="W12" s="137">
        <v>23.16</v>
      </c>
      <c r="X12" s="137">
        <v>0</v>
      </c>
      <c r="Y12" s="137">
        <v>0</v>
      </c>
      <c r="Z12" s="137">
        <v>0</v>
      </c>
      <c r="AA12" s="137">
        <v>0</v>
      </c>
      <c r="AB12" s="137">
        <v>0</v>
      </c>
      <c r="AC12" s="137">
        <v>0</v>
      </c>
      <c r="AD12" s="137">
        <v>0</v>
      </c>
      <c r="AE12" s="137">
        <v>0</v>
      </c>
      <c r="AF12" s="137">
        <v>0</v>
      </c>
      <c r="AG12" s="137">
        <v>0</v>
      </c>
      <c r="AH12" s="137">
        <v>0</v>
      </c>
      <c r="AI12" s="63" t="s">
        <v>451</v>
      </c>
      <c r="AJ12" s="20"/>
      <c r="AK12" s="20"/>
      <c r="AL12" s="144">
        <f t="shared" si="1"/>
        <v>28.603499999999997</v>
      </c>
      <c r="AM12" s="3">
        <f t="shared" si="2"/>
        <v>28.603499999999997</v>
      </c>
      <c r="AN12" s="132">
        <f t="shared" si="3"/>
        <v>28.603499999999997</v>
      </c>
      <c r="AO12" s="143">
        <f t="shared" si="6"/>
        <v>1.9195957390146468</v>
      </c>
      <c r="AP12" s="143"/>
      <c r="AS12" s="129">
        <f t="shared" si="4"/>
        <v>686.48399999999992</v>
      </c>
      <c r="AT12" s="132">
        <f t="shared" si="5"/>
        <v>720.80819999999994</v>
      </c>
    </row>
    <row r="13" spans="1:46" ht="15.75" thickBot="1" x14ac:dyDescent="0.25">
      <c r="A13" s="97">
        <v>6</v>
      </c>
      <c r="B13" s="108">
        <v>1</v>
      </c>
      <c r="C13" s="109" t="s">
        <v>363</v>
      </c>
      <c r="D13" s="95">
        <v>8</v>
      </c>
      <c r="E13" s="62">
        <f t="shared" si="0"/>
        <v>184.8</v>
      </c>
      <c r="F13" s="111">
        <v>184.8</v>
      </c>
      <c r="G13" s="111"/>
      <c r="H13" s="115">
        <v>0</v>
      </c>
      <c r="I13" s="137">
        <v>0</v>
      </c>
      <c r="J13" s="137">
        <v>0</v>
      </c>
      <c r="K13" s="137">
        <v>27.77</v>
      </c>
      <c r="L13" s="137">
        <v>0</v>
      </c>
      <c r="M13" s="137">
        <v>0</v>
      </c>
      <c r="N13" s="137">
        <v>0</v>
      </c>
      <c r="O13" s="23">
        <v>0</v>
      </c>
      <c r="P13" s="137">
        <v>27.69</v>
      </c>
      <c r="Q13" s="137">
        <v>0</v>
      </c>
      <c r="R13" s="137">
        <v>0</v>
      </c>
      <c r="S13" s="137">
        <v>62.34</v>
      </c>
      <c r="T13" s="153">
        <v>150.88999999999999</v>
      </c>
      <c r="U13" s="137">
        <v>0</v>
      </c>
      <c r="V13" s="137">
        <v>0</v>
      </c>
      <c r="W13" s="137">
        <v>11.29</v>
      </c>
      <c r="X13" s="137">
        <v>0</v>
      </c>
      <c r="Y13" s="137">
        <v>0</v>
      </c>
      <c r="Z13" s="137">
        <v>0</v>
      </c>
      <c r="AA13" s="137">
        <v>7.46</v>
      </c>
      <c r="AB13" s="137">
        <v>0</v>
      </c>
      <c r="AC13" s="137">
        <v>0</v>
      </c>
      <c r="AD13" s="137">
        <v>0</v>
      </c>
      <c r="AE13" s="137">
        <v>0</v>
      </c>
      <c r="AF13" s="137">
        <v>0</v>
      </c>
      <c r="AG13" s="137">
        <v>0</v>
      </c>
      <c r="AH13" s="137">
        <v>0</v>
      </c>
      <c r="AI13" s="63" t="s">
        <v>450</v>
      </c>
      <c r="AJ13" s="20"/>
      <c r="AK13" s="20"/>
      <c r="AL13" s="144">
        <f t="shared" si="1"/>
        <v>14.372</v>
      </c>
      <c r="AM13" s="3">
        <f t="shared" si="2"/>
        <v>14.372</v>
      </c>
      <c r="AN13" s="132">
        <f t="shared" si="3"/>
        <v>14.372</v>
      </c>
      <c r="AO13" s="143">
        <f t="shared" si="6"/>
        <v>1.9598181818181817</v>
      </c>
      <c r="AP13" s="143"/>
      <c r="AS13" s="129">
        <f t="shared" si="4"/>
        <v>344.928</v>
      </c>
      <c r="AT13" s="132">
        <f t="shared" si="5"/>
        <v>362.17439999999999</v>
      </c>
    </row>
    <row r="14" spans="1:46" ht="15.75" thickBot="1" x14ac:dyDescent="0.25">
      <c r="A14" s="97">
        <v>7</v>
      </c>
      <c r="B14" s="108">
        <v>1</v>
      </c>
      <c r="C14" s="109" t="s">
        <v>49</v>
      </c>
      <c r="D14" s="95">
        <v>1</v>
      </c>
      <c r="E14" s="62">
        <f t="shared" si="0"/>
        <v>111.1</v>
      </c>
      <c r="F14" s="111">
        <v>111.1</v>
      </c>
      <c r="G14" s="111"/>
      <c r="H14" s="115">
        <v>0</v>
      </c>
      <c r="I14" s="137">
        <v>0</v>
      </c>
      <c r="J14" s="137">
        <v>0</v>
      </c>
      <c r="K14" s="137">
        <v>0</v>
      </c>
      <c r="L14" s="137">
        <v>0</v>
      </c>
      <c r="M14" s="137">
        <v>0</v>
      </c>
      <c r="N14" s="137">
        <v>0</v>
      </c>
      <c r="O14" s="23">
        <v>0</v>
      </c>
      <c r="P14" s="137">
        <v>16.649999999999999</v>
      </c>
      <c r="Q14" s="137">
        <v>0</v>
      </c>
      <c r="R14" s="137">
        <v>0</v>
      </c>
      <c r="S14" s="137">
        <v>46.76</v>
      </c>
      <c r="T14" s="153">
        <v>65.14</v>
      </c>
      <c r="U14" s="137">
        <v>0</v>
      </c>
      <c r="V14" s="137">
        <v>0</v>
      </c>
      <c r="W14" s="137">
        <v>0</v>
      </c>
      <c r="X14" s="137">
        <v>0</v>
      </c>
      <c r="Y14" s="137">
        <v>0</v>
      </c>
      <c r="Z14" s="137">
        <v>0</v>
      </c>
      <c r="AA14" s="137">
        <v>3.16</v>
      </c>
      <c r="AB14" s="137">
        <v>19.059999999999999</v>
      </c>
      <c r="AC14" s="137">
        <v>0</v>
      </c>
      <c r="AD14" s="137">
        <v>9.6300000000000008</v>
      </c>
      <c r="AE14" s="137">
        <v>0</v>
      </c>
      <c r="AF14" s="137">
        <v>0</v>
      </c>
      <c r="AG14" s="137">
        <v>0</v>
      </c>
      <c r="AH14" s="137">
        <v>0</v>
      </c>
      <c r="AI14" s="63" t="s">
        <v>272</v>
      </c>
      <c r="AJ14" s="20"/>
      <c r="AK14" s="20"/>
      <c r="AL14" s="144">
        <f t="shared" si="1"/>
        <v>8.0200000000000014</v>
      </c>
      <c r="AM14" s="3">
        <f t="shared" si="2"/>
        <v>8.0200000000000014</v>
      </c>
      <c r="AN14" s="132">
        <f t="shared" si="3"/>
        <v>8.0200000000000014</v>
      </c>
      <c r="AO14" s="143">
        <f t="shared" si="6"/>
        <v>1.8191179117911793</v>
      </c>
      <c r="AP14" s="143"/>
      <c r="AS14" s="129">
        <f t="shared" si="4"/>
        <v>192.48</v>
      </c>
      <c r="AT14" s="132">
        <f t="shared" si="5"/>
        <v>202.10399999999998</v>
      </c>
    </row>
    <row r="15" spans="1:46" ht="15.75" thickBot="1" x14ac:dyDescent="0.25">
      <c r="A15" s="97">
        <v>8</v>
      </c>
      <c r="B15" s="108">
        <v>1</v>
      </c>
      <c r="C15" s="109" t="s">
        <v>364</v>
      </c>
      <c r="D15" s="95" t="s">
        <v>321</v>
      </c>
      <c r="E15" s="62">
        <f t="shared" si="0"/>
        <v>181.3</v>
      </c>
      <c r="F15" s="111">
        <v>181.3</v>
      </c>
      <c r="G15" s="111"/>
      <c r="H15" s="115">
        <v>0</v>
      </c>
      <c r="I15" s="137">
        <v>0</v>
      </c>
      <c r="J15" s="137">
        <v>0</v>
      </c>
      <c r="K15" s="137">
        <v>0</v>
      </c>
      <c r="L15" s="137">
        <v>0</v>
      </c>
      <c r="M15" s="137">
        <v>0</v>
      </c>
      <c r="N15" s="137">
        <v>0</v>
      </c>
      <c r="O15" s="23">
        <v>0</v>
      </c>
      <c r="P15" s="137">
        <v>27.17</v>
      </c>
      <c r="Q15" s="137">
        <v>0</v>
      </c>
      <c r="R15" s="137">
        <v>0</v>
      </c>
      <c r="S15" s="137">
        <v>62.34</v>
      </c>
      <c r="T15" s="153">
        <v>78.89</v>
      </c>
      <c r="U15" s="137">
        <v>0</v>
      </c>
      <c r="V15" s="137">
        <v>0</v>
      </c>
      <c r="W15" s="137">
        <v>0</v>
      </c>
      <c r="X15" s="137">
        <v>0</v>
      </c>
      <c r="Y15" s="137">
        <v>0</v>
      </c>
      <c r="Z15" s="137">
        <v>0</v>
      </c>
      <c r="AA15" s="137">
        <v>9.82</v>
      </c>
      <c r="AB15" s="137">
        <v>30.88</v>
      </c>
      <c r="AC15" s="137">
        <v>0</v>
      </c>
      <c r="AD15" s="137">
        <v>15.6</v>
      </c>
      <c r="AE15" s="137">
        <v>0</v>
      </c>
      <c r="AF15" s="137">
        <v>0</v>
      </c>
      <c r="AG15" s="137">
        <v>0</v>
      </c>
      <c r="AH15" s="137">
        <v>0</v>
      </c>
      <c r="AI15" s="63" t="s">
        <v>273</v>
      </c>
      <c r="AJ15" s="20"/>
      <c r="AK15" s="20"/>
      <c r="AL15" s="144">
        <f t="shared" si="1"/>
        <v>11.234999999999999</v>
      </c>
      <c r="AM15" s="3">
        <f t="shared" si="2"/>
        <v>11.234999999999999</v>
      </c>
      <c r="AN15" s="132">
        <f t="shared" si="3"/>
        <v>11.234999999999999</v>
      </c>
      <c r="AO15" s="143">
        <f t="shared" si="6"/>
        <v>1.5616216216216217</v>
      </c>
      <c r="AP15" s="143"/>
      <c r="AS15" s="129">
        <f t="shared" si="4"/>
        <v>269.64</v>
      </c>
      <c r="AT15" s="132">
        <f t="shared" si="5"/>
        <v>283.12200000000001</v>
      </c>
    </row>
    <row r="16" spans="1:46" ht="15.75" thickBot="1" x14ac:dyDescent="0.25">
      <c r="A16" s="97">
        <v>9</v>
      </c>
      <c r="B16" s="108">
        <v>1</v>
      </c>
      <c r="C16" s="109" t="s">
        <v>50</v>
      </c>
      <c r="D16" s="95">
        <v>2</v>
      </c>
      <c r="E16" s="62">
        <f t="shared" si="0"/>
        <v>194.7</v>
      </c>
      <c r="F16" s="111">
        <v>194.7</v>
      </c>
      <c r="G16" s="111"/>
      <c r="H16" s="115">
        <v>0</v>
      </c>
      <c r="I16" s="137">
        <v>0</v>
      </c>
      <c r="J16" s="137">
        <v>0</v>
      </c>
      <c r="K16" s="137">
        <v>0</v>
      </c>
      <c r="L16" s="137">
        <v>0</v>
      </c>
      <c r="M16" s="137">
        <v>0</v>
      </c>
      <c r="N16" s="137">
        <v>0</v>
      </c>
      <c r="O16" s="23">
        <v>0</v>
      </c>
      <c r="P16" s="137">
        <v>29.18</v>
      </c>
      <c r="Q16" s="137">
        <v>0</v>
      </c>
      <c r="R16" s="137">
        <v>0</v>
      </c>
      <c r="S16" s="137">
        <v>46.76</v>
      </c>
      <c r="T16" s="153">
        <v>118.23</v>
      </c>
      <c r="U16" s="137">
        <v>0</v>
      </c>
      <c r="V16" s="137">
        <v>0</v>
      </c>
      <c r="W16" s="137">
        <v>0</v>
      </c>
      <c r="X16" s="137">
        <v>0</v>
      </c>
      <c r="Y16" s="137">
        <v>0</v>
      </c>
      <c r="Z16" s="137">
        <v>0</v>
      </c>
      <c r="AA16" s="137">
        <v>6.65</v>
      </c>
      <c r="AB16" s="137">
        <v>33.159999999999997</v>
      </c>
      <c r="AC16" s="137">
        <v>0</v>
      </c>
      <c r="AD16" s="137">
        <v>16.75</v>
      </c>
      <c r="AE16" s="137">
        <v>0</v>
      </c>
      <c r="AF16" s="137">
        <v>0</v>
      </c>
      <c r="AG16" s="137">
        <v>0</v>
      </c>
      <c r="AH16" s="137">
        <v>0</v>
      </c>
      <c r="AI16" s="63" t="s">
        <v>452</v>
      </c>
      <c r="AJ16" s="20"/>
      <c r="AK16" s="20"/>
      <c r="AL16" s="144">
        <f t="shared" si="1"/>
        <v>12.536500000000002</v>
      </c>
      <c r="AM16" s="3">
        <f t="shared" si="2"/>
        <v>12.536500000000002</v>
      </c>
      <c r="AN16" s="132">
        <f t="shared" si="3"/>
        <v>12.536500000000002</v>
      </c>
      <c r="AO16" s="143">
        <f t="shared" si="6"/>
        <v>1.6225978428351311</v>
      </c>
      <c r="AP16" s="143"/>
      <c r="AS16" s="129">
        <f t="shared" si="4"/>
        <v>300.87600000000003</v>
      </c>
      <c r="AT16" s="132">
        <f t="shared" si="5"/>
        <v>315.91980000000007</v>
      </c>
    </row>
    <row r="17" spans="1:46" ht="15.75" thickBot="1" x14ac:dyDescent="0.25">
      <c r="A17" s="97">
        <v>10</v>
      </c>
      <c r="B17" s="108">
        <v>1</v>
      </c>
      <c r="C17" s="109" t="s">
        <v>317</v>
      </c>
      <c r="D17" s="95">
        <v>9</v>
      </c>
      <c r="E17" s="62">
        <f t="shared" si="0"/>
        <v>228.3</v>
      </c>
      <c r="F17" s="111">
        <v>228.3</v>
      </c>
      <c r="G17" s="111"/>
      <c r="H17" s="115">
        <v>0</v>
      </c>
      <c r="I17" s="137">
        <v>0</v>
      </c>
      <c r="J17" s="137">
        <v>0</v>
      </c>
      <c r="K17" s="137">
        <v>0</v>
      </c>
      <c r="L17" s="137">
        <v>0</v>
      </c>
      <c r="M17" s="137">
        <v>0</v>
      </c>
      <c r="N17" s="137">
        <v>0</v>
      </c>
      <c r="O17" s="23">
        <v>0</v>
      </c>
      <c r="P17" s="137">
        <v>34.21</v>
      </c>
      <c r="Q17" s="137">
        <v>0</v>
      </c>
      <c r="R17" s="137">
        <v>0</v>
      </c>
      <c r="S17" s="137">
        <v>62.34</v>
      </c>
      <c r="T17" s="153">
        <v>180.3</v>
      </c>
      <c r="U17" s="137">
        <v>0</v>
      </c>
      <c r="V17" s="137">
        <v>0</v>
      </c>
      <c r="W17" s="137">
        <v>0</v>
      </c>
      <c r="X17" s="137">
        <v>0</v>
      </c>
      <c r="Y17" s="137">
        <v>0</v>
      </c>
      <c r="Z17" s="137">
        <v>0</v>
      </c>
      <c r="AA17" s="137">
        <v>6.01</v>
      </c>
      <c r="AB17" s="137">
        <v>38.96</v>
      </c>
      <c r="AC17" s="137">
        <v>0</v>
      </c>
      <c r="AD17" s="137">
        <v>19.68</v>
      </c>
      <c r="AE17" s="137">
        <v>0</v>
      </c>
      <c r="AF17" s="137">
        <v>0</v>
      </c>
      <c r="AG17" s="137">
        <v>0</v>
      </c>
      <c r="AH17" s="137">
        <v>0</v>
      </c>
      <c r="AI17" s="63" t="s">
        <v>453</v>
      </c>
      <c r="AJ17" s="20"/>
      <c r="AK17" s="20"/>
      <c r="AL17" s="144">
        <f t="shared" si="1"/>
        <v>17.074999999999999</v>
      </c>
      <c r="AM17" s="3">
        <f t="shared" si="2"/>
        <v>17.074999999999999</v>
      </c>
      <c r="AN17" s="132">
        <f t="shared" si="3"/>
        <v>17.074999999999999</v>
      </c>
      <c r="AO17" s="143">
        <f t="shared" si="6"/>
        <v>1.8847568988173453</v>
      </c>
      <c r="AP17" s="143"/>
      <c r="AS17" s="129">
        <f t="shared" si="4"/>
        <v>409.8</v>
      </c>
      <c r="AT17" s="132">
        <f t="shared" si="5"/>
        <v>430.29</v>
      </c>
    </row>
    <row r="18" spans="1:46" ht="15.75" thickBot="1" x14ac:dyDescent="0.25">
      <c r="A18" s="97">
        <v>11</v>
      </c>
      <c r="B18" s="108">
        <v>1</v>
      </c>
      <c r="C18" s="109" t="s">
        <v>51</v>
      </c>
      <c r="D18" s="95">
        <v>12</v>
      </c>
      <c r="E18" s="62">
        <f t="shared" si="0"/>
        <v>231.7</v>
      </c>
      <c r="F18" s="111">
        <v>231.7</v>
      </c>
      <c r="G18" s="111"/>
      <c r="H18" s="115">
        <v>0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23">
        <v>0</v>
      </c>
      <c r="P18" s="137">
        <v>34.72</v>
      </c>
      <c r="Q18" s="137">
        <v>0</v>
      </c>
      <c r="R18" s="137">
        <v>0</v>
      </c>
      <c r="S18" s="137">
        <v>62.34</v>
      </c>
      <c r="T18" s="153">
        <v>186.85</v>
      </c>
      <c r="U18" s="137">
        <v>0</v>
      </c>
      <c r="V18" s="137">
        <v>0</v>
      </c>
      <c r="W18" s="137">
        <v>0</v>
      </c>
      <c r="X18" s="137">
        <v>0</v>
      </c>
      <c r="Y18" s="137">
        <v>0</v>
      </c>
      <c r="Z18" s="137">
        <v>0</v>
      </c>
      <c r="AA18" s="137">
        <v>0</v>
      </c>
      <c r="AB18" s="137">
        <v>0</v>
      </c>
      <c r="AC18" s="137">
        <v>0</v>
      </c>
      <c r="AD18" s="137">
        <v>0</v>
      </c>
      <c r="AE18" s="137">
        <v>0</v>
      </c>
      <c r="AF18" s="137">
        <v>0</v>
      </c>
      <c r="AG18" s="137">
        <v>0</v>
      </c>
      <c r="AH18" s="137">
        <v>0</v>
      </c>
      <c r="AI18" s="63" t="s">
        <v>274</v>
      </c>
      <c r="AJ18" s="20"/>
      <c r="AK18" s="20"/>
      <c r="AL18" s="144">
        <f t="shared" si="1"/>
        <v>14.195499999999999</v>
      </c>
      <c r="AM18" s="3">
        <f t="shared" si="2"/>
        <v>14.195499999999999</v>
      </c>
      <c r="AN18" s="132">
        <f t="shared" si="3"/>
        <v>14.195499999999999</v>
      </c>
      <c r="AO18" s="143">
        <f t="shared" si="6"/>
        <v>1.543921450151057</v>
      </c>
      <c r="AP18" s="143"/>
      <c r="AS18" s="129">
        <f t="shared" si="4"/>
        <v>340.69199999999995</v>
      </c>
      <c r="AT18" s="132">
        <f t="shared" si="5"/>
        <v>357.72659999999996</v>
      </c>
    </row>
    <row r="19" spans="1:46" ht="15.75" thickBot="1" x14ac:dyDescent="0.25">
      <c r="A19" s="97">
        <v>12</v>
      </c>
      <c r="B19" s="108">
        <v>1</v>
      </c>
      <c r="C19" s="109" t="s">
        <v>365</v>
      </c>
      <c r="D19" s="95" t="s">
        <v>322</v>
      </c>
      <c r="E19" s="62">
        <f t="shared" si="0"/>
        <v>198</v>
      </c>
      <c r="F19" s="111">
        <v>198</v>
      </c>
      <c r="G19" s="111"/>
      <c r="H19" s="115">
        <v>0</v>
      </c>
      <c r="I19" s="137">
        <v>0</v>
      </c>
      <c r="J19" s="137">
        <v>0</v>
      </c>
      <c r="K19" s="137">
        <v>0</v>
      </c>
      <c r="L19" s="137">
        <v>0</v>
      </c>
      <c r="M19" s="137">
        <v>0</v>
      </c>
      <c r="N19" s="137">
        <v>0</v>
      </c>
      <c r="O19" s="23">
        <v>0</v>
      </c>
      <c r="P19" s="137">
        <v>29.67</v>
      </c>
      <c r="Q19" s="137">
        <v>0</v>
      </c>
      <c r="R19" s="137">
        <v>0</v>
      </c>
      <c r="S19" s="137">
        <v>62.34</v>
      </c>
      <c r="T19" s="153">
        <v>140.38999999999999</v>
      </c>
      <c r="U19" s="137">
        <v>0</v>
      </c>
      <c r="V19" s="137">
        <v>0</v>
      </c>
      <c r="W19" s="137">
        <v>0</v>
      </c>
      <c r="X19" s="137">
        <v>0</v>
      </c>
      <c r="Y19" s="137">
        <v>0</v>
      </c>
      <c r="Z19" s="137">
        <v>0</v>
      </c>
      <c r="AA19" s="137">
        <v>7.06</v>
      </c>
      <c r="AB19" s="137">
        <v>0</v>
      </c>
      <c r="AC19" s="137">
        <v>0</v>
      </c>
      <c r="AD19" s="137">
        <v>0</v>
      </c>
      <c r="AE19" s="137">
        <v>0</v>
      </c>
      <c r="AF19" s="137">
        <v>0</v>
      </c>
      <c r="AG19" s="137">
        <v>0</v>
      </c>
      <c r="AH19" s="137">
        <v>0</v>
      </c>
      <c r="AI19" s="63" t="s">
        <v>613</v>
      </c>
      <c r="AJ19" s="20"/>
      <c r="AK19" s="20"/>
      <c r="AL19" s="144">
        <f t="shared" si="1"/>
        <v>11.972999999999999</v>
      </c>
      <c r="AM19" s="3">
        <f t="shared" si="2"/>
        <v>11.972999999999999</v>
      </c>
      <c r="AN19" s="132">
        <f t="shared" si="3"/>
        <v>11.972999999999999</v>
      </c>
      <c r="AO19" s="143">
        <f t="shared" si="6"/>
        <v>1.5238363636363634</v>
      </c>
      <c r="AP19" s="143"/>
      <c r="AS19" s="129">
        <f t="shared" si="4"/>
        <v>287.35199999999998</v>
      </c>
      <c r="AT19" s="132">
        <f t="shared" si="5"/>
        <v>301.71960000000001</v>
      </c>
    </row>
    <row r="20" spans="1:46" ht="15.75" thickBot="1" x14ac:dyDescent="0.25">
      <c r="A20" s="97">
        <v>13</v>
      </c>
      <c r="B20" s="108">
        <v>1</v>
      </c>
      <c r="C20" s="109" t="s">
        <v>52</v>
      </c>
      <c r="D20" s="95">
        <v>1</v>
      </c>
      <c r="E20" s="62">
        <f t="shared" si="0"/>
        <v>187</v>
      </c>
      <c r="F20" s="111">
        <v>187</v>
      </c>
      <c r="G20" s="111"/>
      <c r="H20" s="115">
        <v>0</v>
      </c>
      <c r="I20" s="137">
        <v>0</v>
      </c>
      <c r="J20" s="137">
        <v>0</v>
      </c>
      <c r="K20" s="137">
        <v>0</v>
      </c>
      <c r="L20" s="137">
        <v>0</v>
      </c>
      <c r="M20" s="137">
        <v>0</v>
      </c>
      <c r="N20" s="137">
        <v>0</v>
      </c>
      <c r="O20" s="23">
        <v>0</v>
      </c>
      <c r="P20" s="137">
        <v>28.02</v>
      </c>
      <c r="Q20" s="137">
        <v>0</v>
      </c>
      <c r="R20" s="137">
        <v>0</v>
      </c>
      <c r="S20" s="137">
        <v>62.34</v>
      </c>
      <c r="T20" s="153">
        <v>151.35</v>
      </c>
      <c r="U20" s="137">
        <v>0</v>
      </c>
      <c r="V20" s="137">
        <v>0</v>
      </c>
      <c r="W20" s="137">
        <v>0</v>
      </c>
      <c r="X20" s="137">
        <v>0</v>
      </c>
      <c r="Y20" s="137">
        <v>0</v>
      </c>
      <c r="Z20" s="137">
        <v>0</v>
      </c>
      <c r="AA20" s="137">
        <v>2.83</v>
      </c>
      <c r="AB20" s="137">
        <v>0</v>
      </c>
      <c r="AC20" s="137">
        <v>0</v>
      </c>
      <c r="AD20" s="137">
        <v>0</v>
      </c>
      <c r="AE20" s="137">
        <v>0</v>
      </c>
      <c r="AF20" s="137">
        <v>0</v>
      </c>
      <c r="AG20" s="137">
        <v>0</v>
      </c>
      <c r="AH20" s="137">
        <v>0</v>
      </c>
      <c r="AI20" s="63" t="s">
        <v>454</v>
      </c>
      <c r="AJ20" s="20"/>
      <c r="AK20" s="20"/>
      <c r="AL20" s="144">
        <f t="shared" si="1"/>
        <v>12.227</v>
      </c>
      <c r="AM20" s="3">
        <f t="shared" si="2"/>
        <v>12.227</v>
      </c>
      <c r="AN20" s="132">
        <f t="shared" si="3"/>
        <v>12.227</v>
      </c>
      <c r="AO20" s="143">
        <f t="shared" si="6"/>
        <v>1.6477026737967913</v>
      </c>
      <c r="AP20" s="143"/>
      <c r="AS20" s="129">
        <f t="shared" si="4"/>
        <v>293.44799999999998</v>
      </c>
      <c r="AT20" s="132">
        <f t="shared" si="5"/>
        <v>308.12040000000002</v>
      </c>
    </row>
    <row r="21" spans="1:46" ht="15.75" thickBot="1" x14ac:dyDescent="0.25">
      <c r="A21" s="97">
        <v>14</v>
      </c>
      <c r="B21" s="108">
        <v>1</v>
      </c>
      <c r="C21" s="109" t="s">
        <v>53</v>
      </c>
      <c r="D21" s="95">
        <v>9</v>
      </c>
      <c r="E21" s="62">
        <f t="shared" si="0"/>
        <v>285.3</v>
      </c>
      <c r="F21" s="111">
        <v>285.3</v>
      </c>
      <c r="G21" s="111"/>
      <c r="H21" s="115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23">
        <v>0</v>
      </c>
      <c r="P21" s="137">
        <v>42.76</v>
      </c>
      <c r="Q21" s="137">
        <v>0</v>
      </c>
      <c r="R21" s="137">
        <v>0</v>
      </c>
      <c r="S21" s="137">
        <v>124.68</v>
      </c>
      <c r="T21" s="153">
        <v>172.09</v>
      </c>
      <c r="U21" s="137">
        <v>0</v>
      </c>
      <c r="V21" s="137">
        <v>0</v>
      </c>
      <c r="W21" s="137">
        <v>0</v>
      </c>
      <c r="X21" s="137">
        <v>0</v>
      </c>
      <c r="Y21" s="137">
        <v>0</v>
      </c>
      <c r="Z21" s="137">
        <v>0</v>
      </c>
      <c r="AA21" s="137">
        <v>4.21</v>
      </c>
      <c r="AB21" s="137">
        <v>0</v>
      </c>
      <c r="AC21" s="137">
        <v>0</v>
      </c>
      <c r="AD21" s="137">
        <v>0</v>
      </c>
      <c r="AE21" s="137">
        <v>0</v>
      </c>
      <c r="AF21" s="137">
        <v>0</v>
      </c>
      <c r="AG21" s="137">
        <v>0</v>
      </c>
      <c r="AH21" s="137">
        <v>0</v>
      </c>
      <c r="AI21" s="63" t="s">
        <v>455</v>
      </c>
      <c r="AJ21" s="20"/>
      <c r="AK21" s="20"/>
      <c r="AL21" s="144">
        <f t="shared" si="1"/>
        <v>17.186999999999998</v>
      </c>
      <c r="AM21" s="3">
        <f t="shared" si="2"/>
        <v>17.186999999999998</v>
      </c>
      <c r="AN21" s="132">
        <f t="shared" si="3"/>
        <v>17.186999999999998</v>
      </c>
      <c r="AO21" s="143">
        <f t="shared" si="6"/>
        <v>1.5180946372239745</v>
      </c>
      <c r="AP21" s="143"/>
      <c r="AS21" s="129">
        <f t="shared" si="4"/>
        <v>412.48799999999994</v>
      </c>
      <c r="AT21" s="132">
        <f t="shared" si="5"/>
        <v>433.11239999999998</v>
      </c>
    </row>
    <row r="22" spans="1:46" ht="15.75" thickBot="1" x14ac:dyDescent="0.25">
      <c r="A22" s="97">
        <v>15</v>
      </c>
      <c r="B22" s="108">
        <v>1</v>
      </c>
      <c r="C22" s="109" t="s">
        <v>366</v>
      </c>
      <c r="D22" s="95">
        <v>23</v>
      </c>
      <c r="E22" s="62">
        <f t="shared" si="0"/>
        <v>201.4</v>
      </c>
      <c r="F22" s="111">
        <v>201.4</v>
      </c>
      <c r="G22" s="111"/>
      <c r="H22" s="115">
        <v>0</v>
      </c>
      <c r="I22" s="137">
        <v>0</v>
      </c>
      <c r="J22" s="137">
        <v>0</v>
      </c>
      <c r="K22" s="137">
        <v>0</v>
      </c>
      <c r="L22" s="137">
        <v>0</v>
      </c>
      <c r="M22" s="137">
        <v>0</v>
      </c>
      <c r="N22" s="137">
        <v>0</v>
      </c>
      <c r="O22" s="23">
        <v>0</v>
      </c>
      <c r="P22" s="137">
        <v>30.18</v>
      </c>
      <c r="Q22" s="137">
        <v>0</v>
      </c>
      <c r="R22" s="137">
        <v>0</v>
      </c>
      <c r="S22" s="137">
        <v>77.930000000000007</v>
      </c>
      <c r="T22" s="153">
        <v>187.19</v>
      </c>
      <c r="U22" s="137">
        <v>0</v>
      </c>
      <c r="V22" s="137">
        <v>0</v>
      </c>
      <c r="W22" s="137">
        <v>0</v>
      </c>
      <c r="X22" s="137">
        <v>0</v>
      </c>
      <c r="Y22" s="137">
        <v>0</v>
      </c>
      <c r="Z22" s="137">
        <v>0</v>
      </c>
      <c r="AA22" s="137">
        <v>5.49</v>
      </c>
      <c r="AB22" s="137">
        <v>3.81</v>
      </c>
      <c r="AC22" s="137">
        <v>0</v>
      </c>
      <c r="AD22" s="137">
        <v>2.2400000000000002</v>
      </c>
      <c r="AE22" s="137">
        <v>0</v>
      </c>
      <c r="AF22" s="137">
        <v>0</v>
      </c>
      <c r="AG22" s="137">
        <v>0</v>
      </c>
      <c r="AH22" s="137">
        <v>0</v>
      </c>
      <c r="AI22" s="63" t="s">
        <v>456</v>
      </c>
      <c r="AJ22" s="20"/>
      <c r="AK22" s="20"/>
      <c r="AL22" s="144">
        <f t="shared" si="1"/>
        <v>15.342000000000002</v>
      </c>
      <c r="AM22" s="3">
        <f t="shared" si="2"/>
        <v>15.342000000000002</v>
      </c>
      <c r="AN22" s="132">
        <f t="shared" si="3"/>
        <v>15.342000000000002</v>
      </c>
      <c r="AO22" s="143">
        <f t="shared" si="6"/>
        <v>1.9196544190665343</v>
      </c>
      <c r="AP22" s="143"/>
      <c r="AS22" s="129">
        <f t="shared" si="4"/>
        <v>368.20800000000003</v>
      </c>
      <c r="AT22" s="132">
        <f t="shared" si="5"/>
        <v>386.61840000000007</v>
      </c>
    </row>
    <row r="23" spans="1:46" ht="15.75" thickBot="1" x14ac:dyDescent="0.25">
      <c r="A23" s="97">
        <v>16</v>
      </c>
      <c r="B23" s="108">
        <v>1</v>
      </c>
      <c r="C23" s="109" t="s">
        <v>367</v>
      </c>
      <c r="D23" s="95" t="s">
        <v>323</v>
      </c>
      <c r="E23" s="62">
        <f t="shared" si="0"/>
        <v>314.24</v>
      </c>
      <c r="F23" s="111">
        <v>314.24</v>
      </c>
      <c r="G23" s="111"/>
      <c r="H23" s="115">
        <v>0</v>
      </c>
      <c r="I23" s="137">
        <v>0</v>
      </c>
      <c r="J23" s="137">
        <v>0</v>
      </c>
      <c r="K23" s="137">
        <v>0</v>
      </c>
      <c r="L23" s="137">
        <v>0</v>
      </c>
      <c r="M23" s="137">
        <v>0</v>
      </c>
      <c r="N23" s="137">
        <v>0</v>
      </c>
      <c r="O23" s="23">
        <v>0</v>
      </c>
      <c r="P23" s="137">
        <v>47.08</v>
      </c>
      <c r="Q23" s="137">
        <v>0</v>
      </c>
      <c r="R23" s="137">
        <v>0</v>
      </c>
      <c r="S23" s="137">
        <v>93.51</v>
      </c>
      <c r="T23" s="153">
        <v>279.8</v>
      </c>
      <c r="U23" s="137">
        <v>0</v>
      </c>
      <c r="V23" s="137">
        <v>0</v>
      </c>
      <c r="W23" s="137">
        <v>0</v>
      </c>
      <c r="X23" s="137">
        <v>0</v>
      </c>
      <c r="Y23" s="137">
        <v>0</v>
      </c>
      <c r="Z23" s="137">
        <v>0</v>
      </c>
      <c r="AA23" s="137">
        <v>0</v>
      </c>
      <c r="AB23" s="137">
        <v>26.7</v>
      </c>
      <c r="AC23" s="137">
        <v>0</v>
      </c>
      <c r="AD23" s="137">
        <v>11.72</v>
      </c>
      <c r="AE23" s="137">
        <v>0</v>
      </c>
      <c r="AF23" s="137">
        <v>0</v>
      </c>
      <c r="AG23" s="137">
        <v>0</v>
      </c>
      <c r="AH23" s="137">
        <v>0</v>
      </c>
      <c r="AI23" s="63" t="s">
        <v>449</v>
      </c>
      <c r="AJ23" s="20"/>
      <c r="AK23" s="20"/>
      <c r="AL23" s="144">
        <f t="shared" si="1"/>
        <v>22.9405</v>
      </c>
      <c r="AM23" s="3">
        <f t="shared" si="2"/>
        <v>22.9405</v>
      </c>
      <c r="AN23" s="132">
        <f t="shared" si="3"/>
        <v>22.9405</v>
      </c>
      <c r="AO23" s="143">
        <f t="shared" si="6"/>
        <v>1.8396785896130345</v>
      </c>
      <c r="AP23" s="143"/>
      <c r="AS23" s="129">
        <f t="shared" si="4"/>
        <v>550.572</v>
      </c>
      <c r="AT23" s="132">
        <f t="shared" si="5"/>
        <v>578.10059999999999</v>
      </c>
    </row>
    <row r="24" spans="1:46" ht="15.75" thickBot="1" x14ac:dyDescent="0.25">
      <c r="A24" s="97">
        <v>17</v>
      </c>
      <c r="B24" s="108">
        <v>1</v>
      </c>
      <c r="C24" s="109" t="s">
        <v>368</v>
      </c>
      <c r="D24" s="95">
        <v>7</v>
      </c>
      <c r="E24" s="62">
        <f t="shared" si="0"/>
        <v>209.9</v>
      </c>
      <c r="F24" s="111">
        <v>209.9</v>
      </c>
      <c r="G24" s="111"/>
      <c r="H24" s="115">
        <v>0</v>
      </c>
      <c r="I24" s="137">
        <v>0</v>
      </c>
      <c r="J24" s="137">
        <v>0</v>
      </c>
      <c r="K24" s="137">
        <v>0</v>
      </c>
      <c r="L24" s="137">
        <v>0</v>
      </c>
      <c r="M24" s="137">
        <v>0</v>
      </c>
      <c r="N24" s="137">
        <v>0</v>
      </c>
      <c r="O24" s="23">
        <v>0</v>
      </c>
      <c r="P24" s="137">
        <v>31.45</v>
      </c>
      <c r="Q24" s="137">
        <v>0</v>
      </c>
      <c r="R24" s="137">
        <v>0</v>
      </c>
      <c r="S24" s="137">
        <v>31.17</v>
      </c>
      <c r="T24" s="153">
        <v>171.53</v>
      </c>
      <c r="U24" s="137">
        <v>0</v>
      </c>
      <c r="V24" s="137">
        <v>0</v>
      </c>
      <c r="W24" s="137">
        <v>0</v>
      </c>
      <c r="X24" s="137">
        <v>0</v>
      </c>
      <c r="Y24" s="137">
        <v>0</v>
      </c>
      <c r="Z24" s="137">
        <v>0</v>
      </c>
      <c r="AA24" s="137">
        <v>5.56</v>
      </c>
      <c r="AB24" s="137">
        <v>17.47</v>
      </c>
      <c r="AC24" s="137">
        <v>0</v>
      </c>
      <c r="AD24" s="137">
        <v>7.68</v>
      </c>
      <c r="AE24" s="137">
        <v>0</v>
      </c>
      <c r="AF24" s="137">
        <v>0</v>
      </c>
      <c r="AG24" s="137">
        <v>0</v>
      </c>
      <c r="AH24" s="137">
        <v>0</v>
      </c>
      <c r="AI24" s="63" t="s">
        <v>271</v>
      </c>
      <c r="AJ24" s="20"/>
      <c r="AK24" s="20"/>
      <c r="AL24" s="144">
        <f t="shared" si="1"/>
        <v>13.243000000000002</v>
      </c>
      <c r="AM24" s="3">
        <f t="shared" si="2"/>
        <v>13.243000000000002</v>
      </c>
      <c r="AN24" s="132">
        <f t="shared" si="3"/>
        <v>13.243000000000002</v>
      </c>
      <c r="AO24" s="143">
        <f t="shared" si="6"/>
        <v>1.589917103382563</v>
      </c>
      <c r="AP24" s="143"/>
      <c r="AS24" s="129">
        <f t="shared" si="4"/>
        <v>317.83199999999999</v>
      </c>
      <c r="AT24" s="132">
        <f t="shared" si="5"/>
        <v>333.72360000000003</v>
      </c>
    </row>
    <row r="25" spans="1:46" ht="15.75" thickBot="1" x14ac:dyDescent="0.25">
      <c r="A25" s="97">
        <v>18</v>
      </c>
      <c r="B25" s="108">
        <v>1</v>
      </c>
      <c r="C25" s="109" t="s">
        <v>369</v>
      </c>
      <c r="D25" s="95">
        <v>40</v>
      </c>
      <c r="E25" s="62">
        <f t="shared" si="0"/>
        <v>249.3</v>
      </c>
      <c r="F25" s="111">
        <v>249.3</v>
      </c>
      <c r="G25" s="111"/>
      <c r="H25" s="115">
        <v>0</v>
      </c>
      <c r="I25" s="137">
        <v>0</v>
      </c>
      <c r="J25" s="137">
        <v>0</v>
      </c>
      <c r="K25" s="137">
        <v>0</v>
      </c>
      <c r="L25" s="137">
        <v>0</v>
      </c>
      <c r="M25" s="137">
        <v>0</v>
      </c>
      <c r="N25" s="137">
        <v>0</v>
      </c>
      <c r="O25" s="23">
        <v>0</v>
      </c>
      <c r="P25" s="137">
        <v>37.36</v>
      </c>
      <c r="Q25" s="137">
        <v>0</v>
      </c>
      <c r="R25" s="137">
        <v>0</v>
      </c>
      <c r="S25" s="137">
        <v>62.34</v>
      </c>
      <c r="T25" s="153">
        <v>184.14</v>
      </c>
      <c r="U25" s="137">
        <v>0</v>
      </c>
      <c r="V25" s="137">
        <v>0</v>
      </c>
      <c r="W25" s="137">
        <v>0</v>
      </c>
      <c r="X25" s="137">
        <v>0</v>
      </c>
      <c r="Y25" s="137">
        <v>0</v>
      </c>
      <c r="Z25" s="137">
        <v>0</v>
      </c>
      <c r="AA25" s="137">
        <v>0</v>
      </c>
      <c r="AB25" s="137">
        <v>0</v>
      </c>
      <c r="AC25" s="137">
        <v>0</v>
      </c>
      <c r="AD25" s="137">
        <v>0</v>
      </c>
      <c r="AE25" s="137">
        <v>0</v>
      </c>
      <c r="AF25" s="137">
        <v>0</v>
      </c>
      <c r="AG25" s="137">
        <v>0</v>
      </c>
      <c r="AH25" s="137">
        <v>0</v>
      </c>
      <c r="AI25" s="63" t="s">
        <v>614</v>
      </c>
      <c r="AJ25" s="20"/>
      <c r="AK25" s="20"/>
      <c r="AL25" s="144">
        <f t="shared" si="1"/>
        <v>14.192</v>
      </c>
      <c r="AM25" s="3">
        <f t="shared" si="2"/>
        <v>14.192</v>
      </c>
      <c r="AN25" s="132">
        <f t="shared" si="3"/>
        <v>14.192</v>
      </c>
      <c r="AO25" s="143">
        <f t="shared" si="6"/>
        <v>1.4345703971119133</v>
      </c>
      <c r="AP25" s="143"/>
      <c r="AS25" s="129">
        <f t="shared" si="4"/>
        <v>340.60799999999995</v>
      </c>
      <c r="AT25" s="132">
        <f t="shared" si="5"/>
        <v>357.63839999999993</v>
      </c>
    </row>
    <row r="26" spans="1:46" ht="15.75" thickBot="1" x14ac:dyDescent="0.25">
      <c r="A26" s="97">
        <v>19</v>
      </c>
      <c r="B26" s="108">
        <v>1</v>
      </c>
      <c r="C26" s="109" t="s">
        <v>54</v>
      </c>
      <c r="D26" s="95">
        <v>1</v>
      </c>
      <c r="E26" s="62">
        <f t="shared" si="0"/>
        <v>318.3</v>
      </c>
      <c r="F26" s="111">
        <v>318.3</v>
      </c>
      <c r="G26" s="111"/>
      <c r="H26" s="115">
        <v>0</v>
      </c>
      <c r="I26" s="137">
        <v>0</v>
      </c>
      <c r="J26" s="137">
        <v>0</v>
      </c>
      <c r="K26" s="137">
        <v>0</v>
      </c>
      <c r="L26" s="137">
        <v>0</v>
      </c>
      <c r="M26" s="137">
        <v>0</v>
      </c>
      <c r="N26" s="137">
        <v>0</v>
      </c>
      <c r="O26" s="23">
        <v>0</v>
      </c>
      <c r="P26" s="137">
        <v>47.7</v>
      </c>
      <c r="Q26" s="137">
        <v>0</v>
      </c>
      <c r="R26" s="137">
        <v>0</v>
      </c>
      <c r="S26" s="137">
        <v>109.1</v>
      </c>
      <c r="T26" s="153">
        <v>215.5</v>
      </c>
      <c r="U26" s="137">
        <v>0</v>
      </c>
      <c r="V26" s="137">
        <v>0</v>
      </c>
      <c r="W26" s="137">
        <v>0</v>
      </c>
      <c r="X26" s="137">
        <v>0</v>
      </c>
      <c r="Y26" s="137">
        <v>0</v>
      </c>
      <c r="Z26" s="137">
        <v>0</v>
      </c>
      <c r="AA26" s="137">
        <v>10.91</v>
      </c>
      <c r="AB26" s="137">
        <v>0</v>
      </c>
      <c r="AC26" s="137">
        <v>0</v>
      </c>
      <c r="AD26" s="137">
        <v>0</v>
      </c>
      <c r="AE26" s="137">
        <v>0</v>
      </c>
      <c r="AF26" s="137">
        <v>0</v>
      </c>
      <c r="AG26" s="137">
        <v>0</v>
      </c>
      <c r="AH26" s="137">
        <v>0</v>
      </c>
      <c r="AI26" s="63" t="s">
        <v>458</v>
      </c>
      <c r="AJ26" s="20"/>
      <c r="AK26" s="20"/>
      <c r="AL26" s="144">
        <f t="shared" si="1"/>
        <v>19.160500000000003</v>
      </c>
      <c r="AM26" s="3">
        <f t="shared" si="2"/>
        <v>19.160500000000003</v>
      </c>
      <c r="AN26" s="132">
        <f t="shared" si="3"/>
        <v>19.160500000000003</v>
      </c>
      <c r="AO26" s="143">
        <f t="shared" si="6"/>
        <v>1.5169481621112157</v>
      </c>
      <c r="AP26" s="143"/>
      <c r="AS26" s="129">
        <f t="shared" si="4"/>
        <v>459.85200000000003</v>
      </c>
      <c r="AT26" s="132">
        <f t="shared" si="5"/>
        <v>482.84460000000007</v>
      </c>
    </row>
    <row r="27" spans="1:46" ht="15.75" thickBot="1" x14ac:dyDescent="0.25">
      <c r="A27" s="97">
        <v>20</v>
      </c>
      <c r="B27" s="108">
        <v>1</v>
      </c>
      <c r="C27" s="109" t="s">
        <v>55</v>
      </c>
      <c r="D27" s="95">
        <v>11</v>
      </c>
      <c r="E27" s="62">
        <f t="shared" si="0"/>
        <v>235</v>
      </c>
      <c r="F27" s="111">
        <v>235</v>
      </c>
      <c r="G27" s="111"/>
      <c r="H27" s="115">
        <v>0</v>
      </c>
      <c r="I27" s="137">
        <v>0</v>
      </c>
      <c r="J27" s="137">
        <v>0</v>
      </c>
      <c r="K27" s="137">
        <v>0</v>
      </c>
      <c r="L27" s="137">
        <v>0</v>
      </c>
      <c r="M27" s="137">
        <v>0</v>
      </c>
      <c r="N27" s="137">
        <v>0</v>
      </c>
      <c r="O27" s="23">
        <v>0</v>
      </c>
      <c r="P27" s="137">
        <v>35.22</v>
      </c>
      <c r="Q27" s="137">
        <v>0</v>
      </c>
      <c r="R27" s="137">
        <v>0</v>
      </c>
      <c r="S27" s="137">
        <v>62.34</v>
      </c>
      <c r="T27" s="153">
        <v>190.34</v>
      </c>
      <c r="U27" s="137">
        <v>0</v>
      </c>
      <c r="V27" s="137">
        <v>0</v>
      </c>
      <c r="W27" s="137">
        <v>0</v>
      </c>
      <c r="X27" s="137">
        <v>0</v>
      </c>
      <c r="Y27" s="137">
        <v>0</v>
      </c>
      <c r="Z27" s="137">
        <v>0</v>
      </c>
      <c r="AA27" s="137">
        <v>16.190000000000001</v>
      </c>
      <c r="AB27" s="137">
        <v>0</v>
      </c>
      <c r="AC27" s="137">
        <v>0</v>
      </c>
      <c r="AD27" s="137">
        <v>0</v>
      </c>
      <c r="AE27" s="137">
        <v>0</v>
      </c>
      <c r="AF27" s="137">
        <v>0</v>
      </c>
      <c r="AG27" s="137">
        <v>0</v>
      </c>
      <c r="AH27" s="137">
        <v>0</v>
      </c>
      <c r="AI27" s="63" t="s">
        <v>459</v>
      </c>
      <c r="AJ27" s="20"/>
      <c r="AK27" s="20"/>
      <c r="AL27" s="144">
        <f t="shared" si="1"/>
        <v>15.204499999999999</v>
      </c>
      <c r="AM27" s="3">
        <f t="shared" si="2"/>
        <v>15.204499999999999</v>
      </c>
      <c r="AN27" s="132">
        <f t="shared" si="3"/>
        <v>15.204499999999999</v>
      </c>
      <c r="AO27" s="143">
        <f t="shared" si="6"/>
        <v>1.6304399999999999</v>
      </c>
      <c r="AP27" s="143"/>
      <c r="AS27" s="129">
        <f t="shared" si="4"/>
        <v>364.90799999999996</v>
      </c>
      <c r="AT27" s="132">
        <f t="shared" si="5"/>
        <v>383.15339999999998</v>
      </c>
    </row>
    <row r="28" spans="1:46" ht="15.75" thickBot="1" x14ac:dyDescent="0.25">
      <c r="A28" s="97">
        <v>21</v>
      </c>
      <c r="B28" s="108">
        <v>1</v>
      </c>
      <c r="C28" s="109" t="s">
        <v>56</v>
      </c>
      <c r="D28" s="95">
        <v>7</v>
      </c>
      <c r="E28" s="62">
        <f t="shared" si="0"/>
        <v>276</v>
      </c>
      <c r="F28" s="111">
        <v>276</v>
      </c>
      <c r="G28" s="111"/>
      <c r="H28" s="115">
        <v>0</v>
      </c>
      <c r="I28" s="137">
        <v>0</v>
      </c>
      <c r="J28" s="137">
        <v>0</v>
      </c>
      <c r="K28" s="137">
        <v>0</v>
      </c>
      <c r="L28" s="137">
        <v>0</v>
      </c>
      <c r="M28" s="137">
        <v>0</v>
      </c>
      <c r="N28" s="137">
        <v>0</v>
      </c>
      <c r="O28" s="23">
        <v>0</v>
      </c>
      <c r="P28" s="137">
        <v>41.36</v>
      </c>
      <c r="Q28" s="137">
        <v>0</v>
      </c>
      <c r="R28" s="137">
        <v>0</v>
      </c>
      <c r="S28" s="137">
        <v>62.34</v>
      </c>
      <c r="T28" s="153">
        <v>221.74</v>
      </c>
      <c r="U28" s="137">
        <v>0</v>
      </c>
      <c r="V28" s="137">
        <v>0</v>
      </c>
      <c r="W28" s="137">
        <v>0</v>
      </c>
      <c r="X28" s="137">
        <v>0</v>
      </c>
      <c r="Y28" s="137">
        <v>0</v>
      </c>
      <c r="Z28" s="137">
        <v>0</v>
      </c>
      <c r="AA28" s="137">
        <v>9.84</v>
      </c>
      <c r="AB28" s="137">
        <v>0</v>
      </c>
      <c r="AC28" s="137">
        <v>0</v>
      </c>
      <c r="AD28" s="137">
        <v>0</v>
      </c>
      <c r="AE28" s="137">
        <v>0</v>
      </c>
      <c r="AF28" s="137">
        <v>0</v>
      </c>
      <c r="AG28" s="137">
        <v>0</v>
      </c>
      <c r="AH28" s="137">
        <v>0</v>
      </c>
      <c r="AI28" s="63" t="s">
        <v>460</v>
      </c>
      <c r="AJ28" s="20"/>
      <c r="AK28" s="20"/>
      <c r="AL28" s="144">
        <f t="shared" si="1"/>
        <v>16.763999999999999</v>
      </c>
      <c r="AM28" s="3">
        <f t="shared" si="2"/>
        <v>16.763999999999999</v>
      </c>
      <c r="AN28" s="132">
        <f t="shared" si="3"/>
        <v>16.763999999999999</v>
      </c>
      <c r="AO28" s="143">
        <f t="shared" si="6"/>
        <v>1.5306260869565216</v>
      </c>
      <c r="AP28" s="143"/>
      <c r="AS28" s="129">
        <f t="shared" si="4"/>
        <v>402.33599999999996</v>
      </c>
      <c r="AT28" s="132">
        <f t="shared" si="5"/>
        <v>422.45279999999997</v>
      </c>
    </row>
    <row r="29" spans="1:46" ht="18.75" customHeight="1" thickBot="1" x14ac:dyDescent="0.25">
      <c r="A29" s="97">
        <v>22</v>
      </c>
      <c r="B29" s="108">
        <v>1</v>
      </c>
      <c r="C29" s="109" t="s">
        <v>57</v>
      </c>
      <c r="D29" s="95">
        <v>9</v>
      </c>
      <c r="E29" s="62">
        <f t="shared" si="0"/>
        <v>284.7</v>
      </c>
      <c r="F29" s="111">
        <v>284.7</v>
      </c>
      <c r="G29" s="111"/>
      <c r="H29" s="115">
        <v>0</v>
      </c>
      <c r="I29" s="137">
        <v>0</v>
      </c>
      <c r="J29" s="137">
        <v>0</v>
      </c>
      <c r="K29" s="137">
        <v>0</v>
      </c>
      <c r="L29" s="137">
        <v>0</v>
      </c>
      <c r="M29" s="137">
        <v>0</v>
      </c>
      <c r="N29" s="137">
        <v>0</v>
      </c>
      <c r="O29" s="23">
        <v>0</v>
      </c>
      <c r="P29" s="137">
        <v>42.66</v>
      </c>
      <c r="Q29" s="137">
        <v>0</v>
      </c>
      <c r="R29" s="137">
        <v>0</v>
      </c>
      <c r="S29" s="137">
        <v>93.51</v>
      </c>
      <c r="T29" s="153">
        <v>246.98</v>
      </c>
      <c r="U29" s="137">
        <v>0</v>
      </c>
      <c r="V29" s="137">
        <v>0</v>
      </c>
      <c r="W29" s="137">
        <v>0</v>
      </c>
      <c r="X29" s="137">
        <v>0</v>
      </c>
      <c r="Y29" s="137">
        <v>0</v>
      </c>
      <c r="Z29" s="137">
        <v>0</v>
      </c>
      <c r="AA29" s="137">
        <v>20.39</v>
      </c>
      <c r="AB29" s="137">
        <v>0</v>
      </c>
      <c r="AC29" s="137">
        <v>0</v>
      </c>
      <c r="AD29" s="137">
        <v>0</v>
      </c>
      <c r="AE29" s="137">
        <v>0</v>
      </c>
      <c r="AF29" s="137">
        <v>0</v>
      </c>
      <c r="AG29" s="137">
        <v>0</v>
      </c>
      <c r="AH29" s="137">
        <v>0</v>
      </c>
      <c r="AI29" s="63" t="s">
        <v>461</v>
      </c>
      <c r="AJ29" s="20"/>
      <c r="AK29" s="20"/>
      <c r="AL29" s="144">
        <f t="shared" si="1"/>
        <v>20.177</v>
      </c>
      <c r="AM29" s="3">
        <f t="shared" si="2"/>
        <v>20.177</v>
      </c>
      <c r="AN29" s="132">
        <f t="shared" si="3"/>
        <v>20.177</v>
      </c>
      <c r="AO29" s="143">
        <f t="shared" si="6"/>
        <v>1.7859515279241305</v>
      </c>
      <c r="AP29" s="143"/>
      <c r="AS29" s="129">
        <f t="shared" si="4"/>
        <v>484.24799999999993</v>
      </c>
      <c r="AT29" s="132">
        <f t="shared" si="5"/>
        <v>508.46039999999994</v>
      </c>
    </row>
    <row r="30" spans="1:46" ht="15.75" thickBot="1" x14ac:dyDescent="0.25">
      <c r="A30" s="97">
        <v>23</v>
      </c>
      <c r="B30" s="108">
        <v>1</v>
      </c>
      <c r="C30" s="109" t="s">
        <v>444</v>
      </c>
      <c r="D30" s="95">
        <v>13</v>
      </c>
      <c r="E30" s="62">
        <f t="shared" si="0"/>
        <v>201.2</v>
      </c>
      <c r="F30" s="111">
        <v>201.2</v>
      </c>
      <c r="G30" s="111"/>
      <c r="H30" s="115">
        <v>0</v>
      </c>
      <c r="I30" s="137">
        <v>0</v>
      </c>
      <c r="J30" s="137">
        <v>0</v>
      </c>
      <c r="K30" s="137">
        <v>0</v>
      </c>
      <c r="L30" s="137">
        <v>0</v>
      </c>
      <c r="M30" s="137">
        <v>0</v>
      </c>
      <c r="N30" s="137">
        <v>0</v>
      </c>
      <c r="O30" s="23">
        <v>0</v>
      </c>
      <c r="P30" s="137">
        <v>30.15</v>
      </c>
      <c r="Q30" s="137">
        <v>0</v>
      </c>
      <c r="R30" s="137">
        <v>0</v>
      </c>
      <c r="S30" s="137">
        <v>46.76</v>
      </c>
      <c r="T30" s="153">
        <v>118.7</v>
      </c>
      <c r="U30" s="137">
        <v>0</v>
      </c>
      <c r="V30" s="137">
        <v>0</v>
      </c>
      <c r="W30" s="137">
        <v>0</v>
      </c>
      <c r="X30" s="137">
        <v>0</v>
      </c>
      <c r="Y30" s="137">
        <v>0</v>
      </c>
      <c r="Z30" s="137">
        <v>0</v>
      </c>
      <c r="AA30" s="137">
        <v>8.49</v>
      </c>
      <c r="AB30" s="137">
        <v>0</v>
      </c>
      <c r="AC30" s="137">
        <v>0</v>
      </c>
      <c r="AD30" s="137">
        <v>0</v>
      </c>
      <c r="AE30" s="137">
        <v>0</v>
      </c>
      <c r="AF30" s="137">
        <v>0</v>
      </c>
      <c r="AG30" s="137">
        <v>0</v>
      </c>
      <c r="AH30" s="137">
        <v>0</v>
      </c>
      <c r="AI30" s="63" t="s">
        <v>462</v>
      </c>
      <c r="AJ30" s="20"/>
      <c r="AK30" s="20"/>
      <c r="AL30" s="144">
        <f t="shared" si="1"/>
        <v>10.205000000000002</v>
      </c>
      <c r="AM30" s="3">
        <f t="shared" si="2"/>
        <v>10.205000000000002</v>
      </c>
      <c r="AN30" s="132">
        <f t="shared" si="3"/>
        <v>10.205000000000002</v>
      </c>
      <c r="AO30" s="143">
        <f t="shared" si="6"/>
        <v>1.2781610337972171</v>
      </c>
      <c r="AP30" s="143"/>
      <c r="AS30" s="129">
        <f t="shared" si="4"/>
        <v>244.92000000000002</v>
      </c>
      <c r="AT30" s="132">
        <f t="shared" si="5"/>
        <v>257.16600000000005</v>
      </c>
    </row>
    <row r="31" spans="1:46" ht="15.75" thickBot="1" x14ac:dyDescent="0.25">
      <c r="A31" s="97">
        <v>24</v>
      </c>
      <c r="B31" s="108">
        <v>1</v>
      </c>
      <c r="C31" s="109" t="s">
        <v>370</v>
      </c>
      <c r="D31" s="95">
        <v>10</v>
      </c>
      <c r="E31" s="62">
        <f t="shared" si="0"/>
        <v>198.7</v>
      </c>
      <c r="F31" s="111">
        <v>198.7</v>
      </c>
      <c r="G31" s="111"/>
      <c r="H31" s="115">
        <v>0</v>
      </c>
      <c r="I31" s="137">
        <v>0</v>
      </c>
      <c r="J31" s="137">
        <v>0</v>
      </c>
      <c r="K31" s="137">
        <v>0</v>
      </c>
      <c r="L31" s="137">
        <v>0</v>
      </c>
      <c r="M31" s="137">
        <v>0</v>
      </c>
      <c r="N31" s="137">
        <v>0</v>
      </c>
      <c r="O31" s="23">
        <v>0</v>
      </c>
      <c r="P31" s="137">
        <v>29.78</v>
      </c>
      <c r="Q31" s="137">
        <v>0</v>
      </c>
      <c r="R31" s="137">
        <v>0</v>
      </c>
      <c r="S31" s="137">
        <v>62.34</v>
      </c>
      <c r="T31" s="153">
        <v>104.92</v>
      </c>
      <c r="U31" s="137">
        <v>0</v>
      </c>
      <c r="V31" s="137">
        <v>0</v>
      </c>
      <c r="W31" s="137">
        <v>0</v>
      </c>
      <c r="X31" s="137">
        <v>0</v>
      </c>
      <c r="Y31" s="137">
        <v>0</v>
      </c>
      <c r="Z31" s="137">
        <v>0</v>
      </c>
      <c r="AA31" s="137">
        <v>9.6999999999999993</v>
      </c>
      <c r="AB31" s="137">
        <v>39.08</v>
      </c>
      <c r="AC31" s="137">
        <v>0</v>
      </c>
      <c r="AD31" s="137">
        <v>17.16</v>
      </c>
      <c r="AE31" s="137">
        <v>0</v>
      </c>
      <c r="AF31" s="137">
        <v>0</v>
      </c>
      <c r="AG31" s="137">
        <v>0</v>
      </c>
      <c r="AH31" s="137">
        <v>0</v>
      </c>
      <c r="AI31" s="63" t="s">
        <v>463</v>
      </c>
      <c r="AJ31" s="20"/>
      <c r="AK31" s="20"/>
      <c r="AL31" s="144">
        <f t="shared" si="1"/>
        <v>13.149000000000001</v>
      </c>
      <c r="AM31" s="3">
        <f t="shared" si="2"/>
        <v>13.149000000000001</v>
      </c>
      <c r="AN31" s="132">
        <f t="shared" si="3"/>
        <v>13.149000000000001</v>
      </c>
      <c r="AO31" s="143">
        <f t="shared" si="6"/>
        <v>1.6676134876698543</v>
      </c>
      <c r="AP31" s="143"/>
      <c r="AS31" s="129">
        <f t="shared" si="4"/>
        <v>315.57600000000002</v>
      </c>
      <c r="AT31" s="132">
        <f t="shared" si="5"/>
        <v>331.35480000000001</v>
      </c>
    </row>
    <row r="32" spans="1:46" ht="15.75" thickBot="1" x14ac:dyDescent="0.25">
      <c r="A32" s="97">
        <v>25</v>
      </c>
      <c r="B32" s="108">
        <v>1</v>
      </c>
      <c r="C32" s="109" t="s">
        <v>371</v>
      </c>
      <c r="D32" s="95">
        <v>11</v>
      </c>
      <c r="E32" s="62">
        <f t="shared" si="0"/>
        <v>277.5</v>
      </c>
      <c r="F32" s="111">
        <v>277.5</v>
      </c>
      <c r="G32" s="111"/>
      <c r="H32" s="115">
        <v>0</v>
      </c>
      <c r="I32" s="137">
        <v>0</v>
      </c>
      <c r="J32" s="137">
        <v>0</v>
      </c>
      <c r="K32" s="137">
        <v>0</v>
      </c>
      <c r="L32" s="137">
        <v>0</v>
      </c>
      <c r="M32" s="137">
        <v>0</v>
      </c>
      <c r="N32" s="137">
        <v>0</v>
      </c>
      <c r="O32" s="23">
        <v>0</v>
      </c>
      <c r="P32" s="137">
        <v>41.59</v>
      </c>
      <c r="Q32" s="137">
        <v>0</v>
      </c>
      <c r="R32" s="137">
        <v>0</v>
      </c>
      <c r="S32" s="137">
        <v>93.51</v>
      </c>
      <c r="T32" s="153">
        <v>146.41</v>
      </c>
      <c r="U32" s="137">
        <v>0</v>
      </c>
      <c r="V32" s="137">
        <v>0</v>
      </c>
      <c r="W32" s="137">
        <v>0</v>
      </c>
      <c r="X32" s="137">
        <v>0</v>
      </c>
      <c r="Y32" s="137">
        <v>0</v>
      </c>
      <c r="Z32" s="137">
        <v>0</v>
      </c>
      <c r="AA32" s="137">
        <v>5.1100000000000003</v>
      </c>
      <c r="AB32" s="137">
        <v>54.58</v>
      </c>
      <c r="AC32" s="137">
        <v>0</v>
      </c>
      <c r="AD32" s="137">
        <v>23.97</v>
      </c>
      <c r="AE32" s="137">
        <v>0</v>
      </c>
      <c r="AF32" s="137">
        <v>0</v>
      </c>
      <c r="AG32" s="137">
        <v>0</v>
      </c>
      <c r="AH32" s="137">
        <v>0</v>
      </c>
      <c r="AI32" s="63" t="s">
        <v>464</v>
      </c>
      <c r="AJ32" s="20"/>
      <c r="AK32" s="20"/>
      <c r="AL32" s="144">
        <f t="shared" si="1"/>
        <v>18.258499999999998</v>
      </c>
      <c r="AM32" s="3">
        <f t="shared" si="2"/>
        <v>18.258499999999998</v>
      </c>
      <c r="AN32" s="132">
        <f t="shared" si="3"/>
        <v>18.258499999999998</v>
      </c>
      <c r="AO32" s="143">
        <f t="shared" si="6"/>
        <v>1.6580691891891892</v>
      </c>
      <c r="AP32" s="143"/>
      <c r="AS32" s="129">
        <f t="shared" si="4"/>
        <v>438.20399999999995</v>
      </c>
      <c r="AT32" s="132">
        <f t="shared" si="5"/>
        <v>460.11419999999998</v>
      </c>
    </row>
    <row r="33" spans="1:46" ht="15.75" thickBot="1" x14ac:dyDescent="0.25">
      <c r="A33" s="97">
        <v>26</v>
      </c>
      <c r="B33" s="108">
        <v>1</v>
      </c>
      <c r="C33" s="109" t="s">
        <v>372</v>
      </c>
      <c r="D33" s="95">
        <v>12</v>
      </c>
      <c r="E33" s="62">
        <f t="shared" si="0"/>
        <v>172</v>
      </c>
      <c r="F33" s="111">
        <v>172</v>
      </c>
      <c r="G33" s="111"/>
      <c r="H33" s="115">
        <v>0</v>
      </c>
      <c r="I33" s="137">
        <v>0</v>
      </c>
      <c r="J33" s="137">
        <v>0</v>
      </c>
      <c r="K33" s="137">
        <v>0</v>
      </c>
      <c r="L33" s="137">
        <v>0</v>
      </c>
      <c r="M33" s="137">
        <v>0</v>
      </c>
      <c r="N33" s="137">
        <v>0</v>
      </c>
      <c r="O33" s="23">
        <v>0</v>
      </c>
      <c r="P33" s="137">
        <v>25.78</v>
      </c>
      <c r="Q33" s="137">
        <v>0</v>
      </c>
      <c r="R33" s="137">
        <v>0</v>
      </c>
      <c r="S33" s="137">
        <v>62.34</v>
      </c>
      <c r="T33" s="153">
        <v>124.5</v>
      </c>
      <c r="U33" s="137">
        <v>0</v>
      </c>
      <c r="V33" s="137">
        <v>0</v>
      </c>
      <c r="W33" s="137">
        <v>0</v>
      </c>
      <c r="X33" s="137">
        <v>0</v>
      </c>
      <c r="Y33" s="137">
        <v>0</v>
      </c>
      <c r="Z33" s="137">
        <v>0</v>
      </c>
      <c r="AA33" s="137">
        <v>10.6</v>
      </c>
      <c r="AB33" s="137">
        <v>33.840000000000003</v>
      </c>
      <c r="AC33" s="137">
        <v>0</v>
      </c>
      <c r="AD33" s="137">
        <v>14.87</v>
      </c>
      <c r="AE33" s="137">
        <v>0</v>
      </c>
      <c r="AF33" s="137">
        <v>0</v>
      </c>
      <c r="AG33" s="137">
        <v>0</v>
      </c>
      <c r="AH33" s="137">
        <v>0</v>
      </c>
      <c r="AI33" s="63" t="s">
        <v>275</v>
      </c>
      <c r="AJ33" s="20"/>
      <c r="AK33" s="20"/>
      <c r="AL33" s="144">
        <f t="shared" si="1"/>
        <v>13.596500000000001</v>
      </c>
      <c r="AM33" s="3">
        <f t="shared" si="2"/>
        <v>13.596500000000001</v>
      </c>
      <c r="AN33" s="132">
        <f t="shared" si="3"/>
        <v>13.596500000000001</v>
      </c>
      <c r="AO33" s="143">
        <f t="shared" si="6"/>
        <v>1.9920453488372092</v>
      </c>
      <c r="AP33" s="143"/>
      <c r="AS33" s="129">
        <f t="shared" si="4"/>
        <v>326.31599999999997</v>
      </c>
      <c r="AT33" s="132">
        <f t="shared" si="5"/>
        <v>342.6318</v>
      </c>
    </row>
    <row r="34" spans="1:46" ht="15.75" thickBot="1" x14ac:dyDescent="0.25">
      <c r="A34" s="97">
        <v>27</v>
      </c>
      <c r="B34" s="108">
        <v>1</v>
      </c>
      <c r="C34" s="109" t="s">
        <v>373</v>
      </c>
      <c r="D34" s="95">
        <v>13</v>
      </c>
      <c r="E34" s="62">
        <f t="shared" si="0"/>
        <v>302.39999999999998</v>
      </c>
      <c r="F34" s="111">
        <v>302.39999999999998</v>
      </c>
      <c r="G34" s="111"/>
      <c r="H34" s="115">
        <v>0</v>
      </c>
      <c r="I34" s="137">
        <v>0</v>
      </c>
      <c r="J34" s="137">
        <v>0</v>
      </c>
      <c r="K34" s="137">
        <v>0</v>
      </c>
      <c r="L34" s="137">
        <v>0</v>
      </c>
      <c r="M34" s="137">
        <v>0</v>
      </c>
      <c r="N34" s="137">
        <v>0</v>
      </c>
      <c r="O34" s="23">
        <v>0</v>
      </c>
      <c r="P34" s="137">
        <v>45.32</v>
      </c>
      <c r="Q34" s="137">
        <v>0</v>
      </c>
      <c r="R34" s="137">
        <v>0</v>
      </c>
      <c r="S34" s="137">
        <v>77.930000000000007</v>
      </c>
      <c r="T34" s="153">
        <v>130.96</v>
      </c>
      <c r="U34" s="137">
        <v>0</v>
      </c>
      <c r="V34" s="137">
        <v>0</v>
      </c>
      <c r="W34" s="137">
        <v>0</v>
      </c>
      <c r="X34" s="137">
        <v>0</v>
      </c>
      <c r="Y34" s="137">
        <v>0</v>
      </c>
      <c r="Z34" s="137">
        <v>0</v>
      </c>
      <c r="AA34" s="137">
        <v>12.91</v>
      </c>
      <c r="AB34" s="137">
        <v>63.8</v>
      </c>
      <c r="AC34" s="137">
        <v>0</v>
      </c>
      <c r="AD34" s="137">
        <v>26.07</v>
      </c>
      <c r="AE34" s="137">
        <v>0</v>
      </c>
      <c r="AF34" s="137">
        <v>0</v>
      </c>
      <c r="AG34" s="137">
        <v>0</v>
      </c>
      <c r="AH34" s="137">
        <v>0</v>
      </c>
      <c r="AI34" s="63" t="s">
        <v>465</v>
      </c>
      <c r="AJ34" s="20"/>
      <c r="AK34" s="20"/>
      <c r="AL34" s="144">
        <f t="shared" si="1"/>
        <v>17.849500000000003</v>
      </c>
      <c r="AM34" s="3">
        <f t="shared" si="2"/>
        <v>17.849500000000003</v>
      </c>
      <c r="AN34" s="132">
        <f t="shared" si="3"/>
        <v>17.849500000000003</v>
      </c>
      <c r="AO34" s="143">
        <f t="shared" si="6"/>
        <v>1.4874583333333333</v>
      </c>
      <c r="AP34" s="143"/>
      <c r="AS34" s="129">
        <f t="shared" si="4"/>
        <v>428.38799999999998</v>
      </c>
      <c r="AT34" s="132">
        <f t="shared" si="5"/>
        <v>449.80739999999997</v>
      </c>
    </row>
    <row r="35" spans="1:46" ht="15.75" thickBot="1" x14ac:dyDescent="0.25">
      <c r="A35" s="97">
        <v>28</v>
      </c>
      <c r="B35" s="108">
        <v>1</v>
      </c>
      <c r="C35" s="109" t="s">
        <v>374</v>
      </c>
      <c r="D35" s="95">
        <v>14</v>
      </c>
      <c r="E35" s="62">
        <f t="shared" si="0"/>
        <v>189.2</v>
      </c>
      <c r="F35" s="111">
        <v>189.2</v>
      </c>
      <c r="G35" s="111"/>
      <c r="H35" s="115">
        <v>0</v>
      </c>
      <c r="I35" s="137">
        <v>0</v>
      </c>
      <c r="J35" s="137">
        <v>0</v>
      </c>
      <c r="K35" s="137">
        <v>0</v>
      </c>
      <c r="L35" s="137">
        <v>0</v>
      </c>
      <c r="M35" s="137">
        <v>0</v>
      </c>
      <c r="N35" s="137">
        <v>0</v>
      </c>
      <c r="O35" s="23">
        <v>0</v>
      </c>
      <c r="P35" s="137">
        <v>28.35</v>
      </c>
      <c r="Q35" s="137">
        <v>0</v>
      </c>
      <c r="R35" s="137">
        <v>0</v>
      </c>
      <c r="S35" s="137">
        <v>62.34</v>
      </c>
      <c r="T35" s="153">
        <v>108.07</v>
      </c>
      <c r="U35" s="137">
        <v>0</v>
      </c>
      <c r="V35" s="137">
        <v>0</v>
      </c>
      <c r="W35" s="137">
        <v>0</v>
      </c>
      <c r="X35" s="137">
        <v>0</v>
      </c>
      <c r="Y35" s="137">
        <v>0</v>
      </c>
      <c r="Z35" s="137">
        <v>0</v>
      </c>
      <c r="AA35" s="137">
        <v>8.89</v>
      </c>
      <c r="AB35" s="137">
        <v>37.18</v>
      </c>
      <c r="AC35" s="137">
        <v>0</v>
      </c>
      <c r="AD35" s="137">
        <v>16.329999999999998</v>
      </c>
      <c r="AE35" s="137">
        <v>0</v>
      </c>
      <c r="AF35" s="137">
        <v>0</v>
      </c>
      <c r="AG35" s="137">
        <v>0</v>
      </c>
      <c r="AH35" s="137">
        <v>0</v>
      </c>
      <c r="AI35" s="63" t="s">
        <v>466</v>
      </c>
      <c r="AJ35" s="20"/>
      <c r="AK35" s="20"/>
      <c r="AL35" s="144">
        <f t="shared" si="1"/>
        <v>13.058</v>
      </c>
      <c r="AM35" s="3">
        <f t="shared" si="2"/>
        <v>13.058</v>
      </c>
      <c r="AN35" s="132">
        <f t="shared" si="3"/>
        <v>13.058</v>
      </c>
      <c r="AO35" s="143">
        <f t="shared" si="6"/>
        <v>1.7392262156448202</v>
      </c>
      <c r="AP35" s="143"/>
      <c r="AS35" s="129">
        <f t="shared" si="4"/>
        <v>313.39199999999994</v>
      </c>
      <c r="AT35" s="132">
        <f t="shared" si="5"/>
        <v>329.06159999999994</v>
      </c>
    </row>
    <row r="36" spans="1:46" ht="15.75" thickBot="1" x14ac:dyDescent="0.25">
      <c r="A36" s="97">
        <v>29</v>
      </c>
      <c r="B36" s="108">
        <v>1</v>
      </c>
      <c r="C36" s="109" t="s">
        <v>375</v>
      </c>
      <c r="D36" s="95">
        <v>15</v>
      </c>
      <c r="E36" s="62">
        <f t="shared" si="0"/>
        <v>252.4</v>
      </c>
      <c r="F36" s="111">
        <v>252.4</v>
      </c>
      <c r="G36" s="111"/>
      <c r="H36" s="115">
        <v>0</v>
      </c>
      <c r="I36" s="137">
        <v>0</v>
      </c>
      <c r="J36" s="137">
        <v>0</v>
      </c>
      <c r="K36" s="137">
        <v>0</v>
      </c>
      <c r="L36" s="137">
        <v>0</v>
      </c>
      <c r="M36" s="137">
        <v>0</v>
      </c>
      <c r="N36" s="137">
        <v>0</v>
      </c>
      <c r="O36" s="23">
        <v>0</v>
      </c>
      <c r="P36" s="137">
        <v>37.82</v>
      </c>
      <c r="Q36" s="137">
        <v>0</v>
      </c>
      <c r="R36" s="137">
        <v>0</v>
      </c>
      <c r="S36" s="137">
        <v>93.51</v>
      </c>
      <c r="T36" s="153">
        <v>182.03</v>
      </c>
      <c r="U36" s="137">
        <v>0</v>
      </c>
      <c r="V36" s="137">
        <v>0</v>
      </c>
      <c r="W36" s="137">
        <v>0</v>
      </c>
      <c r="X36" s="137">
        <v>0</v>
      </c>
      <c r="Y36" s="137">
        <v>0</v>
      </c>
      <c r="Z36" s="137">
        <v>0</v>
      </c>
      <c r="AA36" s="137">
        <v>8.34</v>
      </c>
      <c r="AB36" s="137">
        <v>49.58</v>
      </c>
      <c r="AC36" s="137">
        <v>0</v>
      </c>
      <c r="AD36" s="137">
        <v>21.77</v>
      </c>
      <c r="AE36" s="137">
        <v>0</v>
      </c>
      <c r="AF36" s="137">
        <v>0</v>
      </c>
      <c r="AG36" s="137">
        <v>0</v>
      </c>
      <c r="AH36" s="137">
        <v>0</v>
      </c>
      <c r="AI36" s="63" t="s">
        <v>467</v>
      </c>
      <c r="AJ36" s="20"/>
      <c r="AK36" s="20"/>
      <c r="AL36" s="144">
        <f t="shared" si="1"/>
        <v>19.6525</v>
      </c>
      <c r="AM36" s="3">
        <f t="shared" si="2"/>
        <v>19.6525</v>
      </c>
      <c r="AN36" s="132">
        <f t="shared" si="3"/>
        <v>19.6525</v>
      </c>
      <c r="AO36" s="143">
        <f t="shared" si="6"/>
        <v>1.9621354992076065</v>
      </c>
      <c r="AP36" s="143"/>
      <c r="AS36" s="129">
        <f t="shared" si="4"/>
        <v>471.65999999999991</v>
      </c>
      <c r="AT36" s="132">
        <f t="shared" si="5"/>
        <v>495.24299999999994</v>
      </c>
    </row>
    <row r="37" spans="1:46" ht="15.75" thickBot="1" x14ac:dyDescent="0.25">
      <c r="A37" s="97">
        <v>30</v>
      </c>
      <c r="B37" s="108">
        <v>1</v>
      </c>
      <c r="C37" s="109" t="s">
        <v>376</v>
      </c>
      <c r="D37" s="95">
        <v>16</v>
      </c>
      <c r="E37" s="62">
        <f t="shared" si="0"/>
        <v>184.5</v>
      </c>
      <c r="F37" s="111">
        <v>184.5</v>
      </c>
      <c r="G37" s="111"/>
      <c r="H37" s="115">
        <v>0</v>
      </c>
      <c r="I37" s="137">
        <v>0</v>
      </c>
      <c r="J37" s="137">
        <v>0</v>
      </c>
      <c r="K37" s="137">
        <v>0</v>
      </c>
      <c r="L37" s="137">
        <v>0</v>
      </c>
      <c r="M37" s="137">
        <v>0</v>
      </c>
      <c r="N37" s="137">
        <v>0</v>
      </c>
      <c r="O37" s="23">
        <v>0</v>
      </c>
      <c r="P37" s="137">
        <v>27.65</v>
      </c>
      <c r="Q37" s="137">
        <v>0</v>
      </c>
      <c r="R37" s="137">
        <v>0</v>
      </c>
      <c r="S37" s="137">
        <v>62.34</v>
      </c>
      <c r="T37" s="153">
        <v>145.91</v>
      </c>
      <c r="U37" s="137">
        <v>0</v>
      </c>
      <c r="V37" s="137">
        <v>0</v>
      </c>
      <c r="W37" s="137">
        <v>0</v>
      </c>
      <c r="X37" s="137">
        <v>0</v>
      </c>
      <c r="Y37" s="137">
        <v>0</v>
      </c>
      <c r="Z37" s="137">
        <v>0</v>
      </c>
      <c r="AA37" s="137">
        <v>9.44</v>
      </c>
      <c r="AB37" s="137">
        <v>36.229999999999997</v>
      </c>
      <c r="AC37" s="137">
        <v>0</v>
      </c>
      <c r="AD37" s="137">
        <v>15.91</v>
      </c>
      <c r="AE37" s="137">
        <v>0</v>
      </c>
      <c r="AF37" s="137">
        <v>0</v>
      </c>
      <c r="AG37" s="137">
        <v>0</v>
      </c>
      <c r="AH37" s="137">
        <v>0</v>
      </c>
      <c r="AI37" s="63" t="s">
        <v>276</v>
      </c>
      <c r="AJ37" s="20"/>
      <c r="AK37" s="20"/>
      <c r="AL37" s="144">
        <f t="shared" si="1"/>
        <v>14.874000000000002</v>
      </c>
      <c r="AM37" s="3">
        <f t="shared" si="2"/>
        <v>14.874000000000002</v>
      </c>
      <c r="AN37" s="132">
        <f t="shared" si="3"/>
        <v>14.874000000000002</v>
      </c>
      <c r="AO37" s="143">
        <f t="shared" si="6"/>
        <v>2.0315707317073173</v>
      </c>
      <c r="AP37" s="143"/>
      <c r="AS37" s="129">
        <f t="shared" si="4"/>
        <v>356.976</v>
      </c>
      <c r="AT37" s="132">
        <f t="shared" si="5"/>
        <v>374.82480000000004</v>
      </c>
    </row>
    <row r="38" spans="1:46" ht="15.75" thickBot="1" x14ac:dyDescent="0.25">
      <c r="A38" s="97">
        <v>31</v>
      </c>
      <c r="B38" s="108">
        <v>1</v>
      </c>
      <c r="C38" s="109" t="s">
        <v>377</v>
      </c>
      <c r="D38" s="95">
        <v>17</v>
      </c>
      <c r="E38" s="62">
        <f t="shared" si="0"/>
        <v>253.53</v>
      </c>
      <c r="F38" s="111">
        <v>253.53</v>
      </c>
      <c r="G38" s="111"/>
      <c r="H38" s="115">
        <v>0</v>
      </c>
      <c r="I38" s="137">
        <v>0</v>
      </c>
      <c r="J38" s="137">
        <v>0</v>
      </c>
      <c r="K38" s="137">
        <v>0</v>
      </c>
      <c r="L38" s="137">
        <v>0</v>
      </c>
      <c r="M38" s="137">
        <v>0</v>
      </c>
      <c r="N38" s="137">
        <v>0</v>
      </c>
      <c r="O38" s="23">
        <v>0</v>
      </c>
      <c r="P38" s="137">
        <v>37.99</v>
      </c>
      <c r="Q38" s="137">
        <v>0</v>
      </c>
      <c r="R38" s="137">
        <v>0</v>
      </c>
      <c r="S38" s="137">
        <v>62.34</v>
      </c>
      <c r="T38" s="153">
        <v>151.91</v>
      </c>
      <c r="U38" s="137">
        <v>0</v>
      </c>
      <c r="V38" s="137">
        <v>0</v>
      </c>
      <c r="W38" s="137">
        <v>0</v>
      </c>
      <c r="X38" s="137">
        <v>0</v>
      </c>
      <c r="Y38" s="137">
        <v>0</v>
      </c>
      <c r="Z38" s="137">
        <v>0</v>
      </c>
      <c r="AA38" s="137">
        <v>15.57</v>
      </c>
      <c r="AB38" s="137">
        <v>49.81</v>
      </c>
      <c r="AC38" s="137">
        <v>0</v>
      </c>
      <c r="AD38" s="137">
        <v>21.88</v>
      </c>
      <c r="AE38" s="137">
        <v>0</v>
      </c>
      <c r="AF38" s="137">
        <v>0</v>
      </c>
      <c r="AG38" s="137">
        <v>0</v>
      </c>
      <c r="AH38" s="137">
        <v>0</v>
      </c>
      <c r="AI38" s="63" t="s">
        <v>277</v>
      </c>
      <c r="AJ38" s="20"/>
      <c r="AK38" s="20"/>
      <c r="AL38" s="144">
        <f t="shared" si="1"/>
        <v>16.975000000000001</v>
      </c>
      <c r="AM38" s="3">
        <f t="shared" si="2"/>
        <v>16.975000000000001</v>
      </c>
      <c r="AN38" s="132">
        <f t="shared" si="3"/>
        <v>16.975000000000001</v>
      </c>
      <c r="AO38" s="143">
        <f t="shared" si="6"/>
        <v>1.6872559460418888</v>
      </c>
      <c r="AP38" s="143"/>
      <c r="AS38" s="129">
        <f t="shared" si="4"/>
        <v>407.4</v>
      </c>
      <c r="AT38" s="132">
        <f t="shared" si="5"/>
        <v>427.77</v>
      </c>
    </row>
    <row r="39" spans="1:46" ht="15.75" thickBot="1" x14ac:dyDescent="0.25">
      <c r="A39" s="97">
        <v>32</v>
      </c>
      <c r="B39" s="108">
        <v>1</v>
      </c>
      <c r="C39" s="109" t="s">
        <v>378</v>
      </c>
      <c r="D39" s="95">
        <v>18</v>
      </c>
      <c r="E39" s="62">
        <f t="shared" si="0"/>
        <v>288.10000000000002</v>
      </c>
      <c r="F39" s="111">
        <v>288.10000000000002</v>
      </c>
      <c r="G39" s="111"/>
      <c r="H39" s="115">
        <v>0</v>
      </c>
      <c r="I39" s="137">
        <v>0</v>
      </c>
      <c r="J39" s="137">
        <v>0</v>
      </c>
      <c r="K39" s="137">
        <v>0</v>
      </c>
      <c r="L39" s="137">
        <v>0</v>
      </c>
      <c r="M39" s="137">
        <v>0</v>
      </c>
      <c r="N39" s="137">
        <v>0</v>
      </c>
      <c r="O39" s="23">
        <v>0</v>
      </c>
      <c r="P39" s="137">
        <v>43.17</v>
      </c>
      <c r="Q39" s="137">
        <v>0</v>
      </c>
      <c r="R39" s="137">
        <v>0</v>
      </c>
      <c r="S39" s="137">
        <v>93.51</v>
      </c>
      <c r="T39" s="153">
        <v>131.31</v>
      </c>
      <c r="U39" s="137">
        <v>0</v>
      </c>
      <c r="V39" s="137">
        <v>0</v>
      </c>
      <c r="W39" s="137">
        <v>0</v>
      </c>
      <c r="X39" s="137">
        <v>0</v>
      </c>
      <c r="Y39" s="137">
        <v>0</v>
      </c>
      <c r="Z39" s="137">
        <v>0</v>
      </c>
      <c r="AA39" s="137">
        <v>17.559999999999999</v>
      </c>
      <c r="AB39" s="137">
        <v>60.94</v>
      </c>
      <c r="AC39" s="137">
        <v>0</v>
      </c>
      <c r="AD39" s="137">
        <v>24.81</v>
      </c>
      <c r="AE39" s="137">
        <v>0</v>
      </c>
      <c r="AF39" s="137">
        <v>0</v>
      </c>
      <c r="AG39" s="137">
        <v>0</v>
      </c>
      <c r="AH39" s="137">
        <v>0</v>
      </c>
      <c r="AI39" s="63" t="s">
        <v>468</v>
      </c>
      <c r="AJ39" s="20"/>
      <c r="AK39" s="20"/>
      <c r="AL39" s="144">
        <f t="shared" si="1"/>
        <v>18.565000000000001</v>
      </c>
      <c r="AM39" s="3">
        <f t="shared" si="2"/>
        <v>18.565000000000001</v>
      </c>
      <c r="AN39" s="132">
        <f t="shared" si="3"/>
        <v>18.565000000000001</v>
      </c>
      <c r="AO39" s="143">
        <f t="shared" si="6"/>
        <v>1.6238736549809092</v>
      </c>
      <c r="AP39" s="143"/>
      <c r="AS39" s="129">
        <f t="shared" si="4"/>
        <v>445.56</v>
      </c>
      <c r="AT39" s="132">
        <f t="shared" si="5"/>
        <v>467.83800000000002</v>
      </c>
    </row>
    <row r="40" spans="1:46" ht="15.75" thickBot="1" x14ac:dyDescent="0.25">
      <c r="A40" s="97">
        <v>33</v>
      </c>
      <c r="B40" s="108">
        <v>1</v>
      </c>
      <c r="C40" s="109" t="s">
        <v>379</v>
      </c>
      <c r="D40" s="95">
        <v>20</v>
      </c>
      <c r="E40" s="62">
        <f t="shared" si="0"/>
        <v>251.5</v>
      </c>
      <c r="F40" s="111">
        <v>251.5</v>
      </c>
      <c r="G40" s="111"/>
      <c r="H40" s="115">
        <v>0</v>
      </c>
      <c r="I40" s="137">
        <v>0</v>
      </c>
      <c r="J40" s="137">
        <v>0</v>
      </c>
      <c r="K40" s="137">
        <v>0</v>
      </c>
      <c r="L40" s="137">
        <v>0</v>
      </c>
      <c r="M40" s="137">
        <v>0</v>
      </c>
      <c r="N40" s="137">
        <v>0</v>
      </c>
      <c r="O40" s="23">
        <v>0</v>
      </c>
      <c r="P40" s="137">
        <v>37.69</v>
      </c>
      <c r="Q40" s="137">
        <v>0</v>
      </c>
      <c r="R40" s="137">
        <v>0</v>
      </c>
      <c r="S40" s="137">
        <v>93.51</v>
      </c>
      <c r="T40" s="153">
        <v>251.33</v>
      </c>
      <c r="U40" s="137">
        <v>0</v>
      </c>
      <c r="V40" s="137">
        <v>0</v>
      </c>
      <c r="W40" s="137">
        <v>0</v>
      </c>
      <c r="X40" s="137">
        <v>0</v>
      </c>
      <c r="Y40" s="137">
        <v>0</v>
      </c>
      <c r="Z40" s="137">
        <v>0</v>
      </c>
      <c r="AA40" s="137">
        <v>13.57</v>
      </c>
      <c r="AB40" s="137">
        <v>49.1</v>
      </c>
      <c r="AC40" s="137">
        <v>0</v>
      </c>
      <c r="AD40" s="137">
        <v>21.56</v>
      </c>
      <c r="AE40" s="137">
        <v>0</v>
      </c>
      <c r="AF40" s="137">
        <v>0</v>
      </c>
      <c r="AG40" s="137">
        <v>0</v>
      </c>
      <c r="AH40" s="137">
        <v>0</v>
      </c>
      <c r="AI40" s="63" t="s">
        <v>278</v>
      </c>
      <c r="AJ40" s="20"/>
      <c r="AK40" s="20"/>
      <c r="AL40" s="144">
        <f t="shared" si="1"/>
        <v>23.338000000000001</v>
      </c>
      <c r="AM40" s="3">
        <f t="shared" si="2"/>
        <v>23.338000000000001</v>
      </c>
      <c r="AN40" s="132">
        <f t="shared" si="3"/>
        <v>23.338000000000001</v>
      </c>
      <c r="AO40" s="143">
        <f t="shared" si="6"/>
        <v>2.3384397614314119</v>
      </c>
      <c r="AP40" s="143"/>
      <c r="AS40" s="129">
        <f t="shared" si="4"/>
        <v>560.11199999999997</v>
      </c>
      <c r="AT40" s="132">
        <f t="shared" si="5"/>
        <v>588.11760000000004</v>
      </c>
    </row>
    <row r="41" spans="1:46" ht="15.75" thickBot="1" x14ac:dyDescent="0.25">
      <c r="A41" s="97">
        <v>34</v>
      </c>
      <c r="B41" s="108">
        <v>1</v>
      </c>
      <c r="C41" s="109" t="s">
        <v>380</v>
      </c>
      <c r="D41" s="95">
        <v>4</v>
      </c>
      <c r="E41" s="62">
        <f t="shared" si="0"/>
        <v>126.5</v>
      </c>
      <c r="F41" s="111">
        <v>126.5</v>
      </c>
      <c r="G41" s="111"/>
      <c r="H41" s="115">
        <v>0</v>
      </c>
      <c r="I41" s="137">
        <v>0</v>
      </c>
      <c r="J41" s="137">
        <v>0</v>
      </c>
      <c r="K41" s="137">
        <v>0</v>
      </c>
      <c r="L41" s="137">
        <v>0</v>
      </c>
      <c r="M41" s="137">
        <v>0</v>
      </c>
      <c r="N41" s="137">
        <v>0</v>
      </c>
      <c r="O41" s="23">
        <v>0</v>
      </c>
      <c r="P41" s="137">
        <v>18.95</v>
      </c>
      <c r="Q41" s="137">
        <v>0</v>
      </c>
      <c r="R41" s="137">
        <v>0</v>
      </c>
      <c r="S41" s="137">
        <v>62.34</v>
      </c>
      <c r="T41" s="153">
        <v>54.76</v>
      </c>
      <c r="U41" s="137">
        <v>0</v>
      </c>
      <c r="V41" s="137">
        <v>0</v>
      </c>
      <c r="W41" s="137">
        <v>0</v>
      </c>
      <c r="X41" s="137">
        <v>0</v>
      </c>
      <c r="Y41" s="137">
        <v>0</v>
      </c>
      <c r="Z41" s="137">
        <v>0</v>
      </c>
      <c r="AA41" s="137">
        <v>7.58</v>
      </c>
      <c r="AB41" s="137">
        <v>24.79</v>
      </c>
      <c r="AC41" s="137">
        <v>0</v>
      </c>
      <c r="AD41" s="137">
        <v>10.88</v>
      </c>
      <c r="AE41" s="137">
        <v>0</v>
      </c>
      <c r="AF41" s="137">
        <v>0</v>
      </c>
      <c r="AG41" s="137">
        <v>0</v>
      </c>
      <c r="AH41" s="137">
        <v>0</v>
      </c>
      <c r="AI41" s="63" t="s">
        <v>279</v>
      </c>
      <c r="AJ41" s="20"/>
      <c r="AK41" s="20"/>
      <c r="AL41" s="144">
        <f t="shared" si="1"/>
        <v>8.9650000000000016</v>
      </c>
      <c r="AM41" s="3">
        <f t="shared" si="2"/>
        <v>8.9650000000000016</v>
      </c>
      <c r="AN41" s="132">
        <f t="shared" si="3"/>
        <v>8.9650000000000016</v>
      </c>
      <c r="AO41" s="143">
        <f t="shared" si="6"/>
        <v>1.7859130434782609</v>
      </c>
      <c r="AP41" s="143"/>
      <c r="AS41" s="129">
        <f t="shared" si="4"/>
        <v>215.16</v>
      </c>
      <c r="AT41" s="132">
        <f t="shared" si="5"/>
        <v>225.91800000000001</v>
      </c>
    </row>
    <row r="42" spans="1:46" ht="15.75" thickBot="1" x14ac:dyDescent="0.25">
      <c r="A42" s="97">
        <v>35</v>
      </c>
      <c r="B42" s="108">
        <v>1</v>
      </c>
      <c r="C42" s="109" t="s">
        <v>381</v>
      </c>
      <c r="D42" s="95">
        <v>6</v>
      </c>
      <c r="E42" s="62">
        <f t="shared" si="0"/>
        <v>163.6</v>
      </c>
      <c r="F42" s="111">
        <v>163.6</v>
      </c>
      <c r="G42" s="111"/>
      <c r="H42" s="115">
        <v>0</v>
      </c>
      <c r="I42" s="137">
        <v>0</v>
      </c>
      <c r="J42" s="137">
        <v>0</v>
      </c>
      <c r="K42" s="137">
        <v>0</v>
      </c>
      <c r="L42" s="137">
        <v>0</v>
      </c>
      <c r="M42" s="137">
        <v>0</v>
      </c>
      <c r="N42" s="137">
        <v>0</v>
      </c>
      <c r="O42" s="23">
        <v>0</v>
      </c>
      <c r="P42" s="137">
        <v>24.52</v>
      </c>
      <c r="Q42" s="137">
        <v>0</v>
      </c>
      <c r="R42" s="137">
        <v>0</v>
      </c>
      <c r="S42" s="137">
        <v>62.34</v>
      </c>
      <c r="T42" s="153">
        <v>80.75</v>
      </c>
      <c r="U42" s="137">
        <v>0</v>
      </c>
      <c r="V42" s="137">
        <v>0</v>
      </c>
      <c r="W42" s="137">
        <v>0</v>
      </c>
      <c r="X42" s="137">
        <v>0</v>
      </c>
      <c r="Y42" s="137">
        <v>0</v>
      </c>
      <c r="Z42" s="137">
        <v>0</v>
      </c>
      <c r="AA42" s="137">
        <v>9.15</v>
      </c>
      <c r="AB42" s="137">
        <v>32.17</v>
      </c>
      <c r="AC42" s="137">
        <v>0</v>
      </c>
      <c r="AD42" s="137">
        <v>14.13</v>
      </c>
      <c r="AE42" s="137">
        <v>0</v>
      </c>
      <c r="AF42" s="137">
        <v>0</v>
      </c>
      <c r="AG42" s="137">
        <v>0</v>
      </c>
      <c r="AH42" s="137">
        <v>0</v>
      </c>
      <c r="AI42" s="63" t="s">
        <v>280</v>
      </c>
      <c r="AJ42" s="20"/>
      <c r="AK42" s="20"/>
      <c r="AL42" s="144">
        <f t="shared" si="1"/>
        <v>11.153</v>
      </c>
      <c r="AM42" s="3">
        <f t="shared" si="2"/>
        <v>11.153</v>
      </c>
      <c r="AN42" s="132">
        <f t="shared" si="3"/>
        <v>11.153</v>
      </c>
      <c r="AO42" s="143">
        <f t="shared" si="6"/>
        <v>1.7179437652811735</v>
      </c>
      <c r="AP42" s="143"/>
      <c r="AS42" s="129">
        <f t="shared" si="4"/>
        <v>267.67199999999997</v>
      </c>
      <c r="AT42" s="132">
        <f t="shared" si="5"/>
        <v>281.05559999999997</v>
      </c>
    </row>
    <row r="43" spans="1:46" ht="15.75" thickBot="1" x14ac:dyDescent="0.25">
      <c r="A43" s="97">
        <v>36</v>
      </c>
      <c r="B43" s="108">
        <v>1</v>
      </c>
      <c r="C43" s="109" t="s">
        <v>382</v>
      </c>
      <c r="D43" s="95">
        <v>8</v>
      </c>
      <c r="E43" s="62">
        <f t="shared" si="0"/>
        <v>157.30000000000001</v>
      </c>
      <c r="F43" s="111">
        <v>157.30000000000001</v>
      </c>
      <c r="G43" s="111"/>
      <c r="H43" s="115">
        <v>0</v>
      </c>
      <c r="I43" s="137">
        <v>0</v>
      </c>
      <c r="J43" s="137">
        <v>0</v>
      </c>
      <c r="K43" s="137">
        <v>0</v>
      </c>
      <c r="L43" s="137">
        <v>0</v>
      </c>
      <c r="M43" s="137">
        <v>0</v>
      </c>
      <c r="N43" s="137">
        <v>0</v>
      </c>
      <c r="O43" s="23">
        <v>0</v>
      </c>
      <c r="P43" s="137">
        <v>23.58</v>
      </c>
      <c r="Q43" s="137">
        <v>0</v>
      </c>
      <c r="R43" s="137">
        <v>0</v>
      </c>
      <c r="S43" s="137">
        <v>62.34</v>
      </c>
      <c r="T43" s="153">
        <v>81.3</v>
      </c>
      <c r="U43" s="137">
        <v>0</v>
      </c>
      <c r="V43" s="137">
        <v>0</v>
      </c>
      <c r="W43" s="137">
        <v>0</v>
      </c>
      <c r="X43" s="137">
        <v>0</v>
      </c>
      <c r="Y43" s="137">
        <v>0</v>
      </c>
      <c r="Z43" s="137">
        <v>0</v>
      </c>
      <c r="AA43" s="137">
        <v>13.48</v>
      </c>
      <c r="AB43" s="137">
        <v>30.99</v>
      </c>
      <c r="AC43" s="137">
        <v>0</v>
      </c>
      <c r="AD43" s="137">
        <v>13.61</v>
      </c>
      <c r="AE43" s="137">
        <v>0</v>
      </c>
      <c r="AF43" s="137">
        <v>0</v>
      </c>
      <c r="AG43" s="137">
        <v>0</v>
      </c>
      <c r="AH43" s="137">
        <v>0</v>
      </c>
      <c r="AI43" s="63" t="s">
        <v>281</v>
      </c>
      <c r="AJ43" s="20"/>
      <c r="AK43" s="20"/>
      <c r="AL43" s="144">
        <f t="shared" si="1"/>
        <v>11.265000000000001</v>
      </c>
      <c r="AM43" s="3">
        <f t="shared" si="2"/>
        <v>11.265000000000001</v>
      </c>
      <c r="AN43" s="132">
        <f t="shared" si="3"/>
        <v>11.265000000000001</v>
      </c>
      <c r="AO43" s="143">
        <f t="shared" si="6"/>
        <v>1.8046916719643991</v>
      </c>
      <c r="AP43" s="143"/>
      <c r="AS43" s="129">
        <f t="shared" si="4"/>
        <v>270.36</v>
      </c>
      <c r="AT43" s="132">
        <f t="shared" si="5"/>
        <v>283.87800000000004</v>
      </c>
    </row>
    <row r="44" spans="1:46" ht="15.75" thickBot="1" x14ac:dyDescent="0.25">
      <c r="A44" s="97">
        <v>37</v>
      </c>
      <c r="B44" s="108">
        <v>1</v>
      </c>
      <c r="C44" s="109" t="s">
        <v>383</v>
      </c>
      <c r="D44" s="95">
        <v>9</v>
      </c>
      <c r="E44" s="62">
        <f t="shared" si="0"/>
        <v>270.60000000000002</v>
      </c>
      <c r="F44" s="111">
        <v>270.60000000000002</v>
      </c>
      <c r="G44" s="111"/>
      <c r="H44" s="115">
        <v>0</v>
      </c>
      <c r="I44" s="137">
        <v>0</v>
      </c>
      <c r="J44" s="137">
        <v>0</v>
      </c>
      <c r="K44" s="137">
        <v>0</v>
      </c>
      <c r="L44" s="137">
        <v>0</v>
      </c>
      <c r="M44" s="137">
        <v>0</v>
      </c>
      <c r="N44" s="137">
        <v>0</v>
      </c>
      <c r="O44" s="23">
        <v>0</v>
      </c>
      <c r="P44" s="137">
        <v>40.54</v>
      </c>
      <c r="Q44" s="137">
        <v>0</v>
      </c>
      <c r="R44" s="137">
        <v>0</v>
      </c>
      <c r="S44" s="137">
        <v>77.930000000000007</v>
      </c>
      <c r="T44" s="153">
        <v>164.34</v>
      </c>
      <c r="U44" s="137">
        <v>0</v>
      </c>
      <c r="V44" s="137">
        <v>0</v>
      </c>
      <c r="W44" s="137">
        <v>0</v>
      </c>
      <c r="X44" s="137">
        <v>0</v>
      </c>
      <c r="Y44" s="137">
        <v>0</v>
      </c>
      <c r="Z44" s="137">
        <v>0</v>
      </c>
      <c r="AA44" s="137">
        <v>9.82</v>
      </c>
      <c r="AB44" s="137">
        <v>53.14</v>
      </c>
      <c r="AC44" s="137">
        <v>0</v>
      </c>
      <c r="AD44" s="137">
        <v>23.34</v>
      </c>
      <c r="AE44" s="137">
        <v>0</v>
      </c>
      <c r="AF44" s="137">
        <v>0</v>
      </c>
      <c r="AG44" s="137">
        <v>0</v>
      </c>
      <c r="AH44" s="137">
        <v>0</v>
      </c>
      <c r="AI44" s="63" t="s">
        <v>282</v>
      </c>
      <c r="AJ44" s="20"/>
      <c r="AK44" s="20"/>
      <c r="AL44" s="144">
        <f t="shared" si="1"/>
        <v>18.455499999999997</v>
      </c>
      <c r="AM44" s="3">
        <f t="shared" si="2"/>
        <v>18.455499999999997</v>
      </c>
      <c r="AN44" s="132">
        <f t="shared" si="3"/>
        <v>18.455499999999997</v>
      </c>
      <c r="AO44" s="143">
        <f t="shared" si="6"/>
        <v>1.7186940133037689</v>
      </c>
      <c r="AP44" s="143"/>
      <c r="AS44" s="129">
        <f t="shared" si="4"/>
        <v>442.93199999999996</v>
      </c>
      <c r="AT44" s="132">
        <f t="shared" si="5"/>
        <v>465.07859999999999</v>
      </c>
    </row>
    <row r="45" spans="1:46" ht="15.75" thickBot="1" x14ac:dyDescent="0.25">
      <c r="A45" s="97">
        <v>38</v>
      </c>
      <c r="B45" s="108">
        <v>2</v>
      </c>
      <c r="C45" s="109" t="s">
        <v>58</v>
      </c>
      <c r="D45" s="95">
        <v>39</v>
      </c>
      <c r="E45" s="62">
        <f t="shared" si="0"/>
        <v>865.7</v>
      </c>
      <c r="F45" s="111">
        <v>865.7</v>
      </c>
      <c r="G45" s="111"/>
      <c r="H45" s="115">
        <v>0</v>
      </c>
      <c r="I45" s="137">
        <v>216.79</v>
      </c>
      <c r="J45" s="137">
        <v>88.15</v>
      </c>
      <c r="K45" s="137">
        <v>133.26</v>
      </c>
      <c r="L45" s="137">
        <v>0</v>
      </c>
      <c r="M45" s="137">
        <v>0</v>
      </c>
      <c r="N45" s="137">
        <v>185.18</v>
      </c>
      <c r="O45" s="23">
        <v>0</v>
      </c>
      <c r="P45" s="137">
        <v>129.72999999999999</v>
      </c>
      <c r="Q45" s="137">
        <v>0</v>
      </c>
      <c r="R45" s="137">
        <v>0</v>
      </c>
      <c r="S45" s="137">
        <v>249.36</v>
      </c>
      <c r="T45" s="154">
        <v>1315.21</v>
      </c>
      <c r="U45" s="137">
        <v>212.08</v>
      </c>
      <c r="V45" s="137">
        <v>137.5</v>
      </c>
      <c r="W45" s="137">
        <v>49.68</v>
      </c>
      <c r="X45" s="137">
        <v>0</v>
      </c>
      <c r="Y45" s="137">
        <v>0</v>
      </c>
      <c r="Z45" s="137">
        <v>163.25</v>
      </c>
      <c r="AA45" s="137">
        <v>16.47</v>
      </c>
      <c r="AB45" s="137">
        <v>745.81</v>
      </c>
      <c r="AC45" s="137">
        <v>85.4</v>
      </c>
      <c r="AD45" s="137">
        <v>52.92</v>
      </c>
      <c r="AE45" s="137">
        <v>55.77</v>
      </c>
      <c r="AF45" s="137">
        <v>31.49</v>
      </c>
      <c r="AG45" s="137">
        <v>734.5</v>
      </c>
      <c r="AH45" s="137">
        <v>0</v>
      </c>
      <c r="AI45" s="63" t="s">
        <v>469</v>
      </c>
      <c r="AJ45" s="20"/>
      <c r="AK45" s="20"/>
      <c r="AL45" s="144">
        <f t="shared" si="1"/>
        <v>230.12749999999997</v>
      </c>
      <c r="AM45" s="3">
        <f t="shared" si="2"/>
        <v>230.12749999999997</v>
      </c>
      <c r="AN45" s="132">
        <f t="shared" si="3"/>
        <v>189.13249999999999</v>
      </c>
      <c r="AO45" s="143">
        <f t="shared" si="6"/>
        <v>6.6988714335220036</v>
      </c>
      <c r="AP45" s="143"/>
      <c r="AS45" s="129">
        <f t="shared" si="4"/>
        <v>5523.0599999999986</v>
      </c>
      <c r="AT45" s="132">
        <f t="shared" si="5"/>
        <v>5799.2129999999988</v>
      </c>
    </row>
    <row r="46" spans="1:46" ht="15.75" thickBot="1" x14ac:dyDescent="0.25">
      <c r="A46" s="97">
        <v>39</v>
      </c>
      <c r="B46" s="108">
        <v>2</v>
      </c>
      <c r="C46" s="109" t="s">
        <v>59</v>
      </c>
      <c r="D46" s="95">
        <v>89</v>
      </c>
      <c r="E46" s="62">
        <f t="shared" si="0"/>
        <v>375.8</v>
      </c>
      <c r="F46" s="111">
        <v>375.8</v>
      </c>
      <c r="G46" s="111"/>
      <c r="H46" s="115">
        <v>0</v>
      </c>
      <c r="I46" s="137">
        <v>121.06</v>
      </c>
      <c r="J46" s="137">
        <v>43.83</v>
      </c>
      <c r="K46" s="137">
        <v>0</v>
      </c>
      <c r="L46" s="137">
        <v>0</v>
      </c>
      <c r="M46" s="137">
        <v>0</v>
      </c>
      <c r="N46" s="137">
        <v>1.28</v>
      </c>
      <c r="O46" s="23">
        <v>0</v>
      </c>
      <c r="P46" s="137">
        <v>56.31</v>
      </c>
      <c r="Q46" s="137">
        <v>0</v>
      </c>
      <c r="R46" s="137">
        <v>0</v>
      </c>
      <c r="S46" s="137">
        <v>166.24</v>
      </c>
      <c r="T46" s="154">
        <v>841.35</v>
      </c>
      <c r="U46" s="137">
        <v>124.39</v>
      </c>
      <c r="V46" s="137">
        <v>68.37</v>
      </c>
      <c r="W46" s="137">
        <v>0</v>
      </c>
      <c r="X46" s="137">
        <v>0</v>
      </c>
      <c r="Y46" s="137">
        <v>0</v>
      </c>
      <c r="Z46" s="137">
        <v>0</v>
      </c>
      <c r="AA46" s="137">
        <v>20.39</v>
      </c>
      <c r="AB46" s="137">
        <v>0</v>
      </c>
      <c r="AC46" s="137">
        <v>0</v>
      </c>
      <c r="AD46" s="137">
        <v>0</v>
      </c>
      <c r="AE46" s="137">
        <v>27.88</v>
      </c>
      <c r="AF46" s="137">
        <v>15.75</v>
      </c>
      <c r="AG46" s="137">
        <v>0</v>
      </c>
      <c r="AH46" s="137">
        <v>0</v>
      </c>
      <c r="AI46" s="63" t="s">
        <v>470</v>
      </c>
      <c r="AJ46" s="20"/>
      <c r="AK46" s="20"/>
      <c r="AL46" s="144">
        <f t="shared" si="1"/>
        <v>74.34250000000003</v>
      </c>
      <c r="AM46" s="3">
        <f t="shared" si="2"/>
        <v>74.34250000000003</v>
      </c>
      <c r="AN46" s="132">
        <f t="shared" si="3"/>
        <v>74.34250000000003</v>
      </c>
      <c r="AO46" s="143">
        <f t="shared" si="6"/>
        <v>4.9851809473124016</v>
      </c>
      <c r="AP46" s="143"/>
      <c r="AS46" s="129">
        <f t="shared" si="4"/>
        <v>1784.2200000000007</v>
      </c>
      <c r="AT46" s="132">
        <f t="shared" si="5"/>
        <v>1873.4310000000007</v>
      </c>
    </row>
    <row r="47" spans="1:46" ht="15.75" thickBot="1" x14ac:dyDescent="0.25">
      <c r="A47" s="97">
        <v>40</v>
      </c>
      <c r="B47" s="108">
        <v>2</v>
      </c>
      <c r="C47" s="109" t="s">
        <v>60</v>
      </c>
      <c r="D47" s="95">
        <v>22</v>
      </c>
      <c r="E47" s="62">
        <f t="shared" si="0"/>
        <v>379.5</v>
      </c>
      <c r="F47" s="111">
        <v>379.5</v>
      </c>
      <c r="G47" s="111"/>
      <c r="H47" s="115">
        <v>0</v>
      </c>
      <c r="I47" s="137">
        <v>112.28</v>
      </c>
      <c r="J47" s="137">
        <v>36.67</v>
      </c>
      <c r="K47" s="137">
        <v>0</v>
      </c>
      <c r="L47" s="137">
        <v>0</v>
      </c>
      <c r="M47" s="137">
        <v>0</v>
      </c>
      <c r="N47" s="137">
        <v>77.59</v>
      </c>
      <c r="O47" s="23">
        <v>0</v>
      </c>
      <c r="P47" s="137">
        <v>56.87</v>
      </c>
      <c r="Q47" s="137">
        <v>0</v>
      </c>
      <c r="R47" s="137">
        <v>0</v>
      </c>
      <c r="S47" s="137">
        <v>166.24</v>
      </c>
      <c r="T47" s="154">
        <v>653.14</v>
      </c>
      <c r="U47" s="137">
        <v>112.93</v>
      </c>
      <c r="V47" s="137">
        <v>57.14</v>
      </c>
      <c r="W47" s="137">
        <v>0</v>
      </c>
      <c r="X47" s="137">
        <v>0</v>
      </c>
      <c r="Y47" s="137">
        <v>0</v>
      </c>
      <c r="Z47" s="137">
        <v>49.51</v>
      </c>
      <c r="AA47" s="137">
        <v>15.5</v>
      </c>
      <c r="AB47" s="137">
        <v>0</v>
      </c>
      <c r="AC47" s="137">
        <v>0</v>
      </c>
      <c r="AD47" s="137">
        <v>0</v>
      </c>
      <c r="AE47" s="137">
        <v>0</v>
      </c>
      <c r="AF47" s="137">
        <v>0</v>
      </c>
      <c r="AG47" s="137">
        <v>0</v>
      </c>
      <c r="AH47" s="137">
        <v>0</v>
      </c>
      <c r="AI47" s="63" t="s">
        <v>286</v>
      </c>
      <c r="AJ47" s="20"/>
      <c r="AK47" s="20"/>
      <c r="AL47" s="144">
        <f t="shared" si="1"/>
        <v>66.893500000000003</v>
      </c>
      <c r="AM47" s="3">
        <f t="shared" si="2"/>
        <v>66.893500000000003</v>
      </c>
      <c r="AN47" s="132">
        <f t="shared" si="3"/>
        <v>66.893500000000003</v>
      </c>
      <c r="AO47" s="143">
        <f t="shared" si="6"/>
        <v>4.4419399209486166</v>
      </c>
      <c r="AP47" s="143"/>
      <c r="AS47" s="129">
        <f t="shared" si="4"/>
        <v>1605.4440000000002</v>
      </c>
      <c r="AT47" s="132">
        <f t="shared" si="5"/>
        <v>1685.7162000000003</v>
      </c>
    </row>
    <row r="48" spans="1:46" ht="15.75" thickBot="1" x14ac:dyDescent="0.25">
      <c r="A48" s="97">
        <v>41</v>
      </c>
      <c r="B48" s="108">
        <v>2</v>
      </c>
      <c r="C48" s="109" t="s">
        <v>61</v>
      </c>
      <c r="D48" s="95">
        <v>18</v>
      </c>
      <c r="E48" s="62">
        <f t="shared" si="0"/>
        <v>473.90000000000003</v>
      </c>
      <c r="F48" s="111">
        <v>385.1</v>
      </c>
      <c r="G48" s="111"/>
      <c r="H48" s="115">
        <v>88.8</v>
      </c>
      <c r="I48" s="137">
        <v>197.58</v>
      </c>
      <c r="J48" s="137">
        <v>75.53</v>
      </c>
      <c r="K48" s="137">
        <v>72.05</v>
      </c>
      <c r="L48" s="137">
        <v>0</v>
      </c>
      <c r="M48" s="137">
        <v>0</v>
      </c>
      <c r="N48" s="137">
        <v>179.55</v>
      </c>
      <c r="O48" s="24">
        <v>0</v>
      </c>
      <c r="P48" s="137">
        <v>57.71</v>
      </c>
      <c r="Q48" s="137">
        <v>0</v>
      </c>
      <c r="R48" s="137">
        <v>0</v>
      </c>
      <c r="S48" s="137">
        <v>140.27000000000001</v>
      </c>
      <c r="T48" s="154">
        <v>624.95000000000005</v>
      </c>
      <c r="U48" s="137">
        <v>211.83</v>
      </c>
      <c r="V48" s="137">
        <v>117.77</v>
      </c>
      <c r="W48" s="137">
        <v>21.57</v>
      </c>
      <c r="X48" s="137">
        <v>0</v>
      </c>
      <c r="Y48" s="137">
        <v>0</v>
      </c>
      <c r="Z48" s="137">
        <v>158.19</v>
      </c>
      <c r="AA48" s="137">
        <v>15.31</v>
      </c>
      <c r="AB48" s="137">
        <v>897.47</v>
      </c>
      <c r="AC48" s="137">
        <v>0</v>
      </c>
      <c r="AD48" s="137">
        <v>42.91</v>
      </c>
      <c r="AE48" s="137">
        <v>0</v>
      </c>
      <c r="AF48" s="137">
        <v>0</v>
      </c>
      <c r="AG48" s="137">
        <v>122.42</v>
      </c>
      <c r="AH48" s="137">
        <v>0</v>
      </c>
      <c r="AI48" s="63" t="s">
        <v>471</v>
      </c>
      <c r="AJ48" s="20"/>
      <c r="AK48" s="20"/>
      <c r="AL48" s="144">
        <f t="shared" si="1"/>
        <v>146.75549999999998</v>
      </c>
      <c r="AM48" s="3">
        <f t="shared" si="2"/>
        <v>146.75549999999998</v>
      </c>
      <c r="AN48" s="132">
        <f t="shared" si="3"/>
        <v>140.63449999999997</v>
      </c>
      <c r="AO48" s="143">
        <f t="shared" si="6"/>
        <v>7.8038375184638094</v>
      </c>
      <c r="AP48" s="143"/>
      <c r="AS48" s="129">
        <f t="shared" si="4"/>
        <v>3522.1319999999996</v>
      </c>
      <c r="AT48" s="132">
        <f t="shared" si="5"/>
        <v>3698.2385999999997</v>
      </c>
    </row>
    <row r="49" spans="1:46" s="107" customFormat="1" ht="15.75" thickBot="1" x14ac:dyDescent="0.25">
      <c r="A49" s="97">
        <v>42</v>
      </c>
      <c r="B49" s="108">
        <v>2</v>
      </c>
      <c r="C49" s="109" t="s">
        <v>63</v>
      </c>
      <c r="D49" s="102">
        <v>20</v>
      </c>
      <c r="E49" s="103">
        <f t="shared" si="0"/>
        <v>508.6</v>
      </c>
      <c r="F49" s="111">
        <v>508.6</v>
      </c>
      <c r="G49" s="111"/>
      <c r="H49" s="115">
        <v>0</v>
      </c>
      <c r="I49" s="137">
        <v>190.98</v>
      </c>
      <c r="J49" s="137">
        <v>55.71</v>
      </c>
      <c r="K49" s="137">
        <v>88.92</v>
      </c>
      <c r="L49" s="137">
        <v>0</v>
      </c>
      <c r="M49" s="137">
        <v>0</v>
      </c>
      <c r="N49" s="137">
        <v>181.41</v>
      </c>
      <c r="O49" s="104">
        <v>0</v>
      </c>
      <c r="P49" s="137">
        <v>76.22</v>
      </c>
      <c r="Q49" s="137">
        <v>0</v>
      </c>
      <c r="R49" s="137">
        <v>0</v>
      </c>
      <c r="S49" s="137">
        <v>62.34</v>
      </c>
      <c r="T49" s="154">
        <v>726.15</v>
      </c>
      <c r="U49" s="137">
        <v>200.13</v>
      </c>
      <c r="V49" s="137">
        <v>86.75</v>
      </c>
      <c r="W49" s="137">
        <v>28.64</v>
      </c>
      <c r="X49" s="137">
        <v>0</v>
      </c>
      <c r="Y49" s="137">
        <v>0</v>
      </c>
      <c r="Z49" s="137">
        <v>158.56</v>
      </c>
      <c r="AA49" s="137">
        <v>10.199999999999999</v>
      </c>
      <c r="AB49" s="151">
        <v>1437.15</v>
      </c>
      <c r="AC49" s="137">
        <v>0.32</v>
      </c>
      <c r="AD49" s="137">
        <v>44.84</v>
      </c>
      <c r="AE49" s="137">
        <v>0</v>
      </c>
      <c r="AF49" s="137">
        <v>0</v>
      </c>
      <c r="AG49" s="137">
        <v>122.42</v>
      </c>
      <c r="AH49" s="137">
        <v>0</v>
      </c>
      <c r="AI49" s="105" t="s">
        <v>472</v>
      </c>
      <c r="AJ49" s="106"/>
      <c r="AK49" s="106"/>
      <c r="AL49" s="144">
        <f t="shared" si="1"/>
        <v>173.53700000000003</v>
      </c>
      <c r="AM49" s="3">
        <f t="shared" si="2"/>
        <v>173.53700000000003</v>
      </c>
      <c r="AN49" s="132">
        <f t="shared" si="3"/>
        <v>167.40000000000003</v>
      </c>
      <c r="AO49" s="143">
        <f t="shared" si="6"/>
        <v>8.5983727880456176</v>
      </c>
      <c r="AP49" s="143"/>
      <c r="AS49" s="129">
        <f t="shared" si="4"/>
        <v>4164.8880000000008</v>
      </c>
      <c r="AT49" s="132">
        <f t="shared" si="5"/>
        <v>4373.1324000000013</v>
      </c>
    </row>
    <row r="50" spans="1:46" ht="15.75" thickBot="1" x14ac:dyDescent="0.25">
      <c r="A50" s="97">
        <v>43</v>
      </c>
      <c r="B50" s="108">
        <v>2</v>
      </c>
      <c r="C50" s="109" t="s">
        <v>115</v>
      </c>
      <c r="D50" s="95">
        <v>7</v>
      </c>
      <c r="E50" s="62">
        <f t="shared" si="0"/>
        <v>276.60000000000002</v>
      </c>
      <c r="F50" s="111">
        <v>276.60000000000002</v>
      </c>
      <c r="G50" s="111"/>
      <c r="H50" s="115">
        <v>0</v>
      </c>
      <c r="I50" s="137">
        <v>122.94</v>
      </c>
      <c r="J50" s="137">
        <v>40.700000000000003</v>
      </c>
      <c r="K50" s="137">
        <v>49.1</v>
      </c>
      <c r="L50" s="137">
        <v>0</v>
      </c>
      <c r="M50" s="137">
        <v>0</v>
      </c>
      <c r="N50" s="137">
        <v>84.52</v>
      </c>
      <c r="O50" s="23">
        <v>0</v>
      </c>
      <c r="P50" s="137">
        <v>41.45</v>
      </c>
      <c r="Q50" s="137">
        <v>0</v>
      </c>
      <c r="R50" s="137">
        <v>0</v>
      </c>
      <c r="S50" s="137">
        <v>124.68</v>
      </c>
      <c r="T50" s="154">
        <v>259.64999999999998</v>
      </c>
      <c r="U50" s="137">
        <v>136.69</v>
      </c>
      <c r="V50" s="137">
        <v>63.5</v>
      </c>
      <c r="W50" s="137">
        <v>13.28</v>
      </c>
      <c r="X50" s="137">
        <v>0</v>
      </c>
      <c r="Y50" s="137">
        <v>0</v>
      </c>
      <c r="Z50" s="137">
        <v>55.84</v>
      </c>
      <c r="AA50" s="137">
        <v>6.68</v>
      </c>
      <c r="AB50" s="137">
        <v>411.37</v>
      </c>
      <c r="AC50" s="137">
        <v>0.63</v>
      </c>
      <c r="AD50" s="137">
        <v>12.68</v>
      </c>
      <c r="AE50" s="137">
        <v>0</v>
      </c>
      <c r="AF50" s="137">
        <v>0</v>
      </c>
      <c r="AG50" s="137">
        <v>175.46</v>
      </c>
      <c r="AH50" s="137">
        <v>0</v>
      </c>
      <c r="AI50" s="63" t="s">
        <v>287</v>
      </c>
      <c r="AJ50" s="20"/>
      <c r="AK50" s="20"/>
      <c r="AL50" s="144">
        <f t="shared" si="1"/>
        <v>79.958500000000015</v>
      </c>
      <c r="AM50" s="3">
        <f t="shared" si="2"/>
        <v>79.958500000000015</v>
      </c>
      <c r="AN50" s="132">
        <f t="shared" si="3"/>
        <v>71.154000000000011</v>
      </c>
      <c r="AO50" s="143">
        <f t="shared" si="6"/>
        <v>7.2847223427331889</v>
      </c>
      <c r="AP50" s="143"/>
      <c r="AS50" s="129">
        <f t="shared" si="4"/>
        <v>1919.0040000000004</v>
      </c>
      <c r="AT50" s="132">
        <f t="shared" si="5"/>
        <v>2014.9542000000004</v>
      </c>
    </row>
    <row r="51" spans="1:46" ht="15.75" thickBot="1" x14ac:dyDescent="0.25">
      <c r="A51" s="97">
        <v>44</v>
      </c>
      <c r="B51" s="108">
        <v>2</v>
      </c>
      <c r="C51" s="109" t="s">
        <v>64</v>
      </c>
      <c r="D51" s="95">
        <v>5</v>
      </c>
      <c r="E51" s="62">
        <f t="shared" si="0"/>
        <v>630.29999999999995</v>
      </c>
      <c r="F51" s="111">
        <v>630.29999999999995</v>
      </c>
      <c r="G51" s="111"/>
      <c r="H51" s="115">
        <v>0</v>
      </c>
      <c r="I51" s="137">
        <v>194.83</v>
      </c>
      <c r="J51" s="137">
        <v>65.83</v>
      </c>
      <c r="K51" s="137">
        <v>96.52</v>
      </c>
      <c r="L51" s="137">
        <v>0</v>
      </c>
      <c r="M51" s="137">
        <v>0</v>
      </c>
      <c r="N51" s="137">
        <v>193.1</v>
      </c>
      <c r="O51" s="23">
        <v>0</v>
      </c>
      <c r="P51" s="137">
        <v>94.45</v>
      </c>
      <c r="Q51" s="137">
        <v>0</v>
      </c>
      <c r="R51" s="137">
        <v>0</v>
      </c>
      <c r="S51" s="137">
        <v>249.36</v>
      </c>
      <c r="T51" s="154">
        <v>597.84</v>
      </c>
      <c r="U51" s="137">
        <v>193.56</v>
      </c>
      <c r="V51" s="137">
        <v>102.62</v>
      </c>
      <c r="W51" s="137">
        <v>27.86</v>
      </c>
      <c r="X51" s="137">
        <v>0</v>
      </c>
      <c r="Y51" s="137">
        <v>0</v>
      </c>
      <c r="Z51" s="137">
        <v>181.45</v>
      </c>
      <c r="AA51" s="137">
        <v>14.52</v>
      </c>
      <c r="AB51" s="137">
        <v>1087.8499999999999</v>
      </c>
      <c r="AC51" s="137">
        <v>0.26</v>
      </c>
      <c r="AD51" s="137">
        <v>63.3</v>
      </c>
      <c r="AE51" s="137">
        <v>0</v>
      </c>
      <c r="AF51" s="137">
        <v>0</v>
      </c>
      <c r="AG51" s="137">
        <v>138.74</v>
      </c>
      <c r="AH51" s="137">
        <v>0</v>
      </c>
      <c r="AI51" s="63" t="s">
        <v>473</v>
      </c>
      <c r="AJ51" s="20"/>
      <c r="AK51" s="20"/>
      <c r="AL51" s="144">
        <f t="shared" si="1"/>
        <v>165.10450000000003</v>
      </c>
      <c r="AM51" s="3">
        <f t="shared" si="2"/>
        <v>165.10450000000003</v>
      </c>
      <c r="AN51" s="132">
        <f t="shared" si="3"/>
        <v>158.15450000000001</v>
      </c>
      <c r="AO51" s="143">
        <f t="shared" si="6"/>
        <v>6.6010366492146595</v>
      </c>
      <c r="AP51" s="143"/>
      <c r="AS51" s="129">
        <f t="shared" si="4"/>
        <v>3962.5079999999998</v>
      </c>
      <c r="AT51" s="132">
        <f t="shared" si="5"/>
        <v>4160.6333999999997</v>
      </c>
    </row>
    <row r="52" spans="1:46" ht="15.75" thickBot="1" x14ac:dyDescent="0.25">
      <c r="A52" s="97">
        <v>45</v>
      </c>
      <c r="B52" s="108">
        <v>2</v>
      </c>
      <c r="C52" s="109" t="s">
        <v>65</v>
      </c>
      <c r="D52" s="95">
        <v>12</v>
      </c>
      <c r="E52" s="62">
        <f t="shared" si="0"/>
        <v>361.7</v>
      </c>
      <c r="F52" s="111">
        <v>361.7</v>
      </c>
      <c r="G52" s="111"/>
      <c r="H52" s="115">
        <v>0</v>
      </c>
      <c r="I52" s="137">
        <v>147.88</v>
      </c>
      <c r="J52" s="137">
        <v>48.6</v>
      </c>
      <c r="K52" s="137">
        <v>60.2</v>
      </c>
      <c r="L52" s="137">
        <v>0</v>
      </c>
      <c r="M52" s="137">
        <v>0</v>
      </c>
      <c r="N52" s="137">
        <v>174.17</v>
      </c>
      <c r="O52" s="23">
        <v>0</v>
      </c>
      <c r="P52" s="137">
        <v>54.2</v>
      </c>
      <c r="Q52" s="137">
        <v>0</v>
      </c>
      <c r="R52" s="137">
        <v>0</v>
      </c>
      <c r="S52" s="137">
        <v>124.68</v>
      </c>
      <c r="T52" s="154">
        <v>429.75</v>
      </c>
      <c r="U52" s="137">
        <v>168.87</v>
      </c>
      <c r="V52" s="137">
        <v>75.69</v>
      </c>
      <c r="W52" s="137">
        <v>18.93</v>
      </c>
      <c r="X52" s="137">
        <v>0</v>
      </c>
      <c r="Y52" s="137">
        <v>0</v>
      </c>
      <c r="Z52" s="137">
        <v>147.75</v>
      </c>
      <c r="AA52" s="137">
        <v>6.68</v>
      </c>
      <c r="AB52" s="137">
        <v>150.96</v>
      </c>
      <c r="AC52" s="137">
        <v>0</v>
      </c>
      <c r="AD52" s="137">
        <v>35.65</v>
      </c>
      <c r="AE52" s="137">
        <v>0</v>
      </c>
      <c r="AF52" s="137">
        <v>0</v>
      </c>
      <c r="AG52" s="137">
        <v>212.19</v>
      </c>
      <c r="AH52" s="137">
        <v>0</v>
      </c>
      <c r="AI52" s="63" t="s">
        <v>474</v>
      </c>
      <c r="AJ52" s="20"/>
      <c r="AK52" s="20"/>
      <c r="AL52" s="144">
        <f t="shared" si="1"/>
        <v>92.810000000000016</v>
      </c>
      <c r="AM52" s="3">
        <f t="shared" si="2"/>
        <v>92.810000000000016</v>
      </c>
      <c r="AN52" s="132">
        <f t="shared" si="3"/>
        <v>82.200500000000019</v>
      </c>
      <c r="AO52" s="143">
        <f t="shared" si="6"/>
        <v>6.4661653303842979</v>
      </c>
      <c r="AP52" s="143"/>
      <c r="AS52" s="129">
        <f t="shared" si="4"/>
        <v>2227.44</v>
      </c>
      <c r="AT52" s="132">
        <f t="shared" si="5"/>
        <v>2338.8120000000004</v>
      </c>
    </row>
    <row r="53" spans="1:46" ht="15.75" thickBot="1" x14ac:dyDescent="0.25">
      <c r="A53" s="97">
        <v>46</v>
      </c>
      <c r="B53" s="108">
        <v>2</v>
      </c>
      <c r="C53" s="109" t="s">
        <v>384</v>
      </c>
      <c r="D53" s="95" t="s">
        <v>324</v>
      </c>
      <c r="E53" s="62">
        <f t="shared" si="0"/>
        <v>205.1</v>
      </c>
      <c r="F53" s="111">
        <v>205.1</v>
      </c>
      <c r="G53" s="111"/>
      <c r="H53" s="115">
        <v>0</v>
      </c>
      <c r="I53" s="137">
        <v>74.42</v>
      </c>
      <c r="J53" s="137">
        <v>29.92</v>
      </c>
      <c r="K53" s="137">
        <v>0</v>
      </c>
      <c r="L53" s="137">
        <v>0</v>
      </c>
      <c r="M53" s="137">
        <v>0</v>
      </c>
      <c r="N53" s="137">
        <v>151.35</v>
      </c>
      <c r="O53" s="23">
        <v>0</v>
      </c>
      <c r="P53" s="137">
        <v>30.73</v>
      </c>
      <c r="Q53" s="137">
        <v>0</v>
      </c>
      <c r="R53" s="137">
        <v>0</v>
      </c>
      <c r="S53" s="137">
        <v>83.12</v>
      </c>
      <c r="T53" s="154">
        <v>360.95</v>
      </c>
      <c r="U53" s="137">
        <v>77.569999999999993</v>
      </c>
      <c r="V53" s="137">
        <v>46.61</v>
      </c>
      <c r="W53" s="137">
        <v>0</v>
      </c>
      <c r="X53" s="137">
        <v>0</v>
      </c>
      <c r="Y53" s="137">
        <v>0</v>
      </c>
      <c r="Z53" s="137">
        <v>124.59</v>
      </c>
      <c r="AA53" s="137">
        <v>3.57</v>
      </c>
      <c r="AB53" s="137">
        <v>80.569999999999993</v>
      </c>
      <c r="AC53" s="137">
        <v>0</v>
      </c>
      <c r="AD53" s="137">
        <v>17.690000000000001</v>
      </c>
      <c r="AE53" s="137">
        <v>0</v>
      </c>
      <c r="AF53" s="137">
        <v>0</v>
      </c>
      <c r="AG53" s="137">
        <v>0</v>
      </c>
      <c r="AH53" s="137">
        <v>0</v>
      </c>
      <c r="AI53" s="63" t="s">
        <v>288</v>
      </c>
      <c r="AJ53" s="20"/>
      <c r="AK53" s="20"/>
      <c r="AL53" s="144">
        <f t="shared" si="1"/>
        <v>54.054500000000012</v>
      </c>
      <c r="AM53" s="3">
        <f t="shared" si="2"/>
        <v>54.054500000000012</v>
      </c>
      <c r="AN53" s="132">
        <f t="shared" si="3"/>
        <v>54.054500000000012</v>
      </c>
      <c r="AO53" s="143">
        <f t="shared" si="6"/>
        <v>6.6415085324232086</v>
      </c>
      <c r="AP53" s="143"/>
      <c r="AS53" s="129">
        <f t="shared" si="4"/>
        <v>1297.3080000000002</v>
      </c>
      <c r="AT53" s="132">
        <f t="shared" si="5"/>
        <v>1362.1734000000004</v>
      </c>
    </row>
    <row r="54" spans="1:46" ht="15.75" thickBot="1" x14ac:dyDescent="0.25">
      <c r="A54" s="97">
        <v>47</v>
      </c>
      <c r="B54" s="108">
        <v>2</v>
      </c>
      <c r="C54" s="109" t="s">
        <v>66</v>
      </c>
      <c r="D54" s="95">
        <v>147</v>
      </c>
      <c r="E54" s="62">
        <f t="shared" si="0"/>
        <v>621.70000000000005</v>
      </c>
      <c r="F54" s="111">
        <v>621.70000000000005</v>
      </c>
      <c r="G54" s="111"/>
      <c r="H54" s="115">
        <v>0</v>
      </c>
      <c r="I54" s="137">
        <v>178.68</v>
      </c>
      <c r="J54" s="137">
        <v>101.77</v>
      </c>
      <c r="K54" s="137">
        <v>111.3</v>
      </c>
      <c r="L54" s="137">
        <v>0</v>
      </c>
      <c r="M54" s="137">
        <v>0</v>
      </c>
      <c r="N54" s="137">
        <v>299.41000000000003</v>
      </c>
      <c r="O54" s="23">
        <v>0</v>
      </c>
      <c r="P54" s="137">
        <v>93.16</v>
      </c>
      <c r="Q54" s="137">
        <v>0</v>
      </c>
      <c r="R54" s="137">
        <v>0</v>
      </c>
      <c r="S54" s="137">
        <v>187.02</v>
      </c>
      <c r="T54" s="154">
        <v>909.6</v>
      </c>
      <c r="U54" s="137">
        <v>193.84</v>
      </c>
      <c r="V54" s="137">
        <v>158.80000000000001</v>
      </c>
      <c r="W54" s="137">
        <v>16.45</v>
      </c>
      <c r="X54" s="137">
        <v>0</v>
      </c>
      <c r="Y54" s="137">
        <v>0</v>
      </c>
      <c r="Z54" s="137">
        <v>284.24</v>
      </c>
      <c r="AA54" s="137">
        <v>14.12</v>
      </c>
      <c r="AB54" s="137">
        <v>1019.1</v>
      </c>
      <c r="AC54" s="137">
        <v>1.55</v>
      </c>
      <c r="AD54" s="137">
        <v>72.069999999999993</v>
      </c>
      <c r="AE54" s="137">
        <v>0</v>
      </c>
      <c r="AF54" s="137">
        <v>0</v>
      </c>
      <c r="AG54" s="137">
        <v>134.66</v>
      </c>
      <c r="AH54" s="137">
        <v>0</v>
      </c>
      <c r="AI54" s="63" t="s">
        <v>475</v>
      </c>
      <c r="AJ54" s="20"/>
      <c r="AK54" s="20"/>
      <c r="AL54" s="144">
        <f t="shared" si="1"/>
        <v>188.78850000000003</v>
      </c>
      <c r="AM54" s="3">
        <f t="shared" si="2"/>
        <v>188.78850000000003</v>
      </c>
      <c r="AN54" s="132">
        <f t="shared" si="3"/>
        <v>181.97800000000004</v>
      </c>
      <c r="AO54" s="143">
        <f t="shared" si="6"/>
        <v>7.6523567637124019</v>
      </c>
      <c r="AP54" s="143"/>
      <c r="AS54" s="129">
        <f t="shared" si="4"/>
        <v>4530.924</v>
      </c>
      <c r="AT54" s="132">
        <f t="shared" si="5"/>
        <v>4757.4701999999997</v>
      </c>
    </row>
    <row r="55" spans="1:46" ht="15.75" thickBot="1" x14ac:dyDescent="0.25">
      <c r="A55" s="97">
        <v>48</v>
      </c>
      <c r="B55" s="108">
        <v>2</v>
      </c>
      <c r="C55" s="109" t="s">
        <v>67</v>
      </c>
      <c r="D55" s="95">
        <v>149</v>
      </c>
      <c r="E55" s="62">
        <f t="shared" si="0"/>
        <v>1007.9</v>
      </c>
      <c r="F55" s="111">
        <v>1007.9</v>
      </c>
      <c r="G55" s="111"/>
      <c r="H55" s="115">
        <v>0</v>
      </c>
      <c r="I55" s="137">
        <v>298</v>
      </c>
      <c r="J55" s="137">
        <v>120.69</v>
      </c>
      <c r="K55" s="137">
        <v>155.94</v>
      </c>
      <c r="L55" s="137">
        <v>47.04</v>
      </c>
      <c r="M55" s="137">
        <v>0</v>
      </c>
      <c r="N55" s="137">
        <v>536.04</v>
      </c>
      <c r="O55" s="23">
        <v>0</v>
      </c>
      <c r="P55" s="137">
        <v>151.03</v>
      </c>
      <c r="Q55" s="137">
        <v>0</v>
      </c>
      <c r="R55" s="137">
        <v>0</v>
      </c>
      <c r="S55" s="137">
        <v>311.7</v>
      </c>
      <c r="T55" s="154">
        <v>1447.92</v>
      </c>
      <c r="U55" s="137">
        <v>314.27</v>
      </c>
      <c r="V55" s="137">
        <v>188.03</v>
      </c>
      <c r="W55" s="137">
        <v>53.44</v>
      </c>
      <c r="X55" s="137">
        <v>125.77</v>
      </c>
      <c r="Y55" s="137">
        <v>0</v>
      </c>
      <c r="Z55" s="137">
        <v>578.66999999999996</v>
      </c>
      <c r="AA55" s="137">
        <v>18.829999999999998</v>
      </c>
      <c r="AB55" s="137">
        <v>1417.47</v>
      </c>
      <c r="AC55" s="137">
        <v>1.65</v>
      </c>
      <c r="AD55" s="137">
        <v>77.95</v>
      </c>
      <c r="AE55" s="137">
        <v>0</v>
      </c>
      <c r="AF55" s="137">
        <v>0</v>
      </c>
      <c r="AG55" s="137">
        <v>326.44</v>
      </c>
      <c r="AH55" s="137">
        <v>0</v>
      </c>
      <c r="AI55" s="63" t="s">
        <v>476</v>
      </c>
      <c r="AJ55" s="20"/>
      <c r="AK55" s="20"/>
      <c r="AL55" s="144">
        <f t="shared" si="1"/>
        <v>308.54399999999998</v>
      </c>
      <c r="AM55" s="3">
        <f t="shared" si="2"/>
        <v>308.54399999999998</v>
      </c>
      <c r="AN55" s="132">
        <f t="shared" si="3"/>
        <v>292.1395</v>
      </c>
      <c r="AO55" s="143">
        <f t="shared" si="6"/>
        <v>7.714365314019247</v>
      </c>
      <c r="AP55" s="143"/>
      <c r="AS55" s="129">
        <f t="shared" si="4"/>
        <v>7405.0559999999987</v>
      </c>
      <c r="AT55" s="132">
        <f t="shared" si="5"/>
        <v>7775.3087999999989</v>
      </c>
    </row>
    <row r="56" spans="1:46" ht="15.75" thickBot="1" x14ac:dyDescent="0.25">
      <c r="A56" s="97">
        <v>49</v>
      </c>
      <c r="B56" s="108">
        <v>2</v>
      </c>
      <c r="C56" s="109" t="s">
        <v>70</v>
      </c>
      <c r="D56" s="95">
        <v>188</v>
      </c>
      <c r="E56" s="62">
        <f t="shared" si="0"/>
        <v>387.28</v>
      </c>
      <c r="F56" s="111">
        <v>387.28</v>
      </c>
      <c r="G56" s="111"/>
      <c r="H56" s="115">
        <v>0</v>
      </c>
      <c r="I56" s="137">
        <v>89.82</v>
      </c>
      <c r="J56" s="137">
        <v>28.87</v>
      </c>
      <c r="K56" s="137">
        <v>90.71</v>
      </c>
      <c r="L56" s="137">
        <v>25.3</v>
      </c>
      <c r="M56" s="137">
        <v>0</v>
      </c>
      <c r="N56" s="137">
        <v>85.35</v>
      </c>
      <c r="O56" s="23">
        <v>0</v>
      </c>
      <c r="P56" s="137">
        <v>58.03</v>
      </c>
      <c r="Q56" s="137">
        <v>0</v>
      </c>
      <c r="R56" s="137">
        <v>0</v>
      </c>
      <c r="S56" s="137">
        <v>31.17</v>
      </c>
      <c r="T56" s="154">
        <v>707.34</v>
      </c>
      <c r="U56" s="137">
        <v>92.81</v>
      </c>
      <c r="V56" s="137">
        <v>44.96</v>
      </c>
      <c r="W56" s="137">
        <v>32.92</v>
      </c>
      <c r="X56" s="137">
        <v>69.88</v>
      </c>
      <c r="Y56" s="137">
        <v>0</v>
      </c>
      <c r="Z56" s="137">
        <v>65.45</v>
      </c>
      <c r="AA56" s="137">
        <v>7.06</v>
      </c>
      <c r="AB56" s="137">
        <v>581.54</v>
      </c>
      <c r="AC56" s="137">
        <v>0.24</v>
      </c>
      <c r="AD56" s="137">
        <v>24.41</v>
      </c>
      <c r="AE56" s="137">
        <v>0</v>
      </c>
      <c r="AF56" s="137">
        <v>0</v>
      </c>
      <c r="AG56" s="137">
        <v>163.22</v>
      </c>
      <c r="AH56" s="137">
        <v>0</v>
      </c>
      <c r="AI56" s="63" t="s">
        <v>289</v>
      </c>
      <c r="AJ56" s="20"/>
      <c r="AK56" s="20"/>
      <c r="AL56" s="144">
        <f t="shared" si="1"/>
        <v>109.95400000000001</v>
      </c>
      <c r="AM56" s="3">
        <f t="shared" si="2"/>
        <v>109.95400000000001</v>
      </c>
      <c r="AN56" s="132">
        <f t="shared" si="3"/>
        <v>101.78100000000001</v>
      </c>
      <c r="AO56" s="143">
        <f t="shared" si="6"/>
        <v>7.1546188803966126</v>
      </c>
      <c r="AP56" s="143"/>
      <c r="AS56" s="129">
        <f t="shared" si="4"/>
        <v>2638.8959999999997</v>
      </c>
      <c r="AT56" s="132">
        <f t="shared" si="5"/>
        <v>2770.8407999999999</v>
      </c>
    </row>
    <row r="57" spans="1:46" ht="15.75" thickBot="1" x14ac:dyDescent="0.25">
      <c r="A57" s="97">
        <v>50</v>
      </c>
      <c r="B57" s="108">
        <v>2</v>
      </c>
      <c r="C57" s="109" t="s">
        <v>385</v>
      </c>
      <c r="D57" s="95" t="s">
        <v>325</v>
      </c>
      <c r="E57" s="62">
        <f t="shared" si="0"/>
        <v>198.4</v>
      </c>
      <c r="F57" s="111">
        <v>198.4</v>
      </c>
      <c r="G57" s="111"/>
      <c r="H57" s="115">
        <v>0</v>
      </c>
      <c r="I57" s="137">
        <v>75.739999999999995</v>
      </c>
      <c r="J57" s="137">
        <v>8.77</v>
      </c>
      <c r="K57" s="137">
        <v>38.409999999999997</v>
      </c>
      <c r="L57" s="137">
        <v>10.02</v>
      </c>
      <c r="M57" s="137">
        <v>0</v>
      </c>
      <c r="N57" s="137">
        <v>91.58</v>
      </c>
      <c r="O57" s="23">
        <v>0</v>
      </c>
      <c r="P57" s="137">
        <v>29.73</v>
      </c>
      <c r="Q57" s="137">
        <v>0</v>
      </c>
      <c r="R57" s="137">
        <v>0</v>
      </c>
      <c r="S57" s="137">
        <v>25.98</v>
      </c>
      <c r="T57" s="154">
        <v>328.97</v>
      </c>
      <c r="U57" s="137">
        <v>75.27</v>
      </c>
      <c r="V57" s="137">
        <v>13.71</v>
      </c>
      <c r="W57" s="137">
        <v>6.32</v>
      </c>
      <c r="X57" s="137">
        <v>28.53</v>
      </c>
      <c r="Y57" s="137">
        <v>0</v>
      </c>
      <c r="Z57" s="137">
        <v>76.069999999999993</v>
      </c>
      <c r="AA57" s="137">
        <v>4.5199999999999996</v>
      </c>
      <c r="AB57" s="137">
        <v>25.26</v>
      </c>
      <c r="AC57" s="137">
        <v>0</v>
      </c>
      <c r="AD57" s="137">
        <v>7.4</v>
      </c>
      <c r="AE57" s="137">
        <v>0</v>
      </c>
      <c r="AF57" s="137">
        <v>0</v>
      </c>
      <c r="AG57" s="137">
        <v>118.34</v>
      </c>
      <c r="AH57" s="137">
        <v>0</v>
      </c>
      <c r="AI57" s="63" t="s">
        <v>477</v>
      </c>
      <c r="AJ57" s="20"/>
      <c r="AK57" s="20"/>
      <c r="AL57" s="144">
        <f t="shared" si="1"/>
        <v>48.231000000000009</v>
      </c>
      <c r="AM57" s="3">
        <f t="shared" si="2"/>
        <v>48.231000000000009</v>
      </c>
      <c r="AN57" s="132">
        <f t="shared" si="3"/>
        <v>42.314000000000007</v>
      </c>
      <c r="AO57" s="143">
        <f t="shared" si="6"/>
        <v>6.1261149193548388</v>
      </c>
      <c r="AP57" s="143"/>
      <c r="AS57" s="129">
        <f t="shared" si="4"/>
        <v>1157.5440000000001</v>
      </c>
      <c r="AT57" s="132">
        <f t="shared" si="5"/>
        <v>1215.4212000000002</v>
      </c>
    </row>
    <row r="58" spans="1:46" ht="15.75" thickBot="1" x14ac:dyDescent="0.25">
      <c r="A58" s="97">
        <v>51</v>
      </c>
      <c r="B58" s="108">
        <v>2</v>
      </c>
      <c r="C58" s="109" t="s">
        <v>71</v>
      </c>
      <c r="D58" s="95">
        <v>197</v>
      </c>
      <c r="E58" s="62">
        <f t="shared" si="0"/>
        <v>368.6</v>
      </c>
      <c r="F58" s="111">
        <v>368.6</v>
      </c>
      <c r="G58" s="111"/>
      <c r="H58" s="115">
        <v>0</v>
      </c>
      <c r="I58" s="137">
        <v>130.21</v>
      </c>
      <c r="J58" s="137">
        <v>36.79</v>
      </c>
      <c r="K58" s="137">
        <v>58.39</v>
      </c>
      <c r="L58" s="137">
        <v>0</v>
      </c>
      <c r="M58" s="137">
        <v>0</v>
      </c>
      <c r="N58" s="137">
        <v>84.62</v>
      </c>
      <c r="O58" s="23">
        <v>0</v>
      </c>
      <c r="P58" s="137">
        <v>55.23</v>
      </c>
      <c r="Q58" s="137">
        <v>0</v>
      </c>
      <c r="R58" s="137">
        <v>0</v>
      </c>
      <c r="S58" s="137">
        <v>124.68</v>
      </c>
      <c r="T58" s="154">
        <v>500.41</v>
      </c>
      <c r="U58" s="137">
        <v>145.74</v>
      </c>
      <c r="V58" s="137">
        <v>57.33</v>
      </c>
      <c r="W58" s="137">
        <v>14.36</v>
      </c>
      <c r="X58" s="137">
        <v>0</v>
      </c>
      <c r="Y58" s="137">
        <v>0</v>
      </c>
      <c r="Z58" s="137">
        <v>49.56</v>
      </c>
      <c r="AA58" s="137">
        <v>8.7899999999999991</v>
      </c>
      <c r="AB58" s="137">
        <v>648.49</v>
      </c>
      <c r="AC58" s="137">
        <v>0.21</v>
      </c>
      <c r="AD58" s="137">
        <v>24.29</v>
      </c>
      <c r="AE58" s="137">
        <v>0</v>
      </c>
      <c r="AF58" s="137">
        <v>0</v>
      </c>
      <c r="AG58" s="137">
        <v>138.74</v>
      </c>
      <c r="AH58" s="137">
        <v>0</v>
      </c>
      <c r="AI58" s="63" t="s">
        <v>478</v>
      </c>
      <c r="AJ58" s="20"/>
      <c r="AK58" s="20"/>
      <c r="AL58" s="144">
        <f t="shared" si="1"/>
        <v>103.89200000000001</v>
      </c>
      <c r="AM58" s="3">
        <f t="shared" si="2"/>
        <v>103.89200000000001</v>
      </c>
      <c r="AN58" s="132">
        <f t="shared" si="3"/>
        <v>96.944500000000005</v>
      </c>
      <c r="AO58" s="143">
        <f t="shared" si="6"/>
        <v>7.1027628865979375</v>
      </c>
      <c r="AP58" s="143"/>
      <c r="AS58" s="129">
        <f t="shared" si="4"/>
        <v>2493.4079999999999</v>
      </c>
      <c r="AT58" s="132">
        <f t="shared" si="5"/>
        <v>2618.0783999999999</v>
      </c>
    </row>
    <row r="59" spans="1:46" ht="15.75" thickBot="1" x14ac:dyDescent="0.25">
      <c r="A59" s="97">
        <v>52</v>
      </c>
      <c r="B59" s="108">
        <v>2</v>
      </c>
      <c r="C59" s="109" t="s">
        <v>72</v>
      </c>
      <c r="D59" s="95">
        <v>199</v>
      </c>
      <c r="E59" s="62">
        <f t="shared" si="0"/>
        <v>471.5</v>
      </c>
      <c r="F59" s="111">
        <v>408.6</v>
      </c>
      <c r="G59" s="111"/>
      <c r="H59" s="115">
        <v>62.9</v>
      </c>
      <c r="I59" s="137">
        <v>150.18</v>
      </c>
      <c r="J59" s="137">
        <v>47.86</v>
      </c>
      <c r="K59" s="137">
        <v>79.92</v>
      </c>
      <c r="L59" s="137">
        <v>0</v>
      </c>
      <c r="M59" s="137">
        <v>0</v>
      </c>
      <c r="N59" s="137">
        <v>174.34</v>
      </c>
      <c r="O59" s="23">
        <v>0</v>
      </c>
      <c r="P59" s="137">
        <v>61.23</v>
      </c>
      <c r="Q59" s="137">
        <v>0</v>
      </c>
      <c r="R59" s="137">
        <v>0</v>
      </c>
      <c r="S59" s="137">
        <v>124.68</v>
      </c>
      <c r="T59" s="154">
        <v>646.97</v>
      </c>
      <c r="U59" s="137">
        <v>171.24</v>
      </c>
      <c r="V59" s="137">
        <v>74.53</v>
      </c>
      <c r="W59" s="137">
        <v>16.68</v>
      </c>
      <c r="X59" s="137">
        <v>0</v>
      </c>
      <c r="Y59" s="137">
        <v>0</v>
      </c>
      <c r="Z59" s="137">
        <v>150.72</v>
      </c>
      <c r="AA59" s="137">
        <v>7.7</v>
      </c>
      <c r="AB59" s="137">
        <v>951.13</v>
      </c>
      <c r="AC59" s="137">
        <v>0.21</v>
      </c>
      <c r="AD59" s="137">
        <v>32.33</v>
      </c>
      <c r="AE59" s="137">
        <v>0</v>
      </c>
      <c r="AF59" s="137">
        <v>0</v>
      </c>
      <c r="AG59" s="137">
        <v>187.7</v>
      </c>
      <c r="AH59" s="137">
        <v>0</v>
      </c>
      <c r="AI59" s="63" t="s">
        <v>479</v>
      </c>
      <c r="AJ59" s="20"/>
      <c r="AK59" s="20"/>
      <c r="AL59" s="144">
        <f t="shared" si="1"/>
        <v>143.87100000000001</v>
      </c>
      <c r="AM59" s="3">
        <f t="shared" si="2"/>
        <v>143.87100000000001</v>
      </c>
      <c r="AN59" s="132">
        <f t="shared" si="3"/>
        <v>134.47550000000001</v>
      </c>
      <c r="AO59" s="143">
        <f t="shared" si="6"/>
        <v>7.6893938494167546</v>
      </c>
      <c r="AP59" s="143"/>
      <c r="AS59" s="129">
        <f t="shared" si="4"/>
        <v>3452.904</v>
      </c>
      <c r="AT59" s="132">
        <f t="shared" si="5"/>
        <v>3625.5491999999999</v>
      </c>
    </row>
    <row r="60" spans="1:46" ht="15.75" thickBot="1" x14ac:dyDescent="0.25">
      <c r="A60" s="97">
        <v>53</v>
      </c>
      <c r="B60" s="108">
        <v>2</v>
      </c>
      <c r="C60" s="109" t="s">
        <v>73</v>
      </c>
      <c r="D60" s="95">
        <v>201</v>
      </c>
      <c r="E60" s="62">
        <f t="shared" si="0"/>
        <v>1118.04</v>
      </c>
      <c r="F60" s="111">
        <v>786.44</v>
      </c>
      <c r="G60" s="111"/>
      <c r="H60" s="115">
        <v>331.6</v>
      </c>
      <c r="I60" s="137">
        <v>174.73</v>
      </c>
      <c r="J60" s="137">
        <v>64.64</v>
      </c>
      <c r="K60" s="137">
        <v>159.81</v>
      </c>
      <c r="L60" s="137">
        <v>0</v>
      </c>
      <c r="M60" s="137">
        <v>0</v>
      </c>
      <c r="N60" s="137">
        <v>90.82</v>
      </c>
      <c r="O60" s="23">
        <v>0</v>
      </c>
      <c r="P60" s="137">
        <v>117.85</v>
      </c>
      <c r="Q60" s="137">
        <v>0</v>
      </c>
      <c r="R60" s="137">
        <v>0</v>
      </c>
      <c r="S60" s="137">
        <v>15.59</v>
      </c>
      <c r="T60" s="154">
        <v>876.36</v>
      </c>
      <c r="U60" s="137">
        <v>202.86</v>
      </c>
      <c r="V60" s="137">
        <v>100.5</v>
      </c>
      <c r="W60" s="137">
        <v>69.33</v>
      </c>
      <c r="X60" s="137">
        <v>0</v>
      </c>
      <c r="Y60" s="137">
        <v>0</v>
      </c>
      <c r="Z60" s="137">
        <v>59.6</v>
      </c>
      <c r="AA60" s="137">
        <v>0</v>
      </c>
      <c r="AB60" s="137">
        <v>1620.61</v>
      </c>
      <c r="AC60" s="137">
        <v>0</v>
      </c>
      <c r="AD60" s="137">
        <v>55.8</v>
      </c>
      <c r="AE60" s="137">
        <v>0</v>
      </c>
      <c r="AF60" s="137">
        <v>0</v>
      </c>
      <c r="AG60" s="137">
        <v>204.03</v>
      </c>
      <c r="AH60" s="137">
        <v>0</v>
      </c>
      <c r="AI60" s="63" t="s">
        <v>290</v>
      </c>
      <c r="AJ60" s="20"/>
      <c r="AK60" s="20"/>
      <c r="AL60" s="144">
        <f t="shared" si="1"/>
        <v>190.62650000000002</v>
      </c>
      <c r="AM60" s="3">
        <f t="shared" si="2"/>
        <v>190.62650000000002</v>
      </c>
      <c r="AN60" s="132">
        <f t="shared" si="3"/>
        <v>180.42500000000001</v>
      </c>
      <c r="AO60" s="143">
        <f t="shared" si="6"/>
        <v>4.2966153268219385</v>
      </c>
      <c r="AP60" s="143"/>
      <c r="AS60" s="129">
        <f t="shared" si="4"/>
        <v>4575.0360000000001</v>
      </c>
      <c r="AT60" s="132">
        <f t="shared" si="5"/>
        <v>4803.7878000000001</v>
      </c>
    </row>
    <row r="61" spans="1:46" ht="15.75" thickBot="1" x14ac:dyDescent="0.25">
      <c r="A61" s="97">
        <v>54</v>
      </c>
      <c r="B61" s="108">
        <v>2</v>
      </c>
      <c r="C61" s="109" t="s">
        <v>74</v>
      </c>
      <c r="D61" s="95">
        <v>10</v>
      </c>
      <c r="E61" s="62">
        <f t="shared" si="0"/>
        <v>650.79999999999995</v>
      </c>
      <c r="F61" s="111">
        <v>650.79999999999995</v>
      </c>
      <c r="G61" s="111"/>
      <c r="H61" s="115">
        <v>0</v>
      </c>
      <c r="I61" s="137">
        <v>203.27</v>
      </c>
      <c r="J61" s="137">
        <v>63.47</v>
      </c>
      <c r="K61" s="137">
        <v>103.55</v>
      </c>
      <c r="L61" s="137">
        <v>32.06</v>
      </c>
      <c r="M61" s="137">
        <v>0</v>
      </c>
      <c r="N61" s="137">
        <v>173.97</v>
      </c>
      <c r="O61" s="23">
        <v>0</v>
      </c>
      <c r="P61" s="137">
        <v>97.52</v>
      </c>
      <c r="Q61" s="137">
        <v>0</v>
      </c>
      <c r="R61" s="137">
        <v>0</v>
      </c>
      <c r="S61" s="137">
        <v>83.12</v>
      </c>
      <c r="T61" s="154">
        <v>878.93</v>
      </c>
      <c r="U61" s="137">
        <v>194.28</v>
      </c>
      <c r="V61" s="137">
        <v>98.92</v>
      </c>
      <c r="W61" s="137">
        <v>33.17</v>
      </c>
      <c r="X61" s="137">
        <v>92.09</v>
      </c>
      <c r="Y61" s="137">
        <v>0</v>
      </c>
      <c r="Z61" s="137">
        <v>157.84</v>
      </c>
      <c r="AA61" s="137">
        <v>14</v>
      </c>
      <c r="AB61" s="137">
        <v>1135.17</v>
      </c>
      <c r="AC61" s="137">
        <v>0.13</v>
      </c>
      <c r="AD61" s="137">
        <v>45.06</v>
      </c>
      <c r="AE61" s="137">
        <v>0</v>
      </c>
      <c r="AF61" s="137">
        <v>0</v>
      </c>
      <c r="AG61" s="137">
        <v>0</v>
      </c>
      <c r="AH61" s="137">
        <v>0</v>
      </c>
      <c r="AI61" s="63" t="s">
        <v>291</v>
      </c>
      <c r="AJ61" s="20"/>
      <c r="AK61" s="20"/>
      <c r="AL61" s="144">
        <f t="shared" si="1"/>
        <v>170.32750000000001</v>
      </c>
      <c r="AM61" s="3">
        <f t="shared" si="2"/>
        <v>170.32750000000001</v>
      </c>
      <c r="AN61" s="132">
        <f t="shared" si="3"/>
        <v>170.32100000000003</v>
      </c>
      <c r="AO61" s="143">
        <f t="shared" si="6"/>
        <v>6.5953488014751072</v>
      </c>
      <c r="AP61" s="143"/>
      <c r="AS61" s="129">
        <f t="shared" si="4"/>
        <v>4087.86</v>
      </c>
      <c r="AT61" s="132">
        <f t="shared" si="5"/>
        <v>4292.2530000000006</v>
      </c>
    </row>
    <row r="62" spans="1:46" ht="15.75" thickBot="1" x14ac:dyDescent="0.25">
      <c r="A62" s="97">
        <v>55</v>
      </c>
      <c r="B62" s="108">
        <v>2</v>
      </c>
      <c r="C62" s="109" t="s">
        <v>75</v>
      </c>
      <c r="D62" s="95">
        <v>11</v>
      </c>
      <c r="E62" s="62">
        <f t="shared" si="0"/>
        <v>407.4</v>
      </c>
      <c r="F62" s="111">
        <v>407.4</v>
      </c>
      <c r="G62" s="111"/>
      <c r="H62" s="115">
        <v>0</v>
      </c>
      <c r="I62" s="137">
        <v>138.27000000000001</v>
      </c>
      <c r="J62" s="137">
        <v>51.46</v>
      </c>
      <c r="K62" s="137">
        <v>67.040000000000006</v>
      </c>
      <c r="L62" s="137">
        <v>20.440000000000001</v>
      </c>
      <c r="M62" s="137">
        <v>0</v>
      </c>
      <c r="N62" s="137">
        <v>173.89</v>
      </c>
      <c r="O62" s="23">
        <v>0</v>
      </c>
      <c r="P62" s="137">
        <v>61.05</v>
      </c>
      <c r="Q62" s="137">
        <v>0</v>
      </c>
      <c r="R62" s="137">
        <v>0</v>
      </c>
      <c r="S62" s="137">
        <v>41.56</v>
      </c>
      <c r="T62" s="154">
        <v>601.11</v>
      </c>
      <c r="U62" s="137">
        <v>142.11000000000001</v>
      </c>
      <c r="V62" s="137">
        <v>80.11</v>
      </c>
      <c r="W62" s="137">
        <v>11.66</v>
      </c>
      <c r="X62" s="137">
        <v>53.65</v>
      </c>
      <c r="Y62" s="137">
        <v>0</v>
      </c>
      <c r="Z62" s="137">
        <v>157.62</v>
      </c>
      <c r="AA62" s="137">
        <v>18.989999999999998</v>
      </c>
      <c r="AB62" s="137">
        <v>546.98</v>
      </c>
      <c r="AC62" s="137">
        <v>4.21</v>
      </c>
      <c r="AD62" s="137">
        <v>35.07</v>
      </c>
      <c r="AE62" s="137">
        <v>0</v>
      </c>
      <c r="AF62" s="137">
        <v>0</v>
      </c>
      <c r="AG62" s="137">
        <v>0</v>
      </c>
      <c r="AH62" s="137">
        <v>0</v>
      </c>
      <c r="AI62" s="63" t="s">
        <v>480</v>
      </c>
      <c r="AJ62" s="20"/>
      <c r="AK62" s="20"/>
      <c r="AL62" s="144">
        <f t="shared" si="1"/>
        <v>110.26100000000004</v>
      </c>
      <c r="AM62" s="3">
        <f t="shared" si="2"/>
        <v>110.26100000000004</v>
      </c>
      <c r="AN62" s="132">
        <f t="shared" si="3"/>
        <v>110.05050000000004</v>
      </c>
      <c r="AO62" s="143">
        <f t="shared" si="6"/>
        <v>6.8202680412371155</v>
      </c>
      <c r="AP62" s="143"/>
      <c r="AS62" s="129">
        <f t="shared" si="4"/>
        <v>2646.2640000000006</v>
      </c>
      <c r="AT62" s="132">
        <f t="shared" si="5"/>
        <v>2778.5772000000006</v>
      </c>
    </row>
    <row r="63" spans="1:46" ht="15.75" thickBot="1" x14ac:dyDescent="0.25">
      <c r="A63" s="97">
        <v>56</v>
      </c>
      <c r="B63" s="108">
        <v>2</v>
      </c>
      <c r="C63" s="109" t="s">
        <v>76</v>
      </c>
      <c r="D63" s="95">
        <v>12</v>
      </c>
      <c r="E63" s="62">
        <f t="shared" si="0"/>
        <v>689.8</v>
      </c>
      <c r="F63" s="111">
        <v>689.8</v>
      </c>
      <c r="G63" s="111"/>
      <c r="H63" s="115">
        <v>0</v>
      </c>
      <c r="I63" s="137">
        <v>204.42</v>
      </c>
      <c r="J63" s="137">
        <v>40.630000000000003</v>
      </c>
      <c r="K63" s="137">
        <v>106.58</v>
      </c>
      <c r="L63" s="137">
        <v>33.799999999999997</v>
      </c>
      <c r="M63" s="137">
        <v>0</v>
      </c>
      <c r="N63" s="137">
        <v>174.72</v>
      </c>
      <c r="O63" s="23">
        <v>0</v>
      </c>
      <c r="P63" s="137">
        <v>103.36</v>
      </c>
      <c r="Q63" s="137">
        <v>0</v>
      </c>
      <c r="R63" s="137">
        <v>0</v>
      </c>
      <c r="S63" s="137">
        <v>83.12</v>
      </c>
      <c r="T63" s="154">
        <v>985.35</v>
      </c>
      <c r="U63" s="137">
        <v>195.47</v>
      </c>
      <c r="V63" s="137">
        <v>63.61</v>
      </c>
      <c r="W63" s="137">
        <v>32.92</v>
      </c>
      <c r="X63" s="137">
        <v>95.3</v>
      </c>
      <c r="Y63" s="137">
        <v>0</v>
      </c>
      <c r="Z63" s="137">
        <v>158.99</v>
      </c>
      <c r="AA63" s="137">
        <v>14</v>
      </c>
      <c r="AB63" s="137">
        <v>1253.1400000000001</v>
      </c>
      <c r="AC63" s="137">
        <v>0.13</v>
      </c>
      <c r="AD63" s="137">
        <v>47.04</v>
      </c>
      <c r="AE63" s="137">
        <v>0</v>
      </c>
      <c r="AF63" s="137">
        <v>0</v>
      </c>
      <c r="AG63" s="137">
        <v>0</v>
      </c>
      <c r="AH63" s="137">
        <v>0</v>
      </c>
      <c r="AI63" s="63" t="s">
        <v>481</v>
      </c>
      <c r="AJ63" s="20"/>
      <c r="AK63" s="20"/>
      <c r="AL63" s="144">
        <f t="shared" si="1"/>
        <v>179.62900000000005</v>
      </c>
      <c r="AM63" s="3">
        <f t="shared" si="2"/>
        <v>179.62900000000005</v>
      </c>
      <c r="AN63" s="132">
        <f t="shared" si="3"/>
        <v>179.62250000000006</v>
      </c>
      <c r="AO63" s="143">
        <f t="shared" si="6"/>
        <v>6.5622655842273128</v>
      </c>
      <c r="AP63" s="143"/>
      <c r="AS63" s="129">
        <f t="shared" si="4"/>
        <v>4311.0960000000005</v>
      </c>
      <c r="AT63" s="132">
        <f t="shared" si="5"/>
        <v>4526.6508000000003</v>
      </c>
    </row>
    <row r="64" spans="1:46" ht="15.75" thickBot="1" x14ac:dyDescent="0.25">
      <c r="A64" s="97">
        <v>57</v>
      </c>
      <c r="B64" s="108">
        <v>2</v>
      </c>
      <c r="C64" s="109" t="s">
        <v>77</v>
      </c>
      <c r="D64" s="95">
        <v>13</v>
      </c>
      <c r="E64" s="62">
        <f t="shared" si="0"/>
        <v>349.8</v>
      </c>
      <c r="F64" s="111">
        <v>349.8</v>
      </c>
      <c r="G64" s="111"/>
      <c r="H64" s="115">
        <v>0</v>
      </c>
      <c r="I64" s="137">
        <v>120.92</v>
      </c>
      <c r="J64" s="137">
        <v>48.42</v>
      </c>
      <c r="K64" s="137">
        <v>57.71</v>
      </c>
      <c r="L64" s="137">
        <v>17.079999999999998</v>
      </c>
      <c r="M64" s="137">
        <v>0</v>
      </c>
      <c r="N64" s="137">
        <v>166.69</v>
      </c>
      <c r="O64" s="23">
        <v>0</v>
      </c>
      <c r="P64" s="137">
        <v>52.41</v>
      </c>
      <c r="Q64" s="137">
        <v>0</v>
      </c>
      <c r="R64" s="137">
        <v>0</v>
      </c>
      <c r="S64" s="137">
        <v>41.56</v>
      </c>
      <c r="T64" s="154">
        <v>490.35</v>
      </c>
      <c r="U64" s="137">
        <v>124.41</v>
      </c>
      <c r="V64" s="137">
        <v>75.41</v>
      </c>
      <c r="W64" s="137">
        <v>9.08</v>
      </c>
      <c r="X64" s="137">
        <v>47</v>
      </c>
      <c r="Y64" s="137">
        <v>0</v>
      </c>
      <c r="Z64" s="137">
        <v>146.88999999999999</v>
      </c>
      <c r="AA64" s="137">
        <v>27.05</v>
      </c>
      <c r="AB64" s="137">
        <v>548.84</v>
      </c>
      <c r="AC64" s="137">
        <v>0.14000000000000001</v>
      </c>
      <c r="AD64" s="137">
        <v>25.41</v>
      </c>
      <c r="AE64" s="137">
        <v>0</v>
      </c>
      <c r="AF64" s="137">
        <v>0</v>
      </c>
      <c r="AG64" s="137">
        <v>0</v>
      </c>
      <c r="AH64" s="137">
        <v>0</v>
      </c>
      <c r="AI64" s="63" t="s">
        <v>482</v>
      </c>
      <c r="AJ64" s="20"/>
      <c r="AK64" s="20"/>
      <c r="AL64" s="144">
        <f t="shared" si="1"/>
        <v>99.96850000000002</v>
      </c>
      <c r="AM64" s="3">
        <f t="shared" si="2"/>
        <v>99.96850000000002</v>
      </c>
      <c r="AN64" s="132">
        <f t="shared" si="3"/>
        <v>99.961500000000015</v>
      </c>
      <c r="AO64" s="143">
        <f t="shared" si="6"/>
        <v>7.2018473413379072</v>
      </c>
      <c r="AP64" s="143"/>
      <c r="AS64" s="129">
        <f t="shared" si="4"/>
        <v>2399.2440000000001</v>
      </c>
      <c r="AT64" s="132">
        <f t="shared" si="5"/>
        <v>2519.2062000000001</v>
      </c>
    </row>
    <row r="65" spans="1:46" ht="15.75" thickBot="1" x14ac:dyDescent="0.25">
      <c r="A65" s="97">
        <v>58</v>
      </c>
      <c r="B65" s="108">
        <v>2</v>
      </c>
      <c r="C65" s="109" t="s">
        <v>78</v>
      </c>
      <c r="D65" s="95">
        <v>14</v>
      </c>
      <c r="E65" s="62">
        <f t="shared" si="0"/>
        <v>642.5</v>
      </c>
      <c r="F65" s="111">
        <v>642.5</v>
      </c>
      <c r="G65" s="111"/>
      <c r="H65" s="115">
        <v>0</v>
      </c>
      <c r="I65" s="137">
        <v>201.56</v>
      </c>
      <c r="J65" s="137">
        <v>63.47</v>
      </c>
      <c r="K65" s="137">
        <v>102.12</v>
      </c>
      <c r="L65" s="137">
        <v>31.98</v>
      </c>
      <c r="M65" s="137">
        <v>0</v>
      </c>
      <c r="N65" s="137">
        <v>173.97</v>
      </c>
      <c r="O65" s="23">
        <v>0</v>
      </c>
      <c r="P65" s="137">
        <v>96.28</v>
      </c>
      <c r="Q65" s="137">
        <v>0</v>
      </c>
      <c r="R65" s="137">
        <v>0</v>
      </c>
      <c r="S65" s="137">
        <v>83.12</v>
      </c>
      <c r="T65" s="154">
        <v>887.22</v>
      </c>
      <c r="U65" s="137">
        <v>187.15</v>
      </c>
      <c r="V65" s="137">
        <v>98.92</v>
      </c>
      <c r="W65" s="137">
        <v>34.08</v>
      </c>
      <c r="X65" s="137">
        <v>91.12</v>
      </c>
      <c r="Y65" s="137">
        <v>0</v>
      </c>
      <c r="Z65" s="137">
        <v>157.84</v>
      </c>
      <c r="AA65" s="137">
        <v>17.850000000000001</v>
      </c>
      <c r="AB65" s="137">
        <v>1091.5899999999999</v>
      </c>
      <c r="AC65" s="137">
        <v>0.13</v>
      </c>
      <c r="AD65" s="137">
        <v>41.09</v>
      </c>
      <c r="AE65" s="137">
        <v>0</v>
      </c>
      <c r="AF65" s="137">
        <v>0</v>
      </c>
      <c r="AG65" s="137">
        <v>0</v>
      </c>
      <c r="AH65" s="137">
        <v>0</v>
      </c>
      <c r="AI65" s="63" t="s">
        <v>483</v>
      </c>
      <c r="AJ65" s="20"/>
      <c r="AK65" s="20"/>
      <c r="AL65" s="144">
        <f t="shared" si="1"/>
        <v>167.97450000000003</v>
      </c>
      <c r="AM65" s="3">
        <f t="shared" si="2"/>
        <v>167.97450000000003</v>
      </c>
      <c r="AN65" s="132">
        <f t="shared" si="3"/>
        <v>167.96800000000005</v>
      </c>
      <c r="AO65" s="143">
        <f t="shared" si="6"/>
        <v>6.5882605447470839</v>
      </c>
      <c r="AP65" s="143"/>
      <c r="AS65" s="129">
        <f t="shared" si="4"/>
        <v>4031.3880000000008</v>
      </c>
      <c r="AT65" s="132">
        <f t="shared" si="5"/>
        <v>4232.9574000000011</v>
      </c>
    </row>
    <row r="66" spans="1:46" ht="15.75" thickBot="1" x14ac:dyDescent="0.25">
      <c r="A66" s="97">
        <v>59</v>
      </c>
      <c r="B66" s="108">
        <v>2</v>
      </c>
      <c r="C66" s="109" t="s">
        <v>80</v>
      </c>
      <c r="D66" s="95">
        <v>16</v>
      </c>
      <c r="E66" s="62">
        <f t="shared" si="0"/>
        <v>668.7</v>
      </c>
      <c r="F66" s="111">
        <v>668.7</v>
      </c>
      <c r="G66" s="111"/>
      <c r="H66" s="115">
        <v>0</v>
      </c>
      <c r="I66" s="137">
        <v>203.52</v>
      </c>
      <c r="J66" s="137">
        <v>63.49</v>
      </c>
      <c r="K66" s="137">
        <v>103.12</v>
      </c>
      <c r="L66" s="137">
        <v>33.71</v>
      </c>
      <c r="M66" s="137">
        <v>0</v>
      </c>
      <c r="N66" s="137">
        <v>173.98</v>
      </c>
      <c r="O66" s="23">
        <v>0</v>
      </c>
      <c r="P66" s="137">
        <v>100.2</v>
      </c>
      <c r="Q66" s="137">
        <v>0</v>
      </c>
      <c r="R66" s="137">
        <v>0</v>
      </c>
      <c r="S66" s="137">
        <v>83.12</v>
      </c>
      <c r="T66" s="154">
        <v>963</v>
      </c>
      <c r="U66" s="137">
        <v>189.62</v>
      </c>
      <c r="V66" s="137">
        <v>98.95</v>
      </c>
      <c r="W66" s="137">
        <v>30.96</v>
      </c>
      <c r="X66" s="137">
        <v>87.85</v>
      </c>
      <c r="Y66" s="137">
        <v>0</v>
      </c>
      <c r="Z66" s="137">
        <v>157.94</v>
      </c>
      <c r="AA66" s="137">
        <v>12.91</v>
      </c>
      <c r="AB66" s="137">
        <v>1084.28</v>
      </c>
      <c r="AC66" s="137">
        <v>0.13</v>
      </c>
      <c r="AD66" s="137">
        <v>50.52</v>
      </c>
      <c r="AE66" s="137">
        <v>0</v>
      </c>
      <c r="AF66" s="137">
        <v>0</v>
      </c>
      <c r="AG66" s="137">
        <v>0</v>
      </c>
      <c r="AH66" s="137">
        <v>0</v>
      </c>
      <c r="AI66" s="63" t="s">
        <v>484</v>
      </c>
      <c r="AJ66" s="20"/>
      <c r="AK66" s="20"/>
      <c r="AL66" s="144">
        <f t="shared" si="1"/>
        <v>171.86500000000001</v>
      </c>
      <c r="AM66" s="3">
        <f t="shared" si="2"/>
        <v>171.86500000000001</v>
      </c>
      <c r="AN66" s="132">
        <f t="shared" si="3"/>
        <v>171.85849999999999</v>
      </c>
      <c r="AO66" s="143">
        <f t="shared" si="6"/>
        <v>6.4767429340511429</v>
      </c>
      <c r="AP66" s="143"/>
      <c r="AS66" s="129">
        <f t="shared" si="4"/>
        <v>4124.7599999999993</v>
      </c>
      <c r="AT66" s="132">
        <f t="shared" si="5"/>
        <v>4330.9979999999996</v>
      </c>
    </row>
    <row r="67" spans="1:46" ht="15.75" thickBot="1" x14ac:dyDescent="0.25">
      <c r="A67" s="97">
        <v>60</v>
      </c>
      <c r="B67" s="108">
        <v>2</v>
      </c>
      <c r="C67" s="109" t="s">
        <v>81</v>
      </c>
      <c r="D67" s="95">
        <v>17</v>
      </c>
      <c r="E67" s="62">
        <f t="shared" si="0"/>
        <v>650.6</v>
      </c>
      <c r="F67" s="111">
        <v>650.6</v>
      </c>
      <c r="G67" s="111"/>
      <c r="H67" s="115">
        <v>0</v>
      </c>
      <c r="I67" s="137">
        <v>203.52</v>
      </c>
      <c r="J67" s="137">
        <v>63.49</v>
      </c>
      <c r="K67" s="137">
        <v>103.18</v>
      </c>
      <c r="L67" s="137">
        <v>32.56</v>
      </c>
      <c r="M67" s="137">
        <v>0</v>
      </c>
      <c r="N67" s="137">
        <v>173.98</v>
      </c>
      <c r="O67" s="23">
        <v>0</v>
      </c>
      <c r="P67" s="137">
        <v>97.49</v>
      </c>
      <c r="Q67" s="137">
        <v>0</v>
      </c>
      <c r="R67" s="137">
        <v>0</v>
      </c>
      <c r="S67" s="137">
        <v>83.12</v>
      </c>
      <c r="T67" s="154">
        <v>963</v>
      </c>
      <c r="U67" s="137">
        <v>194.35</v>
      </c>
      <c r="V67" s="137">
        <v>98.95</v>
      </c>
      <c r="W67" s="137">
        <v>16.78</v>
      </c>
      <c r="X67" s="137">
        <v>87.81</v>
      </c>
      <c r="Y67" s="137">
        <v>0</v>
      </c>
      <c r="Z67" s="137">
        <v>157.94</v>
      </c>
      <c r="AA67" s="137">
        <v>19.989999999999998</v>
      </c>
      <c r="AB67" s="137">
        <v>1338.91</v>
      </c>
      <c r="AC67" s="137">
        <v>0.13</v>
      </c>
      <c r="AD67" s="137">
        <v>46.56</v>
      </c>
      <c r="AE67" s="137">
        <v>0</v>
      </c>
      <c r="AF67" s="137">
        <v>0</v>
      </c>
      <c r="AG67" s="137">
        <v>0</v>
      </c>
      <c r="AH67" s="137">
        <v>0</v>
      </c>
      <c r="AI67" s="63" t="s">
        <v>292</v>
      </c>
      <c r="AJ67" s="20"/>
      <c r="AK67" s="20"/>
      <c r="AL67" s="144">
        <f t="shared" si="1"/>
        <v>184.08799999999999</v>
      </c>
      <c r="AM67" s="3">
        <f t="shared" si="2"/>
        <v>184.08799999999999</v>
      </c>
      <c r="AN67" s="132">
        <f t="shared" si="3"/>
        <v>184.08150000000001</v>
      </c>
      <c r="AO67" s="143">
        <f t="shared" si="6"/>
        <v>7.1303682754380571</v>
      </c>
      <c r="AP67" s="143"/>
      <c r="AS67" s="129">
        <f t="shared" si="4"/>
        <v>4418.1119999999992</v>
      </c>
      <c r="AT67" s="132">
        <f t="shared" si="5"/>
        <v>4639.0175999999992</v>
      </c>
    </row>
    <row r="68" spans="1:46" ht="15.75" thickBot="1" x14ac:dyDescent="0.25">
      <c r="A68" s="97">
        <v>61</v>
      </c>
      <c r="B68" s="108">
        <v>2</v>
      </c>
      <c r="C68" s="109" t="s">
        <v>83</v>
      </c>
      <c r="D68" s="95">
        <v>6</v>
      </c>
      <c r="E68" s="62">
        <f t="shared" si="0"/>
        <v>640.1</v>
      </c>
      <c r="F68" s="111">
        <v>640.1</v>
      </c>
      <c r="G68" s="111"/>
      <c r="H68" s="115">
        <v>0</v>
      </c>
      <c r="I68" s="137">
        <v>185.68</v>
      </c>
      <c r="J68" s="137">
        <v>63.27</v>
      </c>
      <c r="K68" s="137">
        <v>101.81</v>
      </c>
      <c r="L68" s="137">
        <v>30.75</v>
      </c>
      <c r="M68" s="137">
        <v>0</v>
      </c>
      <c r="N68" s="137">
        <v>173.89</v>
      </c>
      <c r="O68" s="23">
        <v>0</v>
      </c>
      <c r="P68" s="137">
        <v>95.92</v>
      </c>
      <c r="Q68" s="137">
        <v>0</v>
      </c>
      <c r="R68" s="137">
        <v>0</v>
      </c>
      <c r="S68" s="137">
        <v>83.12</v>
      </c>
      <c r="T68" s="154">
        <v>726.44</v>
      </c>
      <c r="U68" s="137">
        <v>166.35</v>
      </c>
      <c r="V68" s="137">
        <v>98.6</v>
      </c>
      <c r="W68" s="137">
        <v>18.18</v>
      </c>
      <c r="X68" s="137">
        <v>90.05</v>
      </c>
      <c r="Y68" s="137">
        <v>0</v>
      </c>
      <c r="Z68" s="137">
        <v>157.57</v>
      </c>
      <c r="AA68" s="137">
        <v>22.79</v>
      </c>
      <c r="AB68" s="137">
        <v>1258.55</v>
      </c>
      <c r="AC68" s="137">
        <v>0.13</v>
      </c>
      <c r="AD68" s="137">
        <v>49.83</v>
      </c>
      <c r="AE68" s="137">
        <v>0</v>
      </c>
      <c r="AF68" s="137">
        <v>0</v>
      </c>
      <c r="AG68" s="137">
        <v>0</v>
      </c>
      <c r="AH68" s="137">
        <v>0</v>
      </c>
      <c r="AI68" s="63" t="s">
        <v>485</v>
      </c>
      <c r="AJ68" s="20"/>
      <c r="AK68" s="20"/>
      <c r="AL68" s="144">
        <f t="shared" si="1"/>
        <v>166.1465</v>
      </c>
      <c r="AM68" s="3">
        <f t="shared" si="2"/>
        <v>166.1465</v>
      </c>
      <c r="AN68" s="132">
        <f t="shared" si="3"/>
        <v>166.14</v>
      </c>
      <c r="AO68" s="143">
        <f t="shared" si="6"/>
        <v>6.540996406811435</v>
      </c>
      <c r="AP68" s="143"/>
      <c r="AS68" s="129">
        <f t="shared" si="4"/>
        <v>3987.5159999999996</v>
      </c>
      <c r="AT68" s="132">
        <f t="shared" si="5"/>
        <v>4186.8917999999994</v>
      </c>
    </row>
    <row r="69" spans="1:46" ht="15.75" thickBot="1" x14ac:dyDescent="0.25">
      <c r="A69" s="97">
        <v>62</v>
      </c>
      <c r="B69" s="108">
        <v>2</v>
      </c>
      <c r="C69" s="109" t="s">
        <v>84</v>
      </c>
      <c r="D69" s="95">
        <v>7</v>
      </c>
      <c r="E69" s="62">
        <f t="shared" si="0"/>
        <v>656.6</v>
      </c>
      <c r="F69" s="111">
        <v>656.6</v>
      </c>
      <c r="G69" s="111"/>
      <c r="H69" s="115">
        <v>0</v>
      </c>
      <c r="I69" s="137">
        <v>185.45</v>
      </c>
      <c r="J69" s="137">
        <v>63.38</v>
      </c>
      <c r="K69" s="137">
        <v>102.91</v>
      </c>
      <c r="L69" s="137">
        <v>32.44</v>
      </c>
      <c r="M69" s="137">
        <v>0</v>
      </c>
      <c r="N69" s="137">
        <v>173.89</v>
      </c>
      <c r="O69" s="23">
        <v>0</v>
      </c>
      <c r="P69" s="137">
        <v>98.39</v>
      </c>
      <c r="Q69" s="137">
        <v>0</v>
      </c>
      <c r="R69" s="137">
        <v>0</v>
      </c>
      <c r="S69" s="137">
        <v>83.12</v>
      </c>
      <c r="T69" s="154">
        <v>799.18</v>
      </c>
      <c r="U69" s="137">
        <v>171.04</v>
      </c>
      <c r="V69" s="137">
        <v>98.78</v>
      </c>
      <c r="W69" s="137">
        <v>17.38</v>
      </c>
      <c r="X69" s="137">
        <v>85.01</v>
      </c>
      <c r="Y69" s="137">
        <v>0</v>
      </c>
      <c r="Z69" s="137">
        <v>157.57</v>
      </c>
      <c r="AA69" s="137">
        <v>21.3</v>
      </c>
      <c r="AB69" s="137">
        <v>1433.08</v>
      </c>
      <c r="AC69" s="137">
        <v>0.13</v>
      </c>
      <c r="AD69" s="137">
        <v>51.22</v>
      </c>
      <c r="AE69" s="137">
        <v>0</v>
      </c>
      <c r="AF69" s="137">
        <v>0</v>
      </c>
      <c r="AG69" s="137">
        <v>0</v>
      </c>
      <c r="AH69" s="137">
        <v>0</v>
      </c>
      <c r="AI69" s="63" t="s">
        <v>486</v>
      </c>
      <c r="AJ69" s="20"/>
      <c r="AK69" s="20"/>
      <c r="AL69" s="144">
        <f t="shared" si="1"/>
        <v>178.71350000000001</v>
      </c>
      <c r="AM69" s="3">
        <f t="shared" si="2"/>
        <v>178.71350000000001</v>
      </c>
      <c r="AN69" s="132">
        <f t="shared" si="3"/>
        <v>178.70699999999999</v>
      </c>
      <c r="AO69" s="143">
        <f t="shared" si="6"/>
        <v>6.8589402985074619</v>
      </c>
      <c r="AP69" s="143"/>
      <c r="AS69" s="129">
        <f t="shared" si="4"/>
        <v>4289.1239999999998</v>
      </c>
      <c r="AT69" s="132">
        <f t="shared" si="5"/>
        <v>4503.5802000000003</v>
      </c>
    </row>
    <row r="70" spans="1:46" ht="15.75" thickBot="1" x14ac:dyDescent="0.25">
      <c r="A70" s="97">
        <v>63</v>
      </c>
      <c r="B70" s="108">
        <v>2</v>
      </c>
      <c r="C70" s="109" t="s">
        <v>85</v>
      </c>
      <c r="D70" s="95">
        <v>8</v>
      </c>
      <c r="E70" s="62">
        <f t="shared" si="0"/>
        <v>643.70000000000005</v>
      </c>
      <c r="F70" s="111">
        <v>643.70000000000005</v>
      </c>
      <c r="G70" s="111"/>
      <c r="H70" s="115">
        <v>0</v>
      </c>
      <c r="I70" s="137">
        <v>202.89</v>
      </c>
      <c r="J70" s="137">
        <v>63.27</v>
      </c>
      <c r="K70" s="137">
        <v>109.4</v>
      </c>
      <c r="L70" s="137">
        <v>33.869999999999997</v>
      </c>
      <c r="M70" s="137">
        <v>0</v>
      </c>
      <c r="N70" s="137">
        <v>173.56</v>
      </c>
      <c r="O70" s="23">
        <v>0</v>
      </c>
      <c r="P70" s="137">
        <v>96.46</v>
      </c>
      <c r="Q70" s="137">
        <v>0</v>
      </c>
      <c r="R70" s="137">
        <v>0</v>
      </c>
      <c r="S70" s="137">
        <v>83.12</v>
      </c>
      <c r="T70" s="154">
        <v>1079.78</v>
      </c>
      <c r="U70" s="137">
        <v>193.54</v>
      </c>
      <c r="V70" s="137">
        <v>98.6</v>
      </c>
      <c r="W70" s="137">
        <v>21.97</v>
      </c>
      <c r="X70" s="137">
        <v>94.5</v>
      </c>
      <c r="Y70" s="137">
        <v>0</v>
      </c>
      <c r="Z70" s="137">
        <v>157.16999999999999</v>
      </c>
      <c r="AA70" s="137">
        <v>45.33</v>
      </c>
      <c r="AB70" s="137">
        <v>1223.3</v>
      </c>
      <c r="AC70" s="137">
        <v>378.96</v>
      </c>
      <c r="AD70" s="137">
        <v>36.43</v>
      </c>
      <c r="AE70" s="137">
        <v>0</v>
      </c>
      <c r="AF70" s="137">
        <v>0</v>
      </c>
      <c r="AG70" s="137">
        <v>0</v>
      </c>
      <c r="AH70" s="137">
        <v>0</v>
      </c>
      <c r="AI70" s="63" t="s">
        <v>487</v>
      </c>
      <c r="AJ70" s="20"/>
      <c r="AK70" s="20"/>
      <c r="AL70" s="144">
        <f t="shared" si="1"/>
        <v>204.60749999999996</v>
      </c>
      <c r="AM70" s="3">
        <f t="shared" si="2"/>
        <v>204.60749999999996</v>
      </c>
      <c r="AN70" s="132">
        <f t="shared" si="3"/>
        <v>185.65949999999998</v>
      </c>
      <c r="AO70" s="143">
        <f t="shared" si="6"/>
        <v>8.0101118533478299</v>
      </c>
      <c r="AP70" s="143"/>
      <c r="AS70" s="129">
        <f t="shared" si="4"/>
        <v>4910.579999999999</v>
      </c>
      <c r="AT70" s="132">
        <f t="shared" si="5"/>
        <v>5156.1089999999995</v>
      </c>
    </row>
    <row r="71" spans="1:46" ht="15.75" thickBot="1" x14ac:dyDescent="0.25">
      <c r="A71" s="97">
        <v>64</v>
      </c>
      <c r="B71" s="108">
        <v>2</v>
      </c>
      <c r="C71" s="109" t="s">
        <v>86</v>
      </c>
      <c r="D71" s="95">
        <v>9</v>
      </c>
      <c r="E71" s="62">
        <f t="shared" si="0"/>
        <v>351.6</v>
      </c>
      <c r="F71" s="111">
        <v>351.6</v>
      </c>
      <c r="G71" s="111"/>
      <c r="H71" s="115">
        <v>0</v>
      </c>
      <c r="I71" s="137">
        <v>121.5</v>
      </c>
      <c r="J71" s="137">
        <v>48.62</v>
      </c>
      <c r="K71" s="137">
        <v>58.51</v>
      </c>
      <c r="L71" s="137">
        <v>17.850000000000001</v>
      </c>
      <c r="M71" s="137">
        <v>0</v>
      </c>
      <c r="N71" s="137">
        <v>176.76</v>
      </c>
      <c r="O71" s="23">
        <v>0</v>
      </c>
      <c r="P71" s="137">
        <v>52.68</v>
      </c>
      <c r="Q71" s="137">
        <v>0</v>
      </c>
      <c r="R71" s="137">
        <v>0</v>
      </c>
      <c r="S71" s="137">
        <v>41.56</v>
      </c>
      <c r="T71" s="154">
        <v>595.62</v>
      </c>
      <c r="U71" s="137">
        <v>125.15</v>
      </c>
      <c r="V71" s="137">
        <v>75.73</v>
      </c>
      <c r="W71" s="137">
        <v>7.57</v>
      </c>
      <c r="X71" s="137">
        <v>46.78</v>
      </c>
      <c r="Y71" s="137">
        <v>0</v>
      </c>
      <c r="Z71" s="137">
        <v>147.85</v>
      </c>
      <c r="AA71" s="137">
        <v>15.54</v>
      </c>
      <c r="AB71" s="137">
        <v>540.66999999999996</v>
      </c>
      <c r="AC71" s="137">
        <v>0.14000000000000001</v>
      </c>
      <c r="AD71" s="137">
        <v>26.24</v>
      </c>
      <c r="AE71" s="137">
        <v>0</v>
      </c>
      <c r="AF71" s="137">
        <v>0</v>
      </c>
      <c r="AG71" s="137">
        <v>0</v>
      </c>
      <c r="AH71" s="137">
        <v>0</v>
      </c>
      <c r="AI71" s="63" t="s">
        <v>488</v>
      </c>
      <c r="AJ71" s="20"/>
      <c r="AK71" s="20"/>
      <c r="AL71" s="144">
        <f t="shared" si="1"/>
        <v>104.93849999999998</v>
      </c>
      <c r="AM71" s="3">
        <f t="shared" si="2"/>
        <v>104.93849999999998</v>
      </c>
      <c r="AN71" s="132">
        <f t="shared" si="3"/>
        <v>104.93149999999999</v>
      </c>
      <c r="AO71" s="143">
        <f t="shared" si="6"/>
        <v>7.5211894197952205</v>
      </c>
      <c r="AP71" s="143"/>
      <c r="AS71" s="129">
        <f t="shared" si="4"/>
        <v>2518.5239999999994</v>
      </c>
      <c r="AT71" s="132">
        <f t="shared" si="5"/>
        <v>2644.4501999999993</v>
      </c>
    </row>
    <row r="72" spans="1:46" ht="15.75" thickBot="1" x14ac:dyDescent="0.25">
      <c r="A72" s="97">
        <v>65</v>
      </c>
      <c r="B72" s="108">
        <v>2</v>
      </c>
      <c r="C72" s="109" t="s">
        <v>87</v>
      </c>
      <c r="D72" s="95">
        <v>10</v>
      </c>
      <c r="E72" s="62">
        <f t="shared" si="0"/>
        <v>619.6</v>
      </c>
      <c r="F72" s="111">
        <v>619.6</v>
      </c>
      <c r="G72" s="111"/>
      <c r="H72" s="115">
        <v>0</v>
      </c>
      <c r="I72" s="137">
        <v>192.36</v>
      </c>
      <c r="J72" s="137">
        <v>77.510000000000005</v>
      </c>
      <c r="K72" s="137">
        <v>0</v>
      </c>
      <c r="L72" s="137">
        <v>0</v>
      </c>
      <c r="M72" s="137">
        <v>0</v>
      </c>
      <c r="N72" s="137">
        <v>189.45</v>
      </c>
      <c r="O72" s="23">
        <v>0</v>
      </c>
      <c r="P72" s="137">
        <v>92.84</v>
      </c>
      <c r="Q72" s="137">
        <v>0</v>
      </c>
      <c r="R72" s="137">
        <v>0</v>
      </c>
      <c r="S72" s="137">
        <v>332.48</v>
      </c>
      <c r="T72" s="154">
        <v>785.87</v>
      </c>
      <c r="U72" s="137">
        <v>179.82</v>
      </c>
      <c r="V72" s="137">
        <v>120.89</v>
      </c>
      <c r="W72" s="137">
        <v>0</v>
      </c>
      <c r="X72" s="137">
        <v>0</v>
      </c>
      <c r="Y72" s="137">
        <v>0</v>
      </c>
      <c r="Z72" s="137">
        <v>194.28</v>
      </c>
      <c r="AA72" s="137">
        <v>10.39</v>
      </c>
      <c r="AB72" s="137">
        <v>828.61</v>
      </c>
      <c r="AC72" s="137">
        <v>0.93</v>
      </c>
      <c r="AD72" s="137">
        <v>81.17</v>
      </c>
      <c r="AE72" s="137">
        <v>0</v>
      </c>
      <c r="AF72" s="137">
        <v>0</v>
      </c>
      <c r="AG72" s="137">
        <v>175.46</v>
      </c>
      <c r="AH72" s="137">
        <v>0</v>
      </c>
      <c r="AI72" s="63" t="s">
        <v>489</v>
      </c>
      <c r="AJ72" s="20"/>
      <c r="AK72" s="20"/>
      <c r="AL72" s="144">
        <f t="shared" si="1"/>
        <v>163.10300000000001</v>
      </c>
      <c r="AM72" s="3">
        <f t="shared" si="2"/>
        <v>163.10300000000001</v>
      </c>
      <c r="AN72" s="132">
        <f t="shared" si="3"/>
        <v>154.2835</v>
      </c>
      <c r="AO72" s="143">
        <f t="shared" si="6"/>
        <v>6.6336275016139439</v>
      </c>
      <c r="AP72" s="143"/>
      <c r="AS72" s="129">
        <f t="shared" si="4"/>
        <v>3914.4719999999998</v>
      </c>
      <c r="AT72" s="132">
        <f t="shared" si="5"/>
        <v>4110.1956</v>
      </c>
    </row>
    <row r="73" spans="1:46" ht="15.75" thickBot="1" x14ac:dyDescent="0.25">
      <c r="A73" s="97">
        <v>66</v>
      </c>
      <c r="B73" s="108">
        <v>2</v>
      </c>
      <c r="C73" s="109" t="s">
        <v>88</v>
      </c>
      <c r="D73" s="95">
        <v>12</v>
      </c>
      <c r="E73" s="62">
        <f t="shared" ref="E73:E136" si="7">F73+G73+H73</f>
        <v>378.64</v>
      </c>
      <c r="F73" s="111">
        <v>378.64</v>
      </c>
      <c r="G73" s="111"/>
      <c r="H73" s="115">
        <v>0</v>
      </c>
      <c r="I73" s="137">
        <v>112.74</v>
      </c>
      <c r="J73" s="137">
        <v>43.99</v>
      </c>
      <c r="K73" s="137">
        <v>0</v>
      </c>
      <c r="L73" s="137">
        <v>0</v>
      </c>
      <c r="M73" s="137">
        <v>0</v>
      </c>
      <c r="N73" s="137">
        <v>87.88</v>
      </c>
      <c r="O73" s="23">
        <v>0</v>
      </c>
      <c r="P73" s="137">
        <v>56.74</v>
      </c>
      <c r="Q73" s="137">
        <v>0</v>
      </c>
      <c r="R73" s="137">
        <v>0</v>
      </c>
      <c r="S73" s="137">
        <v>166.24</v>
      </c>
      <c r="T73" s="154">
        <v>540.49</v>
      </c>
      <c r="U73" s="137">
        <v>113.51</v>
      </c>
      <c r="V73" s="137">
        <v>68.61</v>
      </c>
      <c r="W73" s="137">
        <v>0</v>
      </c>
      <c r="X73" s="137">
        <v>0</v>
      </c>
      <c r="Y73" s="137">
        <v>0</v>
      </c>
      <c r="Z73" s="137">
        <v>69.87</v>
      </c>
      <c r="AA73" s="137">
        <v>5.89</v>
      </c>
      <c r="AB73" s="137">
        <v>532.74</v>
      </c>
      <c r="AC73" s="137">
        <v>0.56000000000000005</v>
      </c>
      <c r="AD73" s="137">
        <v>51.99</v>
      </c>
      <c r="AE73" s="137">
        <v>0</v>
      </c>
      <c r="AF73" s="137">
        <v>0</v>
      </c>
      <c r="AG73" s="137">
        <v>114.26</v>
      </c>
      <c r="AH73" s="137">
        <v>0</v>
      </c>
      <c r="AI73" s="63" t="s">
        <v>490</v>
      </c>
      <c r="AJ73" s="20"/>
      <c r="AK73" s="20"/>
      <c r="AL73" s="144">
        <f t="shared" ref="AL73:AL136" si="8">(I73+J73+K73+L73+M73+N73+O73+P73+S73+T73+U73+V73+W73+X73+Y73+Z73+AA73+AB73+AC73+AD73+AE73+AF73+AG73)*0.05</f>
        <v>98.275499999999994</v>
      </c>
      <c r="AM73" s="3">
        <f t="shared" ref="AM73:AM136" si="9">SUM(I73:AH73)*0.05</f>
        <v>98.275499999999994</v>
      </c>
      <c r="AN73" s="132">
        <f t="shared" ref="AN73:AN136" si="10">(I73+J73+K73+L73+M73+N73+O73+P73+S73+T73+U73+V73+W73+X73+Y73+Z73+AA73+AB73+AD73+AE73+AF73)*0.05</f>
        <v>92.534499999999994</v>
      </c>
      <c r="AO73" s="143">
        <f t="shared" si="6"/>
        <v>6.54062592436087</v>
      </c>
      <c r="AP73" s="143"/>
      <c r="AS73" s="129">
        <f t="shared" ref="AS73:AS84" si="11">SUM(I73:AH73)*1.2</f>
        <v>2358.6119999999996</v>
      </c>
      <c r="AT73" s="132">
        <f t="shared" ref="AT73:AT136" si="12">AS73*1.05</f>
        <v>2476.5425999999998</v>
      </c>
    </row>
    <row r="74" spans="1:46" ht="15.75" thickBot="1" x14ac:dyDescent="0.25">
      <c r="A74" s="97">
        <v>67</v>
      </c>
      <c r="B74" s="108">
        <v>2</v>
      </c>
      <c r="C74" s="109" t="s">
        <v>89</v>
      </c>
      <c r="D74" s="95">
        <v>14</v>
      </c>
      <c r="E74" s="62">
        <f t="shared" si="7"/>
        <v>376.36</v>
      </c>
      <c r="F74" s="111">
        <v>376.36</v>
      </c>
      <c r="G74" s="111"/>
      <c r="H74" s="115">
        <v>0</v>
      </c>
      <c r="I74" s="137">
        <v>112.65</v>
      </c>
      <c r="J74" s="137">
        <v>43.96</v>
      </c>
      <c r="K74" s="137">
        <v>0</v>
      </c>
      <c r="L74" s="137">
        <v>0</v>
      </c>
      <c r="M74" s="137">
        <v>0</v>
      </c>
      <c r="N74" s="137">
        <v>89.63</v>
      </c>
      <c r="O74" s="23">
        <v>0</v>
      </c>
      <c r="P74" s="137">
        <v>56.39</v>
      </c>
      <c r="Q74" s="137">
        <v>0</v>
      </c>
      <c r="R74" s="137">
        <v>0</v>
      </c>
      <c r="S74" s="137">
        <v>166.24</v>
      </c>
      <c r="T74" s="154">
        <v>379.4</v>
      </c>
      <c r="U74" s="137">
        <v>113.4</v>
      </c>
      <c r="V74" s="137">
        <v>68.56</v>
      </c>
      <c r="W74" s="137">
        <v>0</v>
      </c>
      <c r="X74" s="137">
        <v>0</v>
      </c>
      <c r="Y74" s="137">
        <v>0</v>
      </c>
      <c r="Z74" s="137">
        <v>69.819999999999993</v>
      </c>
      <c r="AA74" s="137">
        <v>5.89</v>
      </c>
      <c r="AB74" s="137">
        <v>961.56</v>
      </c>
      <c r="AC74" s="137">
        <v>0.56000000000000005</v>
      </c>
      <c r="AD74" s="137">
        <v>53.06</v>
      </c>
      <c r="AE74" s="137">
        <v>0</v>
      </c>
      <c r="AF74" s="137">
        <v>0</v>
      </c>
      <c r="AG74" s="137">
        <v>175.46</v>
      </c>
      <c r="AH74" s="137">
        <v>0</v>
      </c>
      <c r="AI74" s="63" t="s">
        <v>491</v>
      </c>
      <c r="AJ74" s="20"/>
      <c r="AK74" s="20"/>
      <c r="AL74" s="144">
        <f t="shared" si="8"/>
        <v>114.82900000000001</v>
      </c>
      <c r="AM74" s="3">
        <f t="shared" si="9"/>
        <v>114.82900000000001</v>
      </c>
      <c r="AN74" s="132">
        <f t="shared" si="10"/>
        <v>106.02800000000001</v>
      </c>
      <c r="AO74" s="143">
        <f t="shared" ref="AO74:AO137" si="13">((I74+J74+K74+L74+M74+N74+O74+P74+S74+T74+U74+V74+W74+X74+Y74+Z74+AA74+AB74+AC74+AD74+AE74+AF74+AG74+AL74)*1.2)/(F74+H74+G74)</f>
        <v>7.6886247210117968</v>
      </c>
      <c r="AP74" s="143"/>
      <c r="AS74" s="129">
        <f t="shared" si="11"/>
        <v>2755.8959999999997</v>
      </c>
      <c r="AT74" s="132">
        <f t="shared" si="12"/>
        <v>2893.6907999999999</v>
      </c>
    </row>
    <row r="75" spans="1:46" ht="15.75" thickBot="1" x14ac:dyDescent="0.25">
      <c r="A75" s="97">
        <v>68</v>
      </c>
      <c r="B75" s="108">
        <v>2</v>
      </c>
      <c r="C75" s="109" t="s">
        <v>90</v>
      </c>
      <c r="D75" s="95">
        <v>16</v>
      </c>
      <c r="E75" s="62">
        <f t="shared" si="7"/>
        <v>638.66</v>
      </c>
      <c r="F75" s="111">
        <v>638.66</v>
      </c>
      <c r="G75" s="111"/>
      <c r="H75" s="115">
        <v>0</v>
      </c>
      <c r="I75" s="137">
        <v>201.02</v>
      </c>
      <c r="J75" s="137">
        <v>77.47</v>
      </c>
      <c r="K75" s="137">
        <v>0</v>
      </c>
      <c r="L75" s="137">
        <v>0</v>
      </c>
      <c r="M75" s="137">
        <v>0</v>
      </c>
      <c r="N75" s="137">
        <v>192.75</v>
      </c>
      <c r="O75" s="23">
        <v>0</v>
      </c>
      <c r="P75" s="137">
        <v>95.7</v>
      </c>
      <c r="Q75" s="137">
        <v>0</v>
      </c>
      <c r="R75" s="137">
        <v>0</v>
      </c>
      <c r="S75" s="137">
        <v>332.48</v>
      </c>
      <c r="T75" s="154">
        <v>656.85</v>
      </c>
      <c r="U75" s="137">
        <v>191.1</v>
      </c>
      <c r="V75" s="137">
        <v>120.84</v>
      </c>
      <c r="W75" s="137">
        <v>0</v>
      </c>
      <c r="X75" s="137">
        <v>0</v>
      </c>
      <c r="Y75" s="137">
        <v>0</v>
      </c>
      <c r="Z75" s="137">
        <v>180.11</v>
      </c>
      <c r="AA75" s="137">
        <v>10.39</v>
      </c>
      <c r="AB75" s="137">
        <v>870.63</v>
      </c>
      <c r="AC75" s="137">
        <v>0.93</v>
      </c>
      <c r="AD75" s="137">
        <v>84.26</v>
      </c>
      <c r="AE75" s="137">
        <v>0</v>
      </c>
      <c r="AF75" s="137">
        <v>0</v>
      </c>
      <c r="AG75" s="137">
        <v>310.12</v>
      </c>
      <c r="AH75" s="137">
        <v>0</v>
      </c>
      <c r="AI75" s="63" t="s">
        <v>492</v>
      </c>
      <c r="AJ75" s="20"/>
      <c r="AK75" s="20"/>
      <c r="AL75" s="144">
        <f t="shared" si="8"/>
        <v>166.23249999999999</v>
      </c>
      <c r="AM75" s="3">
        <f t="shared" si="9"/>
        <v>166.23249999999999</v>
      </c>
      <c r="AN75" s="132">
        <f t="shared" si="10"/>
        <v>150.68</v>
      </c>
      <c r="AO75" s="143">
        <f t="shared" si="13"/>
        <v>6.5591378824413606</v>
      </c>
      <c r="AP75" s="143"/>
      <c r="AS75" s="129">
        <f t="shared" si="11"/>
        <v>3989.5799999999995</v>
      </c>
      <c r="AT75" s="132">
        <f t="shared" si="12"/>
        <v>4189.0589999999993</v>
      </c>
    </row>
    <row r="76" spans="1:46" ht="15.75" thickBot="1" x14ac:dyDescent="0.25">
      <c r="A76" s="97">
        <v>69</v>
      </c>
      <c r="B76" s="108">
        <v>2</v>
      </c>
      <c r="C76" s="109" t="s">
        <v>386</v>
      </c>
      <c r="D76" s="95">
        <v>18</v>
      </c>
      <c r="E76" s="62">
        <f t="shared" si="7"/>
        <v>933.4</v>
      </c>
      <c r="F76" s="111">
        <v>933.4</v>
      </c>
      <c r="G76" s="111"/>
      <c r="H76" s="115">
        <v>0</v>
      </c>
      <c r="I76" s="137">
        <v>302.55</v>
      </c>
      <c r="J76" s="137">
        <v>92.65</v>
      </c>
      <c r="K76" s="137">
        <v>144.09</v>
      </c>
      <c r="L76" s="137">
        <v>42.08</v>
      </c>
      <c r="M76" s="137">
        <v>0</v>
      </c>
      <c r="N76" s="137">
        <v>206.54</v>
      </c>
      <c r="O76" s="23">
        <v>0</v>
      </c>
      <c r="P76" s="137">
        <v>139.87</v>
      </c>
      <c r="Q76" s="137">
        <v>0</v>
      </c>
      <c r="R76" s="137">
        <v>0</v>
      </c>
      <c r="S76" s="137">
        <v>93.51</v>
      </c>
      <c r="T76" s="154">
        <v>1296.8599999999999</v>
      </c>
      <c r="U76" s="137">
        <v>319.47000000000003</v>
      </c>
      <c r="V76" s="137">
        <v>144.38999999999999</v>
      </c>
      <c r="W76" s="137">
        <v>51.54</v>
      </c>
      <c r="X76" s="137">
        <v>113.71</v>
      </c>
      <c r="Y76" s="137">
        <v>0</v>
      </c>
      <c r="Z76" s="137">
        <v>195.32</v>
      </c>
      <c r="AA76" s="137">
        <v>13.74</v>
      </c>
      <c r="AB76" s="137">
        <v>2228.41</v>
      </c>
      <c r="AC76" s="137">
        <v>0.31</v>
      </c>
      <c r="AD76" s="137">
        <v>66.72</v>
      </c>
      <c r="AE76" s="137">
        <v>0</v>
      </c>
      <c r="AF76" s="137">
        <v>0</v>
      </c>
      <c r="AG76" s="137">
        <v>85.69</v>
      </c>
      <c r="AH76" s="137">
        <v>0</v>
      </c>
      <c r="AI76" s="63" t="s">
        <v>293</v>
      </c>
      <c r="AJ76" s="20"/>
      <c r="AK76" s="20"/>
      <c r="AL76" s="144">
        <f t="shared" si="8"/>
        <v>276.8725</v>
      </c>
      <c r="AM76" s="3">
        <f t="shared" si="9"/>
        <v>276.8725</v>
      </c>
      <c r="AN76" s="132">
        <f t="shared" si="10"/>
        <v>272.57249999999999</v>
      </c>
      <c r="AO76" s="143">
        <f t="shared" si="13"/>
        <v>7.4750235697450185</v>
      </c>
      <c r="AP76" s="143"/>
      <c r="AS76" s="129">
        <f t="shared" si="11"/>
        <v>6644.94</v>
      </c>
      <c r="AT76" s="132">
        <f t="shared" si="12"/>
        <v>6977.1869999999999</v>
      </c>
    </row>
    <row r="77" spans="1:46" ht="15.75" thickBot="1" x14ac:dyDescent="0.25">
      <c r="A77" s="97">
        <v>70</v>
      </c>
      <c r="B77" s="108">
        <v>2</v>
      </c>
      <c r="C77" s="109" t="s">
        <v>387</v>
      </c>
      <c r="D77" s="95">
        <v>20</v>
      </c>
      <c r="E77" s="62">
        <f t="shared" si="7"/>
        <v>934.8</v>
      </c>
      <c r="F77" s="111">
        <v>934.8</v>
      </c>
      <c r="G77" s="111"/>
      <c r="H77" s="115">
        <v>0</v>
      </c>
      <c r="I77" s="137">
        <v>309.2</v>
      </c>
      <c r="J77" s="137">
        <v>92.43</v>
      </c>
      <c r="K77" s="137">
        <v>183.14</v>
      </c>
      <c r="L77" s="137">
        <v>40.840000000000003</v>
      </c>
      <c r="M77" s="137">
        <v>0</v>
      </c>
      <c r="N77" s="137">
        <v>304.3</v>
      </c>
      <c r="O77" s="23">
        <v>0</v>
      </c>
      <c r="P77" s="137">
        <v>140.08000000000001</v>
      </c>
      <c r="Q77" s="137">
        <v>0</v>
      </c>
      <c r="R77" s="137">
        <v>0</v>
      </c>
      <c r="S77" s="137">
        <v>93.51</v>
      </c>
      <c r="T77" s="154">
        <v>1399.77</v>
      </c>
      <c r="U77" s="137">
        <v>328.17</v>
      </c>
      <c r="V77" s="137">
        <v>144.02000000000001</v>
      </c>
      <c r="W77" s="137">
        <v>62.13</v>
      </c>
      <c r="X77" s="137">
        <v>109.91</v>
      </c>
      <c r="Y77" s="137">
        <v>0</v>
      </c>
      <c r="Z77" s="137">
        <v>227.83</v>
      </c>
      <c r="AA77" s="137">
        <v>13.74</v>
      </c>
      <c r="AB77" s="137">
        <v>2662.36</v>
      </c>
      <c r="AC77" s="137">
        <v>0.31</v>
      </c>
      <c r="AD77" s="137">
        <v>67.33</v>
      </c>
      <c r="AE77" s="137">
        <v>0</v>
      </c>
      <c r="AF77" s="137">
        <v>0</v>
      </c>
      <c r="AG77" s="137">
        <v>244.83</v>
      </c>
      <c r="AH77" s="137">
        <v>0</v>
      </c>
      <c r="AI77" s="63" t="s">
        <v>493</v>
      </c>
      <c r="AJ77" s="20"/>
      <c r="AK77" s="20"/>
      <c r="AL77" s="144">
        <f t="shared" si="8"/>
        <v>321.19500000000005</v>
      </c>
      <c r="AM77" s="3">
        <f t="shared" si="9"/>
        <v>321.19500000000005</v>
      </c>
      <c r="AN77" s="132">
        <f t="shared" si="10"/>
        <v>308.93800000000005</v>
      </c>
      <c r="AO77" s="143">
        <f t="shared" si="13"/>
        <v>8.6586585365853654</v>
      </c>
      <c r="AP77" s="143"/>
      <c r="AS77" s="129">
        <f t="shared" si="11"/>
        <v>7708.68</v>
      </c>
      <c r="AT77" s="132">
        <f t="shared" si="12"/>
        <v>8094.1140000000005</v>
      </c>
    </row>
    <row r="78" spans="1:46" ht="15.75" thickBot="1" x14ac:dyDescent="0.25">
      <c r="A78" s="97">
        <v>71</v>
      </c>
      <c r="B78" s="108">
        <v>2</v>
      </c>
      <c r="C78" s="109" t="s">
        <v>388</v>
      </c>
      <c r="D78" s="95">
        <v>22</v>
      </c>
      <c r="E78" s="62">
        <f t="shared" si="7"/>
        <v>930.35</v>
      </c>
      <c r="F78" s="111">
        <v>930.35</v>
      </c>
      <c r="G78" s="111"/>
      <c r="H78" s="115">
        <v>0</v>
      </c>
      <c r="I78" s="137">
        <v>270.06</v>
      </c>
      <c r="J78" s="137">
        <v>92.54</v>
      </c>
      <c r="K78" s="137">
        <v>157.59</v>
      </c>
      <c r="L78" s="137">
        <v>46.41</v>
      </c>
      <c r="M78" s="137">
        <v>0</v>
      </c>
      <c r="N78" s="137">
        <v>304.52999999999997</v>
      </c>
      <c r="O78" s="23">
        <v>0</v>
      </c>
      <c r="P78" s="137">
        <v>139.41</v>
      </c>
      <c r="Q78" s="137">
        <v>0</v>
      </c>
      <c r="R78" s="137">
        <v>0</v>
      </c>
      <c r="S78" s="137">
        <v>93.51</v>
      </c>
      <c r="T78" s="154">
        <v>1031.05</v>
      </c>
      <c r="U78" s="137">
        <v>277.07</v>
      </c>
      <c r="V78" s="137">
        <v>144.21</v>
      </c>
      <c r="W78" s="137">
        <v>47.99</v>
      </c>
      <c r="X78" s="137">
        <v>124.7</v>
      </c>
      <c r="Y78" s="137">
        <v>0</v>
      </c>
      <c r="Z78" s="137">
        <v>227.83</v>
      </c>
      <c r="AA78" s="137">
        <v>24.6</v>
      </c>
      <c r="AB78" s="137">
        <v>2672.96</v>
      </c>
      <c r="AC78" s="137">
        <v>1.44</v>
      </c>
      <c r="AD78" s="137">
        <v>72.25</v>
      </c>
      <c r="AE78" s="137">
        <v>0</v>
      </c>
      <c r="AF78" s="137">
        <v>0</v>
      </c>
      <c r="AG78" s="137">
        <v>326.44</v>
      </c>
      <c r="AH78" s="137">
        <v>0</v>
      </c>
      <c r="AI78" s="63" t="s">
        <v>494</v>
      </c>
      <c r="AJ78" s="20"/>
      <c r="AK78" s="20"/>
      <c r="AL78" s="144">
        <f t="shared" si="8"/>
        <v>302.72949999999992</v>
      </c>
      <c r="AM78" s="3">
        <f t="shared" si="9"/>
        <v>302.72949999999992</v>
      </c>
      <c r="AN78" s="132">
        <f t="shared" si="10"/>
        <v>286.33549999999997</v>
      </c>
      <c r="AO78" s="143">
        <f t="shared" si="13"/>
        <v>8.1999069167517558</v>
      </c>
      <c r="AP78" s="143"/>
      <c r="AS78" s="129">
        <f t="shared" si="11"/>
        <v>7265.507999999998</v>
      </c>
      <c r="AT78" s="132">
        <f t="shared" si="12"/>
        <v>7628.7833999999984</v>
      </c>
    </row>
    <row r="79" spans="1:46" ht="15.75" thickBot="1" x14ac:dyDescent="0.25">
      <c r="A79" s="97">
        <v>72</v>
      </c>
      <c r="B79" s="108">
        <v>2</v>
      </c>
      <c r="C79" s="109" t="s">
        <v>389</v>
      </c>
      <c r="D79" s="95">
        <v>4</v>
      </c>
      <c r="E79" s="62">
        <f t="shared" si="7"/>
        <v>396.4</v>
      </c>
      <c r="F79" s="111">
        <v>396.4</v>
      </c>
      <c r="G79" s="111"/>
      <c r="H79" s="115">
        <v>0</v>
      </c>
      <c r="I79" s="137">
        <v>162.27000000000001</v>
      </c>
      <c r="J79" s="137">
        <v>53.23</v>
      </c>
      <c r="K79" s="137">
        <v>62.98</v>
      </c>
      <c r="L79" s="137">
        <v>0</v>
      </c>
      <c r="M79" s="137">
        <v>0</v>
      </c>
      <c r="N79" s="137">
        <v>85.16</v>
      </c>
      <c r="O79" s="23">
        <v>0</v>
      </c>
      <c r="P79" s="137">
        <v>59.39</v>
      </c>
      <c r="Q79" s="137">
        <v>0</v>
      </c>
      <c r="R79" s="137">
        <v>0</v>
      </c>
      <c r="S79" s="137">
        <v>187.02</v>
      </c>
      <c r="T79" s="154">
        <v>555.38</v>
      </c>
      <c r="U79" s="137">
        <v>169.04</v>
      </c>
      <c r="V79" s="137">
        <v>82.98</v>
      </c>
      <c r="W79" s="137">
        <v>16.25</v>
      </c>
      <c r="X79" s="137">
        <v>0</v>
      </c>
      <c r="Y79" s="137">
        <v>0</v>
      </c>
      <c r="Z79" s="137">
        <v>51.57</v>
      </c>
      <c r="AA79" s="137">
        <v>10.72</v>
      </c>
      <c r="AB79" s="137">
        <v>674.05</v>
      </c>
      <c r="AC79" s="137">
        <v>0.17</v>
      </c>
      <c r="AD79" s="137">
        <v>30.42</v>
      </c>
      <c r="AE79" s="137">
        <v>0</v>
      </c>
      <c r="AF79" s="137">
        <v>0</v>
      </c>
      <c r="AG79" s="137">
        <v>240.75</v>
      </c>
      <c r="AH79" s="137">
        <v>0</v>
      </c>
      <c r="AI79" s="63" t="s">
        <v>495</v>
      </c>
      <c r="AJ79" s="20"/>
      <c r="AK79" s="20"/>
      <c r="AL79" s="144">
        <f t="shared" si="8"/>
        <v>122.06900000000002</v>
      </c>
      <c r="AM79" s="3">
        <f t="shared" si="9"/>
        <v>122.06900000000002</v>
      </c>
      <c r="AN79" s="132">
        <f t="shared" si="10"/>
        <v>110.02300000000001</v>
      </c>
      <c r="AO79" s="143">
        <f t="shared" si="13"/>
        <v>7.760188698284562</v>
      </c>
      <c r="AP79" s="143"/>
      <c r="AS79" s="129">
        <f t="shared" si="11"/>
        <v>2929.6559999999999</v>
      </c>
      <c r="AT79" s="132">
        <f t="shared" si="12"/>
        <v>3076.1388000000002</v>
      </c>
    </row>
    <row r="80" spans="1:46" ht="15.75" thickBot="1" x14ac:dyDescent="0.25">
      <c r="A80" s="97">
        <v>73</v>
      </c>
      <c r="B80" s="108">
        <v>2</v>
      </c>
      <c r="C80" s="109" t="s">
        <v>390</v>
      </c>
      <c r="D80" s="95" t="s">
        <v>326</v>
      </c>
      <c r="E80" s="62">
        <f t="shared" si="7"/>
        <v>353.8</v>
      </c>
      <c r="F80" s="111">
        <v>353.8</v>
      </c>
      <c r="G80" s="111"/>
      <c r="H80" s="115">
        <v>0</v>
      </c>
      <c r="I80" s="137">
        <v>123.37</v>
      </c>
      <c r="J80" s="137">
        <v>36.700000000000003</v>
      </c>
      <c r="K80" s="137">
        <v>55.38</v>
      </c>
      <c r="L80" s="137">
        <v>0</v>
      </c>
      <c r="M80" s="137">
        <v>0</v>
      </c>
      <c r="N80" s="137">
        <v>88.12</v>
      </c>
      <c r="O80" s="23">
        <v>0</v>
      </c>
      <c r="P80" s="137">
        <v>53.01</v>
      </c>
      <c r="Q80" s="137">
        <v>0</v>
      </c>
      <c r="R80" s="137">
        <v>0</v>
      </c>
      <c r="S80" s="137">
        <v>124.68</v>
      </c>
      <c r="T80" s="154">
        <v>544.84</v>
      </c>
      <c r="U80" s="137">
        <v>136.83000000000001</v>
      </c>
      <c r="V80" s="137">
        <v>57.2</v>
      </c>
      <c r="W80" s="137">
        <v>13.43</v>
      </c>
      <c r="X80" s="137">
        <v>0</v>
      </c>
      <c r="Y80" s="137">
        <v>0</v>
      </c>
      <c r="Z80" s="137">
        <v>49.51</v>
      </c>
      <c r="AA80" s="137">
        <v>8.7899999999999991</v>
      </c>
      <c r="AB80" s="137">
        <v>673.27</v>
      </c>
      <c r="AC80" s="137">
        <v>0.19</v>
      </c>
      <c r="AD80" s="137">
        <v>34.159999999999997</v>
      </c>
      <c r="AE80" s="137">
        <v>0</v>
      </c>
      <c r="AF80" s="137">
        <v>0</v>
      </c>
      <c r="AG80" s="137">
        <v>73.45</v>
      </c>
      <c r="AH80" s="137">
        <v>0</v>
      </c>
      <c r="AI80" s="63" t="s">
        <v>294</v>
      </c>
      <c r="AJ80" s="20"/>
      <c r="AK80" s="20"/>
      <c r="AL80" s="144">
        <f t="shared" si="8"/>
        <v>103.6465</v>
      </c>
      <c r="AM80" s="3">
        <f t="shared" si="9"/>
        <v>103.6465</v>
      </c>
      <c r="AN80" s="132">
        <f t="shared" si="10"/>
        <v>99.964500000000001</v>
      </c>
      <c r="AO80" s="143">
        <f t="shared" si="13"/>
        <v>7.3823962690785736</v>
      </c>
      <c r="AP80" s="143"/>
      <c r="AS80" s="129">
        <f t="shared" si="11"/>
        <v>2487.5159999999996</v>
      </c>
      <c r="AT80" s="132">
        <f t="shared" si="12"/>
        <v>2611.8917999999999</v>
      </c>
    </row>
    <row r="81" spans="1:46" ht="15.75" thickBot="1" x14ac:dyDescent="0.25">
      <c r="A81" s="97">
        <v>74</v>
      </c>
      <c r="B81" s="108">
        <v>2</v>
      </c>
      <c r="C81" s="109" t="s">
        <v>391</v>
      </c>
      <c r="D81" s="95" t="s">
        <v>327</v>
      </c>
      <c r="E81" s="62">
        <f t="shared" si="7"/>
        <v>448.41</v>
      </c>
      <c r="F81" s="111">
        <v>448.41</v>
      </c>
      <c r="G81" s="111"/>
      <c r="H81" s="115">
        <v>0</v>
      </c>
      <c r="I81" s="137">
        <v>140.07</v>
      </c>
      <c r="J81" s="137">
        <v>31.27</v>
      </c>
      <c r="K81" s="137">
        <v>75.95</v>
      </c>
      <c r="L81" s="137">
        <v>19.53</v>
      </c>
      <c r="M81" s="137">
        <v>0</v>
      </c>
      <c r="N81" s="137">
        <v>117.99</v>
      </c>
      <c r="O81" s="23">
        <v>0</v>
      </c>
      <c r="P81" s="137">
        <v>67.19</v>
      </c>
      <c r="Q81" s="137">
        <v>0</v>
      </c>
      <c r="R81" s="137">
        <v>0</v>
      </c>
      <c r="S81" s="137">
        <v>10.39</v>
      </c>
      <c r="T81" s="154">
        <v>681.48</v>
      </c>
      <c r="U81" s="137">
        <v>114.29</v>
      </c>
      <c r="V81" s="137">
        <v>48.68</v>
      </c>
      <c r="W81" s="137">
        <v>14.7</v>
      </c>
      <c r="X81" s="137">
        <v>54.62</v>
      </c>
      <c r="Y81" s="137">
        <v>0</v>
      </c>
      <c r="Z81" s="137">
        <v>128.29</v>
      </c>
      <c r="AA81" s="137">
        <v>0</v>
      </c>
      <c r="AB81" s="137">
        <v>57.2</v>
      </c>
      <c r="AC81" s="137">
        <v>0.14000000000000001</v>
      </c>
      <c r="AD81" s="137">
        <v>16.75</v>
      </c>
      <c r="AE81" s="137">
        <v>0</v>
      </c>
      <c r="AF81" s="137">
        <v>0</v>
      </c>
      <c r="AG81" s="137">
        <v>612.08000000000004</v>
      </c>
      <c r="AH81" s="137">
        <v>0</v>
      </c>
      <c r="AI81" s="63" t="s">
        <v>285</v>
      </c>
      <c r="AJ81" s="20"/>
      <c r="AK81" s="20"/>
      <c r="AL81" s="144">
        <f t="shared" si="8"/>
        <v>109.53100000000002</v>
      </c>
      <c r="AM81" s="3">
        <f t="shared" si="9"/>
        <v>109.53100000000002</v>
      </c>
      <c r="AN81" s="132">
        <f t="shared" si="10"/>
        <v>78.920000000000016</v>
      </c>
      <c r="AO81" s="143">
        <f t="shared" si="13"/>
        <v>6.1554853816819435</v>
      </c>
      <c r="AP81" s="143"/>
      <c r="AS81" s="129">
        <f t="shared" si="11"/>
        <v>2628.7440000000001</v>
      </c>
      <c r="AT81" s="132">
        <f t="shared" si="12"/>
        <v>2760.1812000000004</v>
      </c>
    </row>
    <row r="82" spans="1:46" ht="15.75" thickBot="1" x14ac:dyDescent="0.25">
      <c r="A82" s="97">
        <v>75</v>
      </c>
      <c r="B82" s="108">
        <v>2</v>
      </c>
      <c r="C82" s="109" t="s">
        <v>392</v>
      </c>
      <c r="D82" s="95">
        <v>37</v>
      </c>
      <c r="E82" s="62">
        <f t="shared" si="7"/>
        <v>735.8</v>
      </c>
      <c r="F82" s="111">
        <v>735.8</v>
      </c>
      <c r="G82" s="111"/>
      <c r="H82" s="115">
        <v>0</v>
      </c>
      <c r="I82" s="137">
        <v>219.69</v>
      </c>
      <c r="J82" s="137">
        <v>62.8</v>
      </c>
      <c r="K82" s="137">
        <v>0</v>
      </c>
      <c r="L82" s="137">
        <v>0</v>
      </c>
      <c r="M82" s="137">
        <v>0</v>
      </c>
      <c r="N82" s="137">
        <v>183.42</v>
      </c>
      <c r="O82" s="23">
        <v>0</v>
      </c>
      <c r="P82" s="137">
        <v>110.25</v>
      </c>
      <c r="Q82" s="137">
        <v>0</v>
      </c>
      <c r="R82" s="137">
        <v>0</v>
      </c>
      <c r="S82" s="137">
        <v>374.04</v>
      </c>
      <c r="T82" s="154">
        <v>694.14</v>
      </c>
      <c r="U82" s="137">
        <v>214.61</v>
      </c>
      <c r="V82" s="137">
        <v>97.85</v>
      </c>
      <c r="W82" s="137">
        <v>0</v>
      </c>
      <c r="X82" s="137">
        <v>0</v>
      </c>
      <c r="Y82" s="137">
        <v>0</v>
      </c>
      <c r="Z82" s="137">
        <v>182.07</v>
      </c>
      <c r="AA82" s="137">
        <v>22.56</v>
      </c>
      <c r="AB82" s="137">
        <v>1065.1300000000001</v>
      </c>
      <c r="AC82" s="137">
        <v>65.569999999999993</v>
      </c>
      <c r="AD82" s="137">
        <v>35.86</v>
      </c>
      <c r="AE82" s="137">
        <v>36.25</v>
      </c>
      <c r="AF82" s="137">
        <v>20.47</v>
      </c>
      <c r="AG82" s="137">
        <v>167.3</v>
      </c>
      <c r="AH82" s="137">
        <v>0</v>
      </c>
      <c r="AI82" s="63" t="s">
        <v>295</v>
      </c>
      <c r="AJ82" s="20"/>
      <c r="AK82" s="20"/>
      <c r="AL82" s="144">
        <f t="shared" si="8"/>
        <v>177.60050000000004</v>
      </c>
      <c r="AM82" s="3">
        <f t="shared" si="9"/>
        <v>177.60050000000004</v>
      </c>
      <c r="AN82" s="132">
        <f t="shared" si="10"/>
        <v>165.95700000000002</v>
      </c>
      <c r="AO82" s="143">
        <f t="shared" si="13"/>
        <v>6.0825395487904332</v>
      </c>
      <c r="AP82" s="143"/>
      <c r="AS82" s="129">
        <f t="shared" si="11"/>
        <v>4262.4120000000003</v>
      </c>
      <c r="AT82" s="132">
        <f t="shared" si="12"/>
        <v>4475.5326000000005</v>
      </c>
    </row>
    <row r="83" spans="1:46" ht="15.75" thickBot="1" x14ac:dyDescent="0.25">
      <c r="A83" s="97">
        <v>76</v>
      </c>
      <c r="B83" s="108">
        <v>2</v>
      </c>
      <c r="C83" s="109" t="s">
        <v>393</v>
      </c>
      <c r="D83" s="95">
        <v>38</v>
      </c>
      <c r="E83" s="62">
        <f t="shared" si="7"/>
        <v>698.17</v>
      </c>
      <c r="F83" s="111">
        <v>698.17</v>
      </c>
      <c r="G83" s="111"/>
      <c r="H83" s="115">
        <v>0</v>
      </c>
      <c r="I83" s="137">
        <v>277.02999999999997</v>
      </c>
      <c r="J83" s="137">
        <v>75.31</v>
      </c>
      <c r="K83" s="137">
        <v>116.86</v>
      </c>
      <c r="L83" s="137">
        <v>0</v>
      </c>
      <c r="M83" s="137">
        <v>0</v>
      </c>
      <c r="N83" s="137">
        <v>95.3</v>
      </c>
      <c r="O83" s="23">
        <v>0</v>
      </c>
      <c r="P83" s="137">
        <v>104.62</v>
      </c>
      <c r="Q83" s="137">
        <v>0</v>
      </c>
      <c r="R83" s="137">
        <v>0</v>
      </c>
      <c r="S83" s="137">
        <v>28.57</v>
      </c>
      <c r="T83" s="154">
        <v>931.7</v>
      </c>
      <c r="U83" s="137">
        <v>231.15</v>
      </c>
      <c r="V83" s="137">
        <v>117.33</v>
      </c>
      <c r="W83" s="137">
        <v>33.590000000000003</v>
      </c>
      <c r="X83" s="137">
        <v>0</v>
      </c>
      <c r="Y83" s="137">
        <v>0</v>
      </c>
      <c r="Z83" s="137">
        <v>90.97</v>
      </c>
      <c r="AA83" s="137">
        <v>0</v>
      </c>
      <c r="AB83" s="137">
        <v>1045.6400000000001</v>
      </c>
      <c r="AC83" s="137">
        <v>68.72</v>
      </c>
      <c r="AD83" s="137">
        <v>42.96</v>
      </c>
      <c r="AE83" s="137">
        <v>22.08</v>
      </c>
      <c r="AF83" s="137">
        <v>12.47</v>
      </c>
      <c r="AG83" s="137">
        <v>175.46</v>
      </c>
      <c r="AH83" s="137">
        <v>0</v>
      </c>
      <c r="AI83" s="63" t="s">
        <v>497</v>
      </c>
      <c r="AJ83" s="20"/>
      <c r="AK83" s="20"/>
      <c r="AL83" s="144">
        <f t="shared" si="8"/>
        <v>173.48799999999997</v>
      </c>
      <c r="AM83" s="3">
        <f t="shared" si="9"/>
        <v>173.48799999999997</v>
      </c>
      <c r="AN83" s="132">
        <f t="shared" si="10"/>
        <v>161.279</v>
      </c>
      <c r="AO83" s="143">
        <f t="shared" si="13"/>
        <v>6.2619384963547544</v>
      </c>
      <c r="AP83" s="143"/>
      <c r="AS83" s="129">
        <f t="shared" si="11"/>
        <v>4163.7119999999986</v>
      </c>
      <c r="AT83" s="132">
        <f t="shared" si="12"/>
        <v>4371.8975999999984</v>
      </c>
    </row>
    <row r="84" spans="1:46" ht="15.75" thickBot="1" x14ac:dyDescent="0.25">
      <c r="A84" s="97">
        <v>77</v>
      </c>
      <c r="B84" s="108">
        <v>2</v>
      </c>
      <c r="C84" s="109" t="s">
        <v>394</v>
      </c>
      <c r="D84" s="95" t="s">
        <v>328</v>
      </c>
      <c r="E84" s="62">
        <f t="shared" si="7"/>
        <v>998.16</v>
      </c>
      <c r="F84" s="111">
        <v>998.16</v>
      </c>
      <c r="G84" s="111"/>
      <c r="H84" s="115">
        <v>0</v>
      </c>
      <c r="I84" s="137">
        <v>302.73</v>
      </c>
      <c r="J84" s="137">
        <v>113.76</v>
      </c>
      <c r="K84" s="137">
        <v>151.78</v>
      </c>
      <c r="L84" s="137">
        <v>0</v>
      </c>
      <c r="M84" s="137">
        <v>0</v>
      </c>
      <c r="N84" s="137">
        <v>110.87</v>
      </c>
      <c r="O84" s="23">
        <v>0</v>
      </c>
      <c r="P84" s="137">
        <v>149.57</v>
      </c>
      <c r="Q84" s="137">
        <v>0</v>
      </c>
      <c r="R84" s="137">
        <v>0</v>
      </c>
      <c r="S84" s="137">
        <v>129.88</v>
      </c>
      <c r="T84" s="154">
        <v>1127.31</v>
      </c>
      <c r="U84" s="137">
        <v>290.67</v>
      </c>
      <c r="V84" s="137">
        <v>177.43</v>
      </c>
      <c r="W84" s="137">
        <v>57.62</v>
      </c>
      <c r="X84" s="137">
        <v>0</v>
      </c>
      <c r="Y84" s="137">
        <v>0</v>
      </c>
      <c r="Z84" s="137">
        <v>89.96</v>
      </c>
      <c r="AA84" s="137">
        <v>0</v>
      </c>
      <c r="AB84" s="137">
        <v>1225.3</v>
      </c>
      <c r="AC84" s="137">
        <v>106.12</v>
      </c>
      <c r="AD84" s="137">
        <v>67.66</v>
      </c>
      <c r="AE84" s="137">
        <v>125.48</v>
      </c>
      <c r="AF84" s="137">
        <v>70.86</v>
      </c>
      <c r="AG84" s="137">
        <v>175.46</v>
      </c>
      <c r="AH84" s="137">
        <v>0</v>
      </c>
      <c r="AI84" s="63" t="s">
        <v>498</v>
      </c>
      <c r="AJ84" s="20"/>
      <c r="AK84" s="20"/>
      <c r="AL84" s="144">
        <f t="shared" si="8"/>
        <v>223.62299999999996</v>
      </c>
      <c r="AM84" s="3">
        <f t="shared" si="9"/>
        <v>223.62299999999996</v>
      </c>
      <c r="AN84" s="132">
        <f t="shared" si="10"/>
        <v>209.54399999999998</v>
      </c>
      <c r="AO84" s="143">
        <f t="shared" si="13"/>
        <v>5.6456876653041581</v>
      </c>
      <c r="AP84" s="143"/>
      <c r="AS84" s="129">
        <f t="shared" si="11"/>
        <v>5366.9519999999984</v>
      </c>
      <c r="AT84" s="132">
        <f t="shared" si="12"/>
        <v>5635.2995999999985</v>
      </c>
    </row>
    <row r="85" spans="1:46" s="11" customFormat="1" ht="15.75" thickBot="1" x14ac:dyDescent="0.25">
      <c r="A85" s="97">
        <v>78</v>
      </c>
      <c r="B85" s="116">
        <v>2</v>
      </c>
      <c r="C85" s="117" t="s">
        <v>395</v>
      </c>
      <c r="D85" s="118">
        <v>26</v>
      </c>
      <c r="E85" s="119">
        <f t="shared" si="7"/>
        <v>767.6</v>
      </c>
      <c r="F85" s="120">
        <v>767.6</v>
      </c>
      <c r="G85" s="120"/>
      <c r="H85" s="121">
        <v>0</v>
      </c>
      <c r="I85" s="137">
        <v>196.15</v>
      </c>
      <c r="J85" s="137">
        <v>85.07</v>
      </c>
      <c r="K85" s="137">
        <v>0</v>
      </c>
      <c r="L85" s="137">
        <v>0</v>
      </c>
      <c r="M85" s="137">
        <v>0</v>
      </c>
      <c r="N85" s="137">
        <v>460.26</v>
      </c>
      <c r="O85" s="122">
        <v>0</v>
      </c>
      <c r="P85" s="137">
        <v>115.03</v>
      </c>
      <c r="Q85" s="137">
        <v>0</v>
      </c>
      <c r="R85" s="137">
        <v>0</v>
      </c>
      <c r="S85" s="137">
        <v>332.48</v>
      </c>
      <c r="T85" s="154">
        <v>1052.9100000000001</v>
      </c>
      <c r="U85" s="137">
        <v>184.57</v>
      </c>
      <c r="V85" s="137">
        <v>132.53</v>
      </c>
      <c r="W85" s="137">
        <v>0</v>
      </c>
      <c r="X85" s="137">
        <v>0</v>
      </c>
      <c r="Y85" s="137">
        <v>0</v>
      </c>
      <c r="Z85" s="137">
        <v>472.85</v>
      </c>
      <c r="AA85" s="137">
        <v>24.03</v>
      </c>
      <c r="AB85" s="137">
        <v>2431.67</v>
      </c>
      <c r="AC85" s="137">
        <v>3.83</v>
      </c>
      <c r="AD85" s="137">
        <v>48.01</v>
      </c>
      <c r="AE85" s="137">
        <v>0</v>
      </c>
      <c r="AF85" s="137">
        <v>0</v>
      </c>
      <c r="AG85" s="137">
        <v>448.86</v>
      </c>
      <c r="AH85" s="137">
        <v>0</v>
      </c>
      <c r="AI85" s="123" t="s">
        <v>283</v>
      </c>
      <c r="AJ85" s="124"/>
      <c r="AK85" s="124"/>
      <c r="AL85" s="146">
        <f t="shared" si="8"/>
        <v>299.41250000000008</v>
      </c>
      <c r="AM85" s="147">
        <f t="shared" si="9"/>
        <v>299.41250000000008</v>
      </c>
      <c r="AN85" s="148">
        <f t="shared" si="10"/>
        <v>276.77800000000008</v>
      </c>
      <c r="AO85" s="149">
        <f t="shared" si="13"/>
        <v>9.8295922355393444</v>
      </c>
      <c r="AP85" s="149"/>
      <c r="AS85" s="150"/>
      <c r="AT85" s="148">
        <f t="shared" si="12"/>
        <v>0</v>
      </c>
    </row>
    <row r="86" spans="1:46" ht="15.75" thickBot="1" x14ac:dyDescent="0.25">
      <c r="A86" s="97">
        <v>79</v>
      </c>
      <c r="B86" s="108">
        <v>2</v>
      </c>
      <c r="C86" s="109" t="s">
        <v>396</v>
      </c>
      <c r="D86" s="95">
        <v>7</v>
      </c>
      <c r="E86" s="62">
        <f t="shared" si="7"/>
        <v>301.8</v>
      </c>
      <c r="F86" s="111">
        <v>301.8</v>
      </c>
      <c r="G86" s="111"/>
      <c r="H86" s="115">
        <v>0</v>
      </c>
      <c r="I86" s="137">
        <v>108.73</v>
      </c>
      <c r="J86" s="137">
        <v>44.05</v>
      </c>
      <c r="K86" s="137">
        <v>52.49</v>
      </c>
      <c r="L86" s="137">
        <v>0</v>
      </c>
      <c r="M86" s="137">
        <v>0</v>
      </c>
      <c r="N86" s="137">
        <v>192.53</v>
      </c>
      <c r="O86" s="23">
        <v>0</v>
      </c>
      <c r="P86" s="137">
        <v>45.23</v>
      </c>
      <c r="Q86" s="137">
        <v>0</v>
      </c>
      <c r="R86" s="137">
        <v>0</v>
      </c>
      <c r="S86" s="137">
        <v>124.68</v>
      </c>
      <c r="T86" s="154">
        <v>271.57</v>
      </c>
      <c r="U86" s="137">
        <v>108.74</v>
      </c>
      <c r="V86" s="137">
        <v>68.680000000000007</v>
      </c>
      <c r="W86" s="137">
        <v>15.54</v>
      </c>
      <c r="X86" s="137">
        <v>0</v>
      </c>
      <c r="Y86" s="137">
        <v>0</v>
      </c>
      <c r="Z86" s="137">
        <v>102.39</v>
      </c>
      <c r="AA86" s="137">
        <v>12.17</v>
      </c>
      <c r="AB86" s="137">
        <v>478.18</v>
      </c>
      <c r="AC86" s="137">
        <v>3.02</v>
      </c>
      <c r="AD86" s="137">
        <v>41.89</v>
      </c>
      <c r="AE86" s="137">
        <v>2.84</v>
      </c>
      <c r="AF86" s="137">
        <v>1.61</v>
      </c>
      <c r="AG86" s="137">
        <v>326.44</v>
      </c>
      <c r="AH86" s="137">
        <v>0</v>
      </c>
      <c r="AI86" s="63" t="s">
        <v>499</v>
      </c>
      <c r="AJ86" s="20"/>
      <c r="AK86" s="20"/>
      <c r="AL86" s="144">
        <f t="shared" si="8"/>
        <v>100.03900000000002</v>
      </c>
      <c r="AM86" s="3">
        <f t="shared" si="9"/>
        <v>100.03900000000002</v>
      </c>
      <c r="AN86" s="132">
        <f t="shared" si="10"/>
        <v>83.566000000000017</v>
      </c>
      <c r="AO86" s="143">
        <f t="shared" si="13"/>
        <v>8.3531570576540766</v>
      </c>
      <c r="AP86" s="143"/>
      <c r="AS86" s="129">
        <f>SUM(I86:AH86)*1.2</f>
        <v>2400.9360000000001</v>
      </c>
      <c r="AT86" s="132">
        <f t="shared" si="12"/>
        <v>2520.9828000000002</v>
      </c>
    </row>
    <row r="87" spans="1:46" ht="15.75" thickBot="1" x14ac:dyDescent="0.25">
      <c r="A87" s="97">
        <v>80</v>
      </c>
      <c r="B87" s="108">
        <v>2</v>
      </c>
      <c r="C87" s="109" t="s">
        <v>397</v>
      </c>
      <c r="D87" s="95">
        <v>9</v>
      </c>
      <c r="E87" s="62">
        <f t="shared" si="7"/>
        <v>368.4</v>
      </c>
      <c r="F87" s="111">
        <v>368.4</v>
      </c>
      <c r="G87" s="111"/>
      <c r="H87" s="115">
        <v>0</v>
      </c>
      <c r="I87" s="137">
        <v>121.59</v>
      </c>
      <c r="J87" s="137">
        <v>42.39</v>
      </c>
      <c r="K87" s="137">
        <v>0</v>
      </c>
      <c r="L87" s="137">
        <v>0</v>
      </c>
      <c r="M87" s="137">
        <v>0</v>
      </c>
      <c r="N87" s="137">
        <v>118.4</v>
      </c>
      <c r="O87" s="23">
        <v>0</v>
      </c>
      <c r="P87" s="137">
        <v>55.2</v>
      </c>
      <c r="Q87" s="137">
        <v>0</v>
      </c>
      <c r="R87" s="137">
        <v>0</v>
      </c>
      <c r="S87" s="137">
        <v>124.68</v>
      </c>
      <c r="T87" s="154">
        <v>269.26</v>
      </c>
      <c r="U87" s="137">
        <v>125.61</v>
      </c>
      <c r="V87" s="137">
        <v>66.099999999999994</v>
      </c>
      <c r="W87" s="137">
        <v>0</v>
      </c>
      <c r="X87" s="137">
        <v>0</v>
      </c>
      <c r="Y87" s="137">
        <v>0</v>
      </c>
      <c r="Z87" s="137">
        <v>70.92</v>
      </c>
      <c r="AA87" s="137">
        <v>0</v>
      </c>
      <c r="AB87" s="137">
        <v>607.02</v>
      </c>
      <c r="AC87" s="137">
        <v>0</v>
      </c>
      <c r="AD87" s="137">
        <v>54.09</v>
      </c>
      <c r="AE87" s="137">
        <v>0</v>
      </c>
      <c r="AF87" s="137">
        <v>0</v>
      </c>
      <c r="AG87" s="137">
        <v>326.44</v>
      </c>
      <c r="AH87" s="137">
        <v>0</v>
      </c>
      <c r="AI87" s="63" t="s">
        <v>284</v>
      </c>
      <c r="AJ87" s="20"/>
      <c r="AK87" s="20"/>
      <c r="AL87" s="144">
        <f t="shared" si="8"/>
        <v>99.085000000000008</v>
      </c>
      <c r="AM87" s="3">
        <f t="shared" si="9"/>
        <v>99.085000000000008</v>
      </c>
      <c r="AN87" s="132">
        <f t="shared" si="10"/>
        <v>82.763000000000005</v>
      </c>
      <c r="AO87" s="143">
        <f t="shared" si="13"/>
        <v>6.7778013029315956</v>
      </c>
      <c r="AP87" s="143"/>
      <c r="AS87" s="129">
        <f>SUM(I87:AH87)*1.2</f>
        <v>2378.04</v>
      </c>
      <c r="AT87" s="132">
        <f t="shared" si="12"/>
        <v>2496.942</v>
      </c>
    </row>
    <row r="88" spans="1:46" s="11" customFormat="1" ht="15.75" thickBot="1" x14ac:dyDescent="0.25">
      <c r="A88" s="97">
        <v>81</v>
      </c>
      <c r="B88" s="116">
        <v>2</v>
      </c>
      <c r="C88" s="117" t="s">
        <v>318</v>
      </c>
      <c r="D88" s="118">
        <v>24</v>
      </c>
      <c r="E88" s="119">
        <f t="shared" si="7"/>
        <v>3542</v>
      </c>
      <c r="F88" s="120">
        <v>3542</v>
      </c>
      <c r="G88" s="120"/>
      <c r="H88" s="121">
        <v>0</v>
      </c>
      <c r="I88" s="137">
        <v>639.87</v>
      </c>
      <c r="J88" s="137">
        <v>66.77</v>
      </c>
      <c r="K88" s="137">
        <v>0</v>
      </c>
      <c r="L88" s="137">
        <v>0</v>
      </c>
      <c r="M88" s="137">
        <v>0</v>
      </c>
      <c r="N88" s="137">
        <v>662.35</v>
      </c>
      <c r="O88" s="122">
        <v>0</v>
      </c>
      <c r="P88" s="137">
        <v>530.75</v>
      </c>
      <c r="Q88" s="137">
        <v>0</v>
      </c>
      <c r="R88" s="137">
        <v>0</v>
      </c>
      <c r="S88" s="137">
        <v>0</v>
      </c>
      <c r="T88" s="137">
        <v>9170.6299999999992</v>
      </c>
      <c r="U88" s="137">
        <v>827.03</v>
      </c>
      <c r="V88" s="137">
        <v>152.21</v>
      </c>
      <c r="W88" s="137">
        <v>0</v>
      </c>
      <c r="X88" s="137">
        <v>0</v>
      </c>
      <c r="Y88" s="137">
        <v>0</v>
      </c>
      <c r="Z88" s="137">
        <v>135.38</v>
      </c>
      <c r="AA88" s="137">
        <v>0</v>
      </c>
      <c r="AB88" s="137">
        <v>14201.22</v>
      </c>
      <c r="AC88" s="137">
        <v>1.65</v>
      </c>
      <c r="AD88" s="137">
        <v>4078.71</v>
      </c>
      <c r="AE88" s="137">
        <v>0</v>
      </c>
      <c r="AF88" s="137">
        <v>0</v>
      </c>
      <c r="AG88" s="137">
        <v>49754.07</v>
      </c>
      <c r="AH88" s="137">
        <v>0</v>
      </c>
      <c r="AI88" s="123"/>
      <c r="AJ88" s="124"/>
      <c r="AK88" s="124"/>
      <c r="AL88" s="146">
        <f t="shared" si="8"/>
        <v>4011.0320000000002</v>
      </c>
      <c r="AM88" s="147">
        <f t="shared" si="9"/>
        <v>4011.0320000000002</v>
      </c>
      <c r="AN88" s="148">
        <f t="shared" si="10"/>
        <v>1523.2460000000001</v>
      </c>
      <c r="AO88" s="149">
        <f t="shared" si="13"/>
        <v>28.536986561264822</v>
      </c>
      <c r="AP88" s="149"/>
      <c r="AS88" s="150"/>
      <c r="AT88" s="148">
        <f t="shared" si="12"/>
        <v>0</v>
      </c>
    </row>
    <row r="89" spans="1:46" ht="15.75" thickBot="1" x14ac:dyDescent="0.25">
      <c r="A89" s="97">
        <v>82</v>
      </c>
      <c r="B89" s="108">
        <v>3</v>
      </c>
      <c r="C89" s="109" t="s">
        <v>91</v>
      </c>
      <c r="D89" s="95" t="s">
        <v>329</v>
      </c>
      <c r="E89" s="62">
        <f t="shared" si="7"/>
        <v>949</v>
      </c>
      <c r="F89" s="111">
        <v>949</v>
      </c>
      <c r="G89" s="111"/>
      <c r="H89" s="115">
        <v>0</v>
      </c>
      <c r="I89" s="137">
        <v>204.01</v>
      </c>
      <c r="J89" s="137">
        <v>74.27</v>
      </c>
      <c r="K89" s="137">
        <v>0</v>
      </c>
      <c r="L89" s="137">
        <v>0</v>
      </c>
      <c r="M89" s="137">
        <v>0</v>
      </c>
      <c r="N89" s="137">
        <v>181.76</v>
      </c>
      <c r="O89" s="23">
        <v>0</v>
      </c>
      <c r="P89" s="137">
        <v>142.21</v>
      </c>
      <c r="Q89" s="137">
        <v>0</v>
      </c>
      <c r="R89" s="137">
        <v>0</v>
      </c>
      <c r="S89" s="137">
        <v>280.52999999999997</v>
      </c>
      <c r="T89" s="154">
        <v>777.08</v>
      </c>
      <c r="U89" s="137">
        <v>180.09</v>
      </c>
      <c r="V89" s="137">
        <v>107</v>
      </c>
      <c r="W89" s="137">
        <v>0</v>
      </c>
      <c r="X89" s="137">
        <v>0</v>
      </c>
      <c r="Y89" s="137">
        <v>0</v>
      </c>
      <c r="Z89" s="137">
        <v>494.79</v>
      </c>
      <c r="AA89" s="137">
        <v>0</v>
      </c>
      <c r="AB89" s="137">
        <v>0</v>
      </c>
      <c r="AC89" s="137">
        <v>38.020000000000003</v>
      </c>
      <c r="AD89" s="137">
        <v>0</v>
      </c>
      <c r="AE89" s="137">
        <v>0</v>
      </c>
      <c r="AF89" s="137">
        <v>0</v>
      </c>
      <c r="AG89" s="137">
        <v>408.05</v>
      </c>
      <c r="AH89" s="137">
        <v>0</v>
      </c>
      <c r="AI89" s="63" t="s">
        <v>500</v>
      </c>
      <c r="AJ89" s="20"/>
      <c r="AK89" s="20"/>
      <c r="AL89" s="144">
        <f t="shared" si="8"/>
        <v>144.39050000000003</v>
      </c>
      <c r="AM89" s="3">
        <f t="shared" si="9"/>
        <v>144.39050000000003</v>
      </c>
      <c r="AN89" s="132">
        <f t="shared" si="10"/>
        <v>122.08700000000002</v>
      </c>
      <c r="AO89" s="143">
        <f t="shared" si="13"/>
        <v>3.8341839831401479</v>
      </c>
      <c r="AP89" s="143"/>
      <c r="AS89" s="129">
        <f>SUM(I89:AH89)*1.2</f>
        <v>3465.3720000000003</v>
      </c>
      <c r="AT89" s="132">
        <f t="shared" si="12"/>
        <v>3638.6406000000006</v>
      </c>
    </row>
    <row r="90" spans="1:46" ht="15.75" thickBot="1" x14ac:dyDescent="0.25">
      <c r="A90" s="97">
        <v>83</v>
      </c>
      <c r="B90" s="108">
        <v>3</v>
      </c>
      <c r="C90" s="109" t="s">
        <v>398</v>
      </c>
      <c r="D90" s="95" t="s">
        <v>330</v>
      </c>
      <c r="E90" s="62">
        <f t="shared" si="7"/>
        <v>700.4</v>
      </c>
      <c r="F90" s="111">
        <v>700.4</v>
      </c>
      <c r="G90" s="111"/>
      <c r="H90" s="115">
        <v>0</v>
      </c>
      <c r="I90" s="137">
        <v>212.37</v>
      </c>
      <c r="J90" s="137">
        <v>108.9</v>
      </c>
      <c r="K90" s="137">
        <v>0</v>
      </c>
      <c r="L90" s="137">
        <v>0</v>
      </c>
      <c r="M90" s="137">
        <v>18.71</v>
      </c>
      <c r="N90" s="137">
        <v>109.49</v>
      </c>
      <c r="O90" s="23">
        <v>0</v>
      </c>
      <c r="P90" s="137">
        <v>104.95</v>
      </c>
      <c r="Q90" s="137">
        <v>0</v>
      </c>
      <c r="R90" s="137">
        <v>0</v>
      </c>
      <c r="S90" s="137">
        <v>374.04</v>
      </c>
      <c r="T90" s="154">
        <v>620.85</v>
      </c>
      <c r="U90" s="137">
        <v>178.23</v>
      </c>
      <c r="V90" s="137">
        <v>170.11</v>
      </c>
      <c r="W90" s="137">
        <v>0</v>
      </c>
      <c r="X90" s="137">
        <v>0</v>
      </c>
      <c r="Y90" s="137">
        <v>6.31</v>
      </c>
      <c r="Z90" s="137">
        <v>86.15</v>
      </c>
      <c r="AA90" s="137">
        <v>13.33</v>
      </c>
      <c r="AB90" s="137">
        <v>693.02</v>
      </c>
      <c r="AC90" s="137">
        <v>942.88</v>
      </c>
      <c r="AD90" s="137">
        <v>33.35</v>
      </c>
      <c r="AE90" s="137">
        <v>55.77</v>
      </c>
      <c r="AF90" s="137">
        <v>31.49</v>
      </c>
      <c r="AG90" s="137">
        <v>889.56</v>
      </c>
      <c r="AH90" s="137">
        <v>0</v>
      </c>
      <c r="AI90" s="63" t="s">
        <v>501</v>
      </c>
      <c r="AJ90" s="20"/>
      <c r="AK90" s="20"/>
      <c r="AL90" s="144">
        <f t="shared" si="8"/>
        <v>232.47550000000001</v>
      </c>
      <c r="AM90" s="3">
        <f t="shared" si="9"/>
        <v>232.47550000000001</v>
      </c>
      <c r="AN90" s="132">
        <f t="shared" si="10"/>
        <v>140.8535</v>
      </c>
      <c r="AO90" s="143">
        <f t="shared" si="13"/>
        <v>8.3643383780696752</v>
      </c>
      <c r="AP90" s="143"/>
      <c r="AS90" s="129">
        <f t="shared" ref="AS90:AS153" si="14">SUM(I90:AH90)*1.2</f>
        <v>5579.4120000000003</v>
      </c>
      <c r="AT90" s="132">
        <f t="shared" si="12"/>
        <v>5858.3826000000008</v>
      </c>
    </row>
    <row r="91" spans="1:46" ht="15.75" thickBot="1" x14ac:dyDescent="0.25">
      <c r="A91" s="97">
        <v>84</v>
      </c>
      <c r="B91" s="108">
        <v>3</v>
      </c>
      <c r="C91" s="109" t="s">
        <v>92</v>
      </c>
      <c r="D91" s="95">
        <v>143</v>
      </c>
      <c r="E91" s="62">
        <f t="shared" si="7"/>
        <v>1377.76</v>
      </c>
      <c r="F91" s="111">
        <v>1341.56</v>
      </c>
      <c r="G91" s="111"/>
      <c r="H91" s="115">
        <v>36.200000000000003</v>
      </c>
      <c r="I91" s="137">
        <v>452.56</v>
      </c>
      <c r="J91" s="137">
        <v>126</v>
      </c>
      <c r="K91" s="137">
        <v>220.04</v>
      </c>
      <c r="L91" s="137">
        <v>0</v>
      </c>
      <c r="M91" s="137">
        <v>23.39</v>
      </c>
      <c r="N91" s="137">
        <v>694.12</v>
      </c>
      <c r="O91" s="23">
        <v>0</v>
      </c>
      <c r="P91" s="137">
        <v>201.02</v>
      </c>
      <c r="Q91" s="137">
        <v>0</v>
      </c>
      <c r="R91" s="137">
        <v>0</v>
      </c>
      <c r="S91" s="137">
        <v>451.97</v>
      </c>
      <c r="T91" s="154">
        <v>1396.52</v>
      </c>
      <c r="U91" s="137">
        <v>467.08</v>
      </c>
      <c r="V91" s="137">
        <v>196.48</v>
      </c>
      <c r="W91" s="137">
        <v>39.4</v>
      </c>
      <c r="X91" s="137">
        <v>0</v>
      </c>
      <c r="Y91" s="137">
        <v>7.88</v>
      </c>
      <c r="Z91" s="137">
        <v>746.18</v>
      </c>
      <c r="AA91" s="137">
        <v>17.260000000000002</v>
      </c>
      <c r="AB91" s="137">
        <v>1631.82</v>
      </c>
      <c r="AC91" s="137">
        <v>2155.88</v>
      </c>
      <c r="AD91" s="137">
        <v>96.63</v>
      </c>
      <c r="AE91" s="137">
        <v>0</v>
      </c>
      <c r="AF91" s="137">
        <v>0</v>
      </c>
      <c r="AG91" s="137">
        <v>1305.77</v>
      </c>
      <c r="AH91" s="137">
        <v>0</v>
      </c>
      <c r="AI91" s="63" t="s">
        <v>296</v>
      </c>
      <c r="AJ91" s="20"/>
      <c r="AK91" s="20"/>
      <c r="AL91" s="144">
        <f t="shared" si="8"/>
        <v>511.49999999999994</v>
      </c>
      <c r="AM91" s="3">
        <f t="shared" si="9"/>
        <v>511.49999999999994</v>
      </c>
      <c r="AN91" s="132">
        <f t="shared" si="10"/>
        <v>338.41750000000002</v>
      </c>
      <c r="AO91" s="143">
        <f t="shared" si="13"/>
        <v>9.3556207176866781</v>
      </c>
      <c r="AP91" s="143"/>
      <c r="AS91" s="129">
        <f t="shared" si="14"/>
        <v>12275.999999999998</v>
      </c>
      <c r="AT91" s="132">
        <f t="shared" si="12"/>
        <v>12889.8</v>
      </c>
    </row>
    <row r="92" spans="1:46" ht="15.75" thickBot="1" x14ac:dyDescent="0.25">
      <c r="A92" s="97">
        <v>85</v>
      </c>
      <c r="B92" s="108">
        <v>3</v>
      </c>
      <c r="C92" s="109" t="s">
        <v>68</v>
      </c>
      <c r="D92" s="95">
        <v>151</v>
      </c>
      <c r="E92" s="62">
        <f t="shared" si="7"/>
        <v>1185.21</v>
      </c>
      <c r="F92" s="111">
        <v>1066.31</v>
      </c>
      <c r="G92" s="111"/>
      <c r="H92" s="115">
        <v>118.9</v>
      </c>
      <c r="I92" s="137">
        <v>259.95</v>
      </c>
      <c r="J92" s="137">
        <v>102.35</v>
      </c>
      <c r="K92" s="137">
        <v>184.97</v>
      </c>
      <c r="L92" s="137">
        <v>0</v>
      </c>
      <c r="M92" s="137">
        <v>23.39</v>
      </c>
      <c r="N92" s="137">
        <v>626.25</v>
      </c>
      <c r="O92" s="23">
        <v>0</v>
      </c>
      <c r="P92" s="137">
        <v>159.79</v>
      </c>
      <c r="Q92" s="137">
        <v>0</v>
      </c>
      <c r="R92" s="137">
        <v>0</v>
      </c>
      <c r="S92" s="137">
        <v>311.7</v>
      </c>
      <c r="T92" s="154">
        <v>1489.53</v>
      </c>
      <c r="U92" s="137">
        <v>283.62</v>
      </c>
      <c r="V92" s="137">
        <v>159.54</v>
      </c>
      <c r="W92" s="137">
        <v>21.15</v>
      </c>
      <c r="X92" s="137">
        <v>0</v>
      </c>
      <c r="Y92" s="137">
        <v>7.88</v>
      </c>
      <c r="Z92" s="137">
        <v>565.26</v>
      </c>
      <c r="AA92" s="137">
        <v>17.66</v>
      </c>
      <c r="AB92" s="137">
        <v>1319.56</v>
      </c>
      <c r="AC92" s="137">
        <v>2059.89</v>
      </c>
      <c r="AD92" s="137">
        <v>78.69</v>
      </c>
      <c r="AE92" s="137">
        <v>0</v>
      </c>
      <c r="AF92" s="137">
        <v>0</v>
      </c>
      <c r="AG92" s="137">
        <v>1020.14</v>
      </c>
      <c r="AH92" s="137">
        <v>0</v>
      </c>
      <c r="AI92" s="63" t="s">
        <v>502</v>
      </c>
      <c r="AJ92" s="20"/>
      <c r="AK92" s="20"/>
      <c r="AL92" s="144">
        <f t="shared" si="8"/>
        <v>434.56600000000003</v>
      </c>
      <c r="AM92" s="3">
        <f t="shared" si="9"/>
        <v>434.56600000000003</v>
      </c>
      <c r="AN92" s="132">
        <f t="shared" si="10"/>
        <v>280.56450000000001</v>
      </c>
      <c r="AO92" s="143">
        <f t="shared" si="13"/>
        <v>9.2397661173969166</v>
      </c>
      <c r="AP92" s="143"/>
      <c r="AS92" s="129">
        <f t="shared" si="14"/>
        <v>10429.583999999999</v>
      </c>
      <c r="AT92" s="132">
        <f t="shared" si="12"/>
        <v>10951.063199999999</v>
      </c>
    </row>
    <row r="93" spans="1:46" ht="15.75" thickBot="1" x14ac:dyDescent="0.25">
      <c r="A93" s="97">
        <v>86</v>
      </c>
      <c r="B93" s="108">
        <v>3</v>
      </c>
      <c r="C93" s="109" t="s">
        <v>69</v>
      </c>
      <c r="D93" s="95">
        <v>153</v>
      </c>
      <c r="E93" s="62">
        <f t="shared" si="7"/>
        <v>937.3</v>
      </c>
      <c r="F93" s="111">
        <v>937.3</v>
      </c>
      <c r="G93" s="111"/>
      <c r="H93" s="115">
        <v>0</v>
      </c>
      <c r="I93" s="137">
        <v>232.39</v>
      </c>
      <c r="J93" s="137">
        <v>75.33</v>
      </c>
      <c r="K93" s="137">
        <v>150.83000000000001</v>
      </c>
      <c r="L93" s="137">
        <v>0</v>
      </c>
      <c r="M93" s="137">
        <v>0</v>
      </c>
      <c r="N93" s="137">
        <v>319.45999999999998</v>
      </c>
      <c r="O93" s="23">
        <v>0</v>
      </c>
      <c r="P93" s="137">
        <v>140.44999999999999</v>
      </c>
      <c r="Q93" s="137">
        <v>0</v>
      </c>
      <c r="R93" s="137">
        <v>0</v>
      </c>
      <c r="S93" s="137">
        <v>280.52999999999997</v>
      </c>
      <c r="T93" s="154">
        <v>997.12</v>
      </c>
      <c r="U93" s="137">
        <v>231.97</v>
      </c>
      <c r="V93" s="137">
        <v>117.52</v>
      </c>
      <c r="W93" s="137">
        <v>31.4</v>
      </c>
      <c r="X93" s="137">
        <v>0</v>
      </c>
      <c r="Y93" s="137">
        <v>0</v>
      </c>
      <c r="Z93" s="137">
        <v>299.81</v>
      </c>
      <c r="AA93" s="137">
        <v>20.8</v>
      </c>
      <c r="AB93" s="137">
        <v>1689.45</v>
      </c>
      <c r="AC93" s="137">
        <v>1223.93</v>
      </c>
      <c r="AD93" s="137">
        <v>80.680000000000007</v>
      </c>
      <c r="AE93" s="137">
        <v>0</v>
      </c>
      <c r="AF93" s="137">
        <v>0</v>
      </c>
      <c r="AG93" s="137">
        <v>791.63</v>
      </c>
      <c r="AH93" s="137">
        <v>0</v>
      </c>
      <c r="AI93" s="63" t="s">
        <v>503</v>
      </c>
      <c r="AJ93" s="20"/>
      <c r="AK93" s="20"/>
      <c r="AL93" s="144">
        <f t="shared" si="8"/>
        <v>334.16500000000008</v>
      </c>
      <c r="AM93" s="3">
        <f t="shared" si="9"/>
        <v>334.16500000000008</v>
      </c>
      <c r="AN93" s="132">
        <f t="shared" si="10"/>
        <v>233.38700000000006</v>
      </c>
      <c r="AO93" s="143">
        <f t="shared" si="13"/>
        <v>8.9842718446601957</v>
      </c>
      <c r="AP93" s="143"/>
      <c r="AS93" s="129">
        <f t="shared" si="14"/>
        <v>8019.9600000000009</v>
      </c>
      <c r="AT93" s="132">
        <f t="shared" si="12"/>
        <v>8420.9580000000005</v>
      </c>
    </row>
    <row r="94" spans="1:46" ht="15.75" thickBot="1" x14ac:dyDescent="0.25">
      <c r="A94" s="97">
        <v>87</v>
      </c>
      <c r="B94" s="108">
        <v>3</v>
      </c>
      <c r="C94" s="109" t="s">
        <v>93</v>
      </c>
      <c r="D94" s="95">
        <v>155</v>
      </c>
      <c r="E94" s="62">
        <f t="shared" si="7"/>
        <v>1133.2</v>
      </c>
      <c r="F94" s="111">
        <v>1133.2</v>
      </c>
      <c r="G94" s="111"/>
      <c r="H94" s="115">
        <v>0</v>
      </c>
      <c r="I94" s="137">
        <v>263.82</v>
      </c>
      <c r="J94" s="137">
        <v>86.98</v>
      </c>
      <c r="K94" s="137">
        <v>180.93</v>
      </c>
      <c r="L94" s="137">
        <v>0</v>
      </c>
      <c r="M94" s="137">
        <v>18.71</v>
      </c>
      <c r="N94" s="137">
        <v>396.87</v>
      </c>
      <c r="O94" s="23">
        <v>0</v>
      </c>
      <c r="P94" s="137">
        <v>169.81</v>
      </c>
      <c r="Q94" s="137">
        <v>0</v>
      </c>
      <c r="R94" s="137">
        <v>0</v>
      </c>
      <c r="S94" s="137">
        <v>374.04</v>
      </c>
      <c r="T94" s="154">
        <v>1448.93</v>
      </c>
      <c r="U94" s="137">
        <v>255.22</v>
      </c>
      <c r="V94" s="137">
        <v>135.88</v>
      </c>
      <c r="W94" s="137">
        <v>37.200000000000003</v>
      </c>
      <c r="X94" s="137">
        <v>0</v>
      </c>
      <c r="Y94" s="137">
        <v>6.31</v>
      </c>
      <c r="Z94" s="137">
        <v>366.38</v>
      </c>
      <c r="AA94" s="137">
        <v>20.010000000000002</v>
      </c>
      <c r="AB94" s="137">
        <v>2294.36</v>
      </c>
      <c r="AC94" s="137">
        <v>1596.55</v>
      </c>
      <c r="AD94" s="137">
        <v>73.77</v>
      </c>
      <c r="AE94" s="137">
        <v>0</v>
      </c>
      <c r="AF94" s="137">
        <v>0</v>
      </c>
      <c r="AG94" s="137">
        <v>228.51</v>
      </c>
      <c r="AH94" s="137">
        <v>0</v>
      </c>
      <c r="AI94" s="63" t="s">
        <v>504</v>
      </c>
      <c r="AJ94" s="20"/>
      <c r="AK94" s="20"/>
      <c r="AL94" s="144">
        <f t="shared" si="8"/>
        <v>397.71400000000011</v>
      </c>
      <c r="AM94" s="3">
        <f t="shared" si="9"/>
        <v>397.71400000000011</v>
      </c>
      <c r="AN94" s="132">
        <f t="shared" si="10"/>
        <v>306.46100000000007</v>
      </c>
      <c r="AO94" s="143">
        <f t="shared" si="13"/>
        <v>8.8443282739145808</v>
      </c>
      <c r="AP94" s="143"/>
      <c r="AS94" s="129">
        <f t="shared" si="14"/>
        <v>9545.1360000000022</v>
      </c>
      <c r="AT94" s="132">
        <f t="shared" si="12"/>
        <v>10022.392800000003</v>
      </c>
    </row>
    <row r="95" spans="1:46" ht="15.75" thickBot="1" x14ac:dyDescent="0.25">
      <c r="A95" s="97">
        <v>88</v>
      </c>
      <c r="B95" s="108">
        <v>3</v>
      </c>
      <c r="C95" s="109" t="s">
        <v>94</v>
      </c>
      <c r="D95" s="95">
        <v>157</v>
      </c>
      <c r="E95" s="62">
        <f t="shared" si="7"/>
        <v>917.6</v>
      </c>
      <c r="F95" s="111">
        <v>917.6</v>
      </c>
      <c r="G95" s="111"/>
      <c r="H95" s="115">
        <v>0</v>
      </c>
      <c r="I95" s="137">
        <v>327.31</v>
      </c>
      <c r="J95" s="137">
        <v>75.89</v>
      </c>
      <c r="K95" s="137">
        <v>144.28</v>
      </c>
      <c r="L95" s="137">
        <v>0</v>
      </c>
      <c r="M95" s="137">
        <v>0</v>
      </c>
      <c r="N95" s="137">
        <v>322.16000000000003</v>
      </c>
      <c r="O95" s="23">
        <v>0</v>
      </c>
      <c r="P95" s="137">
        <v>137.5</v>
      </c>
      <c r="Q95" s="137">
        <v>0</v>
      </c>
      <c r="R95" s="137">
        <v>0</v>
      </c>
      <c r="S95" s="137">
        <v>327.29000000000002</v>
      </c>
      <c r="T95" s="154">
        <v>954.58</v>
      </c>
      <c r="U95" s="137">
        <v>341.34</v>
      </c>
      <c r="V95" s="137">
        <v>118.37</v>
      </c>
      <c r="W95" s="137">
        <v>35.14</v>
      </c>
      <c r="X95" s="137">
        <v>0</v>
      </c>
      <c r="Y95" s="137">
        <v>0</v>
      </c>
      <c r="Z95" s="137">
        <v>303.55</v>
      </c>
      <c r="AA95" s="137">
        <v>19.61</v>
      </c>
      <c r="AB95" s="137">
        <v>1599.76</v>
      </c>
      <c r="AC95" s="137">
        <v>1187.58</v>
      </c>
      <c r="AD95" s="137">
        <v>71.790000000000006</v>
      </c>
      <c r="AE95" s="137">
        <v>0</v>
      </c>
      <c r="AF95" s="137">
        <v>0</v>
      </c>
      <c r="AG95" s="137">
        <v>257.07</v>
      </c>
      <c r="AH95" s="137">
        <v>0</v>
      </c>
      <c r="AI95" s="63" t="s">
        <v>505</v>
      </c>
      <c r="AJ95" s="20"/>
      <c r="AK95" s="20"/>
      <c r="AL95" s="144">
        <f t="shared" si="8"/>
        <v>311.16100000000006</v>
      </c>
      <c r="AM95" s="3">
        <f t="shared" si="9"/>
        <v>311.16100000000006</v>
      </c>
      <c r="AN95" s="132">
        <f t="shared" si="10"/>
        <v>238.92850000000004</v>
      </c>
      <c r="AO95" s="143">
        <f t="shared" si="13"/>
        <v>8.5453979947689618</v>
      </c>
      <c r="AP95" s="143"/>
      <c r="AS95" s="129">
        <f t="shared" si="14"/>
        <v>7467.8639999999996</v>
      </c>
      <c r="AT95" s="132">
        <f t="shared" si="12"/>
        <v>7841.2572</v>
      </c>
    </row>
    <row r="96" spans="1:46" ht="15.75" thickBot="1" x14ac:dyDescent="0.25">
      <c r="A96" s="97">
        <v>89</v>
      </c>
      <c r="B96" s="108">
        <v>3</v>
      </c>
      <c r="C96" s="109" t="s">
        <v>95</v>
      </c>
      <c r="D96" s="95">
        <v>159</v>
      </c>
      <c r="E96" s="62">
        <f t="shared" si="7"/>
        <v>1774.4</v>
      </c>
      <c r="F96" s="111">
        <v>1774.4</v>
      </c>
      <c r="G96" s="111"/>
      <c r="H96" s="115">
        <v>0</v>
      </c>
      <c r="I96" s="137">
        <v>426.23</v>
      </c>
      <c r="J96" s="137">
        <v>135.02000000000001</v>
      </c>
      <c r="K96" s="137">
        <v>258.98</v>
      </c>
      <c r="L96" s="137">
        <v>0</v>
      </c>
      <c r="M96" s="137">
        <v>0</v>
      </c>
      <c r="N96" s="137">
        <v>614.08000000000004</v>
      </c>
      <c r="O96" s="23">
        <v>0</v>
      </c>
      <c r="P96" s="137">
        <v>265.89</v>
      </c>
      <c r="Q96" s="137">
        <v>0</v>
      </c>
      <c r="R96" s="137">
        <v>0</v>
      </c>
      <c r="S96" s="137">
        <v>405.21</v>
      </c>
      <c r="T96" s="154">
        <v>1784.14</v>
      </c>
      <c r="U96" s="137">
        <v>446.98</v>
      </c>
      <c r="V96" s="137">
        <v>210.48</v>
      </c>
      <c r="W96" s="137">
        <v>84.68</v>
      </c>
      <c r="X96" s="137">
        <v>0</v>
      </c>
      <c r="Y96" s="137">
        <v>0</v>
      </c>
      <c r="Z96" s="137">
        <v>692.24</v>
      </c>
      <c r="AA96" s="137">
        <v>18.829999999999998</v>
      </c>
      <c r="AB96" s="137">
        <v>3081.48</v>
      </c>
      <c r="AC96" s="137">
        <v>1745.08</v>
      </c>
      <c r="AD96" s="137">
        <v>115.07</v>
      </c>
      <c r="AE96" s="137">
        <v>22.53</v>
      </c>
      <c r="AF96" s="137">
        <v>12.72</v>
      </c>
      <c r="AG96" s="137">
        <v>652.89</v>
      </c>
      <c r="AH96" s="137">
        <v>0</v>
      </c>
      <c r="AI96" s="63" t="s">
        <v>506</v>
      </c>
      <c r="AJ96" s="20"/>
      <c r="AK96" s="20"/>
      <c r="AL96" s="144">
        <f t="shared" si="8"/>
        <v>548.62649999999996</v>
      </c>
      <c r="AM96" s="3">
        <f t="shared" si="9"/>
        <v>548.62649999999996</v>
      </c>
      <c r="AN96" s="132">
        <f t="shared" si="10"/>
        <v>428.72800000000001</v>
      </c>
      <c r="AO96" s="143">
        <f t="shared" si="13"/>
        <v>7.7915846483318294</v>
      </c>
      <c r="AP96" s="143"/>
      <c r="AS96" s="129">
        <f t="shared" si="14"/>
        <v>13167.035999999998</v>
      </c>
      <c r="AT96" s="132">
        <f t="shared" si="12"/>
        <v>13825.387799999999</v>
      </c>
    </row>
    <row r="97" spans="1:46" ht="15.75" thickBot="1" x14ac:dyDescent="0.25">
      <c r="A97" s="97">
        <v>90</v>
      </c>
      <c r="B97" s="108">
        <v>3</v>
      </c>
      <c r="C97" s="109" t="s">
        <v>96</v>
      </c>
      <c r="D97" s="95">
        <v>161</v>
      </c>
      <c r="E97" s="62">
        <f t="shared" si="7"/>
        <v>1674.08</v>
      </c>
      <c r="F97" s="111">
        <v>1541.08</v>
      </c>
      <c r="G97" s="111"/>
      <c r="H97" s="115">
        <v>133</v>
      </c>
      <c r="I97" s="137">
        <v>422.38</v>
      </c>
      <c r="J97" s="137">
        <v>144.25</v>
      </c>
      <c r="K97" s="137">
        <v>236.79</v>
      </c>
      <c r="L97" s="137">
        <v>0</v>
      </c>
      <c r="M97" s="137">
        <v>0</v>
      </c>
      <c r="N97" s="137">
        <v>557.89</v>
      </c>
      <c r="O97" s="23">
        <v>0</v>
      </c>
      <c r="P97" s="137">
        <v>230.92</v>
      </c>
      <c r="Q97" s="137">
        <v>0</v>
      </c>
      <c r="R97" s="137">
        <v>0</v>
      </c>
      <c r="S97" s="137">
        <v>405.21</v>
      </c>
      <c r="T97" s="154">
        <v>2482.56</v>
      </c>
      <c r="U97" s="137">
        <v>423.89</v>
      </c>
      <c r="V97" s="137">
        <v>225.03</v>
      </c>
      <c r="W97" s="137">
        <v>68.92</v>
      </c>
      <c r="X97" s="137">
        <v>0</v>
      </c>
      <c r="Y97" s="137">
        <v>0</v>
      </c>
      <c r="Z97" s="137">
        <v>595.97</v>
      </c>
      <c r="AA97" s="137">
        <v>21.18</v>
      </c>
      <c r="AB97" s="137">
        <v>2449.83</v>
      </c>
      <c r="AC97" s="137">
        <v>1789.91</v>
      </c>
      <c r="AD97" s="137">
        <v>118.96</v>
      </c>
      <c r="AE97" s="137">
        <v>0</v>
      </c>
      <c r="AF97" s="137">
        <v>0</v>
      </c>
      <c r="AG97" s="137">
        <v>979.33</v>
      </c>
      <c r="AH97" s="137">
        <v>0</v>
      </c>
      <c r="AI97" s="63" t="s">
        <v>507</v>
      </c>
      <c r="AJ97" s="20"/>
      <c r="AK97" s="20"/>
      <c r="AL97" s="144">
        <f t="shared" si="8"/>
        <v>557.65099999999995</v>
      </c>
      <c r="AM97" s="3">
        <f t="shared" si="9"/>
        <v>557.65099999999995</v>
      </c>
      <c r="AN97" s="132">
        <f t="shared" si="10"/>
        <v>419.18899999999996</v>
      </c>
      <c r="AO97" s="143">
        <f t="shared" si="13"/>
        <v>8.3943450731147848</v>
      </c>
      <c r="AP97" s="143"/>
      <c r="AS97" s="129">
        <f t="shared" si="14"/>
        <v>13383.623999999998</v>
      </c>
      <c r="AT97" s="132">
        <f t="shared" si="12"/>
        <v>14052.805199999999</v>
      </c>
    </row>
    <row r="98" spans="1:46" ht="15.75" thickBot="1" x14ac:dyDescent="0.25">
      <c r="A98" s="97">
        <v>91</v>
      </c>
      <c r="B98" s="108">
        <v>3</v>
      </c>
      <c r="C98" s="109" t="s">
        <v>399</v>
      </c>
      <c r="D98" s="95">
        <v>36</v>
      </c>
      <c r="E98" s="62">
        <f t="shared" si="7"/>
        <v>718.5</v>
      </c>
      <c r="F98" s="111">
        <v>718.5</v>
      </c>
      <c r="G98" s="111"/>
      <c r="H98" s="115">
        <v>0</v>
      </c>
      <c r="I98" s="137">
        <v>201.77</v>
      </c>
      <c r="J98" s="137">
        <v>102.55</v>
      </c>
      <c r="K98" s="137">
        <v>108.84</v>
      </c>
      <c r="L98" s="137">
        <v>0</v>
      </c>
      <c r="M98" s="137">
        <v>0</v>
      </c>
      <c r="N98" s="137">
        <v>113.1</v>
      </c>
      <c r="O98" s="23">
        <v>0</v>
      </c>
      <c r="P98" s="137">
        <v>107.67</v>
      </c>
      <c r="Q98" s="137">
        <v>0</v>
      </c>
      <c r="R98" s="137">
        <v>0</v>
      </c>
      <c r="S98" s="137">
        <v>342.87</v>
      </c>
      <c r="T98" s="154">
        <v>792.59</v>
      </c>
      <c r="U98" s="137">
        <v>233.07</v>
      </c>
      <c r="V98" s="137">
        <v>160.16</v>
      </c>
      <c r="W98" s="137">
        <v>35.57</v>
      </c>
      <c r="X98" s="137">
        <v>0</v>
      </c>
      <c r="Y98" s="137">
        <v>0</v>
      </c>
      <c r="Z98" s="137">
        <v>93.18</v>
      </c>
      <c r="AA98" s="137">
        <v>20.010000000000002</v>
      </c>
      <c r="AB98" s="137">
        <v>1280.21</v>
      </c>
      <c r="AC98" s="137">
        <v>452.77</v>
      </c>
      <c r="AD98" s="137">
        <v>48.89</v>
      </c>
      <c r="AE98" s="137">
        <v>72.5</v>
      </c>
      <c r="AF98" s="137">
        <v>40.94</v>
      </c>
      <c r="AG98" s="137">
        <v>175.46</v>
      </c>
      <c r="AH98" s="137">
        <v>0</v>
      </c>
      <c r="AI98" s="63" t="s">
        <v>496</v>
      </c>
      <c r="AJ98" s="20"/>
      <c r="AK98" s="20"/>
      <c r="AL98" s="144">
        <f t="shared" si="8"/>
        <v>219.10749999999999</v>
      </c>
      <c r="AM98" s="3">
        <f t="shared" si="9"/>
        <v>219.10749999999999</v>
      </c>
      <c r="AN98" s="132">
        <f t="shared" si="10"/>
        <v>187.69600000000003</v>
      </c>
      <c r="AO98" s="143">
        <f t="shared" si="13"/>
        <v>7.6847724425887254</v>
      </c>
      <c r="AP98" s="143"/>
      <c r="AS98" s="129">
        <f t="shared" si="14"/>
        <v>5258.579999999999</v>
      </c>
      <c r="AT98" s="132">
        <f t="shared" si="12"/>
        <v>5521.5089999999991</v>
      </c>
    </row>
    <row r="99" spans="1:46" s="11" customFormat="1" ht="15.75" thickBot="1" x14ac:dyDescent="0.25">
      <c r="A99" s="97">
        <v>92</v>
      </c>
      <c r="B99" s="116">
        <v>4</v>
      </c>
      <c r="C99" s="117" t="s">
        <v>97</v>
      </c>
      <c r="D99" s="118">
        <v>6</v>
      </c>
      <c r="E99" s="119">
        <f t="shared" si="7"/>
        <v>768.4</v>
      </c>
      <c r="F99" s="120">
        <v>768.4</v>
      </c>
      <c r="G99" s="120"/>
      <c r="H99" s="121">
        <v>0</v>
      </c>
      <c r="I99" s="137">
        <v>233.88</v>
      </c>
      <c r="J99" s="137">
        <v>69.28</v>
      </c>
      <c r="K99" s="137">
        <v>226.09</v>
      </c>
      <c r="L99" s="137">
        <v>0</v>
      </c>
      <c r="M99" s="137">
        <v>0</v>
      </c>
      <c r="N99" s="137">
        <v>129.1</v>
      </c>
      <c r="O99" s="122">
        <v>0</v>
      </c>
      <c r="P99" s="137">
        <v>115.14</v>
      </c>
      <c r="Q99" s="137">
        <v>0</v>
      </c>
      <c r="R99" s="137">
        <v>0</v>
      </c>
      <c r="S99" s="137">
        <v>124.68</v>
      </c>
      <c r="T99" s="137">
        <v>676.81</v>
      </c>
      <c r="U99" s="137">
        <v>224.48</v>
      </c>
      <c r="V99" s="137">
        <v>108.12</v>
      </c>
      <c r="W99" s="137">
        <v>84.81</v>
      </c>
      <c r="X99" s="137">
        <v>0</v>
      </c>
      <c r="Y99" s="137">
        <v>0</v>
      </c>
      <c r="Z99" s="137">
        <v>108.26</v>
      </c>
      <c r="AA99" s="137">
        <v>0</v>
      </c>
      <c r="AB99" s="137">
        <v>1655.58</v>
      </c>
      <c r="AC99" s="137">
        <v>1012.25</v>
      </c>
      <c r="AD99" s="137">
        <v>346.53</v>
      </c>
      <c r="AE99" s="137">
        <v>50.75</v>
      </c>
      <c r="AF99" s="137">
        <v>28.66</v>
      </c>
      <c r="AG99" s="137">
        <v>816.11</v>
      </c>
      <c r="AH99" s="137">
        <v>0</v>
      </c>
      <c r="AI99" s="123" t="s">
        <v>612</v>
      </c>
      <c r="AJ99" s="124"/>
      <c r="AK99" s="124"/>
      <c r="AL99" s="144">
        <f t="shared" si="8"/>
        <v>300.52649999999994</v>
      </c>
      <c r="AM99" s="3">
        <f t="shared" si="9"/>
        <v>300.52649999999994</v>
      </c>
      <c r="AN99" s="132">
        <f t="shared" si="10"/>
        <v>209.10850000000002</v>
      </c>
      <c r="AO99" s="143">
        <f t="shared" si="13"/>
        <v>9.8558925039042133</v>
      </c>
      <c r="AP99" s="143"/>
      <c r="AS99" s="129"/>
      <c r="AT99" s="132">
        <f t="shared" si="12"/>
        <v>0</v>
      </c>
    </row>
    <row r="100" spans="1:46" ht="15.75" thickBot="1" x14ac:dyDescent="0.25">
      <c r="A100" s="97">
        <v>93</v>
      </c>
      <c r="B100" s="108">
        <v>4</v>
      </c>
      <c r="C100" s="109" t="s">
        <v>98</v>
      </c>
      <c r="D100" s="95">
        <v>4</v>
      </c>
      <c r="E100" s="62">
        <f t="shared" si="7"/>
        <v>2588.6600000000003</v>
      </c>
      <c r="F100" s="111">
        <v>2441.86</v>
      </c>
      <c r="G100" s="111"/>
      <c r="H100" s="115">
        <v>146.80000000000001</v>
      </c>
      <c r="I100" s="137">
        <v>654.61</v>
      </c>
      <c r="J100" s="137">
        <v>178.58</v>
      </c>
      <c r="K100" s="137">
        <v>383.39</v>
      </c>
      <c r="L100" s="137">
        <v>0</v>
      </c>
      <c r="M100" s="137">
        <v>33.409999999999997</v>
      </c>
      <c r="N100" s="137">
        <v>656.28</v>
      </c>
      <c r="O100" s="23">
        <v>0</v>
      </c>
      <c r="P100" s="137">
        <v>365.9</v>
      </c>
      <c r="Q100" s="137">
        <v>0</v>
      </c>
      <c r="R100" s="137">
        <v>0</v>
      </c>
      <c r="S100" s="137">
        <v>966.28</v>
      </c>
      <c r="T100" s="154">
        <v>2049.71</v>
      </c>
      <c r="U100" s="137">
        <v>562.36</v>
      </c>
      <c r="V100" s="137">
        <v>278.64999999999998</v>
      </c>
      <c r="W100" s="137">
        <v>150.1</v>
      </c>
      <c r="X100" s="137">
        <v>0</v>
      </c>
      <c r="Y100" s="137">
        <v>11.24</v>
      </c>
      <c r="Z100" s="137">
        <v>712.29</v>
      </c>
      <c r="AA100" s="137">
        <v>20.39</v>
      </c>
      <c r="AB100" s="137">
        <v>5113.8999999999996</v>
      </c>
      <c r="AC100" s="137">
        <v>1572.8</v>
      </c>
      <c r="AD100" s="137">
        <v>171.43</v>
      </c>
      <c r="AE100" s="137">
        <v>0</v>
      </c>
      <c r="AF100" s="137">
        <v>0</v>
      </c>
      <c r="AG100" s="137">
        <v>408.05</v>
      </c>
      <c r="AH100" s="137">
        <v>0</v>
      </c>
      <c r="AI100" s="63" t="s">
        <v>508</v>
      </c>
      <c r="AJ100" s="20"/>
      <c r="AK100" s="20"/>
      <c r="AL100" s="144">
        <f t="shared" si="8"/>
        <v>714.46849999999995</v>
      </c>
      <c r="AM100" s="3">
        <f t="shared" si="9"/>
        <v>714.46849999999995</v>
      </c>
      <c r="AN100" s="132">
        <f t="shared" si="10"/>
        <v>615.42600000000004</v>
      </c>
      <c r="AO100" s="143">
        <f t="shared" si="13"/>
        <v>6.9551838402880239</v>
      </c>
      <c r="AP100" s="143"/>
      <c r="AS100" s="129">
        <f t="shared" si="14"/>
        <v>17147.243999999999</v>
      </c>
      <c r="AT100" s="132">
        <f t="shared" si="12"/>
        <v>18004.606199999998</v>
      </c>
    </row>
    <row r="101" spans="1:46" ht="15.75" thickBot="1" x14ac:dyDescent="0.25">
      <c r="A101" s="97">
        <v>94</v>
      </c>
      <c r="B101" s="108">
        <v>4</v>
      </c>
      <c r="C101" s="109" t="s">
        <v>100</v>
      </c>
      <c r="D101" s="95">
        <v>6</v>
      </c>
      <c r="E101" s="62">
        <f t="shared" si="7"/>
        <v>2566.25</v>
      </c>
      <c r="F101" s="111">
        <v>2566.25</v>
      </c>
      <c r="G101" s="111"/>
      <c r="H101" s="115">
        <v>0</v>
      </c>
      <c r="I101" s="137">
        <v>654.95000000000005</v>
      </c>
      <c r="J101" s="137">
        <v>178.69</v>
      </c>
      <c r="K101" s="137">
        <v>392.09</v>
      </c>
      <c r="L101" s="137">
        <v>0</v>
      </c>
      <c r="M101" s="137">
        <v>33.409999999999997</v>
      </c>
      <c r="N101" s="137">
        <v>620.64</v>
      </c>
      <c r="O101" s="23">
        <v>0</v>
      </c>
      <c r="P101" s="137">
        <v>384.55</v>
      </c>
      <c r="Q101" s="137">
        <v>0</v>
      </c>
      <c r="R101" s="137">
        <v>0</v>
      </c>
      <c r="S101" s="137">
        <v>997.45</v>
      </c>
      <c r="T101" s="154">
        <v>1513.26</v>
      </c>
      <c r="U101" s="137">
        <v>562.83000000000004</v>
      </c>
      <c r="V101" s="137">
        <v>278.83999999999997</v>
      </c>
      <c r="W101" s="137">
        <v>149.38</v>
      </c>
      <c r="X101" s="137">
        <v>0</v>
      </c>
      <c r="Y101" s="137">
        <v>11.24</v>
      </c>
      <c r="Z101" s="137">
        <v>679.39</v>
      </c>
      <c r="AA101" s="137">
        <v>20.39</v>
      </c>
      <c r="AB101" s="137">
        <v>6287.85</v>
      </c>
      <c r="AC101" s="137">
        <v>1569.66</v>
      </c>
      <c r="AD101" s="137">
        <v>166.7</v>
      </c>
      <c r="AE101" s="137">
        <v>0</v>
      </c>
      <c r="AF101" s="137">
        <v>0</v>
      </c>
      <c r="AG101" s="137">
        <v>979.33</v>
      </c>
      <c r="AH101" s="137">
        <v>0</v>
      </c>
      <c r="AI101" s="63" t="s">
        <v>509</v>
      </c>
      <c r="AJ101" s="20"/>
      <c r="AK101" s="20"/>
      <c r="AL101" s="144">
        <f t="shared" si="8"/>
        <v>774.03250000000025</v>
      </c>
      <c r="AM101" s="3">
        <f t="shared" si="9"/>
        <v>774.03250000000025</v>
      </c>
      <c r="AN101" s="132">
        <f t="shared" si="10"/>
        <v>646.5830000000002</v>
      </c>
      <c r="AO101" s="143">
        <f t="shared" si="13"/>
        <v>7.6008257184607899</v>
      </c>
      <c r="AP101" s="143"/>
      <c r="AS101" s="129">
        <f t="shared" si="14"/>
        <v>18576.780000000002</v>
      </c>
      <c r="AT101" s="132">
        <f t="shared" si="12"/>
        <v>19505.619000000002</v>
      </c>
    </row>
    <row r="102" spans="1:46" ht="15.75" thickBot="1" x14ac:dyDescent="0.25">
      <c r="A102" s="97">
        <v>95</v>
      </c>
      <c r="B102" s="108">
        <v>4</v>
      </c>
      <c r="C102" s="109" t="s">
        <v>400</v>
      </c>
      <c r="D102" s="95" t="s">
        <v>331</v>
      </c>
      <c r="E102" s="62">
        <f t="shared" si="7"/>
        <v>724.5</v>
      </c>
      <c r="F102" s="111">
        <v>724.5</v>
      </c>
      <c r="G102" s="111"/>
      <c r="H102" s="115">
        <v>0</v>
      </c>
      <c r="I102" s="137">
        <v>189.08</v>
      </c>
      <c r="J102" s="137">
        <v>62.21</v>
      </c>
      <c r="K102" s="137">
        <v>115.25</v>
      </c>
      <c r="L102" s="137">
        <v>28.65</v>
      </c>
      <c r="M102" s="137">
        <v>24.05</v>
      </c>
      <c r="N102" s="137">
        <v>120.63</v>
      </c>
      <c r="O102" s="23">
        <v>0</v>
      </c>
      <c r="P102" s="137">
        <v>108.57</v>
      </c>
      <c r="Q102" s="137">
        <v>0</v>
      </c>
      <c r="R102" s="137">
        <v>0</v>
      </c>
      <c r="S102" s="137">
        <v>83.12</v>
      </c>
      <c r="T102" s="154">
        <v>828.63</v>
      </c>
      <c r="U102" s="137">
        <v>174.21</v>
      </c>
      <c r="V102" s="137">
        <v>97.06</v>
      </c>
      <c r="W102" s="137">
        <v>41.7</v>
      </c>
      <c r="X102" s="137">
        <v>88.5</v>
      </c>
      <c r="Y102" s="137">
        <v>8.11</v>
      </c>
      <c r="Z102" s="137">
        <v>102.74</v>
      </c>
      <c r="AA102" s="137">
        <v>14.33</v>
      </c>
      <c r="AB102" s="137">
        <v>1050.33</v>
      </c>
      <c r="AC102" s="137">
        <v>668.11</v>
      </c>
      <c r="AD102" s="137">
        <v>55.77</v>
      </c>
      <c r="AE102" s="137">
        <v>0</v>
      </c>
      <c r="AF102" s="137">
        <v>0</v>
      </c>
      <c r="AG102" s="137">
        <v>224.43</v>
      </c>
      <c r="AH102" s="137">
        <v>0</v>
      </c>
      <c r="AI102" s="63" t="s">
        <v>510</v>
      </c>
      <c r="AJ102" s="20"/>
      <c r="AK102" s="20"/>
      <c r="AL102" s="144">
        <f t="shared" si="8"/>
        <v>204.274</v>
      </c>
      <c r="AM102" s="3">
        <f t="shared" si="9"/>
        <v>204.274</v>
      </c>
      <c r="AN102" s="132">
        <f t="shared" si="10"/>
        <v>159.64699999999999</v>
      </c>
      <c r="AO102" s="143">
        <f t="shared" si="13"/>
        <v>7.1051826086956513</v>
      </c>
      <c r="AP102" s="143"/>
      <c r="AS102" s="129">
        <f t="shared" si="14"/>
        <v>4902.5759999999991</v>
      </c>
      <c r="AT102" s="132">
        <f t="shared" si="12"/>
        <v>5147.7047999999995</v>
      </c>
    </row>
    <row r="103" spans="1:46" ht="15.75" thickBot="1" x14ac:dyDescent="0.25">
      <c r="A103" s="97">
        <v>96</v>
      </c>
      <c r="B103" s="108">
        <v>4</v>
      </c>
      <c r="C103" s="109" t="s">
        <v>401</v>
      </c>
      <c r="D103" s="95">
        <v>4</v>
      </c>
      <c r="E103" s="62">
        <f t="shared" si="7"/>
        <v>1932.57</v>
      </c>
      <c r="F103" s="111">
        <v>1641.3</v>
      </c>
      <c r="G103" s="111"/>
      <c r="H103" s="115">
        <v>291.27</v>
      </c>
      <c r="I103" s="137">
        <v>213.76</v>
      </c>
      <c r="J103" s="137">
        <v>71.709999999999994</v>
      </c>
      <c r="K103" s="137">
        <v>231.78</v>
      </c>
      <c r="L103" s="137">
        <v>72.849999999999994</v>
      </c>
      <c r="M103" s="137">
        <v>56.12</v>
      </c>
      <c r="N103" s="137">
        <v>285.04000000000002</v>
      </c>
      <c r="O103" s="23">
        <v>0</v>
      </c>
      <c r="P103" s="137">
        <v>245.94</v>
      </c>
      <c r="Q103" s="137">
        <v>0</v>
      </c>
      <c r="R103" s="137">
        <v>0</v>
      </c>
      <c r="S103" s="137">
        <v>124.68</v>
      </c>
      <c r="T103" s="154">
        <v>1758.38</v>
      </c>
      <c r="U103" s="137">
        <v>289.77</v>
      </c>
      <c r="V103" s="137">
        <v>112.23</v>
      </c>
      <c r="W103" s="137">
        <v>134.04</v>
      </c>
      <c r="X103" s="137">
        <v>236.46</v>
      </c>
      <c r="Y103" s="137">
        <v>18.899999999999999</v>
      </c>
      <c r="Z103" s="137">
        <v>282.74</v>
      </c>
      <c r="AA103" s="137">
        <v>29.47</v>
      </c>
      <c r="AB103" s="137">
        <v>2462.65</v>
      </c>
      <c r="AC103" s="137">
        <v>760.32</v>
      </c>
      <c r="AD103" s="137">
        <v>155.74</v>
      </c>
      <c r="AE103" s="137">
        <v>111.53</v>
      </c>
      <c r="AF103" s="137">
        <v>62.98</v>
      </c>
      <c r="AG103" s="137">
        <v>628.4</v>
      </c>
      <c r="AH103" s="137">
        <v>0</v>
      </c>
      <c r="AI103" s="63" t="s">
        <v>511</v>
      </c>
      <c r="AJ103" s="20"/>
      <c r="AK103" s="20"/>
      <c r="AL103" s="144">
        <f t="shared" si="8"/>
        <v>417.27449999999999</v>
      </c>
      <c r="AM103" s="3">
        <f t="shared" si="9"/>
        <v>417.27449999999999</v>
      </c>
      <c r="AN103" s="132">
        <f t="shared" si="10"/>
        <v>347.83850000000001</v>
      </c>
      <c r="AO103" s="143">
        <f t="shared" si="13"/>
        <v>5.4411055744423225</v>
      </c>
      <c r="AP103" s="143"/>
      <c r="AS103" s="129">
        <f t="shared" si="14"/>
        <v>10014.588</v>
      </c>
      <c r="AT103" s="132">
        <f t="shared" si="12"/>
        <v>10515.3174</v>
      </c>
    </row>
    <row r="104" spans="1:46" ht="15.75" thickBot="1" x14ac:dyDescent="0.25">
      <c r="A104" s="97">
        <v>97</v>
      </c>
      <c r="B104" s="108">
        <v>5</v>
      </c>
      <c r="C104" s="109" t="s">
        <v>101</v>
      </c>
      <c r="D104" s="95">
        <v>19</v>
      </c>
      <c r="E104" s="62">
        <f t="shared" si="7"/>
        <v>4212.5</v>
      </c>
      <c r="F104" s="111">
        <v>4212.5</v>
      </c>
      <c r="G104" s="111"/>
      <c r="H104" s="115">
        <v>0</v>
      </c>
      <c r="I104" s="137">
        <v>869.75</v>
      </c>
      <c r="J104" s="137">
        <v>267.48</v>
      </c>
      <c r="K104" s="137">
        <v>624.11</v>
      </c>
      <c r="L104" s="137">
        <v>185.44</v>
      </c>
      <c r="M104" s="137">
        <v>40.08</v>
      </c>
      <c r="N104" s="137">
        <v>1407.69</v>
      </c>
      <c r="O104" s="23">
        <v>0</v>
      </c>
      <c r="P104" s="137">
        <v>631.23</v>
      </c>
      <c r="Q104" s="137">
        <v>0</v>
      </c>
      <c r="R104" s="137">
        <v>0</v>
      </c>
      <c r="S104" s="137">
        <v>467.55</v>
      </c>
      <c r="T104" s="154">
        <v>5457.23</v>
      </c>
      <c r="U104" s="137">
        <v>719.58</v>
      </c>
      <c r="V104" s="137">
        <v>417.44</v>
      </c>
      <c r="W104" s="137">
        <v>255.53</v>
      </c>
      <c r="X104" s="137">
        <v>562.23</v>
      </c>
      <c r="Y104" s="137">
        <v>282.95999999999998</v>
      </c>
      <c r="Z104" s="137">
        <v>1576.87</v>
      </c>
      <c r="AA104" s="137">
        <v>61.06</v>
      </c>
      <c r="AB104" s="151">
        <v>5534.23</v>
      </c>
      <c r="AC104" s="137">
        <v>4071.37</v>
      </c>
      <c r="AD104" s="137">
        <v>593.12</v>
      </c>
      <c r="AE104" s="137">
        <v>256.64</v>
      </c>
      <c r="AF104" s="137">
        <v>144.93</v>
      </c>
      <c r="AG104" s="137">
        <v>1836.24</v>
      </c>
      <c r="AH104" s="137">
        <v>0</v>
      </c>
      <c r="AI104" s="63" t="s">
        <v>297</v>
      </c>
      <c r="AJ104" s="20"/>
      <c r="AK104" s="20"/>
      <c r="AL104" s="144">
        <f t="shared" si="8"/>
        <v>1313.1379999999999</v>
      </c>
      <c r="AM104" s="3">
        <f t="shared" si="9"/>
        <v>1313.1379999999999</v>
      </c>
      <c r="AN104" s="132">
        <f t="shared" si="10"/>
        <v>1017.7574999999999</v>
      </c>
      <c r="AO104" s="143">
        <f t="shared" si="13"/>
        <v>7.8554486884272992</v>
      </c>
      <c r="AP104" s="143"/>
      <c r="AS104" s="129">
        <f t="shared" si="14"/>
        <v>31515.311999999998</v>
      </c>
      <c r="AT104" s="132">
        <f t="shared" si="12"/>
        <v>33091.077599999997</v>
      </c>
    </row>
    <row r="105" spans="1:46" ht="15.75" thickBot="1" x14ac:dyDescent="0.25">
      <c r="A105" s="97">
        <v>98</v>
      </c>
      <c r="B105" s="108">
        <v>5</v>
      </c>
      <c r="C105" s="109" t="s">
        <v>102</v>
      </c>
      <c r="D105" s="95">
        <v>12</v>
      </c>
      <c r="E105" s="62">
        <f t="shared" si="7"/>
        <v>2739.2</v>
      </c>
      <c r="F105" s="111">
        <v>2706.5</v>
      </c>
      <c r="G105" s="111"/>
      <c r="H105" s="115">
        <v>32.700000000000003</v>
      </c>
      <c r="I105" s="137">
        <v>605.70000000000005</v>
      </c>
      <c r="J105" s="137">
        <v>263.23</v>
      </c>
      <c r="K105" s="137">
        <v>401.53</v>
      </c>
      <c r="L105" s="137">
        <v>117.48</v>
      </c>
      <c r="M105" s="137">
        <v>10.69</v>
      </c>
      <c r="N105" s="137">
        <v>361.12</v>
      </c>
      <c r="O105" s="23">
        <v>0</v>
      </c>
      <c r="P105" s="137">
        <v>405.56</v>
      </c>
      <c r="Q105" s="137">
        <v>0</v>
      </c>
      <c r="R105" s="137">
        <v>0</v>
      </c>
      <c r="S105" s="137">
        <v>358.46</v>
      </c>
      <c r="T105" s="154">
        <v>2575.6</v>
      </c>
      <c r="U105" s="137">
        <v>448</v>
      </c>
      <c r="V105" s="137">
        <v>411.19</v>
      </c>
      <c r="W105" s="137">
        <v>186.48</v>
      </c>
      <c r="X105" s="137">
        <v>357.3</v>
      </c>
      <c r="Y105" s="137">
        <v>75.459999999999994</v>
      </c>
      <c r="Z105" s="137">
        <v>383.77</v>
      </c>
      <c r="AA105" s="137">
        <v>29.02</v>
      </c>
      <c r="AB105" s="151">
        <v>4439.08</v>
      </c>
      <c r="AC105" s="137">
        <v>3791.21</v>
      </c>
      <c r="AD105" s="137">
        <v>451.13</v>
      </c>
      <c r="AE105" s="137">
        <v>118.51</v>
      </c>
      <c r="AF105" s="137">
        <v>66.92</v>
      </c>
      <c r="AG105" s="137">
        <v>1020.14</v>
      </c>
      <c r="AH105" s="137">
        <v>0</v>
      </c>
      <c r="AI105" s="63" t="s">
        <v>512</v>
      </c>
      <c r="AJ105" s="20"/>
      <c r="AK105" s="20"/>
      <c r="AL105" s="144">
        <f t="shared" si="8"/>
        <v>843.87900000000013</v>
      </c>
      <c r="AM105" s="3">
        <f t="shared" si="9"/>
        <v>843.87900000000013</v>
      </c>
      <c r="AN105" s="132">
        <f t="shared" si="10"/>
        <v>603.31150000000002</v>
      </c>
      <c r="AO105" s="143">
        <f t="shared" si="13"/>
        <v>7.7634896320093469</v>
      </c>
      <c r="AP105" s="143"/>
      <c r="AS105" s="129">
        <f t="shared" si="14"/>
        <v>20253.096000000001</v>
      </c>
      <c r="AT105" s="132">
        <f t="shared" si="12"/>
        <v>21265.750800000002</v>
      </c>
    </row>
    <row r="106" spans="1:46" ht="15.75" thickBot="1" x14ac:dyDescent="0.25">
      <c r="A106" s="97">
        <v>99</v>
      </c>
      <c r="B106" s="108">
        <v>5</v>
      </c>
      <c r="C106" s="109" t="s">
        <v>103</v>
      </c>
      <c r="D106" s="95">
        <v>15</v>
      </c>
      <c r="E106" s="62">
        <f t="shared" si="7"/>
        <v>2733.3</v>
      </c>
      <c r="F106" s="111">
        <v>2733.3</v>
      </c>
      <c r="G106" s="111"/>
      <c r="H106" s="115">
        <v>0</v>
      </c>
      <c r="I106" s="137">
        <v>663.35</v>
      </c>
      <c r="J106" s="137">
        <v>229.25</v>
      </c>
      <c r="K106" s="137">
        <v>415.71</v>
      </c>
      <c r="L106" s="137">
        <v>123.42</v>
      </c>
      <c r="M106" s="137">
        <v>26.72</v>
      </c>
      <c r="N106" s="137">
        <v>689.06</v>
      </c>
      <c r="O106" s="23">
        <v>0</v>
      </c>
      <c r="P106" s="137">
        <v>409.57</v>
      </c>
      <c r="Q106" s="137">
        <v>0</v>
      </c>
      <c r="R106" s="137">
        <v>0</v>
      </c>
      <c r="S106" s="137">
        <v>306.51</v>
      </c>
      <c r="T106" s="154">
        <v>3661.86</v>
      </c>
      <c r="U106" s="137">
        <v>598.48</v>
      </c>
      <c r="V106" s="137">
        <v>358.1</v>
      </c>
      <c r="W106" s="137">
        <v>163.97</v>
      </c>
      <c r="X106" s="137">
        <v>373.51</v>
      </c>
      <c r="Y106" s="137">
        <v>188.65</v>
      </c>
      <c r="Z106" s="137">
        <v>749.19</v>
      </c>
      <c r="AA106" s="137">
        <v>17.02</v>
      </c>
      <c r="AB106" s="151">
        <v>3106.2</v>
      </c>
      <c r="AC106" s="137">
        <v>2231.59</v>
      </c>
      <c r="AD106" s="137">
        <v>368.36</v>
      </c>
      <c r="AE106" s="137">
        <v>125.28</v>
      </c>
      <c r="AF106" s="137">
        <v>70.75</v>
      </c>
      <c r="AG106" s="137">
        <v>734.5</v>
      </c>
      <c r="AH106" s="137">
        <v>0</v>
      </c>
      <c r="AI106" s="63" t="s">
        <v>513</v>
      </c>
      <c r="AJ106" s="20"/>
      <c r="AK106" s="20"/>
      <c r="AL106" s="144">
        <f t="shared" si="8"/>
        <v>780.55250000000024</v>
      </c>
      <c r="AM106" s="3">
        <f t="shared" si="9"/>
        <v>780.55250000000024</v>
      </c>
      <c r="AN106" s="132">
        <f t="shared" si="10"/>
        <v>632.24800000000027</v>
      </c>
      <c r="AO106" s="143">
        <f t="shared" si="13"/>
        <v>7.196401053671388</v>
      </c>
      <c r="AP106" s="143"/>
      <c r="AS106" s="129">
        <f t="shared" si="14"/>
        <v>18733.260000000006</v>
      </c>
      <c r="AT106" s="132">
        <f t="shared" si="12"/>
        <v>19669.923000000006</v>
      </c>
    </row>
    <row r="107" spans="1:46" ht="15.75" thickBot="1" x14ac:dyDescent="0.25">
      <c r="A107" s="97">
        <v>100</v>
      </c>
      <c r="B107" s="108">
        <v>5</v>
      </c>
      <c r="C107" s="109" t="s">
        <v>104</v>
      </c>
      <c r="D107" s="95">
        <v>17</v>
      </c>
      <c r="E107" s="62">
        <f t="shared" si="7"/>
        <v>2741.4</v>
      </c>
      <c r="F107" s="111">
        <v>2741.4</v>
      </c>
      <c r="G107" s="111"/>
      <c r="H107" s="115">
        <v>0</v>
      </c>
      <c r="I107" s="137">
        <v>673.35</v>
      </c>
      <c r="J107" s="137">
        <v>231.1</v>
      </c>
      <c r="K107" s="137">
        <v>408.19</v>
      </c>
      <c r="L107" s="137">
        <v>124.21</v>
      </c>
      <c r="M107" s="137">
        <v>26.72</v>
      </c>
      <c r="N107" s="137">
        <v>702.76</v>
      </c>
      <c r="O107" s="23">
        <v>0</v>
      </c>
      <c r="P107" s="137">
        <v>410.79</v>
      </c>
      <c r="Q107" s="137">
        <v>0</v>
      </c>
      <c r="R107" s="137">
        <v>0</v>
      </c>
      <c r="S107" s="137">
        <v>311.7</v>
      </c>
      <c r="T107" s="154">
        <v>4932.9799999999996</v>
      </c>
      <c r="U107" s="137">
        <v>620.72</v>
      </c>
      <c r="V107" s="137">
        <v>360.97</v>
      </c>
      <c r="W107" s="137">
        <v>164.79</v>
      </c>
      <c r="X107" s="137">
        <v>356.91</v>
      </c>
      <c r="Y107" s="137">
        <v>188.65</v>
      </c>
      <c r="Z107" s="137">
        <v>769.56</v>
      </c>
      <c r="AA107" s="137">
        <v>15.69</v>
      </c>
      <c r="AB107" s="151">
        <v>2292.3200000000002</v>
      </c>
      <c r="AC107" s="137">
        <v>2206.1799999999998</v>
      </c>
      <c r="AD107" s="137">
        <v>351.13</v>
      </c>
      <c r="AE107" s="137">
        <v>162.22999999999999</v>
      </c>
      <c r="AF107" s="137">
        <v>91.61</v>
      </c>
      <c r="AG107" s="137">
        <v>897.72</v>
      </c>
      <c r="AH107" s="137">
        <v>0</v>
      </c>
      <c r="AI107" s="63" t="s">
        <v>298</v>
      </c>
      <c r="AJ107" s="20"/>
      <c r="AK107" s="20"/>
      <c r="AL107" s="144">
        <f t="shared" si="8"/>
        <v>815.0139999999999</v>
      </c>
      <c r="AM107" s="3">
        <f t="shared" si="9"/>
        <v>815.0139999999999</v>
      </c>
      <c r="AN107" s="132">
        <f t="shared" si="10"/>
        <v>659.81899999999996</v>
      </c>
      <c r="AO107" s="143">
        <f t="shared" si="13"/>
        <v>7.4919212081418243</v>
      </c>
      <c r="AP107" s="143"/>
      <c r="AS107" s="129">
        <f t="shared" si="14"/>
        <v>19560.335999999996</v>
      </c>
      <c r="AT107" s="132">
        <f t="shared" si="12"/>
        <v>20538.352799999997</v>
      </c>
    </row>
    <row r="108" spans="1:46" ht="15.75" thickBot="1" x14ac:dyDescent="0.25">
      <c r="A108" s="97">
        <v>101</v>
      </c>
      <c r="B108" s="108">
        <v>5</v>
      </c>
      <c r="C108" s="109" t="s">
        <v>105</v>
      </c>
      <c r="D108" s="95">
        <v>19</v>
      </c>
      <c r="E108" s="62">
        <f t="shared" si="7"/>
        <v>4399.47</v>
      </c>
      <c r="F108" s="111">
        <v>4399.47</v>
      </c>
      <c r="G108" s="111"/>
      <c r="H108" s="115">
        <v>0</v>
      </c>
      <c r="I108" s="137">
        <v>944.1</v>
      </c>
      <c r="J108" s="137">
        <v>298.05</v>
      </c>
      <c r="K108" s="137">
        <v>677.94</v>
      </c>
      <c r="L108" s="137">
        <v>202.47</v>
      </c>
      <c r="M108" s="137">
        <v>40.08</v>
      </c>
      <c r="N108" s="137">
        <v>1297.57</v>
      </c>
      <c r="O108" s="23">
        <v>0</v>
      </c>
      <c r="P108" s="137">
        <v>659.25</v>
      </c>
      <c r="Q108" s="137">
        <v>0</v>
      </c>
      <c r="R108" s="137">
        <v>0</v>
      </c>
      <c r="S108" s="137">
        <v>462.36</v>
      </c>
      <c r="T108" s="154">
        <v>7697.57</v>
      </c>
      <c r="U108" s="137">
        <v>818.6</v>
      </c>
      <c r="V108" s="137">
        <v>465.27</v>
      </c>
      <c r="W108" s="137">
        <v>271.86</v>
      </c>
      <c r="X108" s="137">
        <v>608.96</v>
      </c>
      <c r="Y108" s="137">
        <v>282.95999999999998</v>
      </c>
      <c r="Z108" s="137">
        <v>1519.99</v>
      </c>
      <c r="AA108" s="137">
        <v>27.07</v>
      </c>
      <c r="AB108" s="151">
        <v>6147.51</v>
      </c>
      <c r="AC108" s="137">
        <v>3275.33</v>
      </c>
      <c r="AD108" s="137">
        <v>623.49</v>
      </c>
      <c r="AE108" s="137">
        <v>235.9</v>
      </c>
      <c r="AF108" s="137">
        <v>133.21</v>
      </c>
      <c r="AG108" s="137">
        <v>791.63</v>
      </c>
      <c r="AH108" s="137">
        <v>0</v>
      </c>
      <c r="AI108" s="63" t="s">
        <v>514</v>
      </c>
      <c r="AJ108" s="20"/>
      <c r="AK108" s="20"/>
      <c r="AL108" s="144">
        <f t="shared" si="8"/>
        <v>1374.0585000000003</v>
      </c>
      <c r="AM108" s="3">
        <f t="shared" si="9"/>
        <v>1374.0585000000003</v>
      </c>
      <c r="AN108" s="132">
        <f t="shared" si="10"/>
        <v>1170.7105000000001</v>
      </c>
      <c r="AO108" s="143">
        <f t="shared" si="13"/>
        <v>7.8705558169506791</v>
      </c>
      <c r="AP108" s="143"/>
      <c r="AS108" s="129">
        <f t="shared" si="14"/>
        <v>32977.404000000002</v>
      </c>
      <c r="AT108" s="132">
        <f t="shared" si="12"/>
        <v>34626.274200000007</v>
      </c>
    </row>
    <row r="109" spans="1:46" ht="15.75" thickBot="1" x14ac:dyDescent="0.25">
      <c r="A109" s="97">
        <v>102</v>
      </c>
      <c r="B109" s="108">
        <v>5</v>
      </c>
      <c r="C109" s="109" t="s">
        <v>106</v>
      </c>
      <c r="D109" s="95">
        <v>21</v>
      </c>
      <c r="E109" s="62">
        <f t="shared" si="7"/>
        <v>3226.5</v>
      </c>
      <c r="F109" s="111">
        <v>3226.5</v>
      </c>
      <c r="G109" s="111"/>
      <c r="H109" s="115">
        <v>0</v>
      </c>
      <c r="I109" s="137">
        <v>998.71</v>
      </c>
      <c r="J109" s="137">
        <v>197.3</v>
      </c>
      <c r="K109" s="137">
        <v>506.83</v>
      </c>
      <c r="L109" s="137">
        <v>140.82</v>
      </c>
      <c r="M109" s="137">
        <v>13.36</v>
      </c>
      <c r="N109" s="137">
        <v>386.08</v>
      </c>
      <c r="O109" s="23">
        <v>0</v>
      </c>
      <c r="P109" s="137">
        <v>483.48</v>
      </c>
      <c r="Q109" s="137">
        <v>0</v>
      </c>
      <c r="R109" s="137">
        <v>0</v>
      </c>
      <c r="S109" s="137">
        <v>613.01</v>
      </c>
      <c r="T109" s="154">
        <v>4783.1400000000003</v>
      </c>
      <c r="U109" s="137">
        <v>748.24</v>
      </c>
      <c r="V109" s="137">
        <v>307.87</v>
      </c>
      <c r="W109" s="137">
        <v>186.54</v>
      </c>
      <c r="X109" s="137">
        <v>403.88</v>
      </c>
      <c r="Y109" s="137">
        <v>94.31</v>
      </c>
      <c r="Z109" s="137">
        <v>429.14</v>
      </c>
      <c r="AA109" s="137">
        <v>45.16</v>
      </c>
      <c r="AB109" s="151">
        <v>3730.04</v>
      </c>
      <c r="AC109" s="137">
        <v>1327.36</v>
      </c>
      <c r="AD109" s="137">
        <v>388.32</v>
      </c>
      <c r="AE109" s="137">
        <v>165.94</v>
      </c>
      <c r="AF109" s="137">
        <v>93.7</v>
      </c>
      <c r="AG109" s="137">
        <v>1428.19</v>
      </c>
      <c r="AH109" s="137">
        <v>0</v>
      </c>
      <c r="AI109" s="63" t="s">
        <v>515</v>
      </c>
      <c r="AJ109" s="20"/>
      <c r="AK109" s="20"/>
      <c r="AL109" s="144">
        <f t="shared" si="8"/>
        <v>873.57100000000014</v>
      </c>
      <c r="AM109" s="3">
        <f t="shared" si="9"/>
        <v>873.57100000000014</v>
      </c>
      <c r="AN109" s="132">
        <f t="shared" si="10"/>
        <v>735.79350000000011</v>
      </c>
      <c r="AO109" s="143">
        <f t="shared" si="13"/>
        <v>6.8228697350069734</v>
      </c>
      <c r="AP109" s="143"/>
      <c r="AS109" s="129">
        <f t="shared" si="14"/>
        <v>20965.704000000002</v>
      </c>
      <c r="AT109" s="132">
        <f t="shared" si="12"/>
        <v>22013.989200000004</v>
      </c>
    </row>
    <row r="110" spans="1:46" ht="15.75" thickBot="1" x14ac:dyDescent="0.25">
      <c r="A110" s="97">
        <v>103</v>
      </c>
      <c r="B110" s="108">
        <v>5</v>
      </c>
      <c r="C110" s="109" t="s">
        <v>107</v>
      </c>
      <c r="D110" s="95">
        <v>23</v>
      </c>
      <c r="E110" s="62">
        <f t="shared" si="7"/>
        <v>4445.1000000000004</v>
      </c>
      <c r="F110" s="111">
        <v>4445.1000000000004</v>
      </c>
      <c r="G110" s="111"/>
      <c r="H110" s="115">
        <v>0</v>
      </c>
      <c r="I110" s="137">
        <v>1006.99</v>
      </c>
      <c r="J110" s="137">
        <v>344.72</v>
      </c>
      <c r="K110" s="137">
        <v>688.94</v>
      </c>
      <c r="L110" s="137">
        <v>198.59</v>
      </c>
      <c r="M110" s="137">
        <v>40.08</v>
      </c>
      <c r="N110" s="137">
        <v>1301.99</v>
      </c>
      <c r="O110" s="23">
        <v>0</v>
      </c>
      <c r="P110" s="137">
        <v>666.08</v>
      </c>
      <c r="Q110" s="137">
        <v>0</v>
      </c>
      <c r="R110" s="137">
        <v>0</v>
      </c>
      <c r="S110" s="137">
        <v>467.55</v>
      </c>
      <c r="T110" s="154">
        <v>7518.49</v>
      </c>
      <c r="U110" s="137">
        <v>898.92</v>
      </c>
      <c r="V110" s="137">
        <v>538.41</v>
      </c>
      <c r="W110" s="137">
        <v>267.77</v>
      </c>
      <c r="X110" s="137">
        <v>584.01</v>
      </c>
      <c r="Y110" s="137">
        <v>282.95999999999998</v>
      </c>
      <c r="Z110" s="137">
        <v>1521.49</v>
      </c>
      <c r="AA110" s="137">
        <v>25.88</v>
      </c>
      <c r="AB110" s="151">
        <v>6470.79</v>
      </c>
      <c r="AC110" s="137">
        <v>3269.57</v>
      </c>
      <c r="AD110" s="137">
        <v>521.17999999999995</v>
      </c>
      <c r="AE110" s="137">
        <v>206.09</v>
      </c>
      <c r="AF110" s="137">
        <v>116.38</v>
      </c>
      <c r="AG110" s="137">
        <v>942.61</v>
      </c>
      <c r="AH110" s="137">
        <v>0</v>
      </c>
      <c r="AI110" s="63" t="s">
        <v>516</v>
      </c>
      <c r="AJ110" s="20"/>
      <c r="AK110" s="20"/>
      <c r="AL110" s="144">
        <f t="shared" si="8"/>
        <v>1393.9745000000003</v>
      </c>
      <c r="AM110" s="3">
        <f t="shared" si="9"/>
        <v>1393.9745000000003</v>
      </c>
      <c r="AN110" s="132">
        <f t="shared" si="10"/>
        <v>1183.3655000000001</v>
      </c>
      <c r="AO110" s="143">
        <f t="shared" si="13"/>
        <v>7.902669771208747</v>
      </c>
      <c r="AP110" s="143"/>
      <c r="AS110" s="129">
        <f t="shared" si="14"/>
        <v>33455.387999999999</v>
      </c>
      <c r="AT110" s="132">
        <f t="shared" si="12"/>
        <v>35128.157400000004</v>
      </c>
    </row>
    <row r="111" spans="1:46" ht="15.75" thickBot="1" x14ac:dyDescent="0.25">
      <c r="A111" s="97">
        <v>104</v>
      </c>
      <c r="B111" s="108">
        <v>5</v>
      </c>
      <c r="C111" s="109" t="s">
        <v>108</v>
      </c>
      <c r="D111" s="95">
        <v>3</v>
      </c>
      <c r="E111" s="62">
        <f t="shared" si="7"/>
        <v>3495.26</v>
      </c>
      <c r="F111" s="111">
        <v>3495.26</v>
      </c>
      <c r="G111" s="111"/>
      <c r="H111" s="115">
        <v>0</v>
      </c>
      <c r="I111" s="137">
        <v>825.07</v>
      </c>
      <c r="J111" s="137">
        <v>300.10000000000002</v>
      </c>
      <c r="K111" s="137">
        <v>527.86</v>
      </c>
      <c r="L111" s="137">
        <v>149.82</v>
      </c>
      <c r="M111" s="137">
        <v>10.02</v>
      </c>
      <c r="N111" s="137">
        <v>363.99</v>
      </c>
      <c r="O111" s="23">
        <v>0</v>
      </c>
      <c r="P111" s="137">
        <v>523.75</v>
      </c>
      <c r="Q111" s="137">
        <v>0</v>
      </c>
      <c r="R111" s="137">
        <v>0</v>
      </c>
      <c r="S111" s="137">
        <v>342.87</v>
      </c>
      <c r="T111" s="154">
        <v>4935.28</v>
      </c>
      <c r="U111" s="137">
        <v>771.53</v>
      </c>
      <c r="V111" s="137">
        <v>468.89</v>
      </c>
      <c r="W111" s="137">
        <v>245.13</v>
      </c>
      <c r="X111" s="137">
        <v>421.12</v>
      </c>
      <c r="Y111" s="137">
        <v>70.739999999999995</v>
      </c>
      <c r="Z111" s="137">
        <v>388.91</v>
      </c>
      <c r="AA111" s="137">
        <v>36.65</v>
      </c>
      <c r="AB111" s="151">
        <v>6521.59</v>
      </c>
      <c r="AC111" s="137">
        <v>2928.5</v>
      </c>
      <c r="AD111" s="137">
        <v>241.75</v>
      </c>
      <c r="AE111" s="137">
        <v>221.56</v>
      </c>
      <c r="AF111" s="137">
        <v>125.12</v>
      </c>
      <c r="AG111" s="137">
        <v>2570.7399999999998</v>
      </c>
      <c r="AH111" s="137">
        <v>0</v>
      </c>
      <c r="AI111" s="63" t="s">
        <v>615</v>
      </c>
      <c r="AJ111" s="20"/>
      <c r="AK111" s="20"/>
      <c r="AL111" s="144">
        <f t="shared" si="8"/>
        <v>1149.5494999999999</v>
      </c>
      <c r="AM111" s="3">
        <f t="shared" si="9"/>
        <v>1149.5494999999999</v>
      </c>
      <c r="AN111" s="132">
        <f t="shared" si="10"/>
        <v>874.58750000000009</v>
      </c>
      <c r="AO111" s="143">
        <f t="shared" si="13"/>
        <v>8.287980693853962</v>
      </c>
      <c r="AP111" s="143"/>
      <c r="AS111" s="129">
        <f t="shared" si="14"/>
        <v>27589.187999999998</v>
      </c>
      <c r="AT111" s="132">
        <f t="shared" si="12"/>
        <v>28968.647399999998</v>
      </c>
    </row>
    <row r="112" spans="1:46" ht="15.75" thickBot="1" x14ac:dyDescent="0.25">
      <c r="A112" s="97">
        <v>105</v>
      </c>
      <c r="B112" s="108">
        <v>5</v>
      </c>
      <c r="C112" s="109" t="s">
        <v>109</v>
      </c>
      <c r="D112" s="95">
        <v>5</v>
      </c>
      <c r="E112" s="62">
        <f t="shared" si="7"/>
        <v>4338.87</v>
      </c>
      <c r="F112" s="111">
        <v>4219.07</v>
      </c>
      <c r="G112" s="111"/>
      <c r="H112" s="115">
        <v>119.8</v>
      </c>
      <c r="I112" s="137">
        <v>615.02</v>
      </c>
      <c r="J112" s="137">
        <v>278.19</v>
      </c>
      <c r="K112" s="137">
        <v>779.64</v>
      </c>
      <c r="L112" s="137">
        <v>223</v>
      </c>
      <c r="M112" s="137">
        <v>20.05</v>
      </c>
      <c r="N112" s="137">
        <v>617.73</v>
      </c>
      <c r="O112" s="23">
        <v>0</v>
      </c>
      <c r="P112" s="137">
        <v>632.21</v>
      </c>
      <c r="Q112" s="137">
        <v>0</v>
      </c>
      <c r="R112" s="137">
        <v>0</v>
      </c>
      <c r="S112" s="137">
        <v>413.01</v>
      </c>
      <c r="T112" s="154">
        <v>4610.5</v>
      </c>
      <c r="U112" s="137">
        <v>640</v>
      </c>
      <c r="V112" s="137">
        <v>434.31</v>
      </c>
      <c r="W112" s="137">
        <v>358.82</v>
      </c>
      <c r="X112" s="137">
        <v>627.69000000000005</v>
      </c>
      <c r="Y112" s="137">
        <v>141.49</v>
      </c>
      <c r="Z112" s="137">
        <v>712.9</v>
      </c>
      <c r="AA112" s="137">
        <v>40.380000000000003</v>
      </c>
      <c r="AB112" s="151">
        <v>6162.78</v>
      </c>
      <c r="AC112" s="137">
        <v>2067.79</v>
      </c>
      <c r="AD112" s="137">
        <v>356.37</v>
      </c>
      <c r="AE112" s="137">
        <v>65.02</v>
      </c>
      <c r="AF112" s="137">
        <v>36.72</v>
      </c>
      <c r="AG112" s="137">
        <v>1142.55</v>
      </c>
      <c r="AH112" s="137">
        <v>0</v>
      </c>
      <c r="AI112" s="63" t="s">
        <v>616</v>
      </c>
      <c r="AJ112" s="20"/>
      <c r="AK112" s="20"/>
      <c r="AL112" s="144">
        <f t="shared" si="8"/>
        <v>1048.8084999999999</v>
      </c>
      <c r="AM112" s="3">
        <f t="shared" si="9"/>
        <v>1048.8084999999999</v>
      </c>
      <c r="AN112" s="132">
        <f t="shared" si="10"/>
        <v>888.29149999999993</v>
      </c>
      <c r="AO112" s="143">
        <f t="shared" si="13"/>
        <v>6.0914418270194766</v>
      </c>
      <c r="AP112" s="143"/>
      <c r="AS112" s="129">
        <f t="shared" si="14"/>
        <v>25171.403999999999</v>
      </c>
      <c r="AT112" s="132">
        <f t="shared" si="12"/>
        <v>26429.974200000001</v>
      </c>
    </row>
    <row r="113" spans="1:46" ht="15.75" thickBot="1" x14ac:dyDescent="0.25">
      <c r="A113" s="97">
        <v>106</v>
      </c>
      <c r="B113" s="108">
        <v>5</v>
      </c>
      <c r="C113" s="109" t="s">
        <v>110</v>
      </c>
      <c r="D113" s="95">
        <v>7</v>
      </c>
      <c r="E113" s="62">
        <f t="shared" si="7"/>
        <v>4446.67</v>
      </c>
      <c r="F113" s="111">
        <v>4446.67</v>
      </c>
      <c r="G113" s="111"/>
      <c r="H113" s="115">
        <v>0</v>
      </c>
      <c r="I113" s="137">
        <v>1005.63</v>
      </c>
      <c r="J113" s="137">
        <v>344.25</v>
      </c>
      <c r="K113" s="137">
        <v>686.4</v>
      </c>
      <c r="L113" s="137">
        <v>198.39</v>
      </c>
      <c r="M113" s="137">
        <v>40.08</v>
      </c>
      <c r="N113" s="137">
        <v>1296.25</v>
      </c>
      <c r="O113" s="23">
        <v>0</v>
      </c>
      <c r="P113" s="137">
        <v>666.32</v>
      </c>
      <c r="Q113" s="137">
        <v>0</v>
      </c>
      <c r="R113" s="137">
        <v>0</v>
      </c>
      <c r="S113" s="137">
        <v>467.55</v>
      </c>
      <c r="T113" s="154">
        <v>8163.26</v>
      </c>
      <c r="U113" s="137">
        <v>897.17</v>
      </c>
      <c r="V113" s="137">
        <v>537.66999999999996</v>
      </c>
      <c r="W113" s="137">
        <v>269.67</v>
      </c>
      <c r="X113" s="137">
        <v>581.38</v>
      </c>
      <c r="Y113" s="137">
        <v>282.95999999999998</v>
      </c>
      <c r="Z113" s="137">
        <v>1513.22</v>
      </c>
      <c r="AA113" s="137">
        <v>29.83</v>
      </c>
      <c r="AB113" s="151">
        <v>6540.54</v>
      </c>
      <c r="AC113" s="137">
        <v>3319.59</v>
      </c>
      <c r="AD113" s="137">
        <v>551.69000000000005</v>
      </c>
      <c r="AE113" s="137">
        <v>235.76</v>
      </c>
      <c r="AF113" s="137">
        <v>133.13</v>
      </c>
      <c r="AG113" s="137">
        <v>1142.55</v>
      </c>
      <c r="AH113" s="137">
        <v>0</v>
      </c>
      <c r="AI113" s="63" t="s">
        <v>521</v>
      </c>
      <c r="AJ113" s="20"/>
      <c r="AK113" s="20"/>
      <c r="AL113" s="144">
        <f t="shared" si="8"/>
        <v>1445.1645000000001</v>
      </c>
      <c r="AM113" s="3">
        <f t="shared" si="9"/>
        <v>1445.1645000000001</v>
      </c>
      <c r="AN113" s="132">
        <f t="shared" si="10"/>
        <v>1222.0575000000001</v>
      </c>
      <c r="AO113" s="143">
        <f t="shared" si="13"/>
        <v>8.189981581722952</v>
      </c>
      <c r="AP113" s="143"/>
      <c r="AS113" s="129">
        <f t="shared" si="14"/>
        <v>34683.947999999997</v>
      </c>
      <c r="AT113" s="132">
        <f t="shared" si="12"/>
        <v>36418.145400000001</v>
      </c>
    </row>
    <row r="114" spans="1:46" ht="15.75" thickBot="1" x14ac:dyDescent="0.25">
      <c r="A114" s="97">
        <v>107</v>
      </c>
      <c r="B114" s="108">
        <v>5</v>
      </c>
      <c r="C114" s="109" t="s">
        <v>111</v>
      </c>
      <c r="D114" s="95">
        <v>9</v>
      </c>
      <c r="E114" s="62">
        <f t="shared" si="7"/>
        <v>4480.2</v>
      </c>
      <c r="F114" s="111">
        <v>4480.2</v>
      </c>
      <c r="G114" s="111"/>
      <c r="H114" s="115">
        <v>0</v>
      </c>
      <c r="I114" s="137">
        <v>1006.6</v>
      </c>
      <c r="J114" s="137">
        <v>344.58</v>
      </c>
      <c r="K114" s="137">
        <v>696.86</v>
      </c>
      <c r="L114" s="137">
        <v>199.35</v>
      </c>
      <c r="M114" s="137">
        <v>40.08</v>
      </c>
      <c r="N114" s="137">
        <v>1296.8699999999999</v>
      </c>
      <c r="O114" s="23">
        <v>0</v>
      </c>
      <c r="P114" s="137">
        <v>671.34</v>
      </c>
      <c r="Q114" s="137">
        <v>0</v>
      </c>
      <c r="R114" s="137">
        <v>0</v>
      </c>
      <c r="S114" s="137">
        <v>467.55</v>
      </c>
      <c r="T114" s="154">
        <v>8199.77</v>
      </c>
      <c r="U114" s="137">
        <v>898.42</v>
      </c>
      <c r="V114" s="137">
        <v>538.20000000000005</v>
      </c>
      <c r="W114" s="137">
        <v>272.27999999999997</v>
      </c>
      <c r="X114" s="137">
        <v>577.02</v>
      </c>
      <c r="Y114" s="137">
        <v>282.95999999999998</v>
      </c>
      <c r="Z114" s="137">
        <v>1519.12</v>
      </c>
      <c r="AA114" s="137">
        <v>27.31</v>
      </c>
      <c r="AB114" s="151">
        <v>6116.26</v>
      </c>
      <c r="AC114" s="137">
        <v>3324.69</v>
      </c>
      <c r="AD114" s="137">
        <v>484.73</v>
      </c>
      <c r="AE114" s="137">
        <v>212.06</v>
      </c>
      <c r="AF114" s="137">
        <v>119.75</v>
      </c>
      <c r="AG114" s="137">
        <v>1101.75</v>
      </c>
      <c r="AH114" s="137">
        <v>0</v>
      </c>
      <c r="AI114" s="63" t="s">
        <v>522</v>
      </c>
      <c r="AJ114" s="20"/>
      <c r="AK114" s="20"/>
      <c r="AL114" s="144">
        <f t="shared" si="8"/>
        <v>1419.8775000000001</v>
      </c>
      <c r="AM114" s="3">
        <f t="shared" si="9"/>
        <v>1419.8775000000001</v>
      </c>
      <c r="AN114" s="132">
        <f t="shared" si="10"/>
        <v>1198.5555000000002</v>
      </c>
      <c r="AO114" s="143">
        <f t="shared" si="13"/>
        <v>7.9864543993571706</v>
      </c>
      <c r="AP114" s="143"/>
      <c r="AS114" s="129">
        <f t="shared" si="14"/>
        <v>34077.06</v>
      </c>
      <c r="AT114" s="132">
        <f t="shared" si="12"/>
        <v>35780.913</v>
      </c>
    </row>
    <row r="115" spans="1:46" ht="15.75" thickBot="1" x14ac:dyDescent="0.25">
      <c r="A115" s="97">
        <v>108</v>
      </c>
      <c r="B115" s="108">
        <v>5</v>
      </c>
      <c r="C115" s="109" t="s">
        <v>112</v>
      </c>
      <c r="D115" s="95">
        <v>2</v>
      </c>
      <c r="E115" s="62">
        <f t="shared" si="7"/>
        <v>3330.77</v>
      </c>
      <c r="F115" s="111">
        <v>3330.77</v>
      </c>
      <c r="G115" s="111"/>
      <c r="H115" s="115">
        <v>0</v>
      </c>
      <c r="I115" s="137">
        <v>685.15</v>
      </c>
      <c r="J115" s="137">
        <v>196.38</v>
      </c>
      <c r="K115" s="137">
        <v>569.1</v>
      </c>
      <c r="L115" s="137">
        <v>147.25</v>
      </c>
      <c r="M115" s="137">
        <v>6.69</v>
      </c>
      <c r="N115" s="137">
        <v>163.80000000000001</v>
      </c>
      <c r="O115" s="23">
        <v>0</v>
      </c>
      <c r="P115" s="137">
        <v>499.11</v>
      </c>
      <c r="Q115" s="137">
        <v>0</v>
      </c>
      <c r="R115" s="137">
        <v>0</v>
      </c>
      <c r="S115" s="137">
        <v>394.82</v>
      </c>
      <c r="T115" s="154">
        <v>4597.42</v>
      </c>
      <c r="U115" s="137">
        <v>532.39</v>
      </c>
      <c r="V115" s="137">
        <v>306.44</v>
      </c>
      <c r="W115" s="137">
        <v>274.94</v>
      </c>
      <c r="X115" s="137">
        <v>396.62</v>
      </c>
      <c r="Y115" s="137">
        <v>47.16</v>
      </c>
      <c r="Z115" s="137">
        <v>185.13</v>
      </c>
      <c r="AA115" s="137">
        <v>0</v>
      </c>
      <c r="AB115" s="151">
        <v>6136.39</v>
      </c>
      <c r="AC115" s="137">
        <v>725.53</v>
      </c>
      <c r="AD115" s="137">
        <v>525.85</v>
      </c>
      <c r="AE115" s="137">
        <v>167.3</v>
      </c>
      <c r="AF115" s="137">
        <v>94.48</v>
      </c>
      <c r="AG115" s="137">
        <v>873.24</v>
      </c>
      <c r="AH115" s="137">
        <v>0</v>
      </c>
      <c r="AI115" s="63" t="s">
        <v>523</v>
      </c>
      <c r="AJ115" s="20"/>
      <c r="AK115" s="20"/>
      <c r="AL115" s="144">
        <f t="shared" si="8"/>
        <v>876.25950000000012</v>
      </c>
      <c r="AM115" s="3">
        <f t="shared" si="9"/>
        <v>876.25950000000012</v>
      </c>
      <c r="AN115" s="132">
        <f t="shared" si="10"/>
        <v>796.32100000000003</v>
      </c>
      <c r="AO115" s="143">
        <f t="shared" si="13"/>
        <v>6.6296199977782919</v>
      </c>
      <c r="AP115" s="143"/>
      <c r="AS115" s="129">
        <f t="shared" si="14"/>
        <v>21030.228000000003</v>
      </c>
      <c r="AT115" s="132">
        <f t="shared" si="12"/>
        <v>22081.739400000002</v>
      </c>
    </row>
    <row r="116" spans="1:46" s="11" customFormat="1" ht="15.75" thickBot="1" x14ac:dyDescent="0.25">
      <c r="A116" s="97">
        <v>109</v>
      </c>
      <c r="B116" s="116">
        <v>5</v>
      </c>
      <c r="C116" s="117" t="s">
        <v>402</v>
      </c>
      <c r="D116" s="118" t="s">
        <v>332</v>
      </c>
      <c r="E116" s="119">
        <f t="shared" si="7"/>
        <v>4981.8999999999996</v>
      </c>
      <c r="F116" s="120">
        <v>4981.8999999999996</v>
      </c>
      <c r="G116" s="120"/>
      <c r="H116" s="121">
        <v>0</v>
      </c>
      <c r="I116" s="137">
        <v>990.32</v>
      </c>
      <c r="J116" s="137">
        <v>405.63</v>
      </c>
      <c r="K116" s="137">
        <v>791.01</v>
      </c>
      <c r="L116" s="137">
        <v>289.49</v>
      </c>
      <c r="M116" s="137">
        <v>40.08</v>
      </c>
      <c r="N116" s="137">
        <v>1515.45</v>
      </c>
      <c r="O116" s="122">
        <v>0</v>
      </c>
      <c r="P116" s="137">
        <v>746.52</v>
      </c>
      <c r="Q116" s="137">
        <v>0</v>
      </c>
      <c r="R116" s="137">
        <v>0</v>
      </c>
      <c r="S116" s="137">
        <v>462.36</v>
      </c>
      <c r="T116" s="137">
        <v>5626.91</v>
      </c>
      <c r="U116" s="137">
        <v>943.33</v>
      </c>
      <c r="V116" s="137">
        <v>633.39</v>
      </c>
      <c r="W116" s="137">
        <v>403.15</v>
      </c>
      <c r="X116" s="137">
        <v>798.53</v>
      </c>
      <c r="Y116" s="137">
        <v>282.95999999999998</v>
      </c>
      <c r="Z116" s="137">
        <v>1827.28</v>
      </c>
      <c r="AA116" s="137">
        <v>89.32</v>
      </c>
      <c r="AB116" s="137">
        <v>5575.05</v>
      </c>
      <c r="AC116" s="137">
        <v>3526.61</v>
      </c>
      <c r="AD116" s="137">
        <v>763.67</v>
      </c>
      <c r="AE116" s="137">
        <v>250.95</v>
      </c>
      <c r="AF116" s="137">
        <v>141.71</v>
      </c>
      <c r="AG116" s="137">
        <v>1836.24</v>
      </c>
      <c r="AH116" s="137">
        <v>0</v>
      </c>
      <c r="AI116" s="123" t="s">
        <v>611</v>
      </c>
      <c r="AJ116" s="124"/>
      <c r="AK116" s="124"/>
      <c r="AL116" s="146">
        <f t="shared" si="8"/>
        <v>1396.998</v>
      </c>
      <c r="AM116" s="147">
        <f t="shared" si="9"/>
        <v>1396.998</v>
      </c>
      <c r="AN116" s="148">
        <f t="shared" si="10"/>
        <v>1128.8554999999999</v>
      </c>
      <c r="AO116" s="149">
        <f t="shared" si="13"/>
        <v>7.0664504707039475</v>
      </c>
      <c r="AP116" s="149"/>
      <c r="AS116" s="150"/>
      <c r="AT116" s="148">
        <f t="shared" si="12"/>
        <v>0</v>
      </c>
    </row>
    <row r="117" spans="1:46" ht="15.75" thickBot="1" x14ac:dyDescent="0.25">
      <c r="A117" s="97">
        <v>110</v>
      </c>
      <c r="B117" s="108">
        <v>5</v>
      </c>
      <c r="C117" s="109" t="s">
        <v>113</v>
      </c>
      <c r="D117" s="95">
        <v>1</v>
      </c>
      <c r="E117" s="62">
        <f t="shared" si="7"/>
        <v>4384.4799999999996</v>
      </c>
      <c r="F117" s="111">
        <v>4333.78</v>
      </c>
      <c r="G117" s="111"/>
      <c r="H117" s="115">
        <v>50.7</v>
      </c>
      <c r="I117" s="137">
        <v>1001.05</v>
      </c>
      <c r="J117" s="137">
        <v>344.31</v>
      </c>
      <c r="K117" s="137">
        <v>654.36</v>
      </c>
      <c r="L117" s="137">
        <v>0</v>
      </c>
      <c r="M117" s="137">
        <v>40.08</v>
      </c>
      <c r="N117" s="137">
        <v>973.77</v>
      </c>
      <c r="O117" s="23">
        <v>0</v>
      </c>
      <c r="P117" s="137">
        <v>649.41</v>
      </c>
      <c r="Q117" s="137">
        <v>0</v>
      </c>
      <c r="R117" s="137">
        <v>0</v>
      </c>
      <c r="S117" s="137">
        <v>1371.49</v>
      </c>
      <c r="T117" s="154">
        <v>8699.2800000000007</v>
      </c>
      <c r="U117" s="137">
        <v>896.01</v>
      </c>
      <c r="V117" s="137">
        <v>537.77</v>
      </c>
      <c r="W117" s="137">
        <v>261.33999999999997</v>
      </c>
      <c r="X117" s="137">
        <v>0</v>
      </c>
      <c r="Y117" s="137">
        <v>282.95999999999998</v>
      </c>
      <c r="Z117" s="137">
        <v>1514.91</v>
      </c>
      <c r="AA117" s="137">
        <v>29.43</v>
      </c>
      <c r="AB117" s="151">
        <v>5708.87</v>
      </c>
      <c r="AC117" s="137">
        <v>3211.11</v>
      </c>
      <c r="AD117" s="137">
        <v>709.09</v>
      </c>
      <c r="AE117" s="137">
        <v>209.04</v>
      </c>
      <c r="AF117" s="137">
        <v>118.05</v>
      </c>
      <c r="AG117" s="137">
        <v>1020.14</v>
      </c>
      <c r="AH117" s="137">
        <v>0</v>
      </c>
      <c r="AI117" s="63" t="s">
        <v>524</v>
      </c>
      <c r="AJ117" s="20"/>
      <c r="AK117" s="20"/>
      <c r="AL117" s="144">
        <f t="shared" si="8"/>
        <v>1411.6235000000001</v>
      </c>
      <c r="AM117" s="3">
        <f t="shared" si="9"/>
        <v>1411.6235000000001</v>
      </c>
      <c r="AN117" s="132">
        <f t="shared" si="10"/>
        <v>1200.0610000000001</v>
      </c>
      <c r="AO117" s="143">
        <f t="shared" si="13"/>
        <v>8.1133708444330921</v>
      </c>
      <c r="AP117" s="143"/>
      <c r="AS117" s="129">
        <f t="shared" si="14"/>
        <v>33878.964</v>
      </c>
      <c r="AT117" s="132">
        <f t="shared" si="12"/>
        <v>35572.912199999999</v>
      </c>
    </row>
    <row r="118" spans="1:46" ht="15.75" thickBot="1" x14ac:dyDescent="0.25">
      <c r="A118" s="97">
        <v>111</v>
      </c>
      <c r="B118" s="108">
        <v>5</v>
      </c>
      <c r="C118" s="109" t="s">
        <v>117</v>
      </c>
      <c r="D118" s="95">
        <v>10</v>
      </c>
      <c r="E118" s="62">
        <f t="shared" si="7"/>
        <v>3117.0899999999997</v>
      </c>
      <c r="F118" s="111">
        <v>3076.99</v>
      </c>
      <c r="G118" s="111"/>
      <c r="H118" s="115">
        <v>40.1</v>
      </c>
      <c r="I118" s="137">
        <v>677.53</v>
      </c>
      <c r="J118" s="137">
        <v>249.5</v>
      </c>
      <c r="K118" s="137">
        <v>462.41</v>
      </c>
      <c r="L118" s="137">
        <v>0</v>
      </c>
      <c r="M118" s="137">
        <v>0</v>
      </c>
      <c r="N118" s="137">
        <v>523.57000000000005</v>
      </c>
      <c r="O118" s="23">
        <v>0</v>
      </c>
      <c r="P118" s="137">
        <v>461.08</v>
      </c>
      <c r="Q118" s="137">
        <v>0</v>
      </c>
      <c r="R118" s="137">
        <v>0</v>
      </c>
      <c r="S118" s="137">
        <v>1028.6199999999999</v>
      </c>
      <c r="T118" s="154">
        <v>4234.93</v>
      </c>
      <c r="U118" s="137">
        <v>574.33000000000004</v>
      </c>
      <c r="V118" s="137">
        <v>389.28</v>
      </c>
      <c r="W118" s="137">
        <v>185.13</v>
      </c>
      <c r="X118" s="137">
        <v>0</v>
      </c>
      <c r="Y118" s="137">
        <v>0</v>
      </c>
      <c r="Z118" s="137">
        <v>636.58000000000004</v>
      </c>
      <c r="AA118" s="137">
        <v>18.829999999999998</v>
      </c>
      <c r="AB118" s="151">
        <v>3863.34</v>
      </c>
      <c r="AC118" s="137">
        <v>2425.4299999999998</v>
      </c>
      <c r="AD118" s="137">
        <v>406.2</v>
      </c>
      <c r="AE118" s="137">
        <v>167.47</v>
      </c>
      <c r="AF118" s="137">
        <v>94.57</v>
      </c>
      <c r="AG118" s="137">
        <v>1248.6500000000001</v>
      </c>
      <c r="AH118" s="137">
        <v>0</v>
      </c>
      <c r="AI118" s="63" t="s">
        <v>525</v>
      </c>
      <c r="AJ118" s="20"/>
      <c r="AK118" s="20"/>
      <c r="AL118" s="144">
        <f t="shared" si="8"/>
        <v>882.37250000000029</v>
      </c>
      <c r="AM118" s="3">
        <f t="shared" si="9"/>
        <v>882.37250000000029</v>
      </c>
      <c r="AN118" s="132">
        <f t="shared" si="10"/>
        <v>698.66850000000011</v>
      </c>
      <c r="AO118" s="143">
        <f t="shared" si="13"/>
        <v>7.1335081758948284</v>
      </c>
      <c r="AP118" s="143"/>
      <c r="AS118" s="129">
        <f t="shared" si="14"/>
        <v>21176.940000000006</v>
      </c>
      <c r="AT118" s="132">
        <f t="shared" si="12"/>
        <v>22235.787000000008</v>
      </c>
    </row>
    <row r="119" spans="1:46" ht="15.75" thickBot="1" x14ac:dyDescent="0.25">
      <c r="A119" s="97">
        <v>112</v>
      </c>
      <c r="B119" s="108">
        <v>5</v>
      </c>
      <c r="C119" s="109" t="s">
        <v>403</v>
      </c>
      <c r="D119" s="95" t="s">
        <v>321</v>
      </c>
      <c r="E119" s="62">
        <f t="shared" si="7"/>
        <v>4424.74</v>
      </c>
      <c r="F119" s="111">
        <v>4424.74</v>
      </c>
      <c r="G119" s="111"/>
      <c r="H119" s="115">
        <v>0</v>
      </c>
      <c r="I119" s="137">
        <v>1003.45</v>
      </c>
      <c r="J119" s="137">
        <v>343.46</v>
      </c>
      <c r="K119" s="137">
        <v>661.94</v>
      </c>
      <c r="L119" s="137">
        <v>197.54</v>
      </c>
      <c r="M119" s="137">
        <v>40.08</v>
      </c>
      <c r="N119" s="137">
        <v>964.65</v>
      </c>
      <c r="O119" s="23">
        <v>0</v>
      </c>
      <c r="P119" s="137">
        <v>663.03</v>
      </c>
      <c r="Q119" s="137">
        <v>0</v>
      </c>
      <c r="R119" s="137">
        <v>0</v>
      </c>
      <c r="S119" s="137">
        <v>467.55</v>
      </c>
      <c r="T119" s="154">
        <v>7667.16</v>
      </c>
      <c r="U119" s="137">
        <v>894.4</v>
      </c>
      <c r="V119" s="137">
        <v>536.47</v>
      </c>
      <c r="W119" s="137">
        <v>271.86</v>
      </c>
      <c r="X119" s="137">
        <v>581.95000000000005</v>
      </c>
      <c r="Y119" s="137">
        <v>282.95999999999998</v>
      </c>
      <c r="Z119" s="137">
        <v>1500.41</v>
      </c>
      <c r="AA119" s="137">
        <v>32.020000000000003</v>
      </c>
      <c r="AB119" s="151">
        <v>6033.03</v>
      </c>
      <c r="AC119" s="137">
        <v>3263.88</v>
      </c>
      <c r="AD119" s="137">
        <v>549.62</v>
      </c>
      <c r="AE119" s="137">
        <v>216.18</v>
      </c>
      <c r="AF119" s="137">
        <v>122.08</v>
      </c>
      <c r="AG119" s="137">
        <v>1958.66</v>
      </c>
      <c r="AH119" s="137">
        <v>0</v>
      </c>
      <c r="AI119" s="63" t="s">
        <v>526</v>
      </c>
      <c r="AJ119" s="20"/>
      <c r="AK119" s="20"/>
      <c r="AL119" s="144">
        <f t="shared" si="8"/>
        <v>1412.6190000000001</v>
      </c>
      <c r="AM119" s="3">
        <f t="shared" si="9"/>
        <v>1412.6190000000001</v>
      </c>
      <c r="AN119" s="132">
        <f t="shared" si="10"/>
        <v>1151.492</v>
      </c>
      <c r="AO119" s="143">
        <f t="shared" si="13"/>
        <v>8.0452182049114764</v>
      </c>
      <c r="AP119" s="143"/>
      <c r="AS119" s="129">
        <f t="shared" si="14"/>
        <v>33902.856</v>
      </c>
      <c r="AT119" s="132">
        <f t="shared" si="12"/>
        <v>35597.998800000001</v>
      </c>
    </row>
    <row r="120" spans="1:46" ht="15.75" thickBot="1" x14ac:dyDescent="0.25">
      <c r="A120" s="97">
        <v>113</v>
      </c>
      <c r="B120" s="108">
        <v>5</v>
      </c>
      <c r="C120" s="109" t="s">
        <v>118</v>
      </c>
      <c r="D120" s="95">
        <v>12</v>
      </c>
      <c r="E120" s="62">
        <f t="shared" si="7"/>
        <v>2951.8</v>
      </c>
      <c r="F120" s="111">
        <v>2694.5</v>
      </c>
      <c r="G120" s="111"/>
      <c r="H120" s="115">
        <v>257.3</v>
      </c>
      <c r="I120" s="137">
        <v>649.67999999999995</v>
      </c>
      <c r="J120" s="137">
        <v>219.91</v>
      </c>
      <c r="K120" s="137">
        <v>424.38</v>
      </c>
      <c r="L120" s="137">
        <v>0</v>
      </c>
      <c r="M120" s="137">
        <v>26.72</v>
      </c>
      <c r="N120" s="137">
        <v>565.29999999999995</v>
      </c>
      <c r="O120" s="23">
        <v>0</v>
      </c>
      <c r="P120" s="137">
        <v>403.76</v>
      </c>
      <c r="Q120" s="137">
        <v>0</v>
      </c>
      <c r="R120" s="137">
        <v>0</v>
      </c>
      <c r="S120" s="137">
        <v>903.94</v>
      </c>
      <c r="T120" s="154">
        <v>5171.92</v>
      </c>
      <c r="U120" s="137">
        <v>595.09</v>
      </c>
      <c r="V120" s="137">
        <v>344.19</v>
      </c>
      <c r="W120" s="137">
        <v>132.94</v>
      </c>
      <c r="X120" s="137">
        <v>0</v>
      </c>
      <c r="Y120" s="137">
        <v>188.65</v>
      </c>
      <c r="Z120" s="137">
        <v>751.36</v>
      </c>
      <c r="AA120" s="137">
        <v>20.8</v>
      </c>
      <c r="AB120" s="151">
        <v>3307.99</v>
      </c>
      <c r="AC120" s="137">
        <v>2251.1</v>
      </c>
      <c r="AD120" s="137">
        <v>475.19</v>
      </c>
      <c r="AE120" s="137">
        <v>71.77</v>
      </c>
      <c r="AF120" s="137">
        <v>40.53</v>
      </c>
      <c r="AG120" s="137">
        <v>816.11</v>
      </c>
      <c r="AH120" s="137">
        <v>0</v>
      </c>
      <c r="AI120" s="63" t="s">
        <v>527</v>
      </c>
      <c r="AJ120" s="20"/>
      <c r="AK120" s="20"/>
      <c r="AL120" s="144">
        <f t="shared" si="8"/>
        <v>868.06650000000013</v>
      </c>
      <c r="AM120" s="3">
        <f t="shared" si="9"/>
        <v>868.06650000000013</v>
      </c>
      <c r="AN120" s="132">
        <f t="shared" si="10"/>
        <v>714.70600000000013</v>
      </c>
      <c r="AO120" s="143">
        <f t="shared" si="13"/>
        <v>7.4108258689613127</v>
      </c>
      <c r="AP120" s="143"/>
      <c r="AS120" s="129">
        <f t="shared" si="14"/>
        <v>20833.596000000001</v>
      </c>
      <c r="AT120" s="132">
        <f t="shared" si="12"/>
        <v>21875.275800000003</v>
      </c>
    </row>
    <row r="121" spans="1:46" ht="15.75" thickBot="1" x14ac:dyDescent="0.25">
      <c r="A121" s="97">
        <v>114</v>
      </c>
      <c r="B121" s="108">
        <v>5</v>
      </c>
      <c r="C121" s="109" t="s">
        <v>119</v>
      </c>
      <c r="D121" s="95">
        <v>13</v>
      </c>
      <c r="E121" s="62">
        <f t="shared" si="7"/>
        <v>2749.61</v>
      </c>
      <c r="F121" s="111">
        <v>2749.61</v>
      </c>
      <c r="G121" s="111"/>
      <c r="H121" s="115">
        <v>0</v>
      </c>
      <c r="I121" s="137">
        <v>678.65</v>
      </c>
      <c r="J121" s="137">
        <v>236.36</v>
      </c>
      <c r="K121" s="137">
        <v>407.92</v>
      </c>
      <c r="L121" s="137">
        <v>0</v>
      </c>
      <c r="M121" s="137">
        <v>50.11</v>
      </c>
      <c r="N121" s="137">
        <v>589.75</v>
      </c>
      <c r="O121" s="23">
        <v>0</v>
      </c>
      <c r="P121" s="137">
        <v>412.02</v>
      </c>
      <c r="Q121" s="137">
        <v>0</v>
      </c>
      <c r="R121" s="137">
        <v>0</v>
      </c>
      <c r="S121" s="137">
        <v>1075.3699999999999</v>
      </c>
      <c r="T121" s="154">
        <v>5122.82</v>
      </c>
      <c r="U121" s="137">
        <v>569.61</v>
      </c>
      <c r="V121" s="137">
        <v>369.11</v>
      </c>
      <c r="W121" s="137">
        <v>162.19999999999999</v>
      </c>
      <c r="X121" s="137">
        <v>0</v>
      </c>
      <c r="Y121" s="137">
        <v>16.87</v>
      </c>
      <c r="Z121" s="137">
        <v>855.03</v>
      </c>
      <c r="AA121" s="137">
        <v>20.010000000000002</v>
      </c>
      <c r="AB121" s="151">
        <v>4067.32</v>
      </c>
      <c r="AC121" s="137">
        <v>1497.38</v>
      </c>
      <c r="AD121" s="137">
        <v>440.18</v>
      </c>
      <c r="AE121" s="137">
        <v>17.62</v>
      </c>
      <c r="AF121" s="137">
        <v>9.9499999999999993</v>
      </c>
      <c r="AG121" s="137">
        <v>408.05</v>
      </c>
      <c r="AH121" s="137">
        <v>0</v>
      </c>
      <c r="AI121" s="63" t="s">
        <v>528</v>
      </c>
      <c r="AJ121" s="20"/>
      <c r="AK121" s="20"/>
      <c r="AL121" s="144">
        <f t="shared" si="8"/>
        <v>850.31650000000013</v>
      </c>
      <c r="AM121" s="3">
        <f t="shared" si="9"/>
        <v>850.31650000000013</v>
      </c>
      <c r="AN121" s="132">
        <f t="shared" si="10"/>
        <v>755.0450000000003</v>
      </c>
      <c r="AO121" s="143">
        <f t="shared" si="13"/>
        <v>7.7930964027625746</v>
      </c>
      <c r="AP121" s="143"/>
      <c r="AS121" s="129">
        <f t="shared" si="14"/>
        <v>20407.596000000001</v>
      </c>
      <c r="AT121" s="132">
        <f t="shared" si="12"/>
        <v>21427.975800000004</v>
      </c>
    </row>
    <row r="122" spans="1:46" ht="15.75" thickBot="1" x14ac:dyDescent="0.25">
      <c r="A122" s="97">
        <v>115</v>
      </c>
      <c r="B122" s="108">
        <v>5</v>
      </c>
      <c r="C122" s="109" t="s">
        <v>120</v>
      </c>
      <c r="D122" s="95">
        <v>14</v>
      </c>
      <c r="E122" s="62">
        <f t="shared" si="7"/>
        <v>4470.04</v>
      </c>
      <c r="F122" s="111">
        <v>4470.04</v>
      </c>
      <c r="G122" s="111"/>
      <c r="H122" s="115">
        <v>0</v>
      </c>
      <c r="I122" s="137">
        <v>1010.65</v>
      </c>
      <c r="J122" s="137">
        <v>346.02</v>
      </c>
      <c r="K122" s="137">
        <v>676.1</v>
      </c>
      <c r="L122" s="137">
        <v>0</v>
      </c>
      <c r="M122" s="137">
        <v>40.08</v>
      </c>
      <c r="N122" s="137">
        <v>1314.56</v>
      </c>
      <c r="O122" s="23">
        <v>0</v>
      </c>
      <c r="P122" s="137">
        <v>669.82</v>
      </c>
      <c r="Q122" s="137">
        <v>0</v>
      </c>
      <c r="R122" s="137">
        <v>0</v>
      </c>
      <c r="S122" s="137">
        <v>1402.66</v>
      </c>
      <c r="T122" s="154">
        <v>9279.93</v>
      </c>
      <c r="U122" s="137">
        <v>903.59</v>
      </c>
      <c r="V122" s="137">
        <v>540.41</v>
      </c>
      <c r="W122" s="137">
        <v>273.18</v>
      </c>
      <c r="X122" s="137">
        <v>0</v>
      </c>
      <c r="Y122" s="137">
        <v>282.95999999999998</v>
      </c>
      <c r="Z122" s="137">
        <v>1585.84</v>
      </c>
      <c r="AA122" s="137">
        <v>29.43</v>
      </c>
      <c r="AB122" s="151">
        <v>4878.43</v>
      </c>
      <c r="AC122" s="137">
        <v>3197.51</v>
      </c>
      <c r="AD122" s="137">
        <v>753.83</v>
      </c>
      <c r="AE122" s="137">
        <v>229.23</v>
      </c>
      <c r="AF122" s="137">
        <v>129.44999999999999</v>
      </c>
      <c r="AG122" s="137">
        <v>816.11</v>
      </c>
      <c r="AH122" s="137">
        <v>0</v>
      </c>
      <c r="AI122" s="63" t="s">
        <v>529</v>
      </c>
      <c r="AJ122" s="20"/>
      <c r="AK122" s="20"/>
      <c r="AL122" s="144">
        <f t="shared" si="8"/>
        <v>1417.9895000000001</v>
      </c>
      <c r="AM122" s="3">
        <f t="shared" si="9"/>
        <v>1417.9895000000001</v>
      </c>
      <c r="AN122" s="132">
        <f t="shared" si="10"/>
        <v>1217.3085000000001</v>
      </c>
      <c r="AO122" s="143">
        <f t="shared" si="13"/>
        <v>7.9939632307540869</v>
      </c>
      <c r="AP122" s="143"/>
      <c r="AS122" s="129">
        <f t="shared" si="14"/>
        <v>34031.748</v>
      </c>
      <c r="AT122" s="132">
        <f t="shared" si="12"/>
        <v>35733.335400000004</v>
      </c>
    </row>
    <row r="123" spans="1:46" ht="15.75" thickBot="1" x14ac:dyDescent="0.25">
      <c r="A123" s="97">
        <v>116</v>
      </c>
      <c r="B123" s="108">
        <v>5</v>
      </c>
      <c r="C123" s="109" t="s">
        <v>121</v>
      </c>
      <c r="D123" s="95">
        <v>15</v>
      </c>
      <c r="E123" s="62">
        <f t="shared" si="7"/>
        <v>3154.74</v>
      </c>
      <c r="F123" s="111">
        <v>3154.74</v>
      </c>
      <c r="G123" s="111"/>
      <c r="H123" s="115">
        <v>0</v>
      </c>
      <c r="I123" s="137">
        <v>691.63</v>
      </c>
      <c r="J123" s="137">
        <v>237.58</v>
      </c>
      <c r="K123" s="137">
        <v>495.92</v>
      </c>
      <c r="L123" s="137">
        <v>156.72999999999999</v>
      </c>
      <c r="M123" s="137">
        <v>26.72</v>
      </c>
      <c r="N123" s="137">
        <v>749.59</v>
      </c>
      <c r="O123" s="23">
        <v>0</v>
      </c>
      <c r="P123" s="137">
        <v>472.73</v>
      </c>
      <c r="Q123" s="137">
        <v>0</v>
      </c>
      <c r="R123" s="137">
        <v>0</v>
      </c>
      <c r="S123" s="137">
        <v>311.7</v>
      </c>
      <c r="T123" s="154">
        <v>7018.79</v>
      </c>
      <c r="U123" s="137">
        <v>629.88</v>
      </c>
      <c r="V123" s="137">
        <v>370.97</v>
      </c>
      <c r="W123" s="137">
        <v>200.97</v>
      </c>
      <c r="X123" s="137">
        <v>443.21</v>
      </c>
      <c r="Y123" s="137">
        <v>188.65</v>
      </c>
      <c r="Z123" s="137">
        <v>868.11</v>
      </c>
      <c r="AA123" s="137">
        <v>42.38</v>
      </c>
      <c r="AB123" s="151">
        <v>4051.24</v>
      </c>
      <c r="AC123" s="137">
        <v>2254.17</v>
      </c>
      <c r="AD123" s="137">
        <v>550.54999999999995</v>
      </c>
      <c r="AE123" s="137">
        <v>181.86</v>
      </c>
      <c r="AF123" s="137">
        <v>102.7</v>
      </c>
      <c r="AG123" s="137">
        <v>612.08000000000004</v>
      </c>
      <c r="AH123" s="137">
        <v>0</v>
      </c>
      <c r="AI123" s="63" t="s">
        <v>300</v>
      </c>
      <c r="AJ123" s="20"/>
      <c r="AK123" s="20"/>
      <c r="AL123" s="144">
        <f t="shared" si="8"/>
        <v>1032.9079999999999</v>
      </c>
      <c r="AM123" s="3">
        <f t="shared" si="9"/>
        <v>1032.9079999999999</v>
      </c>
      <c r="AN123" s="132">
        <f t="shared" si="10"/>
        <v>889.5954999999999</v>
      </c>
      <c r="AO123" s="143">
        <f t="shared" si="13"/>
        <v>8.2508484375891502</v>
      </c>
      <c r="AP123" s="143"/>
      <c r="AS123" s="129">
        <f t="shared" si="14"/>
        <v>24789.791999999994</v>
      </c>
      <c r="AT123" s="132">
        <f t="shared" si="12"/>
        <v>26029.281599999995</v>
      </c>
    </row>
    <row r="124" spans="1:46" ht="15.75" thickBot="1" x14ac:dyDescent="0.25">
      <c r="A124" s="97">
        <v>117</v>
      </c>
      <c r="B124" s="108">
        <v>5</v>
      </c>
      <c r="C124" s="109" t="s">
        <v>122</v>
      </c>
      <c r="D124" s="95">
        <v>16</v>
      </c>
      <c r="E124" s="62">
        <f t="shared" si="7"/>
        <v>2708.96</v>
      </c>
      <c r="F124" s="111">
        <v>2708.96</v>
      </c>
      <c r="G124" s="111"/>
      <c r="H124" s="115">
        <v>0</v>
      </c>
      <c r="I124" s="137">
        <v>637.94000000000005</v>
      </c>
      <c r="J124" s="137">
        <v>264.22000000000003</v>
      </c>
      <c r="K124" s="137">
        <v>421.14</v>
      </c>
      <c r="L124" s="137">
        <v>118.99</v>
      </c>
      <c r="M124" s="137">
        <v>26.72</v>
      </c>
      <c r="N124" s="137">
        <v>562.1</v>
      </c>
      <c r="O124" s="23">
        <v>0</v>
      </c>
      <c r="P124" s="137">
        <v>405.92</v>
      </c>
      <c r="Q124" s="137">
        <v>0</v>
      </c>
      <c r="R124" s="137">
        <v>0</v>
      </c>
      <c r="S124" s="137">
        <v>259.75</v>
      </c>
      <c r="T124" s="154">
        <v>3691.5</v>
      </c>
      <c r="U124" s="137">
        <v>608.25</v>
      </c>
      <c r="V124" s="137">
        <v>412.7</v>
      </c>
      <c r="W124" s="137">
        <v>153.5</v>
      </c>
      <c r="X124" s="137">
        <v>354.15</v>
      </c>
      <c r="Y124" s="137">
        <v>188.65</v>
      </c>
      <c r="Z124" s="137">
        <v>845.76</v>
      </c>
      <c r="AA124" s="137">
        <v>13.33</v>
      </c>
      <c r="AB124" s="151">
        <v>3628.38</v>
      </c>
      <c r="AC124" s="137">
        <v>2482.6</v>
      </c>
      <c r="AD124" s="137">
        <v>437.67</v>
      </c>
      <c r="AE124" s="137">
        <v>160.05000000000001</v>
      </c>
      <c r="AF124" s="137">
        <v>90.38</v>
      </c>
      <c r="AG124" s="137">
        <v>1375.14</v>
      </c>
      <c r="AH124" s="137">
        <v>0</v>
      </c>
      <c r="AI124" s="63" t="s">
        <v>530</v>
      </c>
      <c r="AJ124" s="20"/>
      <c r="AK124" s="20"/>
      <c r="AL124" s="144">
        <f t="shared" si="8"/>
        <v>856.94200000000001</v>
      </c>
      <c r="AM124" s="3">
        <f t="shared" si="9"/>
        <v>856.94200000000001</v>
      </c>
      <c r="AN124" s="132">
        <f t="shared" si="10"/>
        <v>664.05499999999995</v>
      </c>
      <c r="AO124" s="143">
        <f t="shared" si="13"/>
        <v>7.9716711948496837</v>
      </c>
      <c r="AP124" s="143"/>
      <c r="AS124" s="129">
        <f t="shared" si="14"/>
        <v>20566.608</v>
      </c>
      <c r="AT124" s="132">
        <f t="shared" si="12"/>
        <v>21594.938400000003</v>
      </c>
    </row>
    <row r="125" spans="1:46" ht="15.75" thickBot="1" x14ac:dyDescent="0.25">
      <c r="A125" s="97">
        <v>118</v>
      </c>
      <c r="B125" s="108">
        <v>5</v>
      </c>
      <c r="C125" s="109" t="s">
        <v>123</v>
      </c>
      <c r="D125" s="95">
        <v>17</v>
      </c>
      <c r="E125" s="62">
        <f t="shared" si="7"/>
        <v>3013.46</v>
      </c>
      <c r="F125" s="111">
        <v>2588.86</v>
      </c>
      <c r="G125" s="111"/>
      <c r="H125" s="115">
        <v>424.6</v>
      </c>
      <c r="I125" s="137">
        <v>710.55</v>
      </c>
      <c r="J125" s="137">
        <v>293.24</v>
      </c>
      <c r="K125" s="137">
        <v>426.71</v>
      </c>
      <c r="L125" s="137">
        <v>0</v>
      </c>
      <c r="M125" s="137">
        <v>50.11</v>
      </c>
      <c r="N125" s="137">
        <v>572.36</v>
      </c>
      <c r="O125" s="23">
        <v>0</v>
      </c>
      <c r="P125" s="137">
        <v>387.94</v>
      </c>
      <c r="Q125" s="137">
        <v>0</v>
      </c>
      <c r="R125" s="137">
        <v>0</v>
      </c>
      <c r="S125" s="137">
        <v>997.45</v>
      </c>
      <c r="T125" s="154">
        <v>4512.28</v>
      </c>
      <c r="U125" s="137">
        <v>638.04999999999995</v>
      </c>
      <c r="V125" s="137">
        <v>458.24</v>
      </c>
      <c r="W125" s="137">
        <v>171.64</v>
      </c>
      <c r="X125" s="137">
        <v>0</v>
      </c>
      <c r="Y125" s="137">
        <v>16.87</v>
      </c>
      <c r="Z125" s="137">
        <v>797.14</v>
      </c>
      <c r="AA125" s="137">
        <v>16.09</v>
      </c>
      <c r="AB125" s="151">
        <v>4991.38</v>
      </c>
      <c r="AC125" s="137">
        <v>1462.98</v>
      </c>
      <c r="AD125" s="137">
        <v>394.24</v>
      </c>
      <c r="AE125" s="137">
        <v>17.850000000000001</v>
      </c>
      <c r="AF125" s="137">
        <v>10.08</v>
      </c>
      <c r="AG125" s="137">
        <v>1040.54</v>
      </c>
      <c r="AH125" s="137">
        <v>0</v>
      </c>
      <c r="AI125" s="63" t="s">
        <v>531</v>
      </c>
      <c r="AJ125" s="20"/>
      <c r="AK125" s="20"/>
      <c r="AL125" s="144">
        <f t="shared" si="8"/>
        <v>898.28700000000015</v>
      </c>
      <c r="AM125" s="3">
        <f t="shared" si="9"/>
        <v>898.28700000000015</v>
      </c>
      <c r="AN125" s="132">
        <f t="shared" si="10"/>
        <v>773.11099999999999</v>
      </c>
      <c r="AO125" s="143">
        <f t="shared" si="13"/>
        <v>7.5119073755749213</v>
      </c>
      <c r="AP125" s="143"/>
      <c r="AS125" s="129">
        <f t="shared" si="14"/>
        <v>21558.888000000003</v>
      </c>
      <c r="AT125" s="132">
        <f t="shared" si="12"/>
        <v>22636.832400000003</v>
      </c>
    </row>
    <row r="126" spans="1:46" ht="15.75" thickBot="1" x14ac:dyDescent="0.25">
      <c r="A126" s="97">
        <v>119</v>
      </c>
      <c r="B126" s="108">
        <v>5</v>
      </c>
      <c r="C126" s="109" t="s">
        <v>62</v>
      </c>
      <c r="D126" s="95">
        <v>19</v>
      </c>
      <c r="E126" s="62">
        <f t="shared" si="7"/>
        <v>3322.67</v>
      </c>
      <c r="F126" s="111">
        <v>3052.27</v>
      </c>
      <c r="G126" s="111"/>
      <c r="H126" s="115">
        <v>270.39999999999998</v>
      </c>
      <c r="I126" s="137">
        <v>730.27</v>
      </c>
      <c r="J126" s="137">
        <v>327.10000000000002</v>
      </c>
      <c r="K126" s="137">
        <v>501.46</v>
      </c>
      <c r="L126" s="137">
        <v>0</v>
      </c>
      <c r="M126" s="137">
        <v>60.13</v>
      </c>
      <c r="N126" s="137">
        <v>594.73</v>
      </c>
      <c r="O126" s="23">
        <v>0</v>
      </c>
      <c r="P126" s="137">
        <v>457.37</v>
      </c>
      <c r="Q126" s="137">
        <v>0</v>
      </c>
      <c r="R126" s="137">
        <v>0</v>
      </c>
      <c r="S126" s="137">
        <v>1013.03</v>
      </c>
      <c r="T126" s="154">
        <v>4324.51</v>
      </c>
      <c r="U126" s="137">
        <v>655.12</v>
      </c>
      <c r="V126" s="137">
        <v>511.21</v>
      </c>
      <c r="W126" s="137">
        <v>210.84</v>
      </c>
      <c r="X126" s="137">
        <v>0</v>
      </c>
      <c r="Y126" s="137">
        <v>20.25</v>
      </c>
      <c r="Z126" s="137">
        <v>857.16</v>
      </c>
      <c r="AA126" s="137">
        <v>22.37</v>
      </c>
      <c r="AB126" s="151">
        <v>2783.4</v>
      </c>
      <c r="AC126" s="137">
        <v>2098.71</v>
      </c>
      <c r="AD126" s="137">
        <v>332.06</v>
      </c>
      <c r="AE126" s="137">
        <v>151.32</v>
      </c>
      <c r="AF126" s="137">
        <v>85.45</v>
      </c>
      <c r="AG126" s="137">
        <v>816.11</v>
      </c>
      <c r="AH126" s="137">
        <v>0</v>
      </c>
      <c r="AI126" s="63" t="s">
        <v>535</v>
      </c>
      <c r="AJ126" s="20"/>
      <c r="AK126" s="20"/>
      <c r="AL126" s="144">
        <f t="shared" si="8"/>
        <v>827.63</v>
      </c>
      <c r="AM126" s="3">
        <f t="shared" si="9"/>
        <v>827.63</v>
      </c>
      <c r="AN126" s="132">
        <f t="shared" si="10"/>
        <v>681.88900000000012</v>
      </c>
      <c r="AO126" s="143">
        <f t="shared" si="13"/>
        <v>6.2769628040100276</v>
      </c>
      <c r="AP126" s="143"/>
      <c r="AS126" s="129">
        <f t="shared" si="14"/>
        <v>19863.12</v>
      </c>
      <c r="AT126" s="132">
        <f t="shared" si="12"/>
        <v>20856.275999999998</v>
      </c>
    </row>
    <row r="127" spans="1:46" ht="15.75" thickBot="1" x14ac:dyDescent="0.25">
      <c r="A127" s="97">
        <v>120</v>
      </c>
      <c r="B127" s="108">
        <v>5</v>
      </c>
      <c r="C127" s="109" t="s">
        <v>124</v>
      </c>
      <c r="D127" s="95">
        <v>21</v>
      </c>
      <c r="E127" s="62">
        <f t="shared" si="7"/>
        <v>3228.26</v>
      </c>
      <c r="F127" s="111">
        <v>3228.26</v>
      </c>
      <c r="G127" s="111"/>
      <c r="H127" s="115">
        <v>0</v>
      </c>
      <c r="I127" s="137">
        <v>736.38</v>
      </c>
      <c r="J127" s="137">
        <v>372.71</v>
      </c>
      <c r="K127" s="137">
        <v>494.9</v>
      </c>
      <c r="L127" s="137">
        <v>0</v>
      </c>
      <c r="M127" s="137">
        <v>60.13</v>
      </c>
      <c r="N127" s="137">
        <v>594.20000000000005</v>
      </c>
      <c r="O127" s="23">
        <v>0</v>
      </c>
      <c r="P127" s="137">
        <v>483.75</v>
      </c>
      <c r="Q127" s="137">
        <v>0</v>
      </c>
      <c r="R127" s="137">
        <v>0</v>
      </c>
      <c r="S127" s="137">
        <v>1090.96</v>
      </c>
      <c r="T127" s="154">
        <v>4343.6499999999996</v>
      </c>
      <c r="U127" s="137">
        <v>649.53</v>
      </c>
      <c r="V127" s="137">
        <v>582.5</v>
      </c>
      <c r="W127" s="137">
        <v>200.88</v>
      </c>
      <c r="X127" s="137">
        <v>0</v>
      </c>
      <c r="Y127" s="137">
        <v>20.25</v>
      </c>
      <c r="Z127" s="137">
        <v>856.05</v>
      </c>
      <c r="AA127" s="137">
        <v>22.18</v>
      </c>
      <c r="AB127" s="151">
        <v>2957.62</v>
      </c>
      <c r="AC127" s="137">
        <v>2106.9699999999998</v>
      </c>
      <c r="AD127" s="137">
        <v>365.65</v>
      </c>
      <c r="AE127" s="137">
        <v>177.48</v>
      </c>
      <c r="AF127" s="137">
        <v>100.22</v>
      </c>
      <c r="AG127" s="137">
        <v>816.11</v>
      </c>
      <c r="AH127" s="137">
        <v>0</v>
      </c>
      <c r="AI127" s="63" t="s">
        <v>532</v>
      </c>
      <c r="AJ127" s="20"/>
      <c r="AK127" s="20"/>
      <c r="AL127" s="144">
        <f t="shared" si="8"/>
        <v>851.60599999999977</v>
      </c>
      <c r="AM127" s="3">
        <f t="shared" si="9"/>
        <v>851.60599999999977</v>
      </c>
      <c r="AN127" s="132">
        <f t="shared" si="10"/>
        <v>705.45199999999988</v>
      </c>
      <c r="AO127" s="143">
        <f t="shared" si="13"/>
        <v>6.6476898391083719</v>
      </c>
      <c r="AP127" s="143"/>
      <c r="AS127" s="129">
        <f t="shared" si="14"/>
        <v>20438.543999999994</v>
      </c>
      <c r="AT127" s="132">
        <f t="shared" si="12"/>
        <v>21460.471199999996</v>
      </c>
    </row>
    <row r="128" spans="1:46" ht="15.75" thickBot="1" x14ac:dyDescent="0.25">
      <c r="A128" s="97">
        <v>121</v>
      </c>
      <c r="B128" s="108">
        <v>5</v>
      </c>
      <c r="C128" s="109" t="s">
        <v>125</v>
      </c>
      <c r="D128" s="95">
        <v>23</v>
      </c>
      <c r="E128" s="62">
        <f t="shared" si="7"/>
        <v>3370.47</v>
      </c>
      <c r="F128" s="111">
        <v>3370.47</v>
      </c>
      <c r="G128" s="111"/>
      <c r="H128" s="115">
        <v>0</v>
      </c>
      <c r="I128" s="137">
        <v>777.2</v>
      </c>
      <c r="J128" s="137">
        <v>298.23</v>
      </c>
      <c r="K128" s="137">
        <v>511.01</v>
      </c>
      <c r="L128" s="137">
        <v>0</v>
      </c>
      <c r="M128" s="137">
        <v>26.72</v>
      </c>
      <c r="N128" s="137">
        <v>659.73</v>
      </c>
      <c r="O128" s="23">
        <v>0</v>
      </c>
      <c r="P128" s="137">
        <v>505.06</v>
      </c>
      <c r="Q128" s="137">
        <v>0</v>
      </c>
      <c r="R128" s="137">
        <v>0</v>
      </c>
      <c r="S128" s="137">
        <v>1013.03</v>
      </c>
      <c r="T128" s="154">
        <v>4345.47</v>
      </c>
      <c r="U128" s="137">
        <v>716.9</v>
      </c>
      <c r="V128" s="137">
        <v>465.63</v>
      </c>
      <c r="W128" s="137">
        <v>211.72</v>
      </c>
      <c r="X128" s="137">
        <v>0</v>
      </c>
      <c r="Y128" s="137">
        <v>188.65</v>
      </c>
      <c r="Z128" s="137">
        <v>1023.08</v>
      </c>
      <c r="AA128" s="137">
        <v>34.130000000000003</v>
      </c>
      <c r="AB128" s="151">
        <v>3750.31</v>
      </c>
      <c r="AC128" s="137">
        <v>2683.96</v>
      </c>
      <c r="AD128" s="137">
        <v>621.41999999999996</v>
      </c>
      <c r="AE128" s="137">
        <v>186.54</v>
      </c>
      <c r="AF128" s="137">
        <v>105.34</v>
      </c>
      <c r="AG128" s="137">
        <v>734.5</v>
      </c>
      <c r="AH128" s="137">
        <v>0</v>
      </c>
      <c r="AI128" s="63" t="s">
        <v>533</v>
      </c>
      <c r="AJ128" s="20"/>
      <c r="AK128" s="20"/>
      <c r="AL128" s="144">
        <f t="shared" si="8"/>
        <v>942.93149999999991</v>
      </c>
      <c r="AM128" s="3">
        <f t="shared" si="9"/>
        <v>942.93149999999991</v>
      </c>
      <c r="AN128" s="132">
        <f t="shared" si="10"/>
        <v>772.00849999999991</v>
      </c>
      <c r="AO128" s="143">
        <f t="shared" si="13"/>
        <v>7.0500178906799338</v>
      </c>
      <c r="AP128" s="143"/>
      <c r="AS128" s="129">
        <f t="shared" si="14"/>
        <v>22630.355999999996</v>
      </c>
      <c r="AT128" s="132">
        <f t="shared" si="12"/>
        <v>23761.873799999998</v>
      </c>
    </row>
    <row r="129" spans="1:46" ht="15.75" thickBot="1" x14ac:dyDescent="0.25">
      <c r="A129" s="97">
        <v>122</v>
      </c>
      <c r="B129" s="108">
        <v>5</v>
      </c>
      <c r="C129" s="109" t="s">
        <v>126</v>
      </c>
      <c r="D129" s="95">
        <v>25</v>
      </c>
      <c r="E129" s="62">
        <f t="shared" si="7"/>
        <v>3223.54</v>
      </c>
      <c r="F129" s="111">
        <v>3223.54</v>
      </c>
      <c r="G129" s="111"/>
      <c r="H129" s="115">
        <v>0</v>
      </c>
      <c r="I129" s="137">
        <v>736.54</v>
      </c>
      <c r="J129" s="137">
        <v>265.20999999999998</v>
      </c>
      <c r="K129" s="137">
        <v>495.92</v>
      </c>
      <c r="L129" s="137">
        <v>0</v>
      </c>
      <c r="M129" s="137">
        <v>60.13</v>
      </c>
      <c r="N129" s="137">
        <v>597.91999999999996</v>
      </c>
      <c r="O129" s="23">
        <v>0</v>
      </c>
      <c r="P129" s="137">
        <v>483.03</v>
      </c>
      <c r="Q129" s="137">
        <v>0</v>
      </c>
      <c r="R129" s="137">
        <v>0</v>
      </c>
      <c r="S129" s="137">
        <v>1090.96</v>
      </c>
      <c r="T129" s="154">
        <v>4043.5</v>
      </c>
      <c r="U129" s="137">
        <v>640.33000000000004</v>
      </c>
      <c r="V129" s="137">
        <v>414.24</v>
      </c>
      <c r="W129" s="137">
        <v>201.64</v>
      </c>
      <c r="X129" s="137">
        <v>0</v>
      </c>
      <c r="Y129" s="137">
        <v>20.25</v>
      </c>
      <c r="Z129" s="137">
        <v>856.76</v>
      </c>
      <c r="AA129" s="137">
        <v>28.26</v>
      </c>
      <c r="AB129" s="151">
        <v>4241.5200000000004</v>
      </c>
      <c r="AC129" s="137">
        <v>2115.96</v>
      </c>
      <c r="AD129" s="137">
        <v>465.18</v>
      </c>
      <c r="AE129" s="137">
        <v>149.6</v>
      </c>
      <c r="AF129" s="137">
        <v>84.48</v>
      </c>
      <c r="AG129" s="137">
        <v>277.48</v>
      </c>
      <c r="AH129" s="137">
        <v>0</v>
      </c>
      <c r="AI129" s="63" t="s">
        <v>534</v>
      </c>
      <c r="AJ129" s="20"/>
      <c r="AK129" s="20"/>
      <c r="AL129" s="144">
        <f t="shared" si="8"/>
        <v>863.44550000000004</v>
      </c>
      <c r="AM129" s="3">
        <f t="shared" si="9"/>
        <v>863.44550000000004</v>
      </c>
      <c r="AN129" s="132">
        <f t="shared" si="10"/>
        <v>743.77350000000013</v>
      </c>
      <c r="AO129" s="143">
        <f t="shared" si="13"/>
        <v>6.7499787810915954</v>
      </c>
      <c r="AP129" s="143"/>
      <c r="AS129" s="129">
        <f t="shared" si="14"/>
        <v>20722.691999999999</v>
      </c>
      <c r="AT129" s="132">
        <f t="shared" si="12"/>
        <v>21758.8266</v>
      </c>
    </row>
    <row r="130" spans="1:46" ht="15.75" thickBot="1" x14ac:dyDescent="0.25">
      <c r="A130" s="97">
        <v>123</v>
      </c>
      <c r="B130" s="108">
        <v>5</v>
      </c>
      <c r="C130" s="109" t="s">
        <v>127</v>
      </c>
      <c r="D130" s="95">
        <v>29</v>
      </c>
      <c r="E130" s="62">
        <f t="shared" si="7"/>
        <v>3447.21</v>
      </c>
      <c r="F130" s="111">
        <v>3447.21</v>
      </c>
      <c r="G130" s="111"/>
      <c r="H130" s="115">
        <v>0</v>
      </c>
      <c r="I130" s="137">
        <v>857.83</v>
      </c>
      <c r="J130" s="137">
        <v>291.17</v>
      </c>
      <c r="K130" s="137">
        <v>557.48</v>
      </c>
      <c r="L130" s="137">
        <v>156.44</v>
      </c>
      <c r="M130" s="137">
        <v>33.409999999999997</v>
      </c>
      <c r="N130" s="137">
        <v>778.31</v>
      </c>
      <c r="O130" s="23">
        <v>0</v>
      </c>
      <c r="P130" s="137">
        <v>516.54999999999995</v>
      </c>
      <c r="Q130" s="137">
        <v>0</v>
      </c>
      <c r="R130" s="137">
        <v>0</v>
      </c>
      <c r="S130" s="137">
        <v>400.02</v>
      </c>
      <c r="T130" s="154">
        <v>5533.67</v>
      </c>
      <c r="U130" s="137">
        <v>765.91</v>
      </c>
      <c r="V130" s="137">
        <v>454.75</v>
      </c>
      <c r="W130" s="137">
        <v>204.75</v>
      </c>
      <c r="X130" s="137">
        <v>463.94</v>
      </c>
      <c r="Y130" s="137">
        <v>235.81</v>
      </c>
      <c r="Z130" s="137">
        <v>1157.49</v>
      </c>
      <c r="AA130" s="137">
        <v>45.99</v>
      </c>
      <c r="AB130" s="151">
        <v>5069.8</v>
      </c>
      <c r="AC130" s="137">
        <v>3189.11</v>
      </c>
      <c r="AD130" s="137">
        <v>506.69</v>
      </c>
      <c r="AE130" s="137">
        <v>214.01</v>
      </c>
      <c r="AF130" s="137">
        <v>120.85</v>
      </c>
      <c r="AG130" s="137">
        <v>567.20000000000005</v>
      </c>
      <c r="AH130" s="137">
        <v>0</v>
      </c>
      <c r="AI130" s="63" t="s">
        <v>536</v>
      </c>
      <c r="AJ130" s="20"/>
      <c r="AK130" s="20"/>
      <c r="AL130" s="144">
        <f t="shared" si="8"/>
        <v>1106.059</v>
      </c>
      <c r="AM130" s="3">
        <f t="shared" si="9"/>
        <v>1106.059</v>
      </c>
      <c r="AN130" s="132">
        <f t="shared" si="10"/>
        <v>918.24349999999981</v>
      </c>
      <c r="AO130" s="143">
        <f t="shared" si="13"/>
        <v>8.0855784242909472</v>
      </c>
      <c r="AP130" s="143"/>
      <c r="AS130" s="129">
        <f t="shared" si="14"/>
        <v>26545.415999999994</v>
      </c>
      <c r="AT130" s="132">
        <f t="shared" si="12"/>
        <v>27872.686799999996</v>
      </c>
    </row>
    <row r="131" spans="1:46" ht="15.75" thickBot="1" x14ac:dyDescent="0.25">
      <c r="A131" s="97">
        <v>124</v>
      </c>
      <c r="B131" s="108">
        <v>5</v>
      </c>
      <c r="C131" s="109" t="s">
        <v>114</v>
      </c>
      <c r="D131" s="95">
        <v>3</v>
      </c>
      <c r="E131" s="62">
        <f t="shared" si="7"/>
        <v>5818.4100000000008</v>
      </c>
      <c r="F131" s="111">
        <v>5744.81</v>
      </c>
      <c r="G131" s="111"/>
      <c r="H131" s="115">
        <v>73.599999999999994</v>
      </c>
      <c r="I131" s="137">
        <v>1324.5</v>
      </c>
      <c r="J131" s="137">
        <v>456.03</v>
      </c>
      <c r="K131" s="137">
        <v>860.92</v>
      </c>
      <c r="L131" s="137">
        <v>0</v>
      </c>
      <c r="M131" s="137">
        <v>53.46</v>
      </c>
      <c r="N131" s="137">
        <v>1472.13</v>
      </c>
      <c r="O131" s="23">
        <v>0</v>
      </c>
      <c r="P131" s="137">
        <v>860.84</v>
      </c>
      <c r="Q131" s="137">
        <v>0</v>
      </c>
      <c r="R131" s="137">
        <v>0</v>
      </c>
      <c r="S131" s="137">
        <v>1823.46</v>
      </c>
      <c r="T131" s="154">
        <v>6760.58</v>
      </c>
      <c r="U131" s="137">
        <v>1180.06</v>
      </c>
      <c r="V131" s="137">
        <v>712.25</v>
      </c>
      <c r="W131" s="137">
        <v>350.14</v>
      </c>
      <c r="X131" s="137">
        <v>0</v>
      </c>
      <c r="Y131" s="137">
        <v>377.3</v>
      </c>
      <c r="Z131" s="137">
        <v>2525.36</v>
      </c>
      <c r="AA131" s="137">
        <v>41.19</v>
      </c>
      <c r="AB131" s="151">
        <v>6823.41</v>
      </c>
      <c r="AC131" s="137">
        <v>4576.54</v>
      </c>
      <c r="AD131" s="137">
        <v>970.85</v>
      </c>
      <c r="AE131" s="137">
        <v>300.58999999999997</v>
      </c>
      <c r="AF131" s="137">
        <v>169.74</v>
      </c>
      <c r="AG131" s="137">
        <v>2121.88</v>
      </c>
      <c r="AH131" s="137">
        <v>0</v>
      </c>
      <c r="AI131" s="63" t="s">
        <v>537</v>
      </c>
      <c r="AJ131" s="20"/>
      <c r="AK131" s="20"/>
      <c r="AL131" s="144">
        <f t="shared" si="8"/>
        <v>1688.0614999999998</v>
      </c>
      <c r="AM131" s="3">
        <f t="shared" si="9"/>
        <v>1688.0614999999998</v>
      </c>
      <c r="AN131" s="132">
        <f t="shared" si="10"/>
        <v>1353.1405</v>
      </c>
      <c r="AO131" s="143">
        <f t="shared" si="13"/>
        <v>7.3111296385094873</v>
      </c>
      <c r="AP131" s="143"/>
      <c r="AS131" s="129">
        <f t="shared" si="14"/>
        <v>40513.475999999995</v>
      </c>
      <c r="AT131" s="132">
        <f t="shared" si="12"/>
        <v>42539.149799999999</v>
      </c>
    </row>
    <row r="132" spans="1:46" ht="15.75" thickBot="1" x14ac:dyDescent="0.25">
      <c r="A132" s="97">
        <v>125</v>
      </c>
      <c r="B132" s="108">
        <v>5</v>
      </c>
      <c r="C132" s="109" t="s">
        <v>116</v>
      </c>
      <c r="D132" s="95">
        <v>9</v>
      </c>
      <c r="E132" s="62">
        <f t="shared" si="7"/>
        <v>2820.13</v>
      </c>
      <c r="F132" s="111">
        <v>2634.73</v>
      </c>
      <c r="G132" s="111"/>
      <c r="H132" s="115">
        <v>185.4</v>
      </c>
      <c r="I132" s="137">
        <v>669.32</v>
      </c>
      <c r="J132" s="137">
        <v>236.47</v>
      </c>
      <c r="K132" s="137">
        <v>412.49</v>
      </c>
      <c r="L132" s="137">
        <v>0</v>
      </c>
      <c r="M132" s="137">
        <v>50.11</v>
      </c>
      <c r="N132" s="137">
        <v>594.21</v>
      </c>
      <c r="O132" s="23">
        <v>0</v>
      </c>
      <c r="P132" s="137">
        <v>394.8</v>
      </c>
      <c r="Q132" s="137">
        <v>0</v>
      </c>
      <c r="R132" s="137">
        <v>0</v>
      </c>
      <c r="S132" s="137">
        <v>1044.2</v>
      </c>
      <c r="T132" s="154">
        <v>2861.14</v>
      </c>
      <c r="U132" s="137">
        <v>567.1</v>
      </c>
      <c r="V132" s="137">
        <v>369.25</v>
      </c>
      <c r="W132" s="137">
        <v>159.97</v>
      </c>
      <c r="X132" s="137">
        <v>0</v>
      </c>
      <c r="Y132" s="137">
        <v>16.87</v>
      </c>
      <c r="Z132" s="137">
        <v>856.1</v>
      </c>
      <c r="AA132" s="137">
        <v>16.09</v>
      </c>
      <c r="AB132" s="151">
        <v>4250.57</v>
      </c>
      <c r="AC132" s="137">
        <v>1704.36</v>
      </c>
      <c r="AD132" s="137">
        <v>425.52</v>
      </c>
      <c r="AE132" s="137">
        <v>26.1</v>
      </c>
      <c r="AF132" s="137">
        <v>14.74</v>
      </c>
      <c r="AG132" s="137">
        <v>612.08000000000004</v>
      </c>
      <c r="AH132" s="137">
        <v>0</v>
      </c>
      <c r="AI132" s="63" t="s">
        <v>538</v>
      </c>
      <c r="AJ132" s="20"/>
      <c r="AK132" s="20"/>
      <c r="AL132" s="144">
        <f t="shared" si="8"/>
        <v>764.07450000000017</v>
      </c>
      <c r="AM132" s="3">
        <f t="shared" si="9"/>
        <v>764.07450000000017</v>
      </c>
      <c r="AN132" s="132">
        <f t="shared" si="10"/>
        <v>648.25250000000005</v>
      </c>
      <c r="AO132" s="143">
        <f t="shared" si="13"/>
        <v>6.8275850404059391</v>
      </c>
      <c r="AP132" s="143"/>
      <c r="AS132" s="129">
        <f t="shared" si="14"/>
        <v>18337.788</v>
      </c>
      <c r="AT132" s="132">
        <f t="shared" si="12"/>
        <v>19254.6774</v>
      </c>
    </row>
    <row r="133" spans="1:46" ht="15.75" thickBot="1" x14ac:dyDescent="0.25">
      <c r="A133" s="97">
        <v>126</v>
      </c>
      <c r="B133" s="108">
        <v>5</v>
      </c>
      <c r="C133" s="109" t="s">
        <v>404</v>
      </c>
      <c r="D133" s="95" t="s">
        <v>333</v>
      </c>
      <c r="E133" s="62">
        <f t="shared" si="7"/>
        <v>2122.29</v>
      </c>
      <c r="F133" s="111">
        <v>2122.29</v>
      </c>
      <c r="G133" s="111"/>
      <c r="H133" s="115">
        <v>0</v>
      </c>
      <c r="I133" s="137">
        <v>271.19</v>
      </c>
      <c r="J133" s="137">
        <v>55.64</v>
      </c>
      <c r="K133" s="137">
        <v>336.91</v>
      </c>
      <c r="L133" s="137">
        <v>94</v>
      </c>
      <c r="M133" s="137">
        <v>6.69</v>
      </c>
      <c r="N133" s="137">
        <v>156.44999999999999</v>
      </c>
      <c r="O133" s="23">
        <v>0</v>
      </c>
      <c r="P133" s="137">
        <v>318.02</v>
      </c>
      <c r="Q133" s="137">
        <v>0</v>
      </c>
      <c r="R133" s="137">
        <v>0</v>
      </c>
      <c r="S133" s="137">
        <v>54.55</v>
      </c>
      <c r="T133" s="154">
        <v>2165.94</v>
      </c>
      <c r="U133" s="137">
        <v>321.14999999999998</v>
      </c>
      <c r="V133" s="137">
        <v>86.69</v>
      </c>
      <c r="W133" s="137">
        <v>135.21</v>
      </c>
      <c r="X133" s="137">
        <v>258.51</v>
      </c>
      <c r="Y133" s="137">
        <v>47.16</v>
      </c>
      <c r="Z133" s="137">
        <v>126.98</v>
      </c>
      <c r="AA133" s="137">
        <v>17.260000000000002</v>
      </c>
      <c r="AB133" s="151">
        <v>3377.92</v>
      </c>
      <c r="AC133" s="137">
        <v>1360.52</v>
      </c>
      <c r="AD133" s="137">
        <v>501.67</v>
      </c>
      <c r="AE133" s="137">
        <v>83.65</v>
      </c>
      <c r="AF133" s="137">
        <v>47.24</v>
      </c>
      <c r="AG133" s="137">
        <v>326.44</v>
      </c>
      <c r="AH133" s="137">
        <v>0</v>
      </c>
      <c r="AI133" s="63" t="s">
        <v>539</v>
      </c>
      <c r="AJ133" s="20"/>
      <c r="AK133" s="20"/>
      <c r="AL133" s="144">
        <f t="shared" si="8"/>
        <v>507.48950000000008</v>
      </c>
      <c r="AM133" s="3">
        <f t="shared" si="9"/>
        <v>507.48950000000008</v>
      </c>
      <c r="AN133" s="132">
        <f t="shared" si="10"/>
        <v>423.14150000000001</v>
      </c>
      <c r="AO133" s="143">
        <f t="shared" si="13"/>
        <v>6.0259132352317542</v>
      </c>
      <c r="AP133" s="143"/>
      <c r="AS133" s="129">
        <f t="shared" si="14"/>
        <v>12179.748000000001</v>
      </c>
      <c r="AT133" s="132">
        <f t="shared" si="12"/>
        <v>12788.735400000001</v>
      </c>
    </row>
    <row r="134" spans="1:46" ht="15.75" thickBot="1" x14ac:dyDescent="0.25">
      <c r="A134" s="97">
        <v>127</v>
      </c>
      <c r="B134" s="108">
        <v>5</v>
      </c>
      <c r="C134" s="109" t="s">
        <v>405</v>
      </c>
      <c r="D134" s="95">
        <v>3</v>
      </c>
      <c r="E134" s="62">
        <f t="shared" si="7"/>
        <v>1799.3000000000002</v>
      </c>
      <c r="F134" s="111">
        <v>1737.4</v>
      </c>
      <c r="G134" s="111"/>
      <c r="H134" s="115">
        <v>61.9</v>
      </c>
      <c r="I134" s="137">
        <v>401.87</v>
      </c>
      <c r="J134" s="137">
        <v>138.58000000000001</v>
      </c>
      <c r="K134" s="137">
        <v>253.8</v>
      </c>
      <c r="L134" s="137">
        <v>0</v>
      </c>
      <c r="M134" s="137">
        <v>21.71</v>
      </c>
      <c r="N134" s="137">
        <v>268.22000000000003</v>
      </c>
      <c r="O134" s="23">
        <v>0</v>
      </c>
      <c r="P134" s="137">
        <v>260.33999999999997</v>
      </c>
      <c r="Q134" s="137">
        <v>0</v>
      </c>
      <c r="R134" s="137">
        <v>0</v>
      </c>
      <c r="S134" s="137">
        <v>607.82000000000005</v>
      </c>
      <c r="T134" s="154">
        <v>1343.66</v>
      </c>
      <c r="U134" s="137">
        <v>351.31</v>
      </c>
      <c r="V134" s="137">
        <v>216.41</v>
      </c>
      <c r="W134" s="137">
        <v>112.85</v>
      </c>
      <c r="X134" s="137">
        <v>0</v>
      </c>
      <c r="Y134" s="137">
        <v>7.3</v>
      </c>
      <c r="Z134" s="137">
        <v>265.42</v>
      </c>
      <c r="AA134" s="137">
        <v>17.260000000000002</v>
      </c>
      <c r="AB134" s="151">
        <v>3088.75</v>
      </c>
      <c r="AC134" s="137">
        <v>1220.19</v>
      </c>
      <c r="AD134" s="137">
        <v>421.06</v>
      </c>
      <c r="AE134" s="137">
        <v>103.17</v>
      </c>
      <c r="AF134" s="137">
        <v>58.26</v>
      </c>
      <c r="AG134" s="137">
        <v>971.17</v>
      </c>
      <c r="AH134" s="137">
        <v>0</v>
      </c>
      <c r="AI134" s="63" t="s">
        <v>540</v>
      </c>
      <c r="AJ134" s="20"/>
      <c r="AK134" s="20"/>
      <c r="AL134" s="144">
        <f t="shared" si="8"/>
        <v>506.45749999999998</v>
      </c>
      <c r="AM134" s="3">
        <f t="shared" si="9"/>
        <v>506.45749999999998</v>
      </c>
      <c r="AN134" s="132">
        <f t="shared" si="10"/>
        <v>396.88950000000006</v>
      </c>
      <c r="AO134" s="143">
        <f t="shared" si="13"/>
        <v>7.093163452453731</v>
      </c>
      <c r="AP134" s="143"/>
      <c r="AS134" s="129">
        <f t="shared" si="14"/>
        <v>12154.98</v>
      </c>
      <c r="AT134" s="132">
        <f t="shared" si="12"/>
        <v>12762.728999999999</v>
      </c>
    </row>
    <row r="135" spans="1:46" ht="15.75" thickBot="1" x14ac:dyDescent="0.25">
      <c r="A135" s="97">
        <v>128</v>
      </c>
      <c r="B135" s="108">
        <v>5</v>
      </c>
      <c r="C135" s="109" t="s">
        <v>406</v>
      </c>
      <c r="D135" s="95" t="s">
        <v>322</v>
      </c>
      <c r="E135" s="62">
        <f t="shared" si="7"/>
        <v>1501.7</v>
      </c>
      <c r="F135" s="111">
        <v>1501.7</v>
      </c>
      <c r="G135" s="111"/>
      <c r="H135" s="115">
        <v>0</v>
      </c>
      <c r="I135" s="137">
        <v>315.27999999999997</v>
      </c>
      <c r="J135" s="137">
        <v>116.91</v>
      </c>
      <c r="K135" s="137">
        <v>244.97</v>
      </c>
      <c r="L135" s="137">
        <v>68.2</v>
      </c>
      <c r="M135" s="137">
        <v>13.36</v>
      </c>
      <c r="N135" s="137">
        <v>275.02</v>
      </c>
      <c r="O135" s="23">
        <v>0</v>
      </c>
      <c r="P135" s="137">
        <v>225.02</v>
      </c>
      <c r="Q135" s="137">
        <v>0</v>
      </c>
      <c r="R135" s="137">
        <v>0</v>
      </c>
      <c r="S135" s="137">
        <v>155.85</v>
      </c>
      <c r="T135" s="154">
        <v>1952.29</v>
      </c>
      <c r="U135" s="137">
        <v>281.77</v>
      </c>
      <c r="V135" s="137">
        <v>182.98</v>
      </c>
      <c r="W135" s="137">
        <v>85.49</v>
      </c>
      <c r="X135" s="137">
        <v>198.01</v>
      </c>
      <c r="Y135" s="137">
        <v>94.31</v>
      </c>
      <c r="Z135" s="137">
        <v>291.60000000000002</v>
      </c>
      <c r="AA135" s="137">
        <v>16.47</v>
      </c>
      <c r="AB135" s="151">
        <v>2394.35</v>
      </c>
      <c r="AC135" s="137">
        <v>1366.96</v>
      </c>
      <c r="AD135" s="137">
        <v>395.1</v>
      </c>
      <c r="AE135" s="137">
        <v>75.290000000000006</v>
      </c>
      <c r="AF135" s="137">
        <v>42.51</v>
      </c>
      <c r="AG135" s="137">
        <v>285.64</v>
      </c>
      <c r="AH135" s="137">
        <v>0</v>
      </c>
      <c r="AI135" s="63" t="s">
        <v>541</v>
      </c>
      <c r="AJ135" s="20"/>
      <c r="AK135" s="20"/>
      <c r="AL135" s="144">
        <f t="shared" si="8"/>
        <v>453.86900000000009</v>
      </c>
      <c r="AM135" s="3">
        <f t="shared" si="9"/>
        <v>453.86900000000009</v>
      </c>
      <c r="AN135" s="132">
        <f t="shared" si="10"/>
        <v>371.23900000000009</v>
      </c>
      <c r="AO135" s="143">
        <f t="shared" si="13"/>
        <v>7.6163673170406874</v>
      </c>
      <c r="AP135" s="143"/>
      <c r="AS135" s="129">
        <f t="shared" si="14"/>
        <v>10892.856000000002</v>
      </c>
      <c r="AT135" s="132">
        <f t="shared" si="12"/>
        <v>11437.498800000003</v>
      </c>
    </row>
    <row r="136" spans="1:46" ht="15.75" thickBot="1" x14ac:dyDescent="0.25">
      <c r="A136" s="97">
        <v>129</v>
      </c>
      <c r="B136" s="108">
        <v>5</v>
      </c>
      <c r="C136" s="109" t="s">
        <v>407</v>
      </c>
      <c r="D136" s="95" t="s">
        <v>334</v>
      </c>
      <c r="E136" s="62">
        <f t="shared" si="7"/>
        <v>3435.64</v>
      </c>
      <c r="F136" s="111">
        <v>3435.64</v>
      </c>
      <c r="G136" s="111"/>
      <c r="H136" s="115">
        <v>0</v>
      </c>
      <c r="I136" s="137">
        <v>848.01</v>
      </c>
      <c r="J136" s="137">
        <v>291.08</v>
      </c>
      <c r="K136" s="137">
        <v>539.71</v>
      </c>
      <c r="L136" s="137">
        <v>0</v>
      </c>
      <c r="M136" s="137">
        <v>33.409999999999997</v>
      </c>
      <c r="N136" s="137">
        <v>1010.83</v>
      </c>
      <c r="O136" s="23">
        <v>0</v>
      </c>
      <c r="P136" s="137">
        <v>514.82000000000005</v>
      </c>
      <c r="Q136" s="137">
        <v>0</v>
      </c>
      <c r="R136" s="137">
        <v>0</v>
      </c>
      <c r="S136" s="137">
        <v>1168.8800000000001</v>
      </c>
      <c r="T136" s="154">
        <v>4293.8999999999996</v>
      </c>
      <c r="U136" s="137">
        <v>762.73</v>
      </c>
      <c r="V136" s="137">
        <v>454.61</v>
      </c>
      <c r="W136" s="137">
        <v>202.53</v>
      </c>
      <c r="X136" s="137">
        <v>0</v>
      </c>
      <c r="Y136" s="137">
        <v>235.81</v>
      </c>
      <c r="Z136" s="137">
        <v>1155.98</v>
      </c>
      <c r="AA136" s="137">
        <v>23.53</v>
      </c>
      <c r="AB136" s="151">
        <v>6891.99</v>
      </c>
      <c r="AC136" s="137">
        <v>3696.46</v>
      </c>
      <c r="AD136" s="137">
        <v>533.6</v>
      </c>
      <c r="AE136" s="137">
        <v>212.86</v>
      </c>
      <c r="AF136" s="137">
        <v>120.2</v>
      </c>
      <c r="AG136" s="137">
        <v>1428.19</v>
      </c>
      <c r="AH136" s="137">
        <v>0</v>
      </c>
      <c r="AI136" s="63" t="s">
        <v>542</v>
      </c>
      <c r="AJ136" s="20"/>
      <c r="AK136" s="20"/>
      <c r="AL136" s="144">
        <f t="shared" si="8"/>
        <v>1220.9565</v>
      </c>
      <c r="AM136" s="3">
        <f t="shared" si="9"/>
        <v>1220.9565</v>
      </c>
      <c r="AN136" s="132">
        <f t="shared" si="10"/>
        <v>964.72400000000005</v>
      </c>
      <c r="AO136" s="143">
        <f t="shared" si="13"/>
        <v>8.9555668812797613</v>
      </c>
      <c r="AP136" s="143"/>
      <c r="AS136" s="129">
        <f t="shared" si="14"/>
        <v>29302.955999999995</v>
      </c>
      <c r="AT136" s="132">
        <f t="shared" si="12"/>
        <v>30768.103799999997</v>
      </c>
    </row>
    <row r="137" spans="1:46" ht="15.75" thickBot="1" x14ac:dyDescent="0.25">
      <c r="A137" s="97">
        <v>130</v>
      </c>
      <c r="B137" s="108">
        <v>5</v>
      </c>
      <c r="C137" s="109" t="s">
        <v>408</v>
      </c>
      <c r="D137" s="95" t="s">
        <v>335</v>
      </c>
      <c r="E137" s="62">
        <f t="shared" ref="E137:E200" si="15">F137+G137+H137</f>
        <v>3414.06</v>
      </c>
      <c r="F137" s="111">
        <v>3414.06</v>
      </c>
      <c r="G137" s="111"/>
      <c r="H137" s="115">
        <v>0</v>
      </c>
      <c r="I137" s="137">
        <v>848.58</v>
      </c>
      <c r="J137" s="137">
        <v>337.38</v>
      </c>
      <c r="K137" s="137">
        <v>537.61</v>
      </c>
      <c r="L137" s="137">
        <v>0</v>
      </c>
      <c r="M137" s="137">
        <v>33.409999999999997</v>
      </c>
      <c r="N137" s="137">
        <v>1011.59</v>
      </c>
      <c r="O137" s="23">
        <v>0</v>
      </c>
      <c r="P137" s="137">
        <v>511.59</v>
      </c>
      <c r="Q137" s="137">
        <v>0</v>
      </c>
      <c r="R137" s="137">
        <v>0</v>
      </c>
      <c r="S137" s="137">
        <v>1168.8800000000001</v>
      </c>
      <c r="T137" s="154">
        <v>4435.8100000000004</v>
      </c>
      <c r="U137" s="137">
        <v>765.16</v>
      </c>
      <c r="V137" s="137">
        <v>527.04999999999995</v>
      </c>
      <c r="W137" s="137">
        <v>199.59</v>
      </c>
      <c r="X137" s="137">
        <v>0</v>
      </c>
      <c r="Y137" s="137">
        <v>235.81</v>
      </c>
      <c r="Z137" s="137">
        <v>1157.04</v>
      </c>
      <c r="AA137" s="137">
        <v>29.43</v>
      </c>
      <c r="AB137" s="151">
        <v>5529.77</v>
      </c>
      <c r="AC137" s="137">
        <v>3731.16</v>
      </c>
      <c r="AD137" s="137">
        <v>591.57000000000005</v>
      </c>
      <c r="AE137" s="137">
        <v>212.86</v>
      </c>
      <c r="AF137" s="137">
        <v>120.2</v>
      </c>
      <c r="AG137" s="137">
        <v>1517.96</v>
      </c>
      <c r="AH137" s="137">
        <v>0</v>
      </c>
      <c r="AI137" s="63" t="s">
        <v>543</v>
      </c>
      <c r="AJ137" s="20"/>
      <c r="AK137" s="20"/>
      <c r="AL137" s="144">
        <f t="shared" ref="AL137:AL200" si="16">(I137+J137+K137+L137+M137+N137+O137+P137+S137+T137+U137+V137+W137+X137+Y137+Z137+AA137+AB137+AC137+AD137+AE137+AF137+AG137)*0.05</f>
        <v>1175.1225000000002</v>
      </c>
      <c r="AM137" s="3">
        <f t="shared" ref="AM137:AM200" si="17">SUM(I137:AH137)*0.05</f>
        <v>1175.1225000000002</v>
      </c>
      <c r="AN137" s="132">
        <f t="shared" ref="AN137:AN200" si="18">(I137+J137+K137+L137+M137+N137+O137+P137+S137+T137+U137+V137+W137+X137+Y137+Z137+AA137+AB137+AD137+AE137+AF137)*0.05</f>
        <v>912.66650000000016</v>
      </c>
      <c r="AO137" s="143">
        <f t="shared" si="13"/>
        <v>8.6738624980228813</v>
      </c>
      <c r="AP137" s="143"/>
      <c r="AS137" s="129">
        <f t="shared" si="14"/>
        <v>28202.94</v>
      </c>
      <c r="AT137" s="132">
        <f t="shared" ref="AT137:AT200" si="19">AS137*1.05</f>
        <v>29613.087</v>
      </c>
    </row>
    <row r="138" spans="1:46" ht="15.75" thickBot="1" x14ac:dyDescent="0.25">
      <c r="A138" s="97">
        <v>131</v>
      </c>
      <c r="B138" s="108">
        <v>5</v>
      </c>
      <c r="C138" s="109" t="s">
        <v>128</v>
      </c>
      <c r="D138" s="95">
        <v>193</v>
      </c>
      <c r="E138" s="62">
        <f t="shared" si="15"/>
        <v>2816.6</v>
      </c>
      <c r="F138" s="111">
        <v>2595.9</v>
      </c>
      <c r="G138" s="111"/>
      <c r="H138" s="115">
        <v>220.7</v>
      </c>
      <c r="I138" s="137">
        <v>692.77</v>
      </c>
      <c r="J138" s="137">
        <v>319.07</v>
      </c>
      <c r="K138" s="137">
        <v>421.61</v>
      </c>
      <c r="L138" s="137">
        <v>0</v>
      </c>
      <c r="M138" s="137">
        <v>26.72</v>
      </c>
      <c r="N138" s="137">
        <v>736.14</v>
      </c>
      <c r="O138" s="23">
        <v>0</v>
      </c>
      <c r="P138" s="137">
        <v>388.99</v>
      </c>
      <c r="Q138" s="137">
        <v>0</v>
      </c>
      <c r="R138" s="137">
        <v>0</v>
      </c>
      <c r="S138" s="137">
        <v>732.5</v>
      </c>
      <c r="T138" s="154">
        <v>2902.95</v>
      </c>
      <c r="U138" s="137">
        <v>695.9</v>
      </c>
      <c r="V138" s="137">
        <v>498.54</v>
      </c>
      <c r="W138" s="137">
        <v>169.17</v>
      </c>
      <c r="X138" s="137">
        <v>0</v>
      </c>
      <c r="Y138" s="137">
        <v>188.65</v>
      </c>
      <c r="Z138" s="137">
        <v>830.16</v>
      </c>
      <c r="AA138" s="137">
        <v>28.48</v>
      </c>
      <c r="AB138" s="151">
        <v>4654.78</v>
      </c>
      <c r="AC138" s="137">
        <v>3591.3</v>
      </c>
      <c r="AD138" s="137">
        <v>463.09</v>
      </c>
      <c r="AE138" s="137">
        <v>133.84</v>
      </c>
      <c r="AF138" s="137">
        <v>75.58</v>
      </c>
      <c r="AG138" s="137">
        <v>2077</v>
      </c>
      <c r="AH138" s="137">
        <v>0</v>
      </c>
      <c r="AI138" s="63" t="s">
        <v>544</v>
      </c>
      <c r="AJ138" s="20"/>
      <c r="AK138" s="20"/>
      <c r="AL138" s="144">
        <f t="shared" si="16"/>
        <v>981.36200000000008</v>
      </c>
      <c r="AM138" s="3">
        <f t="shared" si="17"/>
        <v>981.36200000000008</v>
      </c>
      <c r="AN138" s="132">
        <f t="shared" si="18"/>
        <v>697.94700000000012</v>
      </c>
      <c r="AO138" s="143">
        <f t="shared" ref="AO138:AO201" si="20">((I138+J138+K138+L138+M138+N138+O138+P138+S138+T138+U138+V138+W138+X138+Y138+Z138+AA138+AB138+AC138+AD138+AE138+AF138+AG138+AL138)*1.2)/(F138+H138+G138)</f>
        <v>8.7802039338209195</v>
      </c>
      <c r="AP138" s="143"/>
      <c r="AS138" s="129">
        <f t="shared" si="14"/>
        <v>23552.688000000002</v>
      </c>
      <c r="AT138" s="132">
        <f t="shared" si="19"/>
        <v>24730.322400000005</v>
      </c>
    </row>
    <row r="139" spans="1:46" ht="15.75" thickBot="1" x14ac:dyDescent="0.25">
      <c r="A139" s="97">
        <v>132</v>
      </c>
      <c r="B139" s="108">
        <v>5</v>
      </c>
      <c r="C139" s="109" t="s">
        <v>409</v>
      </c>
      <c r="D139" s="95" t="s">
        <v>336</v>
      </c>
      <c r="E139" s="62">
        <f t="shared" si="15"/>
        <v>4454.8</v>
      </c>
      <c r="F139" s="111">
        <v>4454.8</v>
      </c>
      <c r="G139" s="111"/>
      <c r="H139" s="115">
        <v>0</v>
      </c>
      <c r="I139" s="137">
        <v>1006.95</v>
      </c>
      <c r="J139" s="137">
        <v>344.7</v>
      </c>
      <c r="K139" s="137">
        <v>666.97</v>
      </c>
      <c r="L139" s="137">
        <v>0</v>
      </c>
      <c r="M139" s="137">
        <v>40.08</v>
      </c>
      <c r="N139" s="137">
        <v>1298.3599999999999</v>
      </c>
      <c r="O139" s="23">
        <v>0</v>
      </c>
      <c r="P139" s="137">
        <v>667.53</v>
      </c>
      <c r="Q139" s="137">
        <v>0</v>
      </c>
      <c r="R139" s="137">
        <v>0</v>
      </c>
      <c r="S139" s="137">
        <v>1402.66</v>
      </c>
      <c r="T139" s="154">
        <v>6161.56</v>
      </c>
      <c r="U139" s="137">
        <v>898.84</v>
      </c>
      <c r="V139" s="137">
        <v>538.38</v>
      </c>
      <c r="W139" s="137">
        <v>316.54000000000002</v>
      </c>
      <c r="X139" s="137">
        <v>0</v>
      </c>
      <c r="Y139" s="137">
        <v>282.95999999999998</v>
      </c>
      <c r="Z139" s="137">
        <v>1521.18</v>
      </c>
      <c r="AA139" s="137">
        <v>31.07</v>
      </c>
      <c r="AB139" s="151">
        <v>7079.89</v>
      </c>
      <c r="AC139" s="137">
        <v>3421.29</v>
      </c>
      <c r="AD139" s="137">
        <v>368.23</v>
      </c>
      <c r="AE139" s="137">
        <v>236.57</v>
      </c>
      <c r="AF139" s="137">
        <v>133.59</v>
      </c>
      <c r="AG139" s="137">
        <v>1020.14</v>
      </c>
      <c r="AH139" s="137">
        <v>0</v>
      </c>
      <c r="AI139" s="63" t="s">
        <v>545</v>
      </c>
      <c r="AJ139" s="20"/>
      <c r="AK139" s="20"/>
      <c r="AL139" s="144">
        <f t="shared" si="16"/>
        <v>1371.8745000000001</v>
      </c>
      <c r="AM139" s="3">
        <f t="shared" si="17"/>
        <v>1371.8745000000001</v>
      </c>
      <c r="AN139" s="132">
        <f t="shared" si="18"/>
        <v>1149.8030000000001</v>
      </c>
      <c r="AO139" s="143">
        <f t="shared" si="20"/>
        <v>7.7604465744814588</v>
      </c>
      <c r="AP139" s="143"/>
      <c r="AS139" s="129">
        <f t="shared" si="14"/>
        <v>32924.987999999998</v>
      </c>
      <c r="AT139" s="132">
        <f t="shared" si="19"/>
        <v>34571.237399999998</v>
      </c>
    </row>
    <row r="140" spans="1:46" ht="15.75" thickBot="1" x14ac:dyDescent="0.25">
      <c r="A140" s="97">
        <v>133</v>
      </c>
      <c r="B140" s="108">
        <v>5</v>
      </c>
      <c r="C140" s="109" t="s">
        <v>410</v>
      </c>
      <c r="D140" s="95" t="s">
        <v>337</v>
      </c>
      <c r="E140" s="62">
        <f t="shared" si="15"/>
        <v>1881.7</v>
      </c>
      <c r="F140" s="111">
        <v>1881.7</v>
      </c>
      <c r="G140" s="111"/>
      <c r="H140" s="115">
        <v>0</v>
      </c>
      <c r="I140" s="137">
        <v>409.54</v>
      </c>
      <c r="J140" s="137">
        <v>139.59</v>
      </c>
      <c r="K140" s="137">
        <v>292.85000000000002</v>
      </c>
      <c r="L140" s="137">
        <v>0</v>
      </c>
      <c r="M140" s="137">
        <v>13.36</v>
      </c>
      <c r="N140" s="137">
        <v>286.77</v>
      </c>
      <c r="O140" s="23">
        <v>0</v>
      </c>
      <c r="P140" s="137">
        <v>281.97000000000003</v>
      </c>
      <c r="Q140" s="137">
        <v>0</v>
      </c>
      <c r="R140" s="137">
        <v>0</v>
      </c>
      <c r="S140" s="137">
        <v>623.41</v>
      </c>
      <c r="T140" s="154">
        <v>3020.71</v>
      </c>
      <c r="U140" s="137">
        <v>356.44</v>
      </c>
      <c r="V140" s="137">
        <v>218</v>
      </c>
      <c r="W140" s="137">
        <v>120.13</v>
      </c>
      <c r="X140" s="137">
        <v>0</v>
      </c>
      <c r="Y140" s="137">
        <v>94.31</v>
      </c>
      <c r="Z140" s="137">
        <v>299.13</v>
      </c>
      <c r="AA140" s="137">
        <v>10.98</v>
      </c>
      <c r="AB140" s="151">
        <v>2924.3</v>
      </c>
      <c r="AC140" s="137">
        <v>1191.03</v>
      </c>
      <c r="AD140" s="137">
        <v>148.86000000000001</v>
      </c>
      <c r="AE140" s="137">
        <v>84.77</v>
      </c>
      <c r="AF140" s="137">
        <v>47.87</v>
      </c>
      <c r="AG140" s="137">
        <v>530.47</v>
      </c>
      <c r="AH140" s="137">
        <v>0</v>
      </c>
      <c r="AI140" s="63" t="s">
        <v>546</v>
      </c>
      <c r="AJ140" s="20"/>
      <c r="AK140" s="20"/>
      <c r="AL140" s="144">
        <f t="shared" si="16"/>
        <v>554.72450000000015</v>
      </c>
      <c r="AM140" s="3">
        <f t="shared" si="17"/>
        <v>554.72450000000015</v>
      </c>
      <c r="AN140" s="132">
        <f t="shared" si="18"/>
        <v>468.64950000000022</v>
      </c>
      <c r="AO140" s="143">
        <f t="shared" si="20"/>
        <v>7.4289511611840373</v>
      </c>
      <c r="AP140" s="143"/>
      <c r="AS140" s="129">
        <f t="shared" si="14"/>
        <v>13313.388000000004</v>
      </c>
      <c r="AT140" s="132">
        <f t="shared" si="19"/>
        <v>13979.057400000005</v>
      </c>
    </row>
    <row r="141" spans="1:46" ht="15.75" thickBot="1" x14ac:dyDescent="0.25">
      <c r="A141" s="97">
        <v>134</v>
      </c>
      <c r="B141" s="108">
        <v>5</v>
      </c>
      <c r="C141" s="109" t="s">
        <v>411</v>
      </c>
      <c r="D141" s="95" t="s">
        <v>338</v>
      </c>
      <c r="E141" s="62">
        <f t="shared" si="15"/>
        <v>2741.2</v>
      </c>
      <c r="F141" s="111">
        <v>2741.2</v>
      </c>
      <c r="G141" s="111"/>
      <c r="H141" s="115">
        <v>0</v>
      </c>
      <c r="I141" s="137">
        <v>671.28</v>
      </c>
      <c r="J141" s="137">
        <v>230.38</v>
      </c>
      <c r="K141" s="137">
        <v>416.59</v>
      </c>
      <c r="L141" s="137">
        <v>0</v>
      </c>
      <c r="M141" s="137">
        <v>26.72</v>
      </c>
      <c r="N141" s="137">
        <v>697.3</v>
      </c>
      <c r="O141" s="23">
        <v>0</v>
      </c>
      <c r="P141" s="137">
        <v>410.76</v>
      </c>
      <c r="Q141" s="137">
        <v>0</v>
      </c>
      <c r="R141" s="137">
        <v>0</v>
      </c>
      <c r="S141" s="137">
        <v>935.11</v>
      </c>
      <c r="T141" s="154">
        <v>3843.66</v>
      </c>
      <c r="U141" s="137">
        <v>603.91999999999996</v>
      </c>
      <c r="V141" s="137">
        <v>359.83</v>
      </c>
      <c r="W141" s="137">
        <v>164.36</v>
      </c>
      <c r="X141" s="137">
        <v>0</v>
      </c>
      <c r="Y141" s="137">
        <v>188.65</v>
      </c>
      <c r="Z141" s="137">
        <v>761.45</v>
      </c>
      <c r="AA141" s="137">
        <v>17.59</v>
      </c>
      <c r="AB141" s="151">
        <v>3144.47</v>
      </c>
      <c r="AC141" s="137">
        <v>2222.4899999999998</v>
      </c>
      <c r="AD141" s="137">
        <v>486.25</v>
      </c>
      <c r="AE141" s="137">
        <v>146.81</v>
      </c>
      <c r="AF141" s="137">
        <v>82.9</v>
      </c>
      <c r="AG141" s="137">
        <v>1020.14</v>
      </c>
      <c r="AH141" s="137">
        <v>0</v>
      </c>
      <c r="AI141" s="63" t="s">
        <v>547</v>
      </c>
      <c r="AJ141" s="20"/>
      <c r="AK141" s="20"/>
      <c r="AL141" s="144">
        <f t="shared" si="16"/>
        <v>821.53300000000002</v>
      </c>
      <c r="AM141" s="3">
        <f t="shared" si="17"/>
        <v>821.53300000000002</v>
      </c>
      <c r="AN141" s="132">
        <f t="shared" si="18"/>
        <v>659.40149999999994</v>
      </c>
      <c r="AO141" s="143">
        <f t="shared" si="20"/>
        <v>7.5523973442288046</v>
      </c>
      <c r="AP141" s="143"/>
      <c r="AS141" s="129">
        <f t="shared" si="14"/>
        <v>19716.791999999998</v>
      </c>
      <c r="AT141" s="132">
        <f t="shared" si="19"/>
        <v>20702.631599999997</v>
      </c>
    </row>
    <row r="142" spans="1:46" ht="15.75" thickBot="1" x14ac:dyDescent="0.25">
      <c r="A142" s="97">
        <v>135</v>
      </c>
      <c r="B142" s="108">
        <v>5</v>
      </c>
      <c r="C142" s="109" t="s">
        <v>412</v>
      </c>
      <c r="D142" s="95" t="s">
        <v>339</v>
      </c>
      <c r="E142" s="62">
        <f t="shared" si="15"/>
        <v>5812.6</v>
      </c>
      <c r="F142" s="111">
        <v>5812.6</v>
      </c>
      <c r="G142" s="111"/>
      <c r="H142" s="115">
        <v>0</v>
      </c>
      <c r="I142" s="137">
        <v>1329.07</v>
      </c>
      <c r="J142" s="137">
        <v>455.96</v>
      </c>
      <c r="K142" s="137">
        <v>855.02</v>
      </c>
      <c r="L142" s="137">
        <v>0</v>
      </c>
      <c r="M142" s="137">
        <v>53.46</v>
      </c>
      <c r="N142" s="137">
        <v>2045.67</v>
      </c>
      <c r="O142" s="23">
        <v>0</v>
      </c>
      <c r="P142" s="137">
        <v>871</v>
      </c>
      <c r="Q142" s="137">
        <v>0</v>
      </c>
      <c r="R142" s="137">
        <v>0</v>
      </c>
      <c r="S142" s="137">
        <v>1854.63</v>
      </c>
      <c r="T142" s="154">
        <v>8083.03</v>
      </c>
      <c r="U142" s="137">
        <v>1181.2</v>
      </c>
      <c r="V142" s="137">
        <v>712.14</v>
      </c>
      <c r="W142" s="137">
        <v>359.23</v>
      </c>
      <c r="X142" s="137">
        <v>0</v>
      </c>
      <c r="Y142" s="137">
        <v>377.3</v>
      </c>
      <c r="Z142" s="137">
        <v>2466.73</v>
      </c>
      <c r="AA142" s="137">
        <v>40.81</v>
      </c>
      <c r="AB142" s="151">
        <v>7545.15</v>
      </c>
      <c r="AC142" s="137">
        <v>4531.9799999999996</v>
      </c>
      <c r="AD142" s="137">
        <v>782.84</v>
      </c>
      <c r="AE142" s="137">
        <v>273.89999999999998</v>
      </c>
      <c r="AF142" s="137">
        <v>154.66999999999999</v>
      </c>
      <c r="AG142" s="137">
        <v>1632.22</v>
      </c>
      <c r="AH142" s="137">
        <v>0</v>
      </c>
      <c r="AI142" s="63" t="s">
        <v>548</v>
      </c>
      <c r="AJ142" s="20"/>
      <c r="AK142" s="20"/>
      <c r="AL142" s="144">
        <f t="shared" si="16"/>
        <v>1780.3005000000003</v>
      </c>
      <c r="AM142" s="3">
        <f t="shared" si="17"/>
        <v>1780.3005000000003</v>
      </c>
      <c r="AN142" s="132">
        <f t="shared" si="18"/>
        <v>1472.0905000000002</v>
      </c>
      <c r="AO142" s="143">
        <f t="shared" si="20"/>
        <v>7.7183313147300687</v>
      </c>
      <c r="AP142" s="143"/>
      <c r="AS142" s="129">
        <f t="shared" si="14"/>
        <v>42727.212</v>
      </c>
      <c r="AT142" s="132">
        <f t="shared" si="19"/>
        <v>44863.5726</v>
      </c>
    </row>
    <row r="143" spans="1:46" ht="15.75" thickBot="1" x14ac:dyDescent="0.25">
      <c r="A143" s="97">
        <v>136</v>
      </c>
      <c r="B143" s="108">
        <v>5</v>
      </c>
      <c r="C143" s="109" t="s">
        <v>129</v>
      </c>
      <c r="D143" s="95">
        <v>206</v>
      </c>
      <c r="E143" s="62">
        <f t="shared" si="15"/>
        <v>4501.3999999999996</v>
      </c>
      <c r="F143" s="111">
        <v>4501.3999999999996</v>
      </c>
      <c r="G143" s="111"/>
      <c r="H143" s="115">
        <v>0</v>
      </c>
      <c r="I143" s="137">
        <v>941.76</v>
      </c>
      <c r="J143" s="137">
        <v>334.3</v>
      </c>
      <c r="K143" s="137">
        <v>685.89</v>
      </c>
      <c r="L143" s="137">
        <v>194.13</v>
      </c>
      <c r="M143" s="137">
        <v>20.05</v>
      </c>
      <c r="N143" s="137">
        <v>633.15</v>
      </c>
      <c r="O143" s="23">
        <v>0</v>
      </c>
      <c r="P143" s="137">
        <v>674.53</v>
      </c>
      <c r="Q143" s="137">
        <v>0</v>
      </c>
      <c r="R143" s="137">
        <v>0</v>
      </c>
      <c r="S143" s="137">
        <v>467.55</v>
      </c>
      <c r="T143" s="154">
        <v>5455.47</v>
      </c>
      <c r="U143" s="137">
        <v>812.07</v>
      </c>
      <c r="V143" s="137">
        <v>522.09</v>
      </c>
      <c r="W143" s="137">
        <v>276.48</v>
      </c>
      <c r="X143" s="137">
        <v>574.03</v>
      </c>
      <c r="Y143" s="137">
        <v>141.49</v>
      </c>
      <c r="Z143" s="137">
        <v>731.63</v>
      </c>
      <c r="AA143" s="137">
        <v>44.33</v>
      </c>
      <c r="AB143" s="151">
        <v>5897.17</v>
      </c>
      <c r="AC143" s="137">
        <v>3847.95</v>
      </c>
      <c r="AD143" s="137">
        <v>709.69</v>
      </c>
      <c r="AE143" s="137">
        <v>201.99</v>
      </c>
      <c r="AF143" s="137">
        <v>114.06</v>
      </c>
      <c r="AG143" s="137">
        <v>3264.43</v>
      </c>
      <c r="AH143" s="137">
        <v>0</v>
      </c>
      <c r="AI143" s="63" t="s">
        <v>301</v>
      </c>
      <c r="AJ143" s="20"/>
      <c r="AK143" s="20"/>
      <c r="AL143" s="144">
        <f t="shared" si="16"/>
        <v>1327.2120000000004</v>
      </c>
      <c r="AM143" s="3">
        <f t="shared" si="17"/>
        <v>1327.2120000000004</v>
      </c>
      <c r="AN143" s="132">
        <f t="shared" si="18"/>
        <v>971.5930000000003</v>
      </c>
      <c r="AO143" s="143">
        <f t="shared" si="20"/>
        <v>7.4300756209179379</v>
      </c>
      <c r="AP143" s="143"/>
      <c r="AS143" s="129">
        <f t="shared" si="14"/>
        <v>31853.088000000003</v>
      </c>
      <c r="AT143" s="132">
        <f t="shared" si="19"/>
        <v>33445.742400000003</v>
      </c>
    </row>
    <row r="144" spans="1:46" ht="15.75" thickBot="1" x14ac:dyDescent="0.25">
      <c r="A144" s="97">
        <v>137</v>
      </c>
      <c r="B144" s="108">
        <v>5</v>
      </c>
      <c r="C144" s="109" t="s">
        <v>130</v>
      </c>
      <c r="D144" s="95">
        <v>207</v>
      </c>
      <c r="E144" s="62">
        <f t="shared" si="15"/>
        <v>4493.6099999999997</v>
      </c>
      <c r="F144" s="111">
        <v>4493.6099999999997</v>
      </c>
      <c r="G144" s="111"/>
      <c r="H144" s="115">
        <v>0</v>
      </c>
      <c r="I144" s="137">
        <v>961.8</v>
      </c>
      <c r="J144" s="137">
        <v>344.25</v>
      </c>
      <c r="K144" s="137">
        <v>667.2</v>
      </c>
      <c r="L144" s="137">
        <v>0</v>
      </c>
      <c r="M144" s="137">
        <v>40.08</v>
      </c>
      <c r="N144" s="137">
        <v>1296.57</v>
      </c>
      <c r="O144" s="23">
        <v>0</v>
      </c>
      <c r="P144" s="137">
        <v>673.36</v>
      </c>
      <c r="Q144" s="137">
        <v>0</v>
      </c>
      <c r="R144" s="137">
        <v>0</v>
      </c>
      <c r="S144" s="137">
        <v>1402.66</v>
      </c>
      <c r="T144" s="154">
        <v>5180.18</v>
      </c>
      <c r="U144" s="137">
        <v>839.97</v>
      </c>
      <c r="V144" s="137">
        <v>537.69000000000005</v>
      </c>
      <c r="W144" s="137">
        <v>279.44</v>
      </c>
      <c r="X144" s="137">
        <v>0</v>
      </c>
      <c r="Y144" s="137">
        <v>282.95999999999998</v>
      </c>
      <c r="Z144" s="137">
        <v>1513.55</v>
      </c>
      <c r="AA144" s="137">
        <v>29.97</v>
      </c>
      <c r="AB144" s="151">
        <v>7078.12</v>
      </c>
      <c r="AC144" s="137">
        <v>3317.53</v>
      </c>
      <c r="AD144" s="137">
        <v>784.44</v>
      </c>
      <c r="AE144" s="137">
        <v>212.11</v>
      </c>
      <c r="AF144" s="137">
        <v>119.78</v>
      </c>
      <c r="AG144" s="137">
        <v>1142.55</v>
      </c>
      <c r="AH144" s="137">
        <v>0</v>
      </c>
      <c r="AI144" s="63" t="s">
        <v>302</v>
      </c>
      <c r="AJ144" s="20"/>
      <c r="AK144" s="20"/>
      <c r="AL144" s="144">
        <f t="shared" si="16"/>
        <v>1335.2104999999999</v>
      </c>
      <c r="AM144" s="3">
        <f t="shared" si="17"/>
        <v>1335.2104999999999</v>
      </c>
      <c r="AN144" s="132">
        <f t="shared" si="18"/>
        <v>1112.2065</v>
      </c>
      <c r="AO144" s="143">
        <f t="shared" si="20"/>
        <v>7.4878114923190928</v>
      </c>
      <c r="AP144" s="143"/>
      <c r="AS144" s="129">
        <f t="shared" si="14"/>
        <v>32045.051999999992</v>
      </c>
      <c r="AT144" s="132">
        <f t="shared" si="19"/>
        <v>33647.304599999996</v>
      </c>
    </row>
    <row r="145" spans="1:46" ht="15.75" thickBot="1" x14ac:dyDescent="0.25">
      <c r="A145" s="97">
        <v>138</v>
      </c>
      <c r="B145" s="108">
        <v>5</v>
      </c>
      <c r="C145" s="109" t="s">
        <v>131</v>
      </c>
      <c r="D145" s="95">
        <v>209</v>
      </c>
      <c r="E145" s="62">
        <f t="shared" si="15"/>
        <v>3348.7</v>
      </c>
      <c r="F145" s="111">
        <v>3348.7</v>
      </c>
      <c r="G145" s="111"/>
      <c r="H145" s="115">
        <v>0</v>
      </c>
      <c r="I145" s="137">
        <v>758.48</v>
      </c>
      <c r="J145" s="137">
        <v>161.38999999999999</v>
      </c>
      <c r="K145" s="137">
        <v>503.89</v>
      </c>
      <c r="L145" s="137">
        <v>146.57</v>
      </c>
      <c r="M145" s="137">
        <v>13.36</v>
      </c>
      <c r="N145" s="137">
        <v>381.19</v>
      </c>
      <c r="O145" s="23">
        <v>0</v>
      </c>
      <c r="P145" s="137">
        <v>501.79</v>
      </c>
      <c r="Q145" s="137">
        <v>0</v>
      </c>
      <c r="R145" s="137">
        <v>0</v>
      </c>
      <c r="S145" s="137">
        <v>519.5</v>
      </c>
      <c r="T145" s="154">
        <v>4690.99</v>
      </c>
      <c r="U145" s="137">
        <v>520.49</v>
      </c>
      <c r="V145" s="137">
        <v>251.68</v>
      </c>
      <c r="W145" s="137">
        <v>195.78</v>
      </c>
      <c r="X145" s="137">
        <v>427.7</v>
      </c>
      <c r="Y145" s="137">
        <v>94.31</v>
      </c>
      <c r="Z145" s="137">
        <v>412.61</v>
      </c>
      <c r="AA145" s="137">
        <v>24.72</v>
      </c>
      <c r="AB145" s="151">
        <v>5174.51</v>
      </c>
      <c r="AC145" s="137">
        <v>1723.68</v>
      </c>
      <c r="AD145" s="137">
        <v>478</v>
      </c>
      <c r="AE145" s="137">
        <v>138.28</v>
      </c>
      <c r="AF145" s="137">
        <v>78.08</v>
      </c>
      <c r="AG145" s="137">
        <v>1591.41</v>
      </c>
      <c r="AH145" s="137">
        <v>0</v>
      </c>
      <c r="AI145" s="63" t="s">
        <v>303</v>
      </c>
      <c r="AJ145" s="20"/>
      <c r="AK145" s="20"/>
      <c r="AL145" s="144">
        <f t="shared" si="16"/>
        <v>939.42050000000006</v>
      </c>
      <c r="AM145" s="3">
        <f t="shared" si="17"/>
        <v>939.42050000000006</v>
      </c>
      <c r="AN145" s="132">
        <f t="shared" si="18"/>
        <v>773.66600000000017</v>
      </c>
      <c r="AO145" s="143">
        <f t="shared" si="20"/>
        <v>7.0694289127123966</v>
      </c>
      <c r="AP145" s="143"/>
      <c r="AS145" s="129">
        <f t="shared" si="14"/>
        <v>22546.092000000001</v>
      </c>
      <c r="AT145" s="132">
        <f t="shared" si="19"/>
        <v>23673.3966</v>
      </c>
    </row>
    <row r="146" spans="1:46" ht="15.75" thickBot="1" x14ac:dyDescent="0.25">
      <c r="A146" s="97">
        <v>139</v>
      </c>
      <c r="B146" s="108">
        <v>5</v>
      </c>
      <c r="C146" s="109" t="s">
        <v>132</v>
      </c>
      <c r="D146" s="95">
        <v>211</v>
      </c>
      <c r="E146" s="62">
        <f t="shared" si="15"/>
        <v>4441.91</v>
      </c>
      <c r="F146" s="111">
        <v>4441.91</v>
      </c>
      <c r="G146" s="111"/>
      <c r="H146" s="115">
        <v>0</v>
      </c>
      <c r="I146" s="137">
        <v>1033.5</v>
      </c>
      <c r="J146" s="137">
        <v>344.27</v>
      </c>
      <c r="K146" s="137">
        <v>669.54</v>
      </c>
      <c r="L146" s="137">
        <v>197.54</v>
      </c>
      <c r="M146" s="137">
        <v>40.08</v>
      </c>
      <c r="N146" s="137">
        <v>1296.6099999999999</v>
      </c>
      <c r="O146" s="23">
        <v>0</v>
      </c>
      <c r="P146" s="137">
        <v>665.6</v>
      </c>
      <c r="Q146" s="137">
        <v>0</v>
      </c>
      <c r="R146" s="137">
        <v>0</v>
      </c>
      <c r="S146" s="137">
        <v>467.55</v>
      </c>
      <c r="T146" s="154">
        <v>5818.88</v>
      </c>
      <c r="U146" s="137">
        <v>933.55</v>
      </c>
      <c r="V146" s="137">
        <v>537.70000000000005</v>
      </c>
      <c r="W146" s="137">
        <v>263.66000000000003</v>
      </c>
      <c r="X146" s="137">
        <v>583.34</v>
      </c>
      <c r="Y146" s="137">
        <v>282.95999999999998</v>
      </c>
      <c r="Z146" s="137">
        <v>1513.63</v>
      </c>
      <c r="AA146" s="137">
        <v>29.43</v>
      </c>
      <c r="AB146" s="151">
        <v>5945.68</v>
      </c>
      <c r="AC146" s="137">
        <v>3315.24</v>
      </c>
      <c r="AD146" s="137">
        <v>692.09</v>
      </c>
      <c r="AE146" s="137">
        <v>217.69</v>
      </c>
      <c r="AF146" s="137">
        <v>122.93</v>
      </c>
      <c r="AG146" s="137">
        <v>1060.94</v>
      </c>
      <c r="AH146" s="137">
        <v>0</v>
      </c>
      <c r="AI146" s="63" t="s">
        <v>549</v>
      </c>
      <c r="AJ146" s="20"/>
      <c r="AK146" s="20"/>
      <c r="AL146" s="144">
        <f t="shared" si="16"/>
        <v>1301.6205</v>
      </c>
      <c r="AM146" s="3">
        <f t="shared" si="17"/>
        <v>1301.6205</v>
      </c>
      <c r="AN146" s="132">
        <f t="shared" si="18"/>
        <v>1082.8115</v>
      </c>
      <c r="AO146" s="143">
        <f t="shared" si="20"/>
        <v>7.384399188637321</v>
      </c>
      <c r="AP146" s="143"/>
      <c r="AS146" s="129">
        <f t="shared" si="14"/>
        <v>31238.892</v>
      </c>
      <c r="AT146" s="132">
        <f t="shared" si="19"/>
        <v>32800.836600000002</v>
      </c>
    </row>
    <row r="147" spans="1:46" ht="15.75" thickBot="1" x14ac:dyDescent="0.25">
      <c r="A147" s="97">
        <v>140</v>
      </c>
      <c r="B147" s="108">
        <v>5</v>
      </c>
      <c r="C147" s="109" t="s">
        <v>413</v>
      </c>
      <c r="D147" s="95" t="s">
        <v>340</v>
      </c>
      <c r="E147" s="62">
        <f t="shared" si="15"/>
        <v>2829.6</v>
      </c>
      <c r="F147" s="111">
        <v>2829.6</v>
      </c>
      <c r="G147" s="111"/>
      <c r="H147" s="115">
        <v>0</v>
      </c>
      <c r="I147" s="137">
        <v>611.69000000000005</v>
      </c>
      <c r="J147" s="137">
        <v>249.34</v>
      </c>
      <c r="K147" s="137">
        <v>434.64</v>
      </c>
      <c r="L147" s="137">
        <v>126.02</v>
      </c>
      <c r="M147" s="137">
        <v>26.72</v>
      </c>
      <c r="N147" s="137">
        <v>745.4</v>
      </c>
      <c r="O147" s="23">
        <v>0</v>
      </c>
      <c r="P147" s="137">
        <v>424</v>
      </c>
      <c r="Q147" s="137">
        <v>0</v>
      </c>
      <c r="R147" s="137">
        <v>0</v>
      </c>
      <c r="S147" s="137">
        <v>259.75</v>
      </c>
      <c r="T147" s="154">
        <v>3587.75</v>
      </c>
      <c r="U147" s="137">
        <v>573.9</v>
      </c>
      <c r="V147" s="137">
        <v>389.41</v>
      </c>
      <c r="W147" s="137">
        <v>170.63</v>
      </c>
      <c r="X147" s="137">
        <v>378.3</v>
      </c>
      <c r="Y147" s="137">
        <v>188.65</v>
      </c>
      <c r="Z147" s="137">
        <v>829.2</v>
      </c>
      <c r="AA147" s="137">
        <v>19.61</v>
      </c>
      <c r="AB147" s="151">
        <v>4774.67</v>
      </c>
      <c r="AC147" s="137">
        <v>2970.53</v>
      </c>
      <c r="AD147" s="137">
        <v>634.5</v>
      </c>
      <c r="AE147" s="137">
        <v>159.13</v>
      </c>
      <c r="AF147" s="137">
        <v>89.86</v>
      </c>
      <c r="AG147" s="137">
        <v>612.08000000000004</v>
      </c>
      <c r="AH147" s="137">
        <v>0</v>
      </c>
      <c r="AI147" s="63" t="s">
        <v>550</v>
      </c>
      <c r="AJ147" s="20"/>
      <c r="AK147" s="20"/>
      <c r="AL147" s="144">
        <f t="shared" si="16"/>
        <v>912.78900000000021</v>
      </c>
      <c r="AM147" s="3">
        <f t="shared" si="17"/>
        <v>912.78900000000021</v>
      </c>
      <c r="AN147" s="132">
        <f t="shared" si="18"/>
        <v>733.6585</v>
      </c>
      <c r="AO147" s="143">
        <f t="shared" si="20"/>
        <v>8.1291641221374071</v>
      </c>
      <c r="AP147" s="143"/>
      <c r="AS147" s="129">
        <f t="shared" si="14"/>
        <v>21906.936000000002</v>
      </c>
      <c r="AT147" s="132">
        <f t="shared" si="19"/>
        <v>23002.282800000001</v>
      </c>
    </row>
    <row r="148" spans="1:46" ht="15.75" thickBot="1" x14ac:dyDescent="0.25">
      <c r="A148" s="97">
        <v>141</v>
      </c>
      <c r="B148" s="108">
        <v>5</v>
      </c>
      <c r="C148" s="109" t="s">
        <v>133</v>
      </c>
      <c r="D148" s="95">
        <v>212</v>
      </c>
      <c r="E148" s="62">
        <f t="shared" si="15"/>
        <v>2777.54</v>
      </c>
      <c r="F148" s="111">
        <v>2777.54</v>
      </c>
      <c r="G148" s="111"/>
      <c r="H148" s="115">
        <v>0</v>
      </c>
      <c r="I148" s="137">
        <v>668.5</v>
      </c>
      <c r="J148" s="137">
        <v>229.39</v>
      </c>
      <c r="K148" s="137">
        <v>417.17</v>
      </c>
      <c r="L148" s="137">
        <v>122.38</v>
      </c>
      <c r="M148" s="137">
        <v>26.72</v>
      </c>
      <c r="N148" s="137">
        <v>690.14</v>
      </c>
      <c r="O148" s="23">
        <v>0</v>
      </c>
      <c r="P148" s="137">
        <v>416.2</v>
      </c>
      <c r="Q148" s="137">
        <v>0</v>
      </c>
      <c r="R148" s="137">
        <v>0</v>
      </c>
      <c r="S148" s="137">
        <v>311.7</v>
      </c>
      <c r="T148" s="154">
        <v>3722.65</v>
      </c>
      <c r="U148" s="137">
        <v>600.36</v>
      </c>
      <c r="V148" s="137">
        <v>358.31</v>
      </c>
      <c r="W148" s="137">
        <v>186.3</v>
      </c>
      <c r="X148" s="137">
        <v>363.08</v>
      </c>
      <c r="Y148" s="137">
        <v>188.65</v>
      </c>
      <c r="Z148" s="137">
        <v>750.6</v>
      </c>
      <c r="AA148" s="137">
        <v>0</v>
      </c>
      <c r="AB148" s="151">
        <v>4613.03</v>
      </c>
      <c r="AC148" s="137">
        <v>2180.37</v>
      </c>
      <c r="AD148" s="137">
        <v>548.01</v>
      </c>
      <c r="AE148" s="137">
        <v>126.59</v>
      </c>
      <c r="AF148" s="137">
        <v>71.489999999999995</v>
      </c>
      <c r="AG148" s="137">
        <v>408.05</v>
      </c>
      <c r="AH148" s="137">
        <v>0</v>
      </c>
      <c r="AI148" s="63" t="s">
        <v>551</v>
      </c>
      <c r="AJ148" s="20"/>
      <c r="AK148" s="20"/>
      <c r="AL148" s="144">
        <f t="shared" si="16"/>
        <v>849.98450000000003</v>
      </c>
      <c r="AM148" s="3">
        <f t="shared" si="17"/>
        <v>849.98450000000003</v>
      </c>
      <c r="AN148" s="132">
        <f t="shared" si="18"/>
        <v>720.56350000000009</v>
      </c>
      <c r="AO148" s="143">
        <f t="shared" si="20"/>
        <v>7.711719507189815</v>
      </c>
      <c r="AP148" s="143"/>
      <c r="AS148" s="129">
        <f t="shared" si="14"/>
        <v>20399.627999999997</v>
      </c>
      <c r="AT148" s="132">
        <f t="shared" si="19"/>
        <v>21419.609399999998</v>
      </c>
    </row>
    <row r="149" spans="1:46" ht="15.75" thickBot="1" x14ac:dyDescent="0.25">
      <c r="A149" s="97">
        <v>142</v>
      </c>
      <c r="B149" s="108">
        <v>5</v>
      </c>
      <c r="C149" s="109" t="s">
        <v>134</v>
      </c>
      <c r="D149" s="95">
        <v>214</v>
      </c>
      <c r="E149" s="62">
        <f t="shared" si="15"/>
        <v>1519.9</v>
      </c>
      <c r="F149" s="111">
        <v>1519.9</v>
      </c>
      <c r="G149" s="111"/>
      <c r="H149" s="115">
        <v>0</v>
      </c>
      <c r="I149" s="137">
        <v>315.2</v>
      </c>
      <c r="J149" s="137">
        <v>110.81</v>
      </c>
      <c r="K149" s="137">
        <v>239.48</v>
      </c>
      <c r="L149" s="137">
        <v>64.91</v>
      </c>
      <c r="M149" s="137">
        <v>13.36</v>
      </c>
      <c r="N149" s="137">
        <v>276.07</v>
      </c>
      <c r="O149" s="23">
        <v>0</v>
      </c>
      <c r="P149" s="137">
        <v>227.75</v>
      </c>
      <c r="Q149" s="137">
        <v>0</v>
      </c>
      <c r="R149" s="137">
        <v>0</v>
      </c>
      <c r="S149" s="137">
        <v>155.85</v>
      </c>
      <c r="T149" s="154">
        <v>1914.57</v>
      </c>
      <c r="U149" s="137">
        <v>272.23</v>
      </c>
      <c r="V149" s="137">
        <v>172.96</v>
      </c>
      <c r="W149" s="137">
        <v>90.57</v>
      </c>
      <c r="X149" s="137">
        <v>189.56</v>
      </c>
      <c r="Y149" s="137">
        <v>94.31</v>
      </c>
      <c r="Z149" s="137">
        <v>294.70999999999998</v>
      </c>
      <c r="AA149" s="137">
        <v>18.04</v>
      </c>
      <c r="AB149" s="151">
        <v>1864.35</v>
      </c>
      <c r="AC149" s="137">
        <v>1355.79</v>
      </c>
      <c r="AD149" s="137">
        <v>346.01</v>
      </c>
      <c r="AE149" s="137">
        <v>55.77</v>
      </c>
      <c r="AF149" s="137">
        <v>31.49</v>
      </c>
      <c r="AG149" s="137">
        <v>122.42</v>
      </c>
      <c r="AH149" s="137">
        <v>0</v>
      </c>
      <c r="AI149" s="63" t="s">
        <v>304</v>
      </c>
      <c r="AJ149" s="20"/>
      <c r="AK149" s="20"/>
      <c r="AL149" s="144">
        <f t="shared" si="16"/>
        <v>411.31049999999999</v>
      </c>
      <c r="AM149" s="3">
        <f t="shared" si="17"/>
        <v>411.31049999999999</v>
      </c>
      <c r="AN149" s="132">
        <f t="shared" si="18"/>
        <v>337.40000000000003</v>
      </c>
      <c r="AO149" s="143">
        <f t="shared" si="20"/>
        <v>6.8195437857753785</v>
      </c>
      <c r="AP149" s="143"/>
      <c r="AS149" s="129">
        <f t="shared" si="14"/>
        <v>9871.4519999999993</v>
      </c>
      <c r="AT149" s="132">
        <f t="shared" si="19"/>
        <v>10365.024599999999</v>
      </c>
    </row>
    <row r="150" spans="1:46" ht="15.75" thickBot="1" x14ac:dyDescent="0.25">
      <c r="A150" s="97">
        <v>143</v>
      </c>
      <c r="B150" s="108">
        <v>5</v>
      </c>
      <c r="C150" s="109" t="s">
        <v>135</v>
      </c>
      <c r="D150" s="95">
        <v>130</v>
      </c>
      <c r="E150" s="62">
        <f t="shared" si="15"/>
        <v>1785.2</v>
      </c>
      <c r="F150" s="111">
        <v>1785.2</v>
      </c>
      <c r="G150" s="111"/>
      <c r="H150" s="115">
        <v>0</v>
      </c>
      <c r="I150" s="137">
        <v>513.11</v>
      </c>
      <c r="J150" s="137">
        <v>144.69999999999999</v>
      </c>
      <c r="K150" s="137">
        <v>283.06</v>
      </c>
      <c r="L150" s="137">
        <v>75.81</v>
      </c>
      <c r="M150" s="137">
        <v>13.36</v>
      </c>
      <c r="N150" s="137">
        <v>256.77999999999997</v>
      </c>
      <c r="O150" s="23">
        <v>0</v>
      </c>
      <c r="P150" s="137">
        <v>267.5</v>
      </c>
      <c r="Q150" s="137">
        <v>0</v>
      </c>
      <c r="R150" s="137">
        <v>0</v>
      </c>
      <c r="S150" s="137">
        <v>436.38</v>
      </c>
      <c r="T150" s="154">
        <v>2043.45</v>
      </c>
      <c r="U150" s="137">
        <v>417.66</v>
      </c>
      <c r="V150" s="137">
        <v>226.46</v>
      </c>
      <c r="W150" s="137">
        <v>108.63</v>
      </c>
      <c r="X150" s="137">
        <v>222.61</v>
      </c>
      <c r="Y150" s="137">
        <v>94.31</v>
      </c>
      <c r="Z150" s="137">
        <v>238.11</v>
      </c>
      <c r="AA150" s="137">
        <v>9.89</v>
      </c>
      <c r="AB150" s="151">
        <v>3142.08</v>
      </c>
      <c r="AC150" s="137">
        <v>2313.73</v>
      </c>
      <c r="AD150" s="137">
        <v>187.31</v>
      </c>
      <c r="AE150" s="137">
        <v>59.87</v>
      </c>
      <c r="AF150" s="137">
        <v>33.81</v>
      </c>
      <c r="AG150" s="137">
        <v>1836.24</v>
      </c>
      <c r="AH150" s="137">
        <v>0</v>
      </c>
      <c r="AI150" s="63" t="s">
        <v>552</v>
      </c>
      <c r="AJ150" s="20"/>
      <c r="AK150" s="20"/>
      <c r="AL150" s="144">
        <f t="shared" si="16"/>
        <v>646.24299999999994</v>
      </c>
      <c r="AM150" s="3">
        <f t="shared" si="17"/>
        <v>646.24299999999994</v>
      </c>
      <c r="AN150" s="132">
        <f t="shared" si="18"/>
        <v>438.74450000000002</v>
      </c>
      <c r="AO150" s="143">
        <f t="shared" si="20"/>
        <v>9.1224084696392556</v>
      </c>
      <c r="AP150" s="143"/>
      <c r="AS150" s="129">
        <f t="shared" si="14"/>
        <v>15509.831999999999</v>
      </c>
      <c r="AT150" s="132">
        <f t="shared" si="19"/>
        <v>16285.3236</v>
      </c>
    </row>
    <row r="151" spans="1:46" ht="15.75" thickBot="1" x14ac:dyDescent="0.25">
      <c r="A151" s="97">
        <v>144</v>
      </c>
      <c r="B151" s="108">
        <v>5</v>
      </c>
      <c r="C151" s="109" t="s">
        <v>414</v>
      </c>
      <c r="D151" s="95" t="s">
        <v>341</v>
      </c>
      <c r="E151" s="62">
        <f t="shared" si="15"/>
        <v>1091.1600000000001</v>
      </c>
      <c r="F151" s="111">
        <v>1091.1600000000001</v>
      </c>
      <c r="G151" s="111"/>
      <c r="H151" s="115">
        <v>0</v>
      </c>
      <c r="I151" s="137">
        <v>247.34</v>
      </c>
      <c r="J151" s="137">
        <v>95.85</v>
      </c>
      <c r="K151" s="137">
        <v>181.7</v>
      </c>
      <c r="L151" s="137">
        <v>48.97</v>
      </c>
      <c r="M151" s="137">
        <v>13.36</v>
      </c>
      <c r="N151" s="137">
        <v>264.43</v>
      </c>
      <c r="O151" s="23">
        <v>0</v>
      </c>
      <c r="P151" s="137">
        <v>163.51</v>
      </c>
      <c r="Q151" s="137">
        <v>0</v>
      </c>
      <c r="R151" s="137">
        <v>0</v>
      </c>
      <c r="S151" s="137">
        <v>103.9</v>
      </c>
      <c r="T151" s="154">
        <v>1199.22</v>
      </c>
      <c r="U151" s="137">
        <v>240.79</v>
      </c>
      <c r="V151" s="137">
        <v>149.66999999999999</v>
      </c>
      <c r="W151" s="137">
        <v>59.65</v>
      </c>
      <c r="X151" s="137">
        <v>150.38999999999999</v>
      </c>
      <c r="Y151" s="137">
        <v>94.31</v>
      </c>
      <c r="Z151" s="137">
        <v>260.63</v>
      </c>
      <c r="AA151" s="137">
        <v>35.32</v>
      </c>
      <c r="AB151" s="151">
        <v>2382.14</v>
      </c>
      <c r="AC151" s="137">
        <v>1389.34</v>
      </c>
      <c r="AD151" s="137">
        <v>181.46</v>
      </c>
      <c r="AE151" s="137">
        <v>68.45</v>
      </c>
      <c r="AF151" s="137">
        <v>38.659999999999997</v>
      </c>
      <c r="AG151" s="137">
        <v>795.71</v>
      </c>
      <c r="AH151" s="137">
        <v>0</v>
      </c>
      <c r="AI151" s="63" t="s">
        <v>553</v>
      </c>
      <c r="AJ151" s="20"/>
      <c r="AK151" s="20"/>
      <c r="AL151" s="144">
        <f t="shared" si="16"/>
        <v>408.24</v>
      </c>
      <c r="AM151" s="3">
        <f t="shared" si="17"/>
        <v>408.24</v>
      </c>
      <c r="AN151" s="132">
        <f t="shared" si="18"/>
        <v>298.98750000000001</v>
      </c>
      <c r="AO151" s="143">
        <f t="shared" si="20"/>
        <v>9.4281755196304857</v>
      </c>
      <c r="AP151" s="143"/>
      <c r="AS151" s="129">
        <f t="shared" si="14"/>
        <v>9797.76</v>
      </c>
      <c r="AT151" s="132">
        <f t="shared" si="19"/>
        <v>10287.648000000001</v>
      </c>
    </row>
    <row r="152" spans="1:46" ht="15.75" thickBot="1" x14ac:dyDescent="0.25">
      <c r="A152" s="97">
        <v>145</v>
      </c>
      <c r="B152" s="108">
        <v>5</v>
      </c>
      <c r="C152" s="109" t="s">
        <v>136</v>
      </c>
      <c r="D152" s="95">
        <v>132</v>
      </c>
      <c r="E152" s="62">
        <f t="shared" si="15"/>
        <v>2754.44</v>
      </c>
      <c r="F152" s="111">
        <v>2754.44</v>
      </c>
      <c r="G152" s="111"/>
      <c r="H152" s="115">
        <v>0</v>
      </c>
      <c r="I152" s="137">
        <v>668.43</v>
      </c>
      <c r="J152" s="137">
        <v>229.36</v>
      </c>
      <c r="K152" s="137">
        <v>429.3</v>
      </c>
      <c r="L152" s="137">
        <v>123.16</v>
      </c>
      <c r="M152" s="137">
        <v>26.72</v>
      </c>
      <c r="N152" s="137">
        <v>564.86</v>
      </c>
      <c r="O152" s="23">
        <v>0</v>
      </c>
      <c r="P152" s="137">
        <v>412.75</v>
      </c>
      <c r="Q152" s="137">
        <v>0</v>
      </c>
      <c r="R152" s="137">
        <v>0</v>
      </c>
      <c r="S152" s="137">
        <v>311.7</v>
      </c>
      <c r="T152" s="154">
        <v>3899.87</v>
      </c>
      <c r="U152" s="137">
        <v>600.28</v>
      </c>
      <c r="V152" s="137">
        <v>358.26</v>
      </c>
      <c r="W152" s="137">
        <v>164.84</v>
      </c>
      <c r="X152" s="137">
        <v>366.54</v>
      </c>
      <c r="Y152" s="137">
        <v>188.65</v>
      </c>
      <c r="Z152" s="137">
        <v>749.76</v>
      </c>
      <c r="AA152" s="137">
        <v>18.04</v>
      </c>
      <c r="AB152" s="151">
        <v>3402.2</v>
      </c>
      <c r="AC152" s="137">
        <v>2175.39</v>
      </c>
      <c r="AD152" s="137">
        <v>276.93</v>
      </c>
      <c r="AE152" s="137">
        <v>138.53</v>
      </c>
      <c r="AF152" s="137">
        <v>78.23</v>
      </c>
      <c r="AG152" s="137">
        <v>1101.75</v>
      </c>
      <c r="AH152" s="137">
        <v>0</v>
      </c>
      <c r="AI152" s="63" t="s">
        <v>554</v>
      </c>
      <c r="AJ152" s="20"/>
      <c r="AK152" s="20"/>
      <c r="AL152" s="144">
        <f t="shared" si="16"/>
        <v>814.27750000000015</v>
      </c>
      <c r="AM152" s="3">
        <f t="shared" si="17"/>
        <v>814.27750000000015</v>
      </c>
      <c r="AN152" s="132">
        <f t="shared" si="18"/>
        <v>650.42050000000017</v>
      </c>
      <c r="AO152" s="143">
        <f t="shared" si="20"/>
        <v>7.4497150055909724</v>
      </c>
      <c r="AP152" s="143"/>
      <c r="AS152" s="129">
        <f t="shared" si="14"/>
        <v>19542.66</v>
      </c>
      <c r="AT152" s="132">
        <f t="shared" si="19"/>
        <v>20519.793000000001</v>
      </c>
    </row>
    <row r="153" spans="1:46" ht="15.75" thickBot="1" x14ac:dyDescent="0.25">
      <c r="A153" s="97">
        <v>146</v>
      </c>
      <c r="B153" s="108">
        <v>5</v>
      </c>
      <c r="C153" s="109" t="s">
        <v>137</v>
      </c>
      <c r="D153" s="95">
        <v>134</v>
      </c>
      <c r="E153" s="62">
        <f t="shared" si="15"/>
        <v>4474.4799999999996</v>
      </c>
      <c r="F153" s="111">
        <v>4474.4799999999996</v>
      </c>
      <c r="G153" s="111"/>
      <c r="H153" s="115">
        <v>0</v>
      </c>
      <c r="I153" s="137">
        <v>1007.5</v>
      </c>
      <c r="J153" s="137">
        <v>344.9</v>
      </c>
      <c r="K153" s="137">
        <v>671.1</v>
      </c>
      <c r="L153" s="137">
        <v>196.75</v>
      </c>
      <c r="M153" s="137">
        <v>40.08</v>
      </c>
      <c r="N153" s="137">
        <v>977.41</v>
      </c>
      <c r="O153" s="23">
        <v>0</v>
      </c>
      <c r="P153" s="137">
        <v>670.49</v>
      </c>
      <c r="Q153" s="137">
        <v>0</v>
      </c>
      <c r="R153" s="137">
        <v>0</v>
      </c>
      <c r="S153" s="137">
        <v>467.55</v>
      </c>
      <c r="T153" s="154">
        <v>7553.01</v>
      </c>
      <c r="U153" s="137">
        <v>899.55</v>
      </c>
      <c r="V153" s="137">
        <v>538.67999999999995</v>
      </c>
      <c r="W153" s="137">
        <v>275.56</v>
      </c>
      <c r="X153" s="137">
        <v>579.9</v>
      </c>
      <c r="Y153" s="137">
        <v>282.95999999999998</v>
      </c>
      <c r="Z153" s="137">
        <v>1524.93</v>
      </c>
      <c r="AA153" s="137">
        <v>32.729999999999997</v>
      </c>
      <c r="AB153" s="151">
        <v>5608.43</v>
      </c>
      <c r="AC153" s="137">
        <v>4740.84</v>
      </c>
      <c r="AD153" s="137">
        <v>484.01</v>
      </c>
      <c r="AE153" s="137">
        <v>242.76</v>
      </c>
      <c r="AF153" s="137">
        <v>137.08000000000001</v>
      </c>
      <c r="AG153" s="137">
        <v>408.05</v>
      </c>
      <c r="AH153" s="137">
        <v>0</v>
      </c>
      <c r="AI153" s="63" t="s">
        <v>555</v>
      </c>
      <c r="AJ153" s="20"/>
      <c r="AK153" s="20"/>
      <c r="AL153" s="144">
        <f t="shared" si="16"/>
        <v>1384.2134999999998</v>
      </c>
      <c r="AM153" s="3">
        <f t="shared" si="17"/>
        <v>1384.2134999999998</v>
      </c>
      <c r="AN153" s="132">
        <f t="shared" si="18"/>
        <v>1126.769</v>
      </c>
      <c r="AO153" s="143">
        <f t="shared" si="20"/>
        <v>7.7958064847758841</v>
      </c>
      <c r="AP153" s="143"/>
      <c r="AS153" s="129">
        <f t="shared" si="14"/>
        <v>33221.123999999996</v>
      </c>
      <c r="AT153" s="132">
        <f t="shared" si="19"/>
        <v>34882.180199999995</v>
      </c>
    </row>
    <row r="154" spans="1:46" ht="15.75" thickBot="1" x14ac:dyDescent="0.25">
      <c r="A154" s="97">
        <v>147</v>
      </c>
      <c r="B154" s="108">
        <v>5</v>
      </c>
      <c r="C154" s="109" t="s">
        <v>138</v>
      </c>
      <c r="D154" s="95">
        <v>138</v>
      </c>
      <c r="E154" s="62">
        <f t="shared" si="15"/>
        <v>4498.95</v>
      </c>
      <c r="F154" s="111">
        <v>4498.95</v>
      </c>
      <c r="G154" s="111"/>
      <c r="H154" s="115">
        <v>0</v>
      </c>
      <c r="I154" s="137">
        <v>1064</v>
      </c>
      <c r="J154" s="137">
        <v>390.98</v>
      </c>
      <c r="K154" s="137">
        <v>671.44</v>
      </c>
      <c r="L154" s="137">
        <v>0</v>
      </c>
      <c r="M154" s="137">
        <v>40.08</v>
      </c>
      <c r="N154" s="137">
        <v>1007.74</v>
      </c>
      <c r="O154" s="23">
        <v>0</v>
      </c>
      <c r="P154" s="137">
        <v>674.15</v>
      </c>
      <c r="Q154" s="137">
        <v>0</v>
      </c>
      <c r="R154" s="137">
        <v>0</v>
      </c>
      <c r="S154" s="137">
        <v>1558.51</v>
      </c>
      <c r="T154" s="154">
        <v>5763.58</v>
      </c>
      <c r="U154" s="137">
        <v>924.78</v>
      </c>
      <c r="V154" s="137">
        <v>610.74</v>
      </c>
      <c r="W154" s="137">
        <v>273.2</v>
      </c>
      <c r="X154" s="137">
        <v>0</v>
      </c>
      <c r="Y154" s="137">
        <v>282.95999999999998</v>
      </c>
      <c r="Z154" s="137">
        <v>1576.96</v>
      </c>
      <c r="AA154" s="137">
        <v>35.32</v>
      </c>
      <c r="AB154" s="151">
        <v>5707.07</v>
      </c>
      <c r="AC154" s="137">
        <v>3076.7</v>
      </c>
      <c r="AD154" s="137">
        <v>337.52</v>
      </c>
      <c r="AE154" s="137">
        <v>217.49</v>
      </c>
      <c r="AF154" s="137">
        <v>122.82</v>
      </c>
      <c r="AG154" s="137">
        <v>1020.14</v>
      </c>
      <c r="AH154" s="137">
        <v>0</v>
      </c>
      <c r="AI154" s="63" t="s">
        <v>556</v>
      </c>
      <c r="AJ154" s="20"/>
      <c r="AK154" s="20"/>
      <c r="AL154" s="144">
        <f t="shared" si="16"/>
        <v>1267.8090000000002</v>
      </c>
      <c r="AM154" s="3">
        <f t="shared" si="17"/>
        <v>1267.8090000000002</v>
      </c>
      <c r="AN154" s="132">
        <f t="shared" si="18"/>
        <v>1062.9670000000001</v>
      </c>
      <c r="AO154" s="143">
        <f t="shared" si="20"/>
        <v>7.1013873903910918</v>
      </c>
      <c r="AP154" s="143"/>
      <c r="AS154" s="129">
        <f t="shared" ref="AS154:AS217" si="21">SUM(I154:AH154)*1.2</f>
        <v>30427.415999999997</v>
      </c>
      <c r="AT154" s="132">
        <f t="shared" si="19"/>
        <v>31948.786799999998</v>
      </c>
    </row>
    <row r="155" spans="1:46" ht="15.75" thickBot="1" x14ac:dyDescent="0.25">
      <c r="A155" s="97">
        <v>148</v>
      </c>
      <c r="B155" s="108">
        <v>5</v>
      </c>
      <c r="C155" s="109" t="s">
        <v>139</v>
      </c>
      <c r="D155" s="95">
        <v>140</v>
      </c>
      <c r="E155" s="62">
        <f t="shared" si="15"/>
        <v>2742.98</v>
      </c>
      <c r="F155" s="111">
        <v>2742.98</v>
      </c>
      <c r="G155" s="111"/>
      <c r="H155" s="115">
        <v>0</v>
      </c>
      <c r="I155" s="137">
        <v>668.13</v>
      </c>
      <c r="J155" s="137">
        <v>229.25</v>
      </c>
      <c r="K155" s="137">
        <v>413.28</v>
      </c>
      <c r="L155" s="137">
        <v>0</v>
      </c>
      <c r="M155" s="137">
        <v>26.72</v>
      </c>
      <c r="N155" s="137">
        <v>660.66</v>
      </c>
      <c r="O155" s="23">
        <v>0</v>
      </c>
      <c r="P155" s="137">
        <v>411.02</v>
      </c>
      <c r="Q155" s="137">
        <v>0</v>
      </c>
      <c r="R155" s="137">
        <v>0</v>
      </c>
      <c r="S155" s="137">
        <v>935.11</v>
      </c>
      <c r="T155" s="154">
        <v>3454.74</v>
      </c>
      <c r="U155" s="137">
        <v>599.91</v>
      </c>
      <c r="V155" s="137">
        <v>358.1</v>
      </c>
      <c r="W155" s="137">
        <v>160.38</v>
      </c>
      <c r="X155" s="137">
        <v>0</v>
      </c>
      <c r="Y155" s="137">
        <v>188.65</v>
      </c>
      <c r="Z155" s="137">
        <v>749.1</v>
      </c>
      <c r="AA155" s="137">
        <v>20.010000000000002</v>
      </c>
      <c r="AB155" s="151">
        <v>3997.53</v>
      </c>
      <c r="AC155" s="137">
        <v>2156.85</v>
      </c>
      <c r="AD155" s="137">
        <v>280.58999999999997</v>
      </c>
      <c r="AE155" s="137">
        <v>138.25</v>
      </c>
      <c r="AF155" s="137">
        <v>78.069999999999993</v>
      </c>
      <c r="AG155" s="137">
        <v>816.11</v>
      </c>
      <c r="AH155" s="137">
        <v>0</v>
      </c>
      <c r="AI155" s="63" t="s">
        <v>557</v>
      </c>
      <c r="AJ155" s="20"/>
      <c r="AK155" s="20"/>
      <c r="AL155" s="144">
        <f t="shared" si="16"/>
        <v>817.12300000000005</v>
      </c>
      <c r="AM155" s="3">
        <f t="shared" si="17"/>
        <v>817.12300000000005</v>
      </c>
      <c r="AN155" s="132">
        <f t="shared" si="18"/>
        <v>668.47500000000002</v>
      </c>
      <c r="AO155" s="143">
        <f t="shared" si="20"/>
        <v>7.5069813122953875</v>
      </c>
      <c r="AP155" s="143"/>
      <c r="AS155" s="129">
        <f t="shared" si="21"/>
        <v>19610.952000000001</v>
      </c>
      <c r="AT155" s="132">
        <f t="shared" si="19"/>
        <v>20591.499600000003</v>
      </c>
    </row>
    <row r="156" spans="1:46" ht="15.75" thickBot="1" x14ac:dyDescent="0.25">
      <c r="A156" s="97">
        <v>149</v>
      </c>
      <c r="B156" s="108">
        <v>5</v>
      </c>
      <c r="C156" s="109" t="s">
        <v>140</v>
      </c>
      <c r="D156" s="95">
        <v>169</v>
      </c>
      <c r="E156" s="62">
        <f t="shared" si="15"/>
        <v>4140.93</v>
      </c>
      <c r="F156" s="111">
        <v>4140.93</v>
      </c>
      <c r="G156" s="111"/>
      <c r="H156" s="115">
        <v>0</v>
      </c>
      <c r="I156" s="137">
        <v>757.85</v>
      </c>
      <c r="J156" s="137">
        <v>269.37</v>
      </c>
      <c r="K156" s="137">
        <v>627.76</v>
      </c>
      <c r="L156" s="137">
        <v>180.34</v>
      </c>
      <c r="M156" s="137">
        <v>26.72</v>
      </c>
      <c r="N156" s="137">
        <v>582.66999999999996</v>
      </c>
      <c r="O156" s="23">
        <v>0</v>
      </c>
      <c r="P156" s="137">
        <v>620.5</v>
      </c>
      <c r="Q156" s="137">
        <v>0</v>
      </c>
      <c r="R156" s="137">
        <v>0</v>
      </c>
      <c r="S156" s="137">
        <v>374.04</v>
      </c>
      <c r="T156" s="154">
        <v>5395.9</v>
      </c>
      <c r="U156" s="137">
        <v>658.12</v>
      </c>
      <c r="V156" s="137">
        <v>420.66</v>
      </c>
      <c r="W156" s="137">
        <v>265.7</v>
      </c>
      <c r="X156" s="137">
        <v>531.72</v>
      </c>
      <c r="Y156" s="137">
        <v>188.65</v>
      </c>
      <c r="Z156" s="137">
        <v>874.19</v>
      </c>
      <c r="AA156" s="137">
        <v>22.37</v>
      </c>
      <c r="AB156" s="151">
        <v>4109.12</v>
      </c>
      <c r="AC156" s="137">
        <v>3278.32</v>
      </c>
      <c r="AD156" s="137">
        <v>397.1</v>
      </c>
      <c r="AE156" s="137">
        <v>128.27000000000001</v>
      </c>
      <c r="AF156" s="137">
        <v>72.430000000000007</v>
      </c>
      <c r="AG156" s="137">
        <v>1713.83</v>
      </c>
      <c r="AH156" s="137">
        <v>0</v>
      </c>
      <c r="AI156" s="63" t="s">
        <v>558</v>
      </c>
      <c r="AJ156" s="20"/>
      <c r="AK156" s="20"/>
      <c r="AL156" s="144">
        <f t="shared" si="16"/>
        <v>1074.7814999999998</v>
      </c>
      <c r="AM156" s="3">
        <f t="shared" si="17"/>
        <v>1074.7814999999998</v>
      </c>
      <c r="AN156" s="132">
        <f t="shared" si="18"/>
        <v>825.17399999999998</v>
      </c>
      <c r="AO156" s="143">
        <f t="shared" si="20"/>
        <v>6.5406789779107575</v>
      </c>
      <c r="AP156" s="143"/>
      <c r="AS156" s="129">
        <f t="shared" si="21"/>
        <v>25794.755999999998</v>
      </c>
      <c r="AT156" s="132">
        <f t="shared" si="19"/>
        <v>27084.4938</v>
      </c>
    </row>
    <row r="157" spans="1:46" ht="15.75" thickBot="1" x14ac:dyDescent="0.25">
      <c r="A157" s="97">
        <v>150</v>
      </c>
      <c r="B157" s="108">
        <v>5</v>
      </c>
      <c r="C157" s="109" t="s">
        <v>141</v>
      </c>
      <c r="D157" s="95">
        <v>171</v>
      </c>
      <c r="E157" s="62">
        <f t="shared" si="15"/>
        <v>2734.3</v>
      </c>
      <c r="F157" s="111">
        <v>2734.3</v>
      </c>
      <c r="G157" s="111"/>
      <c r="H157" s="115">
        <v>0</v>
      </c>
      <c r="I157" s="137">
        <v>668.06</v>
      </c>
      <c r="J157" s="137">
        <v>229.23</v>
      </c>
      <c r="K157" s="137">
        <v>406.69</v>
      </c>
      <c r="L157" s="137">
        <v>121.06</v>
      </c>
      <c r="M157" s="137">
        <v>26.72</v>
      </c>
      <c r="N157" s="137">
        <v>557.15</v>
      </c>
      <c r="O157" s="23">
        <v>0</v>
      </c>
      <c r="P157" s="137">
        <v>409.72</v>
      </c>
      <c r="Q157" s="137">
        <v>0</v>
      </c>
      <c r="R157" s="137">
        <v>0</v>
      </c>
      <c r="S157" s="137">
        <v>311.7</v>
      </c>
      <c r="T157" s="154">
        <v>2858.69</v>
      </c>
      <c r="U157" s="137">
        <v>599.79999999999995</v>
      </c>
      <c r="V157" s="137">
        <v>358.07</v>
      </c>
      <c r="W157" s="137">
        <v>146.18</v>
      </c>
      <c r="X157" s="137">
        <v>361.05</v>
      </c>
      <c r="Y157" s="137">
        <v>188.65</v>
      </c>
      <c r="Z157" s="137">
        <v>748.33</v>
      </c>
      <c r="AA157" s="137">
        <v>24.89</v>
      </c>
      <c r="AB157" s="151">
        <v>3247.59</v>
      </c>
      <c r="AC157" s="137">
        <v>3156.14</v>
      </c>
      <c r="AD157" s="137">
        <v>297.60000000000002</v>
      </c>
      <c r="AE157" s="137">
        <v>138.25</v>
      </c>
      <c r="AF157" s="137">
        <v>78.069999999999993</v>
      </c>
      <c r="AG157" s="137">
        <v>897.72</v>
      </c>
      <c r="AH157" s="137">
        <v>0</v>
      </c>
      <c r="AI157" s="63" t="s">
        <v>305</v>
      </c>
      <c r="AJ157" s="20"/>
      <c r="AK157" s="20"/>
      <c r="AL157" s="144">
        <f t="shared" si="16"/>
        <v>791.5680000000001</v>
      </c>
      <c r="AM157" s="3">
        <f t="shared" si="17"/>
        <v>791.5680000000001</v>
      </c>
      <c r="AN157" s="132">
        <f t="shared" si="18"/>
        <v>588.87500000000011</v>
      </c>
      <c r="AO157" s="143">
        <f t="shared" si="20"/>
        <v>7.2952907874044532</v>
      </c>
      <c r="AP157" s="143"/>
      <c r="AS157" s="129">
        <f t="shared" si="21"/>
        <v>18997.632000000001</v>
      </c>
      <c r="AT157" s="132">
        <f t="shared" si="19"/>
        <v>19947.513600000002</v>
      </c>
    </row>
    <row r="158" spans="1:46" ht="15.75" thickBot="1" x14ac:dyDescent="0.25">
      <c r="A158" s="97">
        <v>151</v>
      </c>
      <c r="B158" s="108">
        <v>5</v>
      </c>
      <c r="C158" s="109" t="s">
        <v>142</v>
      </c>
      <c r="D158" s="95">
        <v>175</v>
      </c>
      <c r="E158" s="62">
        <f t="shared" si="15"/>
        <v>4492.1400000000003</v>
      </c>
      <c r="F158" s="111">
        <v>4492.1400000000003</v>
      </c>
      <c r="G158" s="111"/>
      <c r="H158" s="115">
        <v>0</v>
      </c>
      <c r="I158" s="137">
        <v>1007.04</v>
      </c>
      <c r="J158" s="137">
        <v>344.74</v>
      </c>
      <c r="K158" s="137">
        <v>686.76</v>
      </c>
      <c r="L158" s="137">
        <v>203.29</v>
      </c>
      <c r="M158" s="137">
        <v>40.08</v>
      </c>
      <c r="N158" s="137">
        <v>976.4</v>
      </c>
      <c r="O158" s="23">
        <v>0</v>
      </c>
      <c r="P158" s="137">
        <v>673.13</v>
      </c>
      <c r="Q158" s="137">
        <v>0</v>
      </c>
      <c r="R158" s="137">
        <v>0</v>
      </c>
      <c r="S158" s="137">
        <v>467.55</v>
      </c>
      <c r="T158" s="154">
        <v>5014.5</v>
      </c>
      <c r="U158" s="137">
        <v>898.97</v>
      </c>
      <c r="V158" s="137">
        <v>538.41999999999996</v>
      </c>
      <c r="W158" s="137">
        <v>271.39999999999998</v>
      </c>
      <c r="X158" s="137">
        <v>578.85</v>
      </c>
      <c r="Y158" s="137">
        <v>282.95999999999998</v>
      </c>
      <c r="Z158" s="137">
        <v>1522.11</v>
      </c>
      <c r="AA158" s="137">
        <v>31.4</v>
      </c>
      <c r="AB158" s="151">
        <v>5090.38</v>
      </c>
      <c r="AC158" s="137">
        <v>3242.98</v>
      </c>
      <c r="AD158" s="137">
        <v>474.92</v>
      </c>
      <c r="AE158" s="137">
        <v>223.07</v>
      </c>
      <c r="AF158" s="137">
        <v>125.97</v>
      </c>
      <c r="AG158" s="137">
        <v>3594.96</v>
      </c>
      <c r="AH158" s="137">
        <v>0</v>
      </c>
      <c r="AI158" s="63" t="s">
        <v>306</v>
      </c>
      <c r="AJ158" s="20"/>
      <c r="AK158" s="20"/>
      <c r="AL158" s="144">
        <f t="shared" si="16"/>
        <v>1314.4939999999999</v>
      </c>
      <c r="AM158" s="3">
        <f t="shared" si="17"/>
        <v>1314.4939999999999</v>
      </c>
      <c r="AN158" s="132">
        <f t="shared" si="18"/>
        <v>972.59699999999998</v>
      </c>
      <c r="AO158" s="143">
        <f t="shared" si="20"/>
        <v>7.3740464010471607</v>
      </c>
      <c r="AP158" s="143"/>
      <c r="AS158" s="129">
        <f t="shared" si="21"/>
        <v>31547.855999999996</v>
      </c>
      <c r="AT158" s="132">
        <f t="shared" si="19"/>
        <v>33125.248799999994</v>
      </c>
    </row>
    <row r="159" spans="1:46" ht="15.75" thickBot="1" x14ac:dyDescent="0.25">
      <c r="A159" s="97">
        <v>152</v>
      </c>
      <c r="B159" s="108">
        <v>5</v>
      </c>
      <c r="C159" s="109" t="s">
        <v>143</v>
      </c>
      <c r="D159" s="95">
        <v>177</v>
      </c>
      <c r="E159" s="62">
        <f t="shared" si="15"/>
        <v>4467.4399999999996</v>
      </c>
      <c r="F159" s="111">
        <v>4467.4399999999996</v>
      </c>
      <c r="G159" s="111"/>
      <c r="H159" s="115">
        <v>0</v>
      </c>
      <c r="I159" s="137">
        <v>1007.66</v>
      </c>
      <c r="J159" s="137">
        <v>345.44</v>
      </c>
      <c r="K159" s="137">
        <v>682.83</v>
      </c>
      <c r="L159" s="137">
        <v>197.16</v>
      </c>
      <c r="M159" s="137">
        <v>40.08</v>
      </c>
      <c r="N159" s="137">
        <v>988.56</v>
      </c>
      <c r="O159" s="23">
        <v>0</v>
      </c>
      <c r="P159" s="137">
        <v>669.44</v>
      </c>
      <c r="Q159" s="137">
        <v>0</v>
      </c>
      <c r="R159" s="137">
        <v>0</v>
      </c>
      <c r="S159" s="137">
        <v>467.55</v>
      </c>
      <c r="T159" s="154">
        <v>6591.82</v>
      </c>
      <c r="U159" s="137">
        <v>899.76</v>
      </c>
      <c r="V159" s="137">
        <v>539.53</v>
      </c>
      <c r="W159" s="137">
        <v>269.20999999999998</v>
      </c>
      <c r="X159" s="137">
        <v>580.94000000000005</v>
      </c>
      <c r="Y159" s="137">
        <v>282.95999999999998</v>
      </c>
      <c r="Z159" s="137">
        <v>1525.95</v>
      </c>
      <c r="AA159" s="137">
        <v>31.78</v>
      </c>
      <c r="AB159" s="151">
        <v>5921.41</v>
      </c>
      <c r="AC159" s="137">
        <v>2364.44</v>
      </c>
      <c r="AD159" s="137">
        <v>461.11</v>
      </c>
      <c r="AE159" s="137">
        <v>216.15</v>
      </c>
      <c r="AF159" s="137">
        <v>122.06</v>
      </c>
      <c r="AG159" s="137">
        <v>2244.3000000000002</v>
      </c>
      <c r="AH159" s="137">
        <v>0</v>
      </c>
      <c r="AI159" s="63" t="s">
        <v>559</v>
      </c>
      <c r="AJ159" s="20"/>
      <c r="AK159" s="20"/>
      <c r="AL159" s="144">
        <f t="shared" si="16"/>
        <v>1322.5070000000003</v>
      </c>
      <c r="AM159" s="3">
        <f t="shared" si="17"/>
        <v>1322.5070000000003</v>
      </c>
      <c r="AN159" s="132">
        <f t="shared" si="18"/>
        <v>1092.0700000000004</v>
      </c>
      <c r="AO159" s="143">
        <f t="shared" si="20"/>
        <v>7.4600165642963328</v>
      </c>
      <c r="AP159" s="143"/>
      <c r="AS159" s="129">
        <f t="shared" si="21"/>
        <v>31740.168000000001</v>
      </c>
      <c r="AT159" s="132">
        <f t="shared" si="19"/>
        <v>33327.176400000004</v>
      </c>
    </row>
    <row r="160" spans="1:46" ht="15.75" thickBot="1" x14ac:dyDescent="0.25">
      <c r="A160" s="97">
        <v>153</v>
      </c>
      <c r="B160" s="108">
        <v>5</v>
      </c>
      <c r="C160" s="109" t="s">
        <v>144</v>
      </c>
      <c r="D160" s="95">
        <v>1</v>
      </c>
      <c r="E160" s="62">
        <f t="shared" si="15"/>
        <v>4493.8999999999996</v>
      </c>
      <c r="F160" s="111">
        <v>3970.7</v>
      </c>
      <c r="G160" s="111"/>
      <c r="H160" s="115">
        <v>523.20000000000005</v>
      </c>
      <c r="I160" s="137">
        <v>512.84</v>
      </c>
      <c r="J160" s="137">
        <v>159.25</v>
      </c>
      <c r="K160" s="137">
        <v>531.35</v>
      </c>
      <c r="L160" s="137">
        <v>168.56</v>
      </c>
      <c r="M160" s="137">
        <v>60.13</v>
      </c>
      <c r="N160" s="137">
        <v>458.1</v>
      </c>
      <c r="O160" s="23">
        <v>0</v>
      </c>
      <c r="P160" s="137">
        <v>595</v>
      </c>
      <c r="Q160" s="137">
        <v>0</v>
      </c>
      <c r="R160" s="137">
        <v>0</v>
      </c>
      <c r="S160" s="137">
        <v>259.75</v>
      </c>
      <c r="T160" s="154">
        <v>3969.28</v>
      </c>
      <c r="U160" s="137">
        <v>441.43</v>
      </c>
      <c r="V160" s="137">
        <v>248.36</v>
      </c>
      <c r="W160" s="137">
        <v>321.97000000000003</v>
      </c>
      <c r="X160" s="137">
        <v>457.2</v>
      </c>
      <c r="Y160" s="137">
        <v>20.25</v>
      </c>
      <c r="Z160" s="137">
        <v>622.77</v>
      </c>
      <c r="AA160" s="137">
        <v>21.96</v>
      </c>
      <c r="AB160" s="151">
        <v>3700.35</v>
      </c>
      <c r="AC160" s="137">
        <v>2798.47</v>
      </c>
      <c r="AD160" s="137">
        <v>658.25</v>
      </c>
      <c r="AE160" s="137">
        <v>33.74</v>
      </c>
      <c r="AF160" s="137">
        <v>19.05</v>
      </c>
      <c r="AG160" s="137">
        <v>1036.46</v>
      </c>
      <c r="AH160" s="137">
        <v>0</v>
      </c>
      <c r="AI160" s="63" t="s">
        <v>307</v>
      </c>
      <c r="AJ160" s="20"/>
      <c r="AK160" s="20"/>
      <c r="AL160" s="144">
        <f t="shared" si="16"/>
        <v>854.72600000000011</v>
      </c>
      <c r="AM160" s="3">
        <f t="shared" si="17"/>
        <v>854.72600000000011</v>
      </c>
      <c r="AN160" s="132">
        <f t="shared" si="18"/>
        <v>662.97950000000003</v>
      </c>
      <c r="AO160" s="143">
        <f t="shared" si="20"/>
        <v>4.7929627272524984</v>
      </c>
      <c r="AP160" s="143"/>
      <c r="AS160" s="129">
        <f t="shared" si="21"/>
        <v>20513.423999999999</v>
      </c>
      <c r="AT160" s="132">
        <f t="shared" si="19"/>
        <v>21539.0952</v>
      </c>
    </row>
    <row r="161" spans="1:46" ht="15.75" thickBot="1" x14ac:dyDescent="0.25">
      <c r="A161" s="97">
        <v>154</v>
      </c>
      <c r="B161" s="108">
        <v>5</v>
      </c>
      <c r="C161" s="109" t="s">
        <v>79</v>
      </c>
      <c r="D161" s="95">
        <v>15</v>
      </c>
      <c r="E161" s="62">
        <f t="shared" si="15"/>
        <v>2599.6999999999998</v>
      </c>
      <c r="F161" s="111">
        <v>2599.6999999999998</v>
      </c>
      <c r="G161" s="111"/>
      <c r="H161" s="115">
        <v>0</v>
      </c>
      <c r="I161" s="137">
        <v>586.66999999999996</v>
      </c>
      <c r="J161" s="137">
        <v>202</v>
      </c>
      <c r="K161" s="137">
        <v>400.95</v>
      </c>
      <c r="L161" s="137">
        <v>109.34</v>
      </c>
      <c r="M161" s="137">
        <v>26.72</v>
      </c>
      <c r="N161" s="137">
        <v>551.57000000000005</v>
      </c>
      <c r="O161" s="23">
        <v>0</v>
      </c>
      <c r="P161" s="137">
        <v>389.56</v>
      </c>
      <c r="Q161" s="137">
        <v>0</v>
      </c>
      <c r="R161" s="137">
        <v>0</v>
      </c>
      <c r="S161" s="137">
        <v>259.75</v>
      </c>
      <c r="T161" s="154">
        <v>4322.18</v>
      </c>
      <c r="U161" s="137">
        <v>539.29</v>
      </c>
      <c r="V161" s="137">
        <v>315.39999999999998</v>
      </c>
      <c r="W161" s="137">
        <v>173.03</v>
      </c>
      <c r="X161" s="137">
        <v>294.58999999999997</v>
      </c>
      <c r="Y161" s="137">
        <v>188.65</v>
      </c>
      <c r="Z161" s="137">
        <v>790.62</v>
      </c>
      <c r="AA161" s="137">
        <v>56.31</v>
      </c>
      <c r="AB161" s="151">
        <v>2807.21</v>
      </c>
      <c r="AC161" s="137">
        <v>2377.77</v>
      </c>
      <c r="AD161" s="137">
        <v>338.62</v>
      </c>
      <c r="AE161" s="137">
        <v>139.41999999999999</v>
      </c>
      <c r="AF161" s="137">
        <v>78.73</v>
      </c>
      <c r="AG161" s="137">
        <v>816.11</v>
      </c>
      <c r="AH161" s="137">
        <v>0</v>
      </c>
      <c r="AI161" s="63" t="s">
        <v>560</v>
      </c>
      <c r="AJ161" s="20"/>
      <c r="AK161" s="20"/>
      <c r="AL161" s="144">
        <f t="shared" si="16"/>
        <v>788.22450000000015</v>
      </c>
      <c r="AM161" s="3">
        <f t="shared" si="17"/>
        <v>788.22450000000015</v>
      </c>
      <c r="AN161" s="132">
        <f t="shared" si="18"/>
        <v>628.53050000000007</v>
      </c>
      <c r="AO161" s="143">
        <f t="shared" si="20"/>
        <v>7.6405959918452142</v>
      </c>
      <c r="AP161" s="143"/>
      <c r="AS161" s="129">
        <f t="shared" si="21"/>
        <v>18917.388000000003</v>
      </c>
      <c r="AT161" s="132">
        <f t="shared" si="19"/>
        <v>19863.257400000002</v>
      </c>
    </row>
    <row r="162" spans="1:46" ht="15.75" thickBot="1" x14ac:dyDescent="0.25">
      <c r="A162" s="97">
        <v>155</v>
      </c>
      <c r="B162" s="108">
        <v>5</v>
      </c>
      <c r="C162" s="109" t="s">
        <v>82</v>
      </c>
      <c r="D162" s="95">
        <v>19</v>
      </c>
      <c r="E162" s="62">
        <f t="shared" si="15"/>
        <v>2420.4</v>
      </c>
      <c r="F162" s="111">
        <v>2420.4</v>
      </c>
      <c r="G162" s="111"/>
      <c r="H162" s="115">
        <v>0</v>
      </c>
      <c r="I162" s="137">
        <v>533.70000000000005</v>
      </c>
      <c r="J162" s="137">
        <v>187.76</v>
      </c>
      <c r="K162" s="137">
        <v>370.42</v>
      </c>
      <c r="L162" s="137">
        <v>102.12</v>
      </c>
      <c r="M162" s="137">
        <v>26.72</v>
      </c>
      <c r="N162" s="137">
        <v>542.39</v>
      </c>
      <c r="O162" s="23">
        <v>0</v>
      </c>
      <c r="P162" s="137">
        <v>362.69</v>
      </c>
      <c r="Q162" s="137">
        <v>0</v>
      </c>
      <c r="R162" s="137">
        <v>0</v>
      </c>
      <c r="S162" s="137">
        <v>233.78</v>
      </c>
      <c r="T162" s="154">
        <v>3661.98</v>
      </c>
      <c r="U162" s="137">
        <v>495.25</v>
      </c>
      <c r="V162" s="137">
        <v>293.14</v>
      </c>
      <c r="W162" s="137">
        <v>158.32</v>
      </c>
      <c r="X162" s="137">
        <v>308.89</v>
      </c>
      <c r="Y162" s="137">
        <v>188.65</v>
      </c>
      <c r="Z162" s="137">
        <v>765.37</v>
      </c>
      <c r="AA162" s="137">
        <v>39.5</v>
      </c>
      <c r="AB162" s="151">
        <v>3671.1</v>
      </c>
      <c r="AC162" s="137">
        <v>2331.1999999999998</v>
      </c>
      <c r="AD162" s="137">
        <v>381.18</v>
      </c>
      <c r="AE162" s="137">
        <v>139.41999999999999</v>
      </c>
      <c r="AF162" s="137">
        <v>78.73</v>
      </c>
      <c r="AG162" s="137">
        <v>816.11</v>
      </c>
      <c r="AH162" s="137">
        <v>0</v>
      </c>
      <c r="AI162" s="63" t="s">
        <v>561</v>
      </c>
      <c r="AJ162" s="20"/>
      <c r="AK162" s="20"/>
      <c r="AL162" s="144">
        <f t="shared" si="16"/>
        <v>784.42100000000005</v>
      </c>
      <c r="AM162" s="3">
        <f t="shared" si="17"/>
        <v>784.42100000000005</v>
      </c>
      <c r="AN162" s="132">
        <f t="shared" si="18"/>
        <v>627.05550000000005</v>
      </c>
      <c r="AO162" s="143">
        <f t="shared" si="20"/>
        <v>8.1670009915716406</v>
      </c>
      <c r="AP162" s="143"/>
      <c r="AS162" s="129">
        <f t="shared" si="21"/>
        <v>18826.103999999999</v>
      </c>
      <c r="AT162" s="132">
        <f t="shared" si="19"/>
        <v>19767.409200000002</v>
      </c>
    </row>
    <row r="163" spans="1:46" ht="15.75" thickBot="1" x14ac:dyDescent="0.25">
      <c r="A163" s="97">
        <v>156</v>
      </c>
      <c r="B163" s="108">
        <v>5</v>
      </c>
      <c r="C163" s="109" t="s">
        <v>145</v>
      </c>
      <c r="D163" s="95">
        <v>51</v>
      </c>
      <c r="E163" s="62">
        <f t="shared" si="15"/>
        <v>2748.15</v>
      </c>
      <c r="F163" s="111">
        <v>2748.15</v>
      </c>
      <c r="G163" s="111"/>
      <c r="H163" s="115">
        <v>0</v>
      </c>
      <c r="I163" s="137">
        <v>672.17</v>
      </c>
      <c r="J163" s="137">
        <v>230.67</v>
      </c>
      <c r="K163" s="137">
        <v>438.68</v>
      </c>
      <c r="L163" s="137">
        <v>127.46</v>
      </c>
      <c r="M163" s="137">
        <v>26.72</v>
      </c>
      <c r="N163" s="137">
        <v>570.22</v>
      </c>
      <c r="O163" s="23">
        <v>0</v>
      </c>
      <c r="P163" s="137">
        <v>411.81</v>
      </c>
      <c r="Q163" s="137">
        <v>0</v>
      </c>
      <c r="R163" s="137">
        <v>0</v>
      </c>
      <c r="S163" s="137">
        <v>311.7</v>
      </c>
      <c r="T163" s="154">
        <v>3273.42</v>
      </c>
      <c r="U163" s="137">
        <v>605.04</v>
      </c>
      <c r="V163" s="137">
        <v>360.33</v>
      </c>
      <c r="W163" s="137">
        <v>170.59</v>
      </c>
      <c r="X163" s="137">
        <v>371.39</v>
      </c>
      <c r="Y163" s="137">
        <v>188.65</v>
      </c>
      <c r="Z163" s="137">
        <v>764.34</v>
      </c>
      <c r="AA163" s="137">
        <v>0</v>
      </c>
      <c r="AB163" s="151">
        <v>3886.33</v>
      </c>
      <c r="AC163" s="137">
        <v>2125.19</v>
      </c>
      <c r="AD163" s="137">
        <v>484.11</v>
      </c>
      <c r="AE163" s="137">
        <v>138.25</v>
      </c>
      <c r="AF163" s="137">
        <v>78.069999999999993</v>
      </c>
      <c r="AG163" s="137">
        <v>1020.14</v>
      </c>
      <c r="AH163" s="137">
        <v>0</v>
      </c>
      <c r="AI163" s="63" t="s">
        <v>562</v>
      </c>
      <c r="AJ163" s="20"/>
      <c r="AK163" s="20"/>
      <c r="AL163" s="144">
        <f t="shared" si="16"/>
        <v>812.76400000000012</v>
      </c>
      <c r="AM163" s="3">
        <f t="shared" si="17"/>
        <v>812.76400000000012</v>
      </c>
      <c r="AN163" s="132">
        <f t="shared" si="18"/>
        <v>655.49750000000006</v>
      </c>
      <c r="AO163" s="143">
        <f t="shared" si="20"/>
        <v>7.4528875061404944</v>
      </c>
      <c r="AP163" s="143"/>
      <c r="AS163" s="129">
        <f t="shared" si="21"/>
        <v>19506.335999999999</v>
      </c>
      <c r="AT163" s="132">
        <f t="shared" si="19"/>
        <v>20481.6528</v>
      </c>
    </row>
    <row r="164" spans="1:46" ht="15.75" thickBot="1" x14ac:dyDescent="0.25">
      <c r="A164" s="97">
        <v>157</v>
      </c>
      <c r="B164" s="108">
        <v>5</v>
      </c>
      <c r="C164" s="109" t="s">
        <v>146</v>
      </c>
      <c r="D164" s="95">
        <v>53</v>
      </c>
      <c r="E164" s="62">
        <f t="shared" si="15"/>
        <v>2787.86</v>
      </c>
      <c r="F164" s="111">
        <v>2787.86</v>
      </c>
      <c r="G164" s="111"/>
      <c r="H164" s="115">
        <v>0</v>
      </c>
      <c r="I164" s="137">
        <v>667.76</v>
      </c>
      <c r="J164" s="137">
        <v>229.12</v>
      </c>
      <c r="K164" s="137">
        <v>435.7</v>
      </c>
      <c r="L164" s="137">
        <v>128.77000000000001</v>
      </c>
      <c r="M164" s="137">
        <v>26.72</v>
      </c>
      <c r="N164" s="137">
        <v>563.91999999999996</v>
      </c>
      <c r="O164" s="23">
        <v>0</v>
      </c>
      <c r="P164" s="137">
        <v>417.76</v>
      </c>
      <c r="Q164" s="137">
        <v>0</v>
      </c>
      <c r="R164" s="137">
        <v>0</v>
      </c>
      <c r="S164" s="137">
        <v>311.7</v>
      </c>
      <c r="T164" s="154">
        <v>3285.19</v>
      </c>
      <c r="U164" s="137">
        <v>599.41</v>
      </c>
      <c r="V164" s="137">
        <v>357.91</v>
      </c>
      <c r="W164" s="137">
        <v>179.78</v>
      </c>
      <c r="X164" s="137">
        <v>373.43</v>
      </c>
      <c r="Y164" s="137">
        <v>188.65</v>
      </c>
      <c r="Z164" s="137">
        <v>747.16</v>
      </c>
      <c r="AA164" s="137">
        <v>23.53</v>
      </c>
      <c r="AB164" s="151">
        <v>3951.26</v>
      </c>
      <c r="AC164" s="137">
        <v>2142.1799999999998</v>
      </c>
      <c r="AD164" s="137">
        <v>461.06</v>
      </c>
      <c r="AE164" s="137">
        <v>138.25</v>
      </c>
      <c r="AF164" s="137">
        <v>78.069999999999993</v>
      </c>
      <c r="AG164" s="137">
        <v>1020.14</v>
      </c>
      <c r="AH164" s="137">
        <v>0</v>
      </c>
      <c r="AI164" s="63" t="s">
        <v>563</v>
      </c>
      <c r="AJ164" s="20"/>
      <c r="AK164" s="20"/>
      <c r="AL164" s="144">
        <f t="shared" si="16"/>
        <v>816.37350000000004</v>
      </c>
      <c r="AM164" s="3">
        <f t="shared" si="17"/>
        <v>816.37350000000004</v>
      </c>
      <c r="AN164" s="132">
        <f t="shared" si="18"/>
        <v>658.25750000000005</v>
      </c>
      <c r="AO164" s="143">
        <f t="shared" si="20"/>
        <v>7.3793562804444983</v>
      </c>
      <c r="AP164" s="143"/>
      <c r="AS164" s="129">
        <f t="shared" si="21"/>
        <v>19592.964</v>
      </c>
      <c r="AT164" s="132">
        <f t="shared" si="19"/>
        <v>20572.6122</v>
      </c>
    </row>
    <row r="165" spans="1:46" ht="15.75" thickBot="1" x14ac:dyDescent="0.25">
      <c r="A165" s="97">
        <v>158</v>
      </c>
      <c r="B165" s="108">
        <v>5</v>
      </c>
      <c r="C165" s="109" t="s">
        <v>415</v>
      </c>
      <c r="D165" s="95">
        <v>24</v>
      </c>
      <c r="E165" s="62">
        <f t="shared" si="15"/>
        <v>1699.9</v>
      </c>
      <c r="F165" s="111">
        <v>1699.9</v>
      </c>
      <c r="G165" s="111"/>
      <c r="H165" s="115">
        <v>0</v>
      </c>
      <c r="I165" s="137">
        <v>391.19</v>
      </c>
      <c r="J165" s="137">
        <v>118.73</v>
      </c>
      <c r="K165" s="137">
        <v>274.83999999999997</v>
      </c>
      <c r="L165" s="137">
        <v>79.58</v>
      </c>
      <c r="M165" s="137">
        <v>13.36</v>
      </c>
      <c r="N165" s="137">
        <v>260.26</v>
      </c>
      <c r="O165" s="23">
        <v>0</v>
      </c>
      <c r="P165" s="137">
        <v>254.73</v>
      </c>
      <c r="Q165" s="137">
        <v>0</v>
      </c>
      <c r="R165" s="137">
        <v>0</v>
      </c>
      <c r="S165" s="137">
        <v>207.8</v>
      </c>
      <c r="T165" s="154">
        <v>1995.36</v>
      </c>
      <c r="U165" s="137">
        <v>333</v>
      </c>
      <c r="V165" s="137">
        <v>185.48</v>
      </c>
      <c r="W165" s="137">
        <v>105.09</v>
      </c>
      <c r="X165" s="137">
        <v>221.74</v>
      </c>
      <c r="Y165" s="137">
        <v>94.31</v>
      </c>
      <c r="Z165" s="137">
        <v>282.66000000000003</v>
      </c>
      <c r="AA165" s="137">
        <v>10.98</v>
      </c>
      <c r="AB165" s="151">
        <v>2507.71</v>
      </c>
      <c r="AC165" s="137">
        <v>1126.3699999999999</v>
      </c>
      <c r="AD165" s="137">
        <v>151.49</v>
      </c>
      <c r="AE165" s="137">
        <v>80.03</v>
      </c>
      <c r="AF165" s="137">
        <v>45.19</v>
      </c>
      <c r="AG165" s="137">
        <v>367.25</v>
      </c>
      <c r="AH165" s="137">
        <v>0</v>
      </c>
      <c r="AI165" s="63" t="s">
        <v>564</v>
      </c>
      <c r="AJ165" s="20"/>
      <c r="AK165" s="20"/>
      <c r="AL165" s="144">
        <f t="shared" si="16"/>
        <v>455.35750000000002</v>
      </c>
      <c r="AM165" s="3">
        <f t="shared" si="17"/>
        <v>455.35750000000002</v>
      </c>
      <c r="AN165" s="132">
        <f t="shared" si="18"/>
        <v>380.67649999999998</v>
      </c>
      <c r="AO165" s="143">
        <f t="shared" si="20"/>
        <v>6.7504023766103884</v>
      </c>
      <c r="AP165" s="143"/>
      <c r="AS165" s="129">
        <f t="shared" si="21"/>
        <v>10928.58</v>
      </c>
      <c r="AT165" s="132">
        <f t="shared" si="19"/>
        <v>11475.009</v>
      </c>
    </row>
    <row r="166" spans="1:46" ht="15.75" thickBot="1" x14ac:dyDescent="0.25">
      <c r="A166" s="97">
        <v>159</v>
      </c>
      <c r="B166" s="108">
        <v>5</v>
      </c>
      <c r="C166" s="109" t="s">
        <v>416</v>
      </c>
      <c r="D166" s="95">
        <v>25</v>
      </c>
      <c r="E166" s="62">
        <f t="shared" si="15"/>
        <v>4475.2</v>
      </c>
      <c r="F166" s="111">
        <v>4475.2</v>
      </c>
      <c r="G166" s="111"/>
      <c r="H166" s="115">
        <v>0</v>
      </c>
      <c r="I166" s="137">
        <v>962.8</v>
      </c>
      <c r="J166" s="137">
        <v>344.61</v>
      </c>
      <c r="K166" s="137">
        <v>687.42</v>
      </c>
      <c r="L166" s="137">
        <v>0</v>
      </c>
      <c r="M166" s="137">
        <v>40.08</v>
      </c>
      <c r="N166" s="137">
        <v>975.61</v>
      </c>
      <c r="O166" s="23">
        <v>0</v>
      </c>
      <c r="P166" s="137">
        <v>670.59</v>
      </c>
      <c r="Q166" s="137">
        <v>0</v>
      </c>
      <c r="R166" s="137">
        <v>0</v>
      </c>
      <c r="S166" s="137">
        <v>1402.66</v>
      </c>
      <c r="T166" s="154">
        <v>5707.06</v>
      </c>
      <c r="U166" s="137">
        <v>841.24</v>
      </c>
      <c r="V166" s="137">
        <v>538.23</v>
      </c>
      <c r="W166" s="137">
        <v>281.85000000000002</v>
      </c>
      <c r="X166" s="137">
        <v>0</v>
      </c>
      <c r="Y166" s="137">
        <v>282.95999999999998</v>
      </c>
      <c r="Z166" s="137">
        <v>1520.03</v>
      </c>
      <c r="AA166" s="137">
        <v>32.33</v>
      </c>
      <c r="AB166" s="151">
        <v>6305.15</v>
      </c>
      <c r="AC166" s="137">
        <v>3260.33</v>
      </c>
      <c r="AD166" s="137">
        <v>551.97</v>
      </c>
      <c r="AE166" s="137">
        <v>212.08</v>
      </c>
      <c r="AF166" s="137">
        <v>119.76</v>
      </c>
      <c r="AG166" s="137">
        <v>1060.94</v>
      </c>
      <c r="AH166" s="137">
        <v>0</v>
      </c>
      <c r="AI166" s="63" t="s">
        <v>565</v>
      </c>
      <c r="AJ166" s="20"/>
      <c r="AK166" s="20"/>
      <c r="AL166" s="144">
        <f t="shared" si="16"/>
        <v>1289.8850000000002</v>
      </c>
      <c r="AM166" s="3">
        <f t="shared" si="17"/>
        <v>1289.8850000000002</v>
      </c>
      <c r="AN166" s="132">
        <f t="shared" si="18"/>
        <v>1073.8215000000002</v>
      </c>
      <c r="AO166" s="143">
        <f t="shared" si="20"/>
        <v>7.2633853235609598</v>
      </c>
      <c r="AP166" s="143"/>
      <c r="AS166" s="129">
        <f t="shared" si="21"/>
        <v>30957.240000000005</v>
      </c>
      <c r="AT166" s="132">
        <f t="shared" si="19"/>
        <v>32505.102000000006</v>
      </c>
    </row>
    <row r="167" spans="1:46" ht="15.75" thickBot="1" x14ac:dyDescent="0.25">
      <c r="A167" s="97">
        <v>160</v>
      </c>
      <c r="B167" s="108">
        <v>5</v>
      </c>
      <c r="C167" s="109" t="s">
        <v>417</v>
      </c>
      <c r="D167" s="95">
        <v>27</v>
      </c>
      <c r="E167" s="62">
        <f t="shared" si="15"/>
        <v>4297.8</v>
      </c>
      <c r="F167" s="111">
        <v>4297.8</v>
      </c>
      <c r="G167" s="111"/>
      <c r="H167" s="115">
        <v>0</v>
      </c>
      <c r="I167" s="137">
        <v>991.84</v>
      </c>
      <c r="J167" s="137">
        <v>307.48</v>
      </c>
      <c r="K167" s="137">
        <v>642.29</v>
      </c>
      <c r="L167" s="137">
        <v>0</v>
      </c>
      <c r="M167" s="137">
        <v>70.16</v>
      </c>
      <c r="N167" s="137">
        <v>947.91</v>
      </c>
      <c r="O167" s="23">
        <v>0</v>
      </c>
      <c r="P167" s="137">
        <v>644.01</v>
      </c>
      <c r="Q167" s="137">
        <v>0</v>
      </c>
      <c r="R167" s="137">
        <v>0</v>
      </c>
      <c r="S167" s="137">
        <v>1465</v>
      </c>
      <c r="T167" s="154">
        <v>6548.93</v>
      </c>
      <c r="U167" s="137">
        <v>859.56</v>
      </c>
      <c r="V167" s="137">
        <v>480.06</v>
      </c>
      <c r="W167" s="137">
        <v>264.44</v>
      </c>
      <c r="X167" s="137">
        <v>0</v>
      </c>
      <c r="Y167" s="137">
        <v>495.21</v>
      </c>
      <c r="Z167" s="137">
        <v>1388.61</v>
      </c>
      <c r="AA167" s="137">
        <v>67.790000000000006</v>
      </c>
      <c r="AB167" s="151">
        <v>6296.07</v>
      </c>
      <c r="AC167" s="137">
        <v>3136.05</v>
      </c>
      <c r="AD167" s="137">
        <v>550.28</v>
      </c>
      <c r="AE167" s="137">
        <v>235</v>
      </c>
      <c r="AF167" s="137">
        <v>132.71</v>
      </c>
      <c r="AG167" s="137">
        <v>1224.1600000000001</v>
      </c>
      <c r="AH167" s="137">
        <v>0</v>
      </c>
      <c r="AI167" s="63" t="s">
        <v>566</v>
      </c>
      <c r="AJ167" s="20"/>
      <c r="AK167" s="20"/>
      <c r="AL167" s="144">
        <f t="shared" si="16"/>
        <v>1337.3779999999999</v>
      </c>
      <c r="AM167" s="3">
        <f t="shared" si="17"/>
        <v>1337.3779999999999</v>
      </c>
      <c r="AN167" s="132">
        <f t="shared" si="18"/>
        <v>1119.3675000000001</v>
      </c>
      <c r="AO167" s="143">
        <f t="shared" si="20"/>
        <v>7.8416691330448121</v>
      </c>
      <c r="AP167" s="143"/>
      <c r="AS167" s="129">
        <f t="shared" si="21"/>
        <v>32097.071999999996</v>
      </c>
      <c r="AT167" s="132">
        <f t="shared" si="19"/>
        <v>33701.925599999995</v>
      </c>
    </row>
    <row r="168" spans="1:46" ht="15.75" thickBot="1" x14ac:dyDescent="0.25">
      <c r="A168" s="97">
        <v>161</v>
      </c>
      <c r="B168" s="108">
        <v>5</v>
      </c>
      <c r="C168" s="109" t="s">
        <v>418</v>
      </c>
      <c r="D168" s="95">
        <v>29</v>
      </c>
      <c r="E168" s="62">
        <f t="shared" si="15"/>
        <v>3466.3</v>
      </c>
      <c r="F168" s="111">
        <v>3466.3</v>
      </c>
      <c r="G168" s="111"/>
      <c r="H168" s="115">
        <v>0</v>
      </c>
      <c r="I168" s="137">
        <v>848.37</v>
      </c>
      <c r="J168" s="137">
        <v>344.22</v>
      </c>
      <c r="K168" s="137">
        <v>556.19000000000005</v>
      </c>
      <c r="L168" s="137">
        <v>80.260000000000005</v>
      </c>
      <c r="M168" s="137">
        <v>20.05</v>
      </c>
      <c r="N168" s="137">
        <v>486.74</v>
      </c>
      <c r="O168" s="23">
        <v>0</v>
      </c>
      <c r="P168" s="137">
        <v>519.41</v>
      </c>
      <c r="Q168" s="137">
        <v>0</v>
      </c>
      <c r="R168" s="137">
        <v>0</v>
      </c>
      <c r="S168" s="137">
        <v>389.63</v>
      </c>
      <c r="T168" s="154">
        <v>4413.3599999999997</v>
      </c>
      <c r="U168" s="137">
        <v>764.91</v>
      </c>
      <c r="V168" s="137">
        <v>537.64</v>
      </c>
      <c r="W168" s="137">
        <v>258.79000000000002</v>
      </c>
      <c r="X168" s="137">
        <v>243.71</v>
      </c>
      <c r="Y168" s="137">
        <v>141.49</v>
      </c>
      <c r="Z168" s="137">
        <v>669.12</v>
      </c>
      <c r="AA168" s="137">
        <v>47.25</v>
      </c>
      <c r="AB168" s="151">
        <v>4640.12</v>
      </c>
      <c r="AC168" s="137">
        <v>3166.53</v>
      </c>
      <c r="AD168" s="137">
        <v>561.95000000000005</v>
      </c>
      <c r="AE168" s="137">
        <v>202.49</v>
      </c>
      <c r="AF168" s="137">
        <v>114.35</v>
      </c>
      <c r="AG168" s="137">
        <v>1334.34</v>
      </c>
      <c r="AH168" s="137">
        <v>0</v>
      </c>
      <c r="AI168" s="63" t="s">
        <v>567</v>
      </c>
      <c r="AJ168" s="20"/>
      <c r="AK168" s="20"/>
      <c r="AL168" s="144">
        <f t="shared" si="16"/>
        <v>1017.0459999999999</v>
      </c>
      <c r="AM168" s="3">
        <f t="shared" si="17"/>
        <v>1017.0459999999999</v>
      </c>
      <c r="AN168" s="132">
        <f t="shared" si="18"/>
        <v>792.00250000000005</v>
      </c>
      <c r="AO168" s="143">
        <f t="shared" si="20"/>
        <v>7.3939241265903108</v>
      </c>
      <c r="AP168" s="143"/>
      <c r="AS168" s="129">
        <f t="shared" si="21"/>
        <v>24409.103999999996</v>
      </c>
      <c r="AT168" s="132">
        <f t="shared" si="19"/>
        <v>25629.559199999996</v>
      </c>
    </row>
    <row r="169" spans="1:46" ht="15.75" thickBot="1" x14ac:dyDescent="0.25">
      <c r="A169" s="97">
        <v>162</v>
      </c>
      <c r="B169" s="108">
        <v>5</v>
      </c>
      <c r="C169" s="109" t="s">
        <v>419</v>
      </c>
      <c r="D169" s="95">
        <v>3</v>
      </c>
      <c r="E169" s="62">
        <f t="shared" si="15"/>
        <v>4443</v>
      </c>
      <c r="F169" s="111">
        <v>4393.1000000000004</v>
      </c>
      <c r="G169" s="111"/>
      <c r="H169" s="115">
        <v>49.9</v>
      </c>
      <c r="I169" s="137">
        <v>1000.82</v>
      </c>
      <c r="J169" s="137">
        <v>344.22</v>
      </c>
      <c r="K169" s="137">
        <v>645.99</v>
      </c>
      <c r="L169" s="137">
        <v>0</v>
      </c>
      <c r="M169" s="137">
        <v>40.08</v>
      </c>
      <c r="N169" s="137">
        <v>973.14</v>
      </c>
      <c r="O169" s="23">
        <v>0</v>
      </c>
      <c r="P169" s="137">
        <v>658.29</v>
      </c>
      <c r="Q169" s="137">
        <v>0</v>
      </c>
      <c r="R169" s="137">
        <v>0</v>
      </c>
      <c r="S169" s="137">
        <v>1387.08</v>
      </c>
      <c r="T169" s="154">
        <v>5989.26</v>
      </c>
      <c r="U169" s="137">
        <v>895.72</v>
      </c>
      <c r="V169" s="137">
        <v>537.64</v>
      </c>
      <c r="W169" s="137">
        <v>310.74</v>
      </c>
      <c r="X169" s="137">
        <v>0</v>
      </c>
      <c r="Y169" s="137">
        <v>282.95999999999998</v>
      </c>
      <c r="Z169" s="137">
        <v>1513.5</v>
      </c>
      <c r="AA169" s="137">
        <v>26.76</v>
      </c>
      <c r="AB169" s="151">
        <v>4038.22</v>
      </c>
      <c r="AC169" s="137">
        <v>3313.89</v>
      </c>
      <c r="AD169" s="137">
        <v>417.47</v>
      </c>
      <c r="AE169" s="137">
        <v>209.04</v>
      </c>
      <c r="AF169" s="137">
        <v>118.05</v>
      </c>
      <c r="AG169" s="137">
        <v>1020.14</v>
      </c>
      <c r="AH169" s="137">
        <v>0</v>
      </c>
      <c r="AI169" s="63" t="s">
        <v>568</v>
      </c>
      <c r="AJ169" s="20"/>
      <c r="AK169" s="20"/>
      <c r="AL169" s="144">
        <f t="shared" si="16"/>
        <v>1186.1505</v>
      </c>
      <c r="AM169" s="3">
        <f t="shared" si="17"/>
        <v>1186.1505</v>
      </c>
      <c r="AN169" s="132">
        <f t="shared" si="18"/>
        <v>969.44900000000007</v>
      </c>
      <c r="AO169" s="143">
        <f t="shared" si="20"/>
        <v>6.7276598244429433</v>
      </c>
      <c r="AP169" s="143"/>
      <c r="AS169" s="129">
        <f t="shared" si="21"/>
        <v>28467.611999999997</v>
      </c>
      <c r="AT169" s="132">
        <f t="shared" si="19"/>
        <v>29890.992599999998</v>
      </c>
    </row>
    <row r="170" spans="1:46" ht="15.75" thickBot="1" x14ac:dyDescent="0.25">
      <c r="A170" s="97">
        <v>163</v>
      </c>
      <c r="B170" s="108">
        <v>5</v>
      </c>
      <c r="C170" s="109" t="s">
        <v>420</v>
      </c>
      <c r="D170" s="95">
        <v>31</v>
      </c>
      <c r="E170" s="62">
        <f t="shared" si="15"/>
        <v>4725</v>
      </c>
      <c r="F170" s="111">
        <v>4441.3999999999996</v>
      </c>
      <c r="G170" s="111"/>
      <c r="H170" s="115">
        <v>283.60000000000002</v>
      </c>
      <c r="I170" s="137">
        <v>984.76</v>
      </c>
      <c r="J170" s="137">
        <v>348.3</v>
      </c>
      <c r="K170" s="137">
        <v>671.49</v>
      </c>
      <c r="L170" s="137">
        <v>0</v>
      </c>
      <c r="M170" s="137">
        <v>70.16</v>
      </c>
      <c r="N170" s="137">
        <v>999.43</v>
      </c>
      <c r="O170" s="23">
        <v>0</v>
      </c>
      <c r="P170" s="137">
        <v>665.53</v>
      </c>
      <c r="Q170" s="137">
        <v>0</v>
      </c>
      <c r="R170" s="137">
        <v>0</v>
      </c>
      <c r="S170" s="137">
        <v>1511.76</v>
      </c>
      <c r="T170" s="154">
        <v>6425.27</v>
      </c>
      <c r="U170" s="137">
        <v>835.83</v>
      </c>
      <c r="V170" s="137">
        <v>543.92999999999995</v>
      </c>
      <c r="W170" s="137">
        <v>273.69</v>
      </c>
      <c r="X170" s="137">
        <v>0</v>
      </c>
      <c r="Y170" s="137">
        <v>23.63</v>
      </c>
      <c r="Z170" s="137">
        <v>1582.92</v>
      </c>
      <c r="AA170" s="137">
        <v>35.32</v>
      </c>
      <c r="AB170" s="151">
        <v>5440.73</v>
      </c>
      <c r="AC170" s="137">
        <v>3003.65</v>
      </c>
      <c r="AD170" s="137">
        <v>502.1</v>
      </c>
      <c r="AE170" s="137">
        <v>172.88</v>
      </c>
      <c r="AF170" s="137">
        <v>97.63</v>
      </c>
      <c r="AG170" s="137">
        <v>1448.59</v>
      </c>
      <c r="AH170" s="137">
        <v>0</v>
      </c>
      <c r="AI170" s="63" t="s">
        <v>569</v>
      </c>
      <c r="AJ170" s="20"/>
      <c r="AK170" s="20"/>
      <c r="AL170" s="144">
        <f t="shared" si="16"/>
        <v>1281.8800000000001</v>
      </c>
      <c r="AM170" s="3">
        <f t="shared" si="17"/>
        <v>1281.8800000000001</v>
      </c>
      <c r="AN170" s="132">
        <f t="shared" si="18"/>
        <v>1059.268</v>
      </c>
      <c r="AO170" s="143">
        <f t="shared" si="20"/>
        <v>6.8366933333333337</v>
      </c>
      <c r="AP170" s="143"/>
      <c r="AS170" s="129">
        <f t="shared" si="21"/>
        <v>30765.120000000003</v>
      </c>
      <c r="AT170" s="132">
        <f t="shared" si="19"/>
        <v>32303.376000000004</v>
      </c>
    </row>
    <row r="171" spans="1:46" ht="15.75" thickBot="1" x14ac:dyDescent="0.25">
      <c r="A171" s="97">
        <v>164</v>
      </c>
      <c r="B171" s="108">
        <v>5</v>
      </c>
      <c r="C171" s="109" t="s">
        <v>421</v>
      </c>
      <c r="D171" s="95">
        <v>33</v>
      </c>
      <c r="E171" s="62">
        <f t="shared" si="15"/>
        <v>4371.4799999999996</v>
      </c>
      <c r="F171" s="111">
        <v>4371.4799999999996</v>
      </c>
      <c r="G171" s="111"/>
      <c r="H171" s="115">
        <v>0</v>
      </c>
      <c r="I171" s="137">
        <v>992.34</v>
      </c>
      <c r="J171" s="137">
        <v>307.57</v>
      </c>
      <c r="K171" s="137">
        <v>689.79</v>
      </c>
      <c r="L171" s="137">
        <v>194.16</v>
      </c>
      <c r="M171" s="137">
        <v>40.08</v>
      </c>
      <c r="N171" s="137">
        <v>998.79</v>
      </c>
      <c r="O171" s="23">
        <v>0</v>
      </c>
      <c r="P171" s="137">
        <v>655.04999999999995</v>
      </c>
      <c r="Q171" s="137">
        <v>0</v>
      </c>
      <c r="R171" s="137">
        <v>0</v>
      </c>
      <c r="S171" s="137">
        <v>467.55</v>
      </c>
      <c r="T171" s="154">
        <v>5380.96</v>
      </c>
      <c r="U171" s="137">
        <v>874.7</v>
      </c>
      <c r="V171" s="137">
        <v>480.19</v>
      </c>
      <c r="W171" s="137">
        <v>258.67</v>
      </c>
      <c r="X171" s="137">
        <v>573.03</v>
      </c>
      <c r="Y171" s="137">
        <v>282.95999999999998</v>
      </c>
      <c r="Z171" s="137">
        <v>1581.4</v>
      </c>
      <c r="AA171" s="137">
        <v>58.61</v>
      </c>
      <c r="AB171" s="151">
        <v>4085.13</v>
      </c>
      <c r="AC171" s="137">
        <v>3392.16</v>
      </c>
      <c r="AD171" s="137">
        <v>473.66</v>
      </c>
      <c r="AE171" s="137">
        <v>231.43</v>
      </c>
      <c r="AF171" s="137">
        <v>130.69</v>
      </c>
      <c r="AG171" s="137">
        <v>714.1</v>
      </c>
      <c r="AH171" s="137">
        <v>0</v>
      </c>
      <c r="AI171" s="63" t="s">
        <v>570</v>
      </c>
      <c r="AJ171" s="20"/>
      <c r="AK171" s="20"/>
      <c r="AL171" s="144">
        <f t="shared" si="16"/>
        <v>1143.1510000000001</v>
      </c>
      <c r="AM171" s="3">
        <f t="shared" si="17"/>
        <v>1143.1510000000001</v>
      </c>
      <c r="AN171" s="132">
        <f t="shared" si="18"/>
        <v>937.83800000000019</v>
      </c>
      <c r="AO171" s="143">
        <f t="shared" si="20"/>
        <v>6.5898517664498071</v>
      </c>
      <c r="AP171" s="143"/>
      <c r="AS171" s="129">
        <f t="shared" si="21"/>
        <v>27435.624</v>
      </c>
      <c r="AT171" s="132">
        <f t="shared" si="19"/>
        <v>28807.405200000001</v>
      </c>
    </row>
    <row r="172" spans="1:46" ht="15.75" thickBot="1" x14ac:dyDescent="0.25">
      <c r="A172" s="97">
        <v>165</v>
      </c>
      <c r="B172" s="108">
        <v>5</v>
      </c>
      <c r="C172" s="109" t="s">
        <v>422</v>
      </c>
      <c r="D172" s="95">
        <v>5</v>
      </c>
      <c r="E172" s="62">
        <f t="shared" si="15"/>
        <v>3960.3</v>
      </c>
      <c r="F172" s="111">
        <v>3960.3</v>
      </c>
      <c r="G172" s="111"/>
      <c r="H172" s="115">
        <v>0</v>
      </c>
      <c r="I172" s="137">
        <v>875.73</v>
      </c>
      <c r="J172" s="137">
        <v>300.93</v>
      </c>
      <c r="K172" s="137">
        <v>595.9</v>
      </c>
      <c r="L172" s="137">
        <v>177.76</v>
      </c>
      <c r="M172" s="137">
        <v>33.409999999999997</v>
      </c>
      <c r="N172" s="137">
        <v>1104.27</v>
      </c>
      <c r="O172" s="23">
        <v>0</v>
      </c>
      <c r="P172" s="137">
        <v>593.44000000000005</v>
      </c>
      <c r="Q172" s="137">
        <v>0</v>
      </c>
      <c r="R172" s="137">
        <v>0</v>
      </c>
      <c r="S172" s="137">
        <v>389.63</v>
      </c>
      <c r="T172" s="154">
        <v>5752.96</v>
      </c>
      <c r="U172" s="137">
        <v>798.13</v>
      </c>
      <c r="V172" s="137">
        <v>469.8</v>
      </c>
      <c r="W172" s="137">
        <v>256.58</v>
      </c>
      <c r="X172" s="137">
        <v>520.29999999999995</v>
      </c>
      <c r="Y172" s="137">
        <v>235.81</v>
      </c>
      <c r="Z172" s="137">
        <v>1293.0899999999999</v>
      </c>
      <c r="AA172" s="137">
        <v>52.58</v>
      </c>
      <c r="AB172" s="151">
        <v>5995.39</v>
      </c>
      <c r="AC172" s="137">
        <v>3511.81</v>
      </c>
      <c r="AD172" s="137">
        <v>771.01</v>
      </c>
      <c r="AE172" s="137">
        <v>153.36000000000001</v>
      </c>
      <c r="AF172" s="137">
        <v>86.6</v>
      </c>
      <c r="AG172" s="137">
        <v>816.11</v>
      </c>
      <c r="AH172" s="137">
        <v>0</v>
      </c>
      <c r="AI172" s="63" t="s">
        <v>571</v>
      </c>
      <c r="AJ172" s="20"/>
      <c r="AK172" s="20"/>
      <c r="AL172" s="144">
        <f t="shared" si="16"/>
        <v>1239.23</v>
      </c>
      <c r="AM172" s="3">
        <f t="shared" si="17"/>
        <v>1239.23</v>
      </c>
      <c r="AN172" s="132">
        <f t="shared" si="18"/>
        <v>1022.8339999999998</v>
      </c>
      <c r="AO172" s="143">
        <f t="shared" si="20"/>
        <v>7.8854117112339965</v>
      </c>
      <c r="AP172" s="143"/>
      <c r="AS172" s="129">
        <f t="shared" si="21"/>
        <v>29741.519999999997</v>
      </c>
      <c r="AT172" s="132">
        <f t="shared" si="19"/>
        <v>31228.595999999998</v>
      </c>
    </row>
    <row r="173" spans="1:46" ht="15.75" thickBot="1" x14ac:dyDescent="0.25">
      <c r="A173" s="97">
        <v>166</v>
      </c>
      <c r="B173" s="108">
        <v>5</v>
      </c>
      <c r="C173" s="109" t="s">
        <v>423</v>
      </c>
      <c r="D173" s="95" t="s">
        <v>342</v>
      </c>
      <c r="E173" s="62">
        <f t="shared" si="15"/>
        <v>3747.4</v>
      </c>
      <c r="F173" s="111">
        <v>3648.4</v>
      </c>
      <c r="G173" s="111"/>
      <c r="H173" s="115">
        <v>99</v>
      </c>
      <c r="I173" s="137">
        <v>448.11</v>
      </c>
      <c r="J173" s="137">
        <v>218.34</v>
      </c>
      <c r="K173" s="137">
        <v>0</v>
      </c>
      <c r="L173" s="137">
        <v>0</v>
      </c>
      <c r="M173" s="137">
        <v>13.36</v>
      </c>
      <c r="N173" s="137">
        <v>261.10000000000002</v>
      </c>
      <c r="O173" s="23">
        <v>0</v>
      </c>
      <c r="P173" s="137">
        <v>546.70000000000005</v>
      </c>
      <c r="Q173" s="137">
        <v>0</v>
      </c>
      <c r="R173" s="137">
        <v>0</v>
      </c>
      <c r="S173" s="137">
        <v>623.41</v>
      </c>
      <c r="T173" s="154">
        <v>4700.12</v>
      </c>
      <c r="U173" s="137">
        <v>408.46</v>
      </c>
      <c r="V173" s="137">
        <v>341.09</v>
      </c>
      <c r="W173" s="137">
        <v>0</v>
      </c>
      <c r="X173" s="137">
        <v>0</v>
      </c>
      <c r="Y173" s="137">
        <v>94.31</v>
      </c>
      <c r="Z173" s="137">
        <v>333.35</v>
      </c>
      <c r="AA173" s="137">
        <v>20.39</v>
      </c>
      <c r="AB173" s="151">
        <v>5371.64</v>
      </c>
      <c r="AC173" s="137">
        <v>2845.32</v>
      </c>
      <c r="AD173" s="137">
        <v>127.2</v>
      </c>
      <c r="AE173" s="137">
        <v>208.35</v>
      </c>
      <c r="AF173" s="137">
        <v>117.65</v>
      </c>
      <c r="AG173" s="137">
        <v>2468.73</v>
      </c>
      <c r="AH173" s="137">
        <v>0</v>
      </c>
      <c r="AI173" s="63" t="s">
        <v>572</v>
      </c>
      <c r="AJ173" s="20"/>
      <c r="AK173" s="20"/>
      <c r="AL173" s="144">
        <f t="shared" si="16"/>
        <v>957.38150000000007</v>
      </c>
      <c r="AM173" s="3">
        <f t="shared" si="17"/>
        <v>957.38150000000007</v>
      </c>
      <c r="AN173" s="132">
        <f t="shared" si="18"/>
        <v>691.67900000000009</v>
      </c>
      <c r="AO173" s="143">
        <f t="shared" si="20"/>
        <v>6.4380674067353363</v>
      </c>
      <c r="AP173" s="143"/>
      <c r="AS173" s="129">
        <f t="shared" si="21"/>
        <v>22977.155999999999</v>
      </c>
      <c r="AT173" s="132">
        <f t="shared" si="19"/>
        <v>24126.013800000001</v>
      </c>
    </row>
    <row r="174" spans="1:46" ht="15.75" thickBot="1" x14ac:dyDescent="0.25">
      <c r="A174" s="97">
        <v>167</v>
      </c>
      <c r="B174" s="108">
        <v>5</v>
      </c>
      <c r="C174" s="109" t="s">
        <v>424</v>
      </c>
      <c r="D174" s="95">
        <v>11</v>
      </c>
      <c r="E174" s="62">
        <f t="shared" si="15"/>
        <v>3067.8</v>
      </c>
      <c r="F174" s="111">
        <v>2688.4</v>
      </c>
      <c r="G174" s="111"/>
      <c r="H174" s="115">
        <v>379.4</v>
      </c>
      <c r="I174" s="137">
        <v>767.33</v>
      </c>
      <c r="J174" s="137">
        <v>268.77999999999997</v>
      </c>
      <c r="K174" s="137">
        <v>444.12</v>
      </c>
      <c r="L174" s="137">
        <v>0</v>
      </c>
      <c r="M174" s="137">
        <v>30.06</v>
      </c>
      <c r="N174" s="137">
        <v>767.63</v>
      </c>
      <c r="O174" s="23">
        <v>0</v>
      </c>
      <c r="P174" s="137">
        <v>402.85</v>
      </c>
      <c r="Q174" s="137">
        <v>0</v>
      </c>
      <c r="R174" s="137">
        <v>0</v>
      </c>
      <c r="S174" s="137">
        <v>872.77</v>
      </c>
      <c r="T174" s="154">
        <v>4807.32</v>
      </c>
      <c r="U174" s="137">
        <v>747.79</v>
      </c>
      <c r="V174" s="137">
        <v>419.76</v>
      </c>
      <c r="W174" s="137">
        <v>177.26</v>
      </c>
      <c r="X174" s="137">
        <v>0</v>
      </c>
      <c r="Y174" s="137">
        <v>10.11</v>
      </c>
      <c r="Z174" s="137">
        <v>867.62</v>
      </c>
      <c r="AA174" s="137">
        <v>0</v>
      </c>
      <c r="AB174" s="151">
        <v>4815.25</v>
      </c>
      <c r="AC174" s="137">
        <v>2038.47</v>
      </c>
      <c r="AD174" s="137">
        <v>814.4</v>
      </c>
      <c r="AE174" s="137">
        <v>83.65</v>
      </c>
      <c r="AF174" s="137">
        <v>47.24</v>
      </c>
      <c r="AG174" s="137">
        <v>489.67</v>
      </c>
      <c r="AH174" s="137">
        <v>0</v>
      </c>
      <c r="AI174" s="63" t="s">
        <v>573</v>
      </c>
      <c r="AJ174" s="20"/>
      <c r="AK174" s="20"/>
      <c r="AL174" s="144">
        <f t="shared" si="16"/>
        <v>943.60400000000027</v>
      </c>
      <c r="AM174" s="3">
        <f t="shared" si="17"/>
        <v>943.60400000000027</v>
      </c>
      <c r="AN174" s="132">
        <f t="shared" si="18"/>
        <v>817.19700000000012</v>
      </c>
      <c r="AO174" s="143">
        <f t="shared" si="20"/>
        <v>7.751098767846667</v>
      </c>
      <c r="AP174" s="143"/>
      <c r="AS174" s="129">
        <f t="shared" si="21"/>
        <v>22646.496000000006</v>
      </c>
      <c r="AT174" s="132">
        <f t="shared" si="19"/>
        <v>23778.820800000009</v>
      </c>
    </row>
    <row r="175" spans="1:46" ht="15.75" thickBot="1" x14ac:dyDescent="0.25">
      <c r="A175" s="97">
        <v>168</v>
      </c>
      <c r="B175" s="108">
        <v>5</v>
      </c>
      <c r="C175" s="109" t="s">
        <v>425</v>
      </c>
      <c r="D175" s="95">
        <v>2</v>
      </c>
      <c r="E175" s="62">
        <f t="shared" si="15"/>
        <v>2755.1</v>
      </c>
      <c r="F175" s="111">
        <v>2755.1</v>
      </c>
      <c r="G175" s="111"/>
      <c r="H175" s="115">
        <v>0</v>
      </c>
      <c r="I175" s="137">
        <v>668.37</v>
      </c>
      <c r="J175" s="137">
        <v>229.34</v>
      </c>
      <c r="K175" s="137">
        <v>418.68</v>
      </c>
      <c r="L175" s="137">
        <v>0</v>
      </c>
      <c r="M175" s="137">
        <v>26.72</v>
      </c>
      <c r="N175" s="137">
        <v>689.76</v>
      </c>
      <c r="O175" s="23">
        <v>0</v>
      </c>
      <c r="P175" s="137">
        <v>412.84</v>
      </c>
      <c r="Q175" s="137">
        <v>0</v>
      </c>
      <c r="R175" s="137">
        <v>0</v>
      </c>
      <c r="S175" s="137">
        <v>935.11</v>
      </c>
      <c r="T175" s="154">
        <v>4093.89</v>
      </c>
      <c r="U175" s="137">
        <v>600.16999999999996</v>
      </c>
      <c r="V175" s="137">
        <v>358.23</v>
      </c>
      <c r="W175" s="137">
        <v>182.38</v>
      </c>
      <c r="X175" s="137">
        <v>0</v>
      </c>
      <c r="Y175" s="137">
        <v>188.65</v>
      </c>
      <c r="Z175" s="137">
        <v>750.03</v>
      </c>
      <c r="AA175" s="137">
        <v>27.79</v>
      </c>
      <c r="AB175" s="151">
        <v>7097.35</v>
      </c>
      <c r="AC175" s="137">
        <v>2178.35</v>
      </c>
      <c r="AD175" s="137">
        <v>458.38</v>
      </c>
      <c r="AE175" s="137">
        <v>139.41999999999999</v>
      </c>
      <c r="AF175" s="137">
        <v>78.73</v>
      </c>
      <c r="AG175" s="137">
        <v>379.49</v>
      </c>
      <c r="AH175" s="137">
        <v>0</v>
      </c>
      <c r="AI175" s="63" t="s">
        <v>457</v>
      </c>
      <c r="AJ175" s="20"/>
      <c r="AK175" s="20"/>
      <c r="AL175" s="144">
        <f t="shared" si="16"/>
        <v>995.68400000000008</v>
      </c>
      <c r="AM175" s="3">
        <f t="shared" si="17"/>
        <v>995.68400000000008</v>
      </c>
      <c r="AN175" s="132">
        <f t="shared" si="18"/>
        <v>867.79200000000003</v>
      </c>
      <c r="AO175" s="143">
        <f t="shared" si="20"/>
        <v>9.1071963994047422</v>
      </c>
      <c r="AP175" s="143"/>
      <c r="AS175" s="129">
        <f t="shared" si="21"/>
        <v>23896.416000000001</v>
      </c>
      <c r="AT175" s="132">
        <f t="shared" si="19"/>
        <v>25091.236800000002</v>
      </c>
    </row>
    <row r="176" spans="1:46" ht="15.75" thickBot="1" x14ac:dyDescent="0.25">
      <c r="A176" s="97">
        <v>169</v>
      </c>
      <c r="B176" s="108">
        <v>5</v>
      </c>
      <c r="C176" s="109" t="s">
        <v>426</v>
      </c>
      <c r="D176" s="95" t="s">
        <v>343</v>
      </c>
      <c r="E176" s="62">
        <f t="shared" si="15"/>
        <v>2719.4</v>
      </c>
      <c r="F176" s="111">
        <v>2719.4</v>
      </c>
      <c r="G176" s="111"/>
      <c r="H176" s="115">
        <v>0</v>
      </c>
      <c r="I176" s="137">
        <v>662.2</v>
      </c>
      <c r="J176" s="137">
        <v>227.14</v>
      </c>
      <c r="K176" s="137">
        <v>414.09</v>
      </c>
      <c r="L176" s="137">
        <v>0</v>
      </c>
      <c r="M176" s="137">
        <v>26.72</v>
      </c>
      <c r="N176" s="137">
        <v>673.67</v>
      </c>
      <c r="O176" s="23">
        <v>0</v>
      </c>
      <c r="P176" s="137">
        <v>407.49</v>
      </c>
      <c r="Q176" s="137">
        <v>0</v>
      </c>
      <c r="R176" s="137">
        <v>0</v>
      </c>
      <c r="S176" s="137">
        <v>935.11</v>
      </c>
      <c r="T176" s="154">
        <v>4861.6400000000003</v>
      </c>
      <c r="U176" s="137">
        <v>597.04999999999995</v>
      </c>
      <c r="V176" s="137">
        <v>354.86</v>
      </c>
      <c r="W176" s="137">
        <v>179.24</v>
      </c>
      <c r="X176" s="137">
        <v>0</v>
      </c>
      <c r="Y176" s="137">
        <v>188.65</v>
      </c>
      <c r="Z176" s="137">
        <v>725.98</v>
      </c>
      <c r="AA176" s="137">
        <v>27.79</v>
      </c>
      <c r="AB176" s="151">
        <v>4278.79</v>
      </c>
      <c r="AC176" s="137">
        <v>2167.4899999999998</v>
      </c>
      <c r="AD176" s="137">
        <v>454.68</v>
      </c>
      <c r="AE176" s="137">
        <v>139.41999999999999</v>
      </c>
      <c r="AF176" s="137">
        <v>78.73</v>
      </c>
      <c r="AG176" s="137">
        <v>612.08000000000004</v>
      </c>
      <c r="AH176" s="137">
        <v>0</v>
      </c>
      <c r="AI176" s="63" t="s">
        <v>574</v>
      </c>
      <c r="AJ176" s="20"/>
      <c r="AK176" s="20"/>
      <c r="AL176" s="144">
        <f t="shared" si="16"/>
        <v>900.64100000000019</v>
      </c>
      <c r="AM176" s="3">
        <f t="shared" si="17"/>
        <v>900.64100000000019</v>
      </c>
      <c r="AN176" s="132">
        <f t="shared" si="18"/>
        <v>761.66250000000014</v>
      </c>
      <c r="AO176" s="143">
        <f t="shared" si="20"/>
        <v>8.3460150033095548</v>
      </c>
      <c r="AP176" s="143"/>
      <c r="AS176" s="129">
        <f t="shared" si="21"/>
        <v>21615.384000000002</v>
      </c>
      <c r="AT176" s="132">
        <f t="shared" si="19"/>
        <v>22696.153200000004</v>
      </c>
    </row>
    <row r="177" spans="1:46" ht="15.75" thickBot="1" x14ac:dyDescent="0.25">
      <c r="A177" s="97">
        <v>170</v>
      </c>
      <c r="B177" s="108">
        <v>5</v>
      </c>
      <c r="C177" s="109" t="s">
        <v>427</v>
      </c>
      <c r="D177" s="95">
        <v>4</v>
      </c>
      <c r="E177" s="62">
        <f t="shared" si="15"/>
        <v>2702.9</v>
      </c>
      <c r="F177" s="111">
        <v>2702.9</v>
      </c>
      <c r="G177" s="111"/>
      <c r="H177" s="115">
        <v>0</v>
      </c>
      <c r="I177" s="137">
        <v>662.2</v>
      </c>
      <c r="J177" s="137">
        <v>227.14</v>
      </c>
      <c r="K177" s="137">
        <v>412.67</v>
      </c>
      <c r="L177" s="137">
        <v>0</v>
      </c>
      <c r="M177" s="137">
        <v>26.72</v>
      </c>
      <c r="N177" s="137">
        <v>673.67</v>
      </c>
      <c r="O177" s="23">
        <v>0</v>
      </c>
      <c r="P177" s="137">
        <v>405.02</v>
      </c>
      <c r="Q177" s="137">
        <v>0</v>
      </c>
      <c r="R177" s="137">
        <v>0</v>
      </c>
      <c r="S177" s="137">
        <v>935.11</v>
      </c>
      <c r="T177" s="154">
        <v>6002.81</v>
      </c>
      <c r="U177" s="137">
        <v>592.32000000000005</v>
      </c>
      <c r="V177" s="137">
        <v>354.86</v>
      </c>
      <c r="W177" s="137">
        <v>182.31</v>
      </c>
      <c r="X177" s="137">
        <v>0</v>
      </c>
      <c r="Y177" s="137">
        <v>188.65</v>
      </c>
      <c r="Z177" s="137">
        <v>725.98</v>
      </c>
      <c r="AA177" s="137">
        <v>27.79</v>
      </c>
      <c r="AB177" s="151">
        <v>3526.68</v>
      </c>
      <c r="AC177" s="137">
        <v>2209.79</v>
      </c>
      <c r="AD177" s="137">
        <v>513.9</v>
      </c>
      <c r="AE177" s="137">
        <v>139.41999999999999</v>
      </c>
      <c r="AF177" s="137">
        <v>78.73</v>
      </c>
      <c r="AG177" s="137">
        <v>208.11</v>
      </c>
      <c r="AH177" s="137">
        <v>0</v>
      </c>
      <c r="AI177" s="63" t="s">
        <v>575</v>
      </c>
      <c r="AJ177" s="20"/>
      <c r="AK177" s="20"/>
      <c r="AL177" s="144">
        <f t="shared" si="16"/>
        <v>904.69400000000007</v>
      </c>
      <c r="AM177" s="3">
        <f t="shared" si="17"/>
        <v>904.69400000000007</v>
      </c>
      <c r="AN177" s="132">
        <f t="shared" si="18"/>
        <v>783.79899999999998</v>
      </c>
      <c r="AO177" s="143">
        <f t="shared" si="20"/>
        <v>8.4347511191683004</v>
      </c>
      <c r="AP177" s="143"/>
      <c r="AS177" s="129">
        <f t="shared" si="21"/>
        <v>21712.655999999999</v>
      </c>
      <c r="AT177" s="132">
        <f t="shared" si="19"/>
        <v>22798.288799999998</v>
      </c>
    </row>
    <row r="178" spans="1:46" ht="15.75" thickBot="1" x14ac:dyDescent="0.25">
      <c r="A178" s="97">
        <v>171</v>
      </c>
      <c r="B178" s="108">
        <v>5</v>
      </c>
      <c r="C178" s="109" t="s">
        <v>428</v>
      </c>
      <c r="D178" s="95">
        <v>5</v>
      </c>
      <c r="E178" s="62">
        <f t="shared" si="15"/>
        <v>2752.1</v>
      </c>
      <c r="F178" s="111">
        <v>2752.1</v>
      </c>
      <c r="G178" s="111"/>
      <c r="H178" s="115">
        <v>0</v>
      </c>
      <c r="I178" s="137">
        <v>668.32</v>
      </c>
      <c r="J178" s="137">
        <v>229.32</v>
      </c>
      <c r="K178" s="137">
        <v>417.4</v>
      </c>
      <c r="L178" s="137">
        <v>0</v>
      </c>
      <c r="M178" s="137">
        <v>26.72</v>
      </c>
      <c r="N178" s="137">
        <v>689.48</v>
      </c>
      <c r="O178" s="23">
        <v>0</v>
      </c>
      <c r="P178" s="137">
        <v>412.4</v>
      </c>
      <c r="Q178" s="137">
        <v>0</v>
      </c>
      <c r="R178" s="137">
        <v>0</v>
      </c>
      <c r="S178" s="137">
        <v>935.11</v>
      </c>
      <c r="T178" s="154">
        <v>3609.86</v>
      </c>
      <c r="U178" s="137">
        <v>600.14</v>
      </c>
      <c r="V178" s="137">
        <v>358.21</v>
      </c>
      <c r="W178" s="137">
        <v>182.97</v>
      </c>
      <c r="X178" s="137">
        <v>0</v>
      </c>
      <c r="Y178" s="137">
        <v>188.65</v>
      </c>
      <c r="Z178" s="137">
        <v>749.87</v>
      </c>
      <c r="AA178" s="137">
        <v>28.52</v>
      </c>
      <c r="AB178" s="151">
        <v>5507.75</v>
      </c>
      <c r="AC178" s="137">
        <v>2134.83</v>
      </c>
      <c r="AD178" s="137">
        <v>561.67999999999995</v>
      </c>
      <c r="AE178" s="137">
        <v>139.41999999999999</v>
      </c>
      <c r="AF178" s="137">
        <v>78.73</v>
      </c>
      <c r="AG178" s="137">
        <v>612.08000000000004</v>
      </c>
      <c r="AH178" s="137">
        <v>0</v>
      </c>
      <c r="AI178" s="63" t="s">
        <v>299</v>
      </c>
      <c r="AJ178" s="20"/>
      <c r="AK178" s="20"/>
      <c r="AL178" s="144">
        <f t="shared" si="16"/>
        <v>906.57300000000021</v>
      </c>
      <c r="AM178" s="3">
        <f t="shared" si="17"/>
        <v>906.57300000000021</v>
      </c>
      <c r="AN178" s="132">
        <f t="shared" si="18"/>
        <v>769.22750000000019</v>
      </c>
      <c r="AO178" s="143">
        <f t="shared" si="20"/>
        <v>8.3011662366919818</v>
      </c>
      <c r="AP178" s="143"/>
      <c r="AS178" s="129">
        <f t="shared" si="21"/>
        <v>21757.752000000004</v>
      </c>
      <c r="AT178" s="132">
        <f t="shared" si="19"/>
        <v>22845.639600000006</v>
      </c>
    </row>
    <row r="179" spans="1:46" ht="15.75" thickBot="1" x14ac:dyDescent="0.25">
      <c r="A179" s="97">
        <v>172</v>
      </c>
      <c r="B179" s="108">
        <v>5</v>
      </c>
      <c r="C179" s="109" t="s">
        <v>429</v>
      </c>
      <c r="D179" s="95">
        <v>6</v>
      </c>
      <c r="E179" s="62">
        <f t="shared" si="15"/>
        <v>2707.2</v>
      </c>
      <c r="F179" s="111">
        <v>2707.2</v>
      </c>
      <c r="G179" s="111"/>
      <c r="H179" s="115">
        <v>0</v>
      </c>
      <c r="I179" s="137">
        <v>667.25</v>
      </c>
      <c r="J179" s="137">
        <v>228.94</v>
      </c>
      <c r="K179" s="137">
        <v>404.67</v>
      </c>
      <c r="L179" s="137">
        <v>0</v>
      </c>
      <c r="M179" s="137">
        <v>26.72</v>
      </c>
      <c r="N179" s="137">
        <v>686.72</v>
      </c>
      <c r="O179" s="23">
        <v>0</v>
      </c>
      <c r="P179" s="137">
        <v>405.66</v>
      </c>
      <c r="Q179" s="137">
        <v>0</v>
      </c>
      <c r="R179" s="137">
        <v>0</v>
      </c>
      <c r="S179" s="137">
        <v>935.11</v>
      </c>
      <c r="T179" s="154">
        <v>3570.1</v>
      </c>
      <c r="U179" s="137">
        <v>589.33000000000004</v>
      </c>
      <c r="V179" s="137">
        <v>357.62</v>
      </c>
      <c r="W179" s="137">
        <v>181.84</v>
      </c>
      <c r="X179" s="137">
        <v>0</v>
      </c>
      <c r="Y179" s="137">
        <v>188.65</v>
      </c>
      <c r="Z179" s="137">
        <v>745.66</v>
      </c>
      <c r="AA179" s="137">
        <v>27.79</v>
      </c>
      <c r="AB179" s="151">
        <v>4819.72</v>
      </c>
      <c r="AC179" s="137">
        <v>2147.7800000000002</v>
      </c>
      <c r="AD179" s="137">
        <v>492.33</v>
      </c>
      <c r="AE179" s="137">
        <v>139.41999999999999</v>
      </c>
      <c r="AF179" s="137">
        <v>78.73</v>
      </c>
      <c r="AG179" s="137">
        <v>938.52</v>
      </c>
      <c r="AH179" s="137">
        <v>0</v>
      </c>
      <c r="AI179" s="63" t="s">
        <v>576</v>
      </c>
      <c r="AJ179" s="20"/>
      <c r="AK179" s="20"/>
      <c r="AL179" s="144">
        <f t="shared" si="16"/>
        <v>881.62800000000016</v>
      </c>
      <c r="AM179" s="3">
        <f t="shared" si="17"/>
        <v>881.62800000000016</v>
      </c>
      <c r="AN179" s="132">
        <f t="shared" si="18"/>
        <v>727.3130000000001</v>
      </c>
      <c r="AO179" s="143">
        <f t="shared" si="20"/>
        <v>8.2066436170212782</v>
      </c>
      <c r="AP179" s="143"/>
      <c r="AS179" s="129">
        <f t="shared" si="21"/>
        <v>21159.072</v>
      </c>
      <c r="AT179" s="132">
        <f t="shared" si="19"/>
        <v>22217.025600000001</v>
      </c>
    </row>
    <row r="180" spans="1:46" ht="15.75" thickBot="1" x14ac:dyDescent="0.25">
      <c r="A180" s="97">
        <v>173</v>
      </c>
      <c r="B180" s="108">
        <v>5</v>
      </c>
      <c r="C180" s="109" t="s">
        <v>430</v>
      </c>
      <c r="D180" s="95" t="s">
        <v>344</v>
      </c>
      <c r="E180" s="62">
        <f t="shared" si="15"/>
        <v>3588.8</v>
      </c>
      <c r="F180" s="111">
        <v>3436.9</v>
      </c>
      <c r="G180" s="111"/>
      <c r="H180" s="115">
        <v>151.9</v>
      </c>
      <c r="I180" s="137">
        <v>818.01</v>
      </c>
      <c r="J180" s="137">
        <v>283.89999999999998</v>
      </c>
      <c r="K180" s="137">
        <v>513.82000000000005</v>
      </c>
      <c r="L180" s="137">
        <v>0</v>
      </c>
      <c r="M180" s="137">
        <v>26.72</v>
      </c>
      <c r="N180" s="137">
        <v>879.3</v>
      </c>
      <c r="O180" s="23">
        <v>0</v>
      </c>
      <c r="P180" s="137">
        <v>515.01</v>
      </c>
      <c r="Q180" s="137">
        <v>0</v>
      </c>
      <c r="R180" s="137">
        <v>0</v>
      </c>
      <c r="S180" s="137">
        <v>1184.47</v>
      </c>
      <c r="T180" s="154">
        <v>3187.84</v>
      </c>
      <c r="U180" s="137">
        <v>706.76</v>
      </c>
      <c r="V180" s="137">
        <v>443.15</v>
      </c>
      <c r="W180" s="137">
        <v>236.23</v>
      </c>
      <c r="X180" s="137">
        <v>0</v>
      </c>
      <c r="Y180" s="137">
        <v>188.65</v>
      </c>
      <c r="Z180" s="137">
        <v>1034.3599999999999</v>
      </c>
      <c r="AA180" s="137">
        <v>72.989999999999995</v>
      </c>
      <c r="AB180" s="151">
        <v>9615.4</v>
      </c>
      <c r="AC180" s="137">
        <v>3257.16</v>
      </c>
      <c r="AD180" s="137">
        <v>1224.76</v>
      </c>
      <c r="AE180" s="137">
        <v>41.83</v>
      </c>
      <c r="AF180" s="137">
        <v>23.62</v>
      </c>
      <c r="AG180" s="137">
        <v>1020.14</v>
      </c>
      <c r="AH180" s="137">
        <v>0</v>
      </c>
      <c r="AI180" s="63" t="s">
        <v>577</v>
      </c>
      <c r="AJ180" s="20"/>
      <c r="AK180" s="20"/>
      <c r="AL180" s="144">
        <f t="shared" si="16"/>
        <v>1263.7060000000001</v>
      </c>
      <c r="AM180" s="3">
        <f t="shared" si="17"/>
        <v>1263.7060000000001</v>
      </c>
      <c r="AN180" s="132">
        <f t="shared" si="18"/>
        <v>1049.8410000000001</v>
      </c>
      <c r="AO180" s="143">
        <f t="shared" si="20"/>
        <v>8.8735485956308509</v>
      </c>
      <c r="AP180" s="143"/>
      <c r="AS180" s="129">
        <f t="shared" si="21"/>
        <v>30328.943999999996</v>
      </c>
      <c r="AT180" s="132">
        <f t="shared" si="19"/>
        <v>31845.391199999998</v>
      </c>
    </row>
    <row r="181" spans="1:46" ht="15.75" thickBot="1" x14ac:dyDescent="0.25">
      <c r="A181" s="97">
        <v>174</v>
      </c>
      <c r="B181" s="108">
        <v>8</v>
      </c>
      <c r="C181" s="109" t="s">
        <v>147</v>
      </c>
      <c r="D181" s="95">
        <v>87</v>
      </c>
      <c r="E181" s="62">
        <f t="shared" si="15"/>
        <v>2703.6000000000004</v>
      </c>
      <c r="F181" s="110">
        <v>360.3</v>
      </c>
      <c r="G181" s="112">
        <v>2343.3000000000002</v>
      </c>
      <c r="H181" s="115">
        <v>0</v>
      </c>
      <c r="I181" s="137">
        <v>506.71</v>
      </c>
      <c r="J181" s="137">
        <v>140.58000000000001</v>
      </c>
      <c r="K181" s="137">
        <v>377.38</v>
      </c>
      <c r="L181" s="137">
        <v>121.65</v>
      </c>
      <c r="M181" s="137">
        <v>43.42</v>
      </c>
      <c r="N181" s="137">
        <v>319.58</v>
      </c>
      <c r="O181" s="23">
        <v>0</v>
      </c>
      <c r="P181" s="137">
        <v>405.13</v>
      </c>
      <c r="Q181" s="137">
        <v>3200.64</v>
      </c>
      <c r="R181" s="137">
        <v>0</v>
      </c>
      <c r="S181" s="137">
        <v>233.78</v>
      </c>
      <c r="T181" s="151">
        <v>3901.11</v>
      </c>
      <c r="U181" s="137">
        <v>458.7</v>
      </c>
      <c r="V181" s="137">
        <v>222.75</v>
      </c>
      <c r="W181" s="137">
        <v>155.65</v>
      </c>
      <c r="X181" s="137">
        <v>419.62</v>
      </c>
      <c r="Y181" s="137">
        <v>306.56</v>
      </c>
      <c r="Z181" s="137">
        <v>322.63</v>
      </c>
      <c r="AA181" s="137">
        <v>12.48</v>
      </c>
      <c r="AB181" s="151">
        <v>4876.7</v>
      </c>
      <c r="AC181" s="137">
        <v>2993.29</v>
      </c>
      <c r="AD181" s="137">
        <v>590.99</v>
      </c>
      <c r="AE181" s="137">
        <v>112.96</v>
      </c>
      <c r="AF181" s="137">
        <v>62.98</v>
      </c>
      <c r="AG181" s="137">
        <v>856.91</v>
      </c>
      <c r="AH181" s="137">
        <v>897.72</v>
      </c>
      <c r="AI181" s="63" t="s">
        <v>578</v>
      </c>
      <c r="AJ181" s="20"/>
      <c r="AK181" s="20"/>
      <c r="AL181" s="144">
        <f t="shared" si="16"/>
        <v>872.07800000000009</v>
      </c>
      <c r="AM181" s="3">
        <f t="shared" si="17"/>
        <v>1076.9960000000001</v>
      </c>
      <c r="AN181" s="132">
        <f t="shared" si="18"/>
        <v>679.56799999999998</v>
      </c>
      <c r="AO181" s="143">
        <f t="shared" si="20"/>
        <v>8.1285565912117175</v>
      </c>
      <c r="AP181" s="143">
        <f>((I181+J181+K181+L181+M181+N181+O181+P181+Q181+R181+S181+T181+U181+V181+W181+X181+Y181+Z181+AA181+AB181+AC181+AD181+AE181+AF181+AG181+AH181+AM181)/G181)*1.2</f>
        <v>11.582084752272435</v>
      </c>
      <c r="AS181" s="129">
        <f t="shared" si="21"/>
        <v>25847.904000000002</v>
      </c>
      <c r="AT181" s="132">
        <f t="shared" si="19"/>
        <v>27140.299200000005</v>
      </c>
    </row>
    <row r="182" spans="1:46" ht="15.75" thickBot="1" x14ac:dyDescent="0.25">
      <c r="A182" s="97">
        <v>175</v>
      </c>
      <c r="B182" s="108">
        <v>8</v>
      </c>
      <c r="C182" s="109" t="s">
        <v>148</v>
      </c>
      <c r="D182" s="95">
        <v>22</v>
      </c>
      <c r="E182" s="62">
        <f t="shared" si="15"/>
        <v>5674.6</v>
      </c>
      <c r="F182" s="111">
        <v>708.1</v>
      </c>
      <c r="G182" s="113">
        <v>4966.5</v>
      </c>
      <c r="H182" s="115">
        <v>0</v>
      </c>
      <c r="I182" s="137">
        <v>946.47</v>
      </c>
      <c r="J182" s="137">
        <v>271.83999999999997</v>
      </c>
      <c r="K182" s="137">
        <v>768.17</v>
      </c>
      <c r="L182" s="137">
        <v>262.58999999999997</v>
      </c>
      <c r="M182" s="137">
        <v>86.86</v>
      </c>
      <c r="N182" s="137">
        <v>574.13</v>
      </c>
      <c r="O182" s="23">
        <v>0</v>
      </c>
      <c r="P182" s="137">
        <v>850.32</v>
      </c>
      <c r="Q182" s="137">
        <v>6274.13</v>
      </c>
      <c r="R182" s="137">
        <v>0</v>
      </c>
      <c r="S182" s="137">
        <v>457.16</v>
      </c>
      <c r="T182" s="151">
        <v>8136.74</v>
      </c>
      <c r="U182" s="137">
        <v>826.24</v>
      </c>
      <c r="V182" s="137">
        <v>431</v>
      </c>
      <c r="W182" s="137">
        <v>331.12</v>
      </c>
      <c r="X182" s="137">
        <v>912.73</v>
      </c>
      <c r="Y182" s="137">
        <v>613.11</v>
      </c>
      <c r="Z182" s="137">
        <v>790.71</v>
      </c>
      <c r="AA182" s="137">
        <v>35.58</v>
      </c>
      <c r="AB182" s="151">
        <v>7712.41</v>
      </c>
      <c r="AC182" s="137">
        <v>6214.03</v>
      </c>
      <c r="AD182" s="137">
        <v>723.49</v>
      </c>
      <c r="AE182" s="137">
        <v>225.08</v>
      </c>
      <c r="AF182" s="137">
        <v>125.5</v>
      </c>
      <c r="AG182" s="137">
        <v>2856.38</v>
      </c>
      <c r="AH182" s="137">
        <v>2962.47</v>
      </c>
      <c r="AI182" s="63" t="s">
        <v>579</v>
      </c>
      <c r="AJ182" s="20"/>
      <c r="AK182" s="20"/>
      <c r="AL182" s="144">
        <f t="shared" si="16"/>
        <v>1707.5830000000003</v>
      </c>
      <c r="AM182" s="3">
        <f t="shared" si="17"/>
        <v>2169.413</v>
      </c>
      <c r="AN182" s="132">
        <f t="shared" si="18"/>
        <v>1254.0625000000002</v>
      </c>
      <c r="AO182" s="143">
        <f t="shared" si="20"/>
        <v>7.5831056990801109</v>
      </c>
      <c r="AP182" s="143">
        <f>(I182+J182+K182+L182+M182+N182+O182+P182+Q182+R182+S182+T182+U182+V182+W182+X182+Y182+Z182+AA182+AB182+AC182+AD182+AE182+AF182+AG182+AH182+AM182)/(G182+F182)</f>
        <v>8.0283496634123992</v>
      </c>
      <c r="AS182" s="129">
        <f t="shared" si="21"/>
        <v>52065.912000000004</v>
      </c>
      <c r="AT182" s="132">
        <f t="shared" si="19"/>
        <v>54669.207600000009</v>
      </c>
    </row>
    <row r="183" spans="1:46" ht="15.75" thickBot="1" x14ac:dyDescent="0.25">
      <c r="A183" s="97">
        <v>176</v>
      </c>
      <c r="B183" s="108">
        <v>9</v>
      </c>
      <c r="C183" s="109" t="s">
        <v>149</v>
      </c>
      <c r="D183" s="95">
        <v>2</v>
      </c>
      <c r="E183" s="62">
        <f t="shared" si="15"/>
        <v>6371.71</v>
      </c>
      <c r="F183" s="111">
        <v>696.3</v>
      </c>
      <c r="G183" s="113">
        <v>5675.41</v>
      </c>
      <c r="H183" s="115">
        <v>0</v>
      </c>
      <c r="I183" s="137">
        <v>1445.56</v>
      </c>
      <c r="J183" s="137">
        <v>494.86</v>
      </c>
      <c r="K183" s="137">
        <v>901.95</v>
      </c>
      <c r="L183" s="137">
        <v>286.24</v>
      </c>
      <c r="M183" s="137">
        <v>44.1</v>
      </c>
      <c r="N183" s="137">
        <v>949.63</v>
      </c>
      <c r="O183" s="23">
        <v>0</v>
      </c>
      <c r="P183" s="137">
        <v>954.78</v>
      </c>
      <c r="Q183" s="137">
        <v>9601.93</v>
      </c>
      <c r="R183" s="137">
        <v>0</v>
      </c>
      <c r="S183" s="137">
        <v>561.05999999999995</v>
      </c>
      <c r="T183" s="151">
        <v>7891.59</v>
      </c>
      <c r="U183" s="137">
        <v>1381.71</v>
      </c>
      <c r="V183" s="137">
        <v>769.84</v>
      </c>
      <c r="W183" s="137">
        <v>295.14999999999998</v>
      </c>
      <c r="X183" s="137">
        <v>967.52</v>
      </c>
      <c r="Y183" s="137">
        <v>311.27</v>
      </c>
      <c r="Z183" s="137">
        <v>1361.04</v>
      </c>
      <c r="AA183" s="137">
        <v>29.26</v>
      </c>
      <c r="AB183" s="151">
        <v>8542.0499999999993</v>
      </c>
      <c r="AC183" s="137">
        <v>6217.5</v>
      </c>
      <c r="AD183" s="137">
        <v>415.59</v>
      </c>
      <c r="AE183" s="137">
        <v>124.67</v>
      </c>
      <c r="AF183" s="137">
        <v>65.09</v>
      </c>
      <c r="AG183" s="137">
        <v>6337.08</v>
      </c>
      <c r="AH183" s="137">
        <v>2448.33</v>
      </c>
      <c r="AI183" s="63" t="s">
        <v>517</v>
      </c>
      <c r="AJ183" s="20"/>
      <c r="AK183" s="20"/>
      <c r="AL183" s="144">
        <f t="shared" si="16"/>
        <v>2017.3769999999997</v>
      </c>
      <c r="AM183" s="3">
        <f t="shared" si="17"/>
        <v>2619.8899999999994</v>
      </c>
      <c r="AN183" s="132">
        <f t="shared" si="18"/>
        <v>1389.6479999999999</v>
      </c>
      <c r="AO183" s="143">
        <f t="shared" si="20"/>
        <v>7.9786902417090531</v>
      </c>
      <c r="AP183" s="143">
        <f t="shared" ref="AP183:AP200" si="22">(((I183+J183+K183+L183+M183+N183+O183+P183+Q183+R183+S183+T183+U183+V183+W183+X183+Y183+Z183+AA183+AB183+AC183+AD183+AE183+AF183+AG183+AH183)*1.05)*1.2)/(G183+F183)</f>
        <v>10.361618466628267</v>
      </c>
      <c r="AS183" s="129">
        <f t="shared" si="21"/>
        <v>62877.359999999986</v>
      </c>
      <c r="AT183" s="132">
        <f t="shared" si="19"/>
        <v>66021.227999999988</v>
      </c>
    </row>
    <row r="184" spans="1:46" ht="15.75" thickBot="1" x14ac:dyDescent="0.25">
      <c r="A184" s="97">
        <v>177</v>
      </c>
      <c r="B184" s="108">
        <v>9</v>
      </c>
      <c r="C184" s="109" t="s">
        <v>431</v>
      </c>
      <c r="D184" s="95" t="s">
        <v>345</v>
      </c>
      <c r="E184" s="62">
        <f t="shared" si="15"/>
        <v>11173.300000000001</v>
      </c>
      <c r="F184" s="111">
        <v>1087.0999999999999</v>
      </c>
      <c r="G184" s="113">
        <v>10086.200000000001</v>
      </c>
      <c r="H184" s="115">
        <v>0</v>
      </c>
      <c r="I184" s="137">
        <v>2246.04</v>
      </c>
      <c r="J184" s="137">
        <v>698.01</v>
      </c>
      <c r="K184" s="137">
        <v>1620.2</v>
      </c>
      <c r="L184" s="137">
        <v>484.26</v>
      </c>
      <c r="M184" s="137">
        <v>73.489999999999995</v>
      </c>
      <c r="N184" s="137">
        <v>1809.36</v>
      </c>
      <c r="O184" s="24">
        <v>0</v>
      </c>
      <c r="P184" s="137">
        <v>1674.28</v>
      </c>
      <c r="Q184" s="137">
        <v>8488</v>
      </c>
      <c r="R184" s="137">
        <v>0</v>
      </c>
      <c r="S184" s="137">
        <v>831.21</v>
      </c>
      <c r="T184" s="151">
        <v>16373.8</v>
      </c>
      <c r="U184" s="137">
        <v>1895.37</v>
      </c>
      <c r="V184" s="137">
        <v>1084.74</v>
      </c>
      <c r="W184" s="137">
        <v>543.29</v>
      </c>
      <c r="X184" s="137">
        <v>1584.01</v>
      </c>
      <c r="Y184" s="137">
        <v>518.79</v>
      </c>
      <c r="Z184" s="137">
        <v>2858.87</v>
      </c>
      <c r="AA184" s="137">
        <v>46.11</v>
      </c>
      <c r="AB184" s="151">
        <v>17741.189999999999</v>
      </c>
      <c r="AC184" s="137">
        <v>11457.59</v>
      </c>
      <c r="AD184" s="137">
        <v>727.5</v>
      </c>
      <c r="AE184" s="137">
        <v>280.95999999999998</v>
      </c>
      <c r="AF184" s="137">
        <v>152.96</v>
      </c>
      <c r="AG184" s="137">
        <v>3264.43</v>
      </c>
      <c r="AH184" s="137">
        <v>6120.82</v>
      </c>
      <c r="AI184" s="63" t="s">
        <v>518</v>
      </c>
      <c r="AJ184" s="20"/>
      <c r="AK184" s="20"/>
      <c r="AL184" s="144">
        <f t="shared" si="16"/>
        <v>3398.3229999999999</v>
      </c>
      <c r="AM184" s="3">
        <f t="shared" si="17"/>
        <v>4128.7640000000001</v>
      </c>
      <c r="AN184" s="132">
        <f t="shared" si="18"/>
        <v>2662.2220000000002</v>
      </c>
      <c r="AO184" s="143">
        <f t="shared" si="20"/>
        <v>7.6644983666419035</v>
      </c>
      <c r="AP184" s="143">
        <f t="shared" si="22"/>
        <v>9.3119179472492455</v>
      </c>
      <c r="AS184" s="129">
        <f t="shared" si="21"/>
        <v>99090.335999999996</v>
      </c>
      <c r="AT184" s="132">
        <f t="shared" si="19"/>
        <v>104044.85279999999</v>
      </c>
    </row>
    <row r="185" spans="1:46" ht="15.75" thickBot="1" x14ac:dyDescent="0.25">
      <c r="A185" s="97">
        <v>178</v>
      </c>
      <c r="B185" s="108">
        <v>9</v>
      </c>
      <c r="C185" s="109" t="s">
        <v>150</v>
      </c>
      <c r="D185" s="95">
        <v>4</v>
      </c>
      <c r="E185" s="62">
        <f t="shared" si="15"/>
        <v>3494.2000000000003</v>
      </c>
      <c r="F185" s="111">
        <v>396.4</v>
      </c>
      <c r="G185" s="113">
        <v>3097.8</v>
      </c>
      <c r="H185" s="115">
        <v>0</v>
      </c>
      <c r="I185" s="137">
        <v>950.36</v>
      </c>
      <c r="J185" s="137">
        <v>206.17</v>
      </c>
      <c r="K185" s="137">
        <v>470.66</v>
      </c>
      <c r="L185" s="137">
        <v>160.69</v>
      </c>
      <c r="M185" s="137">
        <v>14.7</v>
      </c>
      <c r="N185" s="137">
        <v>350.15</v>
      </c>
      <c r="O185" s="23">
        <v>0</v>
      </c>
      <c r="P185" s="137">
        <v>523.59</v>
      </c>
      <c r="Q185" s="137">
        <v>3200.64</v>
      </c>
      <c r="R185" s="137">
        <v>0</v>
      </c>
      <c r="S185" s="137">
        <v>607.82000000000005</v>
      </c>
      <c r="T185" s="151">
        <v>3914.96</v>
      </c>
      <c r="U185" s="137">
        <v>676.65</v>
      </c>
      <c r="V185" s="137">
        <v>320.88</v>
      </c>
      <c r="W185" s="137">
        <v>201.8</v>
      </c>
      <c r="X185" s="137">
        <v>527.13</v>
      </c>
      <c r="Y185" s="137">
        <v>103.76</v>
      </c>
      <c r="Z185" s="137">
        <v>381.97</v>
      </c>
      <c r="AA185" s="137">
        <v>21.18</v>
      </c>
      <c r="AB185" s="151">
        <v>3648.26</v>
      </c>
      <c r="AC185" s="137">
        <v>8857.7900000000009</v>
      </c>
      <c r="AD185" s="137">
        <v>291.39</v>
      </c>
      <c r="AE185" s="137">
        <v>137.88</v>
      </c>
      <c r="AF185" s="137">
        <v>75.739999999999995</v>
      </c>
      <c r="AG185" s="137">
        <v>2040.27</v>
      </c>
      <c r="AH185" s="137">
        <v>1464.92</v>
      </c>
      <c r="AI185" s="63" t="s">
        <v>519</v>
      </c>
      <c r="AJ185" s="20"/>
      <c r="AK185" s="20"/>
      <c r="AL185" s="144">
        <f t="shared" si="16"/>
        <v>1224.19</v>
      </c>
      <c r="AM185" s="3">
        <f t="shared" si="17"/>
        <v>1457.4680000000001</v>
      </c>
      <c r="AN185" s="132">
        <f t="shared" si="18"/>
        <v>679.28699999999981</v>
      </c>
      <c r="AO185" s="143">
        <f t="shared" si="20"/>
        <v>8.8287985805048343</v>
      </c>
      <c r="AP185" s="143">
        <f t="shared" si="22"/>
        <v>10.51118814034686</v>
      </c>
      <c r="AS185" s="129">
        <f t="shared" si="21"/>
        <v>34979.231999999996</v>
      </c>
      <c r="AT185" s="132">
        <f t="shared" si="19"/>
        <v>36728.193599999999</v>
      </c>
    </row>
    <row r="186" spans="1:46" ht="15.75" thickBot="1" x14ac:dyDescent="0.25">
      <c r="A186" s="97">
        <v>179</v>
      </c>
      <c r="B186" s="108">
        <v>9</v>
      </c>
      <c r="C186" s="109" t="s">
        <v>151</v>
      </c>
      <c r="D186" s="95">
        <v>6</v>
      </c>
      <c r="E186" s="62">
        <f t="shared" si="15"/>
        <v>4293.4799999999996</v>
      </c>
      <c r="F186" s="111">
        <v>468.8</v>
      </c>
      <c r="G186" s="113">
        <v>3824.68</v>
      </c>
      <c r="H186" s="115">
        <v>0</v>
      </c>
      <c r="I186" s="137">
        <v>992.01</v>
      </c>
      <c r="J186" s="137">
        <v>333.54</v>
      </c>
      <c r="K186" s="137">
        <v>615.05999999999995</v>
      </c>
      <c r="L186" s="137">
        <v>195.51</v>
      </c>
      <c r="M186" s="137">
        <v>29.4</v>
      </c>
      <c r="N186" s="137">
        <v>622.32000000000005</v>
      </c>
      <c r="O186" s="23">
        <v>0</v>
      </c>
      <c r="P186" s="137">
        <v>643.37</v>
      </c>
      <c r="Q186" s="137">
        <v>6401.28</v>
      </c>
      <c r="R186" s="137">
        <v>0</v>
      </c>
      <c r="S186" s="137">
        <v>363.65</v>
      </c>
      <c r="T186" s="151">
        <v>5490.3</v>
      </c>
      <c r="U186" s="137">
        <v>792.72</v>
      </c>
      <c r="V186" s="137">
        <v>518.87</v>
      </c>
      <c r="W186" s="137">
        <v>215.05</v>
      </c>
      <c r="X186" s="137">
        <v>658.87</v>
      </c>
      <c r="Y186" s="137">
        <v>207.5</v>
      </c>
      <c r="Z186" s="137">
        <v>585.57000000000005</v>
      </c>
      <c r="AA186" s="137">
        <v>24.01</v>
      </c>
      <c r="AB186" s="151">
        <v>5810.45</v>
      </c>
      <c r="AC186" s="137">
        <v>4151.08</v>
      </c>
      <c r="AD186" s="137">
        <v>201.2</v>
      </c>
      <c r="AE186" s="137">
        <v>146.86000000000001</v>
      </c>
      <c r="AF186" s="137">
        <v>79.28</v>
      </c>
      <c r="AG186" s="137">
        <v>3672.49</v>
      </c>
      <c r="AH186" s="137">
        <v>1632.22</v>
      </c>
      <c r="AI186" s="63" t="s">
        <v>520</v>
      </c>
      <c r="AJ186" s="20"/>
      <c r="AK186" s="20"/>
      <c r="AL186" s="144">
        <f t="shared" si="16"/>
        <v>1317.4555</v>
      </c>
      <c r="AM186" s="3">
        <f t="shared" si="17"/>
        <v>1719.1305000000002</v>
      </c>
      <c r="AN186" s="132">
        <f t="shared" si="18"/>
        <v>926.27700000000004</v>
      </c>
      <c r="AO186" s="143">
        <f t="shared" si="20"/>
        <v>7.7326268202017943</v>
      </c>
      <c r="AP186" s="143">
        <f t="shared" si="22"/>
        <v>10.090203890550322</v>
      </c>
      <c r="AS186" s="129">
        <f t="shared" si="21"/>
        <v>41259.131999999998</v>
      </c>
      <c r="AT186" s="132">
        <f t="shared" si="19"/>
        <v>43322.088600000003</v>
      </c>
    </row>
    <row r="187" spans="1:46" ht="15.75" thickBot="1" x14ac:dyDescent="0.25">
      <c r="A187" s="97">
        <v>180</v>
      </c>
      <c r="B187" s="108">
        <v>9</v>
      </c>
      <c r="C187" s="109" t="s">
        <v>152</v>
      </c>
      <c r="D187" s="95">
        <v>8</v>
      </c>
      <c r="E187" s="62">
        <f t="shared" si="15"/>
        <v>4026.9</v>
      </c>
      <c r="F187" s="111">
        <v>427.1</v>
      </c>
      <c r="G187" s="113">
        <v>3599.8</v>
      </c>
      <c r="H187" s="115">
        <v>0</v>
      </c>
      <c r="I187" s="137">
        <v>1003.87</v>
      </c>
      <c r="J187" s="137">
        <v>236.45</v>
      </c>
      <c r="K187" s="137">
        <v>575.19000000000005</v>
      </c>
      <c r="L187" s="137">
        <v>187.76</v>
      </c>
      <c r="M187" s="137">
        <v>29.4</v>
      </c>
      <c r="N187" s="137">
        <v>620.34</v>
      </c>
      <c r="O187" s="23">
        <v>0</v>
      </c>
      <c r="P187" s="137">
        <v>603.41999999999996</v>
      </c>
      <c r="Q187" s="137">
        <v>6401.28</v>
      </c>
      <c r="R187" s="137">
        <v>0</v>
      </c>
      <c r="S187" s="137">
        <v>561.05999999999995</v>
      </c>
      <c r="T187" s="151">
        <v>5135.63</v>
      </c>
      <c r="U187" s="137">
        <v>804.4</v>
      </c>
      <c r="V187" s="137">
        <v>375.83</v>
      </c>
      <c r="W187" s="137">
        <v>216.16</v>
      </c>
      <c r="X187" s="137">
        <v>624.45000000000005</v>
      </c>
      <c r="Y187" s="137">
        <v>207.5</v>
      </c>
      <c r="Z187" s="137">
        <v>800</v>
      </c>
      <c r="AA187" s="137">
        <v>18.25</v>
      </c>
      <c r="AB187" s="151">
        <v>5230.3599999999997</v>
      </c>
      <c r="AC187" s="137">
        <v>6673.64</v>
      </c>
      <c r="AD187" s="137">
        <v>250.13</v>
      </c>
      <c r="AE187" s="137">
        <v>138.28</v>
      </c>
      <c r="AF187" s="137">
        <v>75.39</v>
      </c>
      <c r="AG187" s="137">
        <v>3876.52</v>
      </c>
      <c r="AH187" s="137">
        <v>1632.22</v>
      </c>
      <c r="AI187" s="63" t="s">
        <v>308</v>
      </c>
      <c r="AJ187" s="20"/>
      <c r="AK187" s="20"/>
      <c r="AL187" s="144">
        <f t="shared" si="16"/>
        <v>1412.2015000000001</v>
      </c>
      <c r="AM187" s="3">
        <f t="shared" si="17"/>
        <v>1813.8765000000001</v>
      </c>
      <c r="AN187" s="132">
        <f t="shared" si="18"/>
        <v>884.69349999999997</v>
      </c>
      <c r="AO187" s="143">
        <f t="shared" si="20"/>
        <v>8.8374376815912967</v>
      </c>
      <c r="AP187" s="143">
        <f t="shared" si="22"/>
        <v>11.351085897340385</v>
      </c>
      <c r="AS187" s="129">
        <f t="shared" si="21"/>
        <v>43533.036</v>
      </c>
      <c r="AT187" s="132">
        <f t="shared" si="19"/>
        <v>45709.6878</v>
      </c>
    </row>
    <row r="188" spans="1:46" ht="15.75" thickBot="1" x14ac:dyDescent="0.25">
      <c r="A188" s="97">
        <v>181</v>
      </c>
      <c r="B188" s="108">
        <v>9</v>
      </c>
      <c r="C188" s="109" t="s">
        <v>153</v>
      </c>
      <c r="D188" s="95">
        <v>1</v>
      </c>
      <c r="E188" s="62">
        <f t="shared" si="15"/>
        <v>8339.56</v>
      </c>
      <c r="F188" s="111">
        <v>747.4</v>
      </c>
      <c r="G188" s="113">
        <v>7546.16</v>
      </c>
      <c r="H188" s="115">
        <v>46</v>
      </c>
      <c r="I188" s="137">
        <v>1873.41</v>
      </c>
      <c r="J188" s="137">
        <v>588.46</v>
      </c>
      <c r="K188" s="137">
        <v>1181.9000000000001</v>
      </c>
      <c r="L188" s="137">
        <v>374.61</v>
      </c>
      <c r="M188" s="137">
        <v>58.8</v>
      </c>
      <c r="N188" s="137">
        <v>1293.19</v>
      </c>
      <c r="O188" s="23">
        <v>0</v>
      </c>
      <c r="P188" s="137">
        <v>1242.76</v>
      </c>
      <c r="Q188" s="137">
        <v>8709.24</v>
      </c>
      <c r="R188" s="137">
        <v>653.52</v>
      </c>
      <c r="S188" s="137">
        <v>732.5</v>
      </c>
      <c r="T188" s="151">
        <v>8996.83</v>
      </c>
      <c r="U188" s="137">
        <v>1639.03</v>
      </c>
      <c r="V188" s="137">
        <v>932.5</v>
      </c>
      <c r="W188" s="137">
        <v>406.74</v>
      </c>
      <c r="X188" s="137">
        <v>1305.6500000000001</v>
      </c>
      <c r="Y188" s="137">
        <v>415.03</v>
      </c>
      <c r="Z188" s="137">
        <v>2121.1999999999998</v>
      </c>
      <c r="AA188" s="137">
        <v>20.010000000000002</v>
      </c>
      <c r="AB188" s="151">
        <v>10246.14</v>
      </c>
      <c r="AC188" s="137">
        <v>9495.49</v>
      </c>
      <c r="AD188" s="137">
        <v>476.78</v>
      </c>
      <c r="AE188" s="137">
        <v>192.01</v>
      </c>
      <c r="AF188" s="137">
        <v>103.61</v>
      </c>
      <c r="AG188" s="137">
        <v>3537.83</v>
      </c>
      <c r="AH188" s="137">
        <v>6528.87</v>
      </c>
      <c r="AI188" s="63" t="s">
        <v>580</v>
      </c>
      <c r="AJ188" s="20"/>
      <c r="AK188" s="20"/>
      <c r="AL188" s="144">
        <f t="shared" si="16"/>
        <v>2361.7240000000002</v>
      </c>
      <c r="AM188" s="3">
        <f t="shared" si="17"/>
        <v>3156.3055000000004</v>
      </c>
      <c r="AN188" s="132">
        <f t="shared" si="18"/>
        <v>1710.0580000000002</v>
      </c>
      <c r="AO188" s="143">
        <f t="shared" si="20"/>
        <v>7.1365209675330599</v>
      </c>
      <c r="AP188" s="143">
        <f t="shared" si="22"/>
        <v>9.5904410892306817</v>
      </c>
      <c r="AS188" s="129">
        <f t="shared" si="21"/>
        <v>75751.332000000009</v>
      </c>
      <c r="AT188" s="133">
        <f t="shared" si="19"/>
        <v>79538.898600000015</v>
      </c>
    </row>
    <row r="189" spans="1:46" ht="15.75" thickBot="1" x14ac:dyDescent="0.25">
      <c r="A189" s="97">
        <v>182</v>
      </c>
      <c r="B189" s="108">
        <v>9</v>
      </c>
      <c r="C189" s="109" t="s">
        <v>154</v>
      </c>
      <c r="D189" s="95">
        <v>49</v>
      </c>
      <c r="E189" s="62">
        <f t="shared" si="15"/>
        <v>2221.1</v>
      </c>
      <c r="F189" s="111">
        <v>168.2</v>
      </c>
      <c r="G189" s="113">
        <v>1981.2</v>
      </c>
      <c r="H189" s="115">
        <v>71.7</v>
      </c>
      <c r="I189" s="137">
        <v>397.77</v>
      </c>
      <c r="J189" s="137">
        <v>118.33</v>
      </c>
      <c r="K189" s="137">
        <v>0</v>
      </c>
      <c r="L189" s="137">
        <v>0</v>
      </c>
      <c r="M189" s="137">
        <v>43.42</v>
      </c>
      <c r="N189" s="137">
        <v>342.18</v>
      </c>
      <c r="O189" s="23">
        <v>0</v>
      </c>
      <c r="P189" s="137">
        <v>322.08</v>
      </c>
      <c r="Q189" s="137">
        <v>1664.33</v>
      </c>
      <c r="R189" s="137">
        <v>0</v>
      </c>
      <c r="S189" s="137">
        <v>176.63</v>
      </c>
      <c r="T189" s="151">
        <v>2926</v>
      </c>
      <c r="U189" s="137">
        <v>354.06</v>
      </c>
      <c r="V189" s="137">
        <v>184.9</v>
      </c>
      <c r="W189" s="137">
        <v>0</v>
      </c>
      <c r="X189" s="137">
        <v>0</v>
      </c>
      <c r="Y189" s="137">
        <v>306.56</v>
      </c>
      <c r="Z189" s="137">
        <v>488.23</v>
      </c>
      <c r="AA189" s="137">
        <v>26.19</v>
      </c>
      <c r="AB189" s="151">
        <v>1191.31</v>
      </c>
      <c r="AC189" s="137">
        <v>4791.03</v>
      </c>
      <c r="AD189" s="137">
        <v>395.93</v>
      </c>
      <c r="AE189" s="137">
        <v>87.28</v>
      </c>
      <c r="AF189" s="137">
        <v>49.28</v>
      </c>
      <c r="AG189" s="137">
        <v>550.87</v>
      </c>
      <c r="AH189" s="137">
        <v>612.08000000000004</v>
      </c>
      <c r="AI189" s="63" t="s">
        <v>309</v>
      </c>
      <c r="AJ189" s="20"/>
      <c r="AK189" s="20"/>
      <c r="AL189" s="144">
        <f t="shared" si="16"/>
        <v>637.60250000000008</v>
      </c>
      <c r="AM189" s="3">
        <f t="shared" si="17"/>
        <v>751.42300000000023</v>
      </c>
      <c r="AN189" s="132">
        <f t="shared" si="18"/>
        <v>370.50749999999999</v>
      </c>
      <c r="AO189" s="143">
        <f t="shared" si="20"/>
        <v>7.234065553104319</v>
      </c>
      <c r="AP189" s="143">
        <f t="shared" si="22"/>
        <v>8.8098351167767763</v>
      </c>
      <c r="AS189" s="129">
        <f t="shared" si="21"/>
        <v>18034.152000000002</v>
      </c>
      <c r="AT189" s="133">
        <f t="shared" si="19"/>
        <v>18935.859600000003</v>
      </c>
    </row>
    <row r="190" spans="1:46" ht="15.75" thickBot="1" x14ac:dyDescent="0.25">
      <c r="A190" s="97">
        <v>183</v>
      </c>
      <c r="B190" s="108">
        <v>9</v>
      </c>
      <c r="C190" s="109" t="s">
        <v>155</v>
      </c>
      <c r="D190" s="95">
        <v>75</v>
      </c>
      <c r="E190" s="62">
        <f t="shared" si="15"/>
        <v>6103.3</v>
      </c>
      <c r="F190" s="111">
        <v>718.5</v>
      </c>
      <c r="G190" s="113">
        <v>5384.8</v>
      </c>
      <c r="H190" s="115">
        <v>0</v>
      </c>
      <c r="I190" s="137">
        <v>1063.8800000000001</v>
      </c>
      <c r="J190" s="137">
        <v>344.16</v>
      </c>
      <c r="K190" s="137">
        <v>825.38</v>
      </c>
      <c r="L190" s="137">
        <v>270.72000000000003</v>
      </c>
      <c r="M190" s="137">
        <v>86.86</v>
      </c>
      <c r="N190" s="137">
        <v>784.6</v>
      </c>
      <c r="O190" s="23">
        <v>0</v>
      </c>
      <c r="P190" s="137">
        <v>914.56</v>
      </c>
      <c r="Q190" s="137">
        <v>6401.28</v>
      </c>
      <c r="R190" s="137">
        <v>0</v>
      </c>
      <c r="S190" s="137">
        <v>529.89</v>
      </c>
      <c r="T190" s="151">
        <v>6825.95</v>
      </c>
      <c r="U190" s="137">
        <v>912.93</v>
      </c>
      <c r="V190" s="137">
        <v>544.19000000000005</v>
      </c>
      <c r="W190" s="137">
        <v>363.68</v>
      </c>
      <c r="X190" s="137">
        <v>943.79</v>
      </c>
      <c r="Y190" s="137">
        <v>613.11</v>
      </c>
      <c r="Z190" s="137">
        <v>1220.6600000000001</v>
      </c>
      <c r="AA190" s="137">
        <v>35.299999999999997</v>
      </c>
      <c r="AB190" s="151">
        <v>6241.87</v>
      </c>
      <c r="AC190" s="137">
        <v>6943.38</v>
      </c>
      <c r="AD190" s="137">
        <v>640.79</v>
      </c>
      <c r="AE190" s="137">
        <v>218.66</v>
      </c>
      <c r="AF190" s="137">
        <v>121.87</v>
      </c>
      <c r="AG190" s="137">
        <v>1530.2</v>
      </c>
      <c r="AH190" s="137">
        <v>3264.43</v>
      </c>
      <c r="AI190" s="63" t="s">
        <v>310</v>
      </c>
      <c r="AJ190" s="20"/>
      <c r="AK190" s="20"/>
      <c r="AL190" s="144">
        <f t="shared" si="16"/>
        <v>1598.8215</v>
      </c>
      <c r="AM190" s="3">
        <f t="shared" si="17"/>
        <v>2082.107</v>
      </c>
      <c r="AN190" s="132">
        <f t="shared" si="18"/>
        <v>1175.1424999999999</v>
      </c>
      <c r="AO190" s="143">
        <f t="shared" si="20"/>
        <v>6.6013962610391088</v>
      </c>
      <c r="AP190" s="143">
        <f t="shared" si="22"/>
        <v>8.596840463355889</v>
      </c>
      <c r="AS190" s="129">
        <f t="shared" si="21"/>
        <v>49970.567999999999</v>
      </c>
      <c r="AT190" s="132">
        <f t="shared" si="19"/>
        <v>52469.096400000002</v>
      </c>
    </row>
    <row r="191" spans="1:46" ht="15.75" thickBot="1" x14ac:dyDescent="0.25">
      <c r="A191" s="97">
        <v>184</v>
      </c>
      <c r="B191" s="108">
        <v>9</v>
      </c>
      <c r="C191" s="109" t="s">
        <v>432</v>
      </c>
      <c r="D191" s="95" t="s">
        <v>346</v>
      </c>
      <c r="E191" s="62">
        <f t="shared" si="15"/>
        <v>4562.2299999999996</v>
      </c>
      <c r="F191" s="111">
        <v>456.4</v>
      </c>
      <c r="G191" s="113">
        <v>4105.83</v>
      </c>
      <c r="H191" s="115">
        <v>0</v>
      </c>
      <c r="I191" s="137">
        <v>1091.25</v>
      </c>
      <c r="J191" s="137">
        <v>257.58</v>
      </c>
      <c r="K191" s="137">
        <v>652.74</v>
      </c>
      <c r="L191" s="137">
        <v>206.74</v>
      </c>
      <c r="M191" s="137">
        <v>86.86</v>
      </c>
      <c r="N191" s="137">
        <v>757.65</v>
      </c>
      <c r="O191" s="23">
        <v>0</v>
      </c>
      <c r="P191" s="137">
        <v>683.64</v>
      </c>
      <c r="Q191" s="137">
        <v>6056.39</v>
      </c>
      <c r="R191" s="137">
        <v>0</v>
      </c>
      <c r="S191" s="137">
        <v>420.8</v>
      </c>
      <c r="T191" s="151">
        <v>5710.36</v>
      </c>
      <c r="U191" s="137">
        <v>888.96</v>
      </c>
      <c r="V191" s="137">
        <v>399.4</v>
      </c>
      <c r="W191" s="137">
        <v>228.99</v>
      </c>
      <c r="X191" s="137">
        <v>736.82</v>
      </c>
      <c r="Y191" s="137">
        <v>613.11</v>
      </c>
      <c r="Z191" s="137">
        <v>1132.07</v>
      </c>
      <c r="AA191" s="137">
        <v>22.37</v>
      </c>
      <c r="AB191" s="151">
        <v>4843.71</v>
      </c>
      <c r="AC191" s="137">
        <v>7187.06</v>
      </c>
      <c r="AD191" s="137">
        <v>440.83</v>
      </c>
      <c r="AE191" s="137">
        <v>93.37</v>
      </c>
      <c r="AF191" s="137">
        <v>50.9</v>
      </c>
      <c r="AG191" s="137">
        <v>2301.4299999999998</v>
      </c>
      <c r="AH191" s="137">
        <v>3019.6</v>
      </c>
      <c r="AI191" s="63" t="s">
        <v>581</v>
      </c>
      <c r="AJ191" s="20"/>
      <c r="AK191" s="20"/>
      <c r="AL191" s="144">
        <f t="shared" si="16"/>
        <v>1440.3320000000003</v>
      </c>
      <c r="AM191" s="3">
        <f t="shared" si="17"/>
        <v>1894.1315</v>
      </c>
      <c r="AN191" s="132">
        <f t="shared" si="18"/>
        <v>965.90750000000014</v>
      </c>
      <c r="AO191" s="143">
        <f t="shared" si="20"/>
        <v>7.9558387893639742</v>
      </c>
      <c r="AP191" s="143">
        <f t="shared" si="22"/>
        <v>10.462452309506537</v>
      </c>
      <c r="AS191" s="129">
        <f t="shared" si="21"/>
        <v>45459.155999999995</v>
      </c>
      <c r="AT191" s="133">
        <f t="shared" si="19"/>
        <v>47732.113799999999</v>
      </c>
    </row>
    <row r="192" spans="1:46" ht="15.75" thickBot="1" x14ac:dyDescent="0.25">
      <c r="A192" s="97">
        <v>185</v>
      </c>
      <c r="B192" s="108">
        <v>9</v>
      </c>
      <c r="C192" s="109" t="s">
        <v>433</v>
      </c>
      <c r="D192" s="96">
        <v>4</v>
      </c>
      <c r="E192" s="62">
        <f t="shared" si="15"/>
        <v>11861.4</v>
      </c>
      <c r="F192" s="111">
        <v>1317.5</v>
      </c>
      <c r="G192" s="113">
        <v>10543.9</v>
      </c>
      <c r="H192" s="115">
        <v>0</v>
      </c>
      <c r="I192" s="137">
        <v>1942.81</v>
      </c>
      <c r="J192" s="137">
        <v>526.70000000000005</v>
      </c>
      <c r="K192" s="137">
        <v>1657.17</v>
      </c>
      <c r="L192" s="137">
        <v>524.53</v>
      </c>
      <c r="M192" s="137">
        <v>173.71</v>
      </c>
      <c r="N192" s="137">
        <v>1657.25</v>
      </c>
      <c r="O192" s="23">
        <v>0</v>
      </c>
      <c r="P192" s="137">
        <v>1777.39</v>
      </c>
      <c r="Q192" s="137">
        <v>6657.32</v>
      </c>
      <c r="R192" s="137">
        <v>0</v>
      </c>
      <c r="S192" s="137">
        <v>1028.6199999999999</v>
      </c>
      <c r="T192" s="151">
        <v>17813.990000000002</v>
      </c>
      <c r="U192" s="137">
        <v>1598.51</v>
      </c>
      <c r="V192" s="137">
        <v>818.8</v>
      </c>
      <c r="W192" s="137">
        <v>637.17999999999995</v>
      </c>
      <c r="X192" s="137">
        <v>1798.21</v>
      </c>
      <c r="Y192" s="137">
        <v>1226.21</v>
      </c>
      <c r="Z192" s="137">
        <v>2887.95</v>
      </c>
      <c r="AA192" s="137">
        <v>48.89</v>
      </c>
      <c r="AB192" s="151">
        <v>14318.83</v>
      </c>
      <c r="AC192" s="137">
        <v>16120.07</v>
      </c>
      <c r="AD192" s="137">
        <v>846.95</v>
      </c>
      <c r="AE192" s="137">
        <v>372.97</v>
      </c>
      <c r="AF192" s="137">
        <v>207.22</v>
      </c>
      <c r="AG192" s="137">
        <v>4068.3</v>
      </c>
      <c r="AH192" s="137">
        <v>6528.87</v>
      </c>
      <c r="AI192" s="63" t="s">
        <v>582</v>
      </c>
      <c r="AJ192" s="20"/>
      <c r="AK192" s="20"/>
      <c r="AL192" s="144">
        <f t="shared" si="16"/>
        <v>3602.6130000000007</v>
      </c>
      <c r="AM192" s="3">
        <f t="shared" si="17"/>
        <v>4261.9225000000006</v>
      </c>
      <c r="AN192" s="132">
        <f t="shared" si="18"/>
        <v>2593.1945000000001</v>
      </c>
      <c r="AO192" s="143">
        <f t="shared" si="20"/>
        <v>7.6538897263392185</v>
      </c>
      <c r="AP192" s="143">
        <f t="shared" si="22"/>
        <v>9.0546180889271088</v>
      </c>
      <c r="AS192" s="129">
        <f t="shared" si="21"/>
        <v>102286.14000000001</v>
      </c>
      <c r="AT192" s="132">
        <f t="shared" si="19"/>
        <v>107400.44700000001</v>
      </c>
    </row>
    <row r="193" spans="1:46" ht="15.75" thickBot="1" x14ac:dyDescent="0.25">
      <c r="A193" s="97">
        <v>186</v>
      </c>
      <c r="B193" s="108">
        <v>9</v>
      </c>
      <c r="C193" s="109" t="s">
        <v>434</v>
      </c>
      <c r="D193" s="96">
        <v>8</v>
      </c>
      <c r="E193" s="62">
        <f t="shared" si="15"/>
        <v>4607.1500000000005</v>
      </c>
      <c r="F193" s="111">
        <v>495.8</v>
      </c>
      <c r="G193" s="113">
        <v>4111.3500000000004</v>
      </c>
      <c r="H193" s="115">
        <v>0</v>
      </c>
      <c r="I193" s="137">
        <v>1018.13</v>
      </c>
      <c r="J193" s="137">
        <v>289.20999999999998</v>
      </c>
      <c r="K193" s="137">
        <v>646.41999999999996</v>
      </c>
      <c r="L193" s="137">
        <v>190.72</v>
      </c>
      <c r="M193" s="137">
        <v>86.86</v>
      </c>
      <c r="N193" s="137">
        <v>768.76</v>
      </c>
      <c r="O193" s="23">
        <v>0</v>
      </c>
      <c r="P193" s="137">
        <v>690.37</v>
      </c>
      <c r="Q193" s="137">
        <v>2862.72</v>
      </c>
      <c r="R193" s="137">
        <v>163.38</v>
      </c>
      <c r="S193" s="137">
        <v>410.41</v>
      </c>
      <c r="T193" s="151">
        <v>6900.27</v>
      </c>
      <c r="U193" s="137">
        <v>823.73</v>
      </c>
      <c r="V193" s="137">
        <v>449.45</v>
      </c>
      <c r="W193" s="137">
        <v>223.96</v>
      </c>
      <c r="X193" s="137">
        <v>688.35</v>
      </c>
      <c r="Y193" s="137">
        <v>613.11</v>
      </c>
      <c r="Z193" s="137">
        <v>1139.42</v>
      </c>
      <c r="AA193" s="137">
        <v>21.34</v>
      </c>
      <c r="AB193" s="151">
        <v>7254.62</v>
      </c>
      <c r="AC193" s="137">
        <v>6844.74</v>
      </c>
      <c r="AD193" s="137">
        <v>427.62</v>
      </c>
      <c r="AE193" s="137">
        <v>168.75</v>
      </c>
      <c r="AF193" s="137">
        <v>93.41</v>
      </c>
      <c r="AG193" s="137">
        <v>2085.16</v>
      </c>
      <c r="AH193" s="137">
        <v>1526.12</v>
      </c>
      <c r="AI193" s="63" t="s">
        <v>583</v>
      </c>
      <c r="AJ193" s="20"/>
      <c r="AK193" s="20"/>
      <c r="AL193" s="144">
        <f t="shared" si="16"/>
        <v>1591.7405000000001</v>
      </c>
      <c r="AM193" s="3">
        <f t="shared" si="17"/>
        <v>1819.3514999999998</v>
      </c>
      <c r="AN193" s="132">
        <f t="shared" si="18"/>
        <v>1145.2455</v>
      </c>
      <c r="AO193" s="143">
        <f t="shared" si="20"/>
        <v>8.7064368644389702</v>
      </c>
      <c r="AP193" s="143">
        <f t="shared" si="22"/>
        <v>9.9514141714508941</v>
      </c>
      <c r="AS193" s="129">
        <f t="shared" si="21"/>
        <v>43664.435999999987</v>
      </c>
      <c r="AT193" s="132">
        <f t="shared" si="19"/>
        <v>45847.657799999986</v>
      </c>
    </row>
    <row r="194" spans="1:46" ht="15.75" thickBot="1" x14ac:dyDescent="0.25">
      <c r="A194" s="97">
        <v>187</v>
      </c>
      <c r="B194" s="108">
        <v>9</v>
      </c>
      <c r="C194" s="109" t="s">
        <v>156</v>
      </c>
      <c r="D194" s="96">
        <v>22</v>
      </c>
      <c r="E194" s="62">
        <f t="shared" si="15"/>
        <v>6738.329999999999</v>
      </c>
      <c r="F194" s="111">
        <v>584.9</v>
      </c>
      <c r="G194" s="113">
        <v>5622.73</v>
      </c>
      <c r="H194" s="115">
        <v>530.70000000000005</v>
      </c>
      <c r="I194" s="137">
        <v>1410.66</v>
      </c>
      <c r="J194" s="137">
        <v>501.39</v>
      </c>
      <c r="K194" s="137">
        <v>896.18</v>
      </c>
      <c r="L194" s="137">
        <v>292.61</v>
      </c>
      <c r="M194" s="137">
        <v>44.1</v>
      </c>
      <c r="N194" s="137">
        <v>1096.24</v>
      </c>
      <c r="O194" s="23">
        <v>0</v>
      </c>
      <c r="P194" s="137">
        <v>930.19</v>
      </c>
      <c r="Q194" s="137">
        <v>9601.93</v>
      </c>
      <c r="R194" s="137">
        <v>0</v>
      </c>
      <c r="S194" s="137">
        <v>550.66999999999996</v>
      </c>
      <c r="T194" s="151">
        <v>9382.2199999999993</v>
      </c>
      <c r="U194" s="137">
        <v>1355.88</v>
      </c>
      <c r="V194" s="137">
        <v>793.24</v>
      </c>
      <c r="W194" s="137">
        <v>294.10000000000002</v>
      </c>
      <c r="X194" s="137">
        <v>987.58</v>
      </c>
      <c r="Y194" s="137">
        <v>311.27</v>
      </c>
      <c r="Z194" s="137">
        <v>1450.02</v>
      </c>
      <c r="AA194" s="137">
        <v>13.53</v>
      </c>
      <c r="AB194" s="151">
        <v>10941.18</v>
      </c>
      <c r="AC194" s="137">
        <v>5486.72</v>
      </c>
      <c r="AD194" s="137">
        <v>328.1</v>
      </c>
      <c r="AE194" s="137">
        <v>179.57</v>
      </c>
      <c r="AF194" s="137">
        <v>98.25</v>
      </c>
      <c r="AG194" s="137">
        <v>816.11</v>
      </c>
      <c r="AH194" s="137">
        <v>2448.33</v>
      </c>
      <c r="AI194" s="63" t="s">
        <v>584</v>
      </c>
      <c r="AJ194" s="20"/>
      <c r="AK194" s="20"/>
      <c r="AL194" s="144">
        <f t="shared" si="16"/>
        <v>1907.9904999999999</v>
      </c>
      <c r="AM194" s="3">
        <f t="shared" si="17"/>
        <v>2510.5035000000007</v>
      </c>
      <c r="AN194" s="132">
        <f t="shared" si="18"/>
        <v>1592.8490000000002</v>
      </c>
      <c r="AO194" s="143">
        <f t="shared" si="20"/>
        <v>7.1355010217665198</v>
      </c>
      <c r="AP194" s="143">
        <f t="shared" si="22"/>
        <v>10.191439921515943</v>
      </c>
      <c r="AS194" s="129">
        <f t="shared" si="21"/>
        <v>60252.084000000003</v>
      </c>
      <c r="AT194" s="133">
        <f t="shared" si="19"/>
        <v>63264.688200000004</v>
      </c>
    </row>
    <row r="195" spans="1:46" ht="15.75" thickBot="1" x14ac:dyDescent="0.25">
      <c r="A195" s="97">
        <v>188</v>
      </c>
      <c r="B195" s="108">
        <v>9</v>
      </c>
      <c r="C195" s="109" t="s">
        <v>99</v>
      </c>
      <c r="D195" s="96">
        <v>5</v>
      </c>
      <c r="E195" s="62">
        <f t="shared" si="15"/>
        <v>3994.86</v>
      </c>
      <c r="F195" s="111">
        <v>428.4</v>
      </c>
      <c r="G195" s="113">
        <v>3566.46</v>
      </c>
      <c r="H195" s="115">
        <v>0</v>
      </c>
      <c r="I195" s="137">
        <v>957.42</v>
      </c>
      <c r="J195" s="137">
        <v>205.72</v>
      </c>
      <c r="K195" s="137">
        <v>588.03</v>
      </c>
      <c r="L195" s="137">
        <v>185.73</v>
      </c>
      <c r="M195" s="137">
        <v>29.4</v>
      </c>
      <c r="N195" s="137">
        <v>661.77</v>
      </c>
      <c r="O195" s="23">
        <v>0</v>
      </c>
      <c r="P195" s="137">
        <v>598.62</v>
      </c>
      <c r="Q195" s="137">
        <v>6401.28</v>
      </c>
      <c r="R195" s="137">
        <v>0</v>
      </c>
      <c r="S195" s="137">
        <v>561.05999999999995</v>
      </c>
      <c r="T195" s="151">
        <v>5077.47</v>
      </c>
      <c r="U195" s="137">
        <v>741.22</v>
      </c>
      <c r="V195" s="137">
        <v>327.71</v>
      </c>
      <c r="W195" s="137">
        <v>185.3</v>
      </c>
      <c r="X195" s="137">
        <v>650.63</v>
      </c>
      <c r="Y195" s="137">
        <v>207.5</v>
      </c>
      <c r="Z195" s="137">
        <v>807.78</v>
      </c>
      <c r="AA195" s="137">
        <v>0</v>
      </c>
      <c r="AB195" s="151">
        <v>5418.29</v>
      </c>
      <c r="AC195" s="137">
        <v>5892.42</v>
      </c>
      <c r="AD195" s="137">
        <v>293.95</v>
      </c>
      <c r="AE195" s="137">
        <v>145.38999999999999</v>
      </c>
      <c r="AF195" s="137">
        <v>79.03</v>
      </c>
      <c r="AG195" s="137">
        <v>4851.7700000000004</v>
      </c>
      <c r="AH195" s="137">
        <v>1632.22</v>
      </c>
      <c r="AI195" s="63" t="s">
        <v>585</v>
      </c>
      <c r="AJ195" s="20"/>
      <c r="AK195" s="20"/>
      <c r="AL195" s="144">
        <f t="shared" si="16"/>
        <v>1423.3105</v>
      </c>
      <c r="AM195" s="3">
        <f t="shared" si="17"/>
        <v>1824.9855</v>
      </c>
      <c r="AN195" s="132">
        <f t="shared" si="18"/>
        <v>886.10099999999989</v>
      </c>
      <c r="AO195" s="143">
        <f t="shared" si="20"/>
        <v>8.9783933855003681</v>
      </c>
      <c r="AP195" s="143">
        <f t="shared" si="22"/>
        <v>11.512201829350715</v>
      </c>
      <c r="AS195" s="129">
        <f t="shared" si="21"/>
        <v>43799.651999999995</v>
      </c>
      <c r="AT195" s="132">
        <f t="shared" si="19"/>
        <v>45989.634599999998</v>
      </c>
    </row>
    <row r="196" spans="1:46" s="11" customFormat="1" ht="15.75" thickBot="1" x14ac:dyDescent="0.25">
      <c r="A196" s="97">
        <v>189</v>
      </c>
      <c r="B196" s="116">
        <v>9</v>
      </c>
      <c r="C196" s="117" t="s">
        <v>435</v>
      </c>
      <c r="D196" s="125" t="s">
        <v>347</v>
      </c>
      <c r="E196" s="119">
        <f t="shared" si="15"/>
        <v>1882.1000000000001</v>
      </c>
      <c r="F196" s="120">
        <v>195.95</v>
      </c>
      <c r="G196" s="126">
        <v>1686.15</v>
      </c>
      <c r="H196" s="121">
        <v>0</v>
      </c>
      <c r="I196" s="137">
        <v>456.86</v>
      </c>
      <c r="J196" s="137">
        <v>120.13</v>
      </c>
      <c r="K196" s="137">
        <v>273.93</v>
      </c>
      <c r="L196" s="137">
        <v>80.540000000000006</v>
      </c>
      <c r="M196" s="137">
        <v>14.7</v>
      </c>
      <c r="N196" s="137">
        <v>327.37</v>
      </c>
      <c r="O196" s="122">
        <v>0</v>
      </c>
      <c r="P196" s="137">
        <v>282.02</v>
      </c>
      <c r="Q196" s="137">
        <v>2816.57</v>
      </c>
      <c r="R196" s="137">
        <v>0</v>
      </c>
      <c r="S196" s="137">
        <v>187.02</v>
      </c>
      <c r="T196" s="137">
        <v>2458.11</v>
      </c>
      <c r="U196" s="137">
        <v>356.25</v>
      </c>
      <c r="V196" s="137">
        <v>190.94</v>
      </c>
      <c r="W196" s="137">
        <v>77.55</v>
      </c>
      <c r="X196" s="137">
        <v>277.07</v>
      </c>
      <c r="Y196" s="137">
        <v>103.76</v>
      </c>
      <c r="Z196" s="137">
        <v>324.27</v>
      </c>
      <c r="AA196" s="137">
        <v>25.88</v>
      </c>
      <c r="AB196" s="137">
        <v>4732.97</v>
      </c>
      <c r="AC196" s="137">
        <v>2719.41</v>
      </c>
      <c r="AD196" s="137">
        <v>210.31</v>
      </c>
      <c r="AE196" s="137">
        <v>52.78</v>
      </c>
      <c r="AF196" s="137">
        <v>28.89</v>
      </c>
      <c r="AG196" s="137">
        <v>1754.63</v>
      </c>
      <c r="AH196" s="137">
        <v>816.11</v>
      </c>
      <c r="AI196" s="123" t="s">
        <v>311</v>
      </c>
      <c r="AJ196" s="124"/>
      <c r="AK196" s="124"/>
      <c r="AL196" s="144">
        <f t="shared" si="16"/>
        <v>752.76949999999999</v>
      </c>
      <c r="AM196" s="3">
        <f t="shared" si="17"/>
        <v>934.40350000000024</v>
      </c>
      <c r="AN196" s="132">
        <f t="shared" si="18"/>
        <v>529.0675</v>
      </c>
      <c r="AO196" s="143">
        <f t="shared" si="20"/>
        <v>10.079056054407308</v>
      </c>
      <c r="AP196" s="143">
        <f t="shared" si="22"/>
        <v>12.511008022953085</v>
      </c>
      <c r="AS196" s="129"/>
      <c r="AT196" s="132">
        <f t="shared" si="19"/>
        <v>0</v>
      </c>
    </row>
    <row r="197" spans="1:46" ht="15.75" thickBot="1" x14ac:dyDescent="0.25">
      <c r="A197" s="97">
        <v>190</v>
      </c>
      <c r="B197" s="108">
        <v>9</v>
      </c>
      <c r="C197" s="109" t="s">
        <v>157</v>
      </c>
      <c r="D197" s="95">
        <v>190</v>
      </c>
      <c r="E197" s="62">
        <f t="shared" si="15"/>
        <v>4236.8</v>
      </c>
      <c r="F197" s="111">
        <v>343.3</v>
      </c>
      <c r="G197" s="113">
        <v>3791.7</v>
      </c>
      <c r="H197" s="115">
        <v>101.8</v>
      </c>
      <c r="I197" s="137">
        <v>890.77</v>
      </c>
      <c r="J197" s="137">
        <v>250.69</v>
      </c>
      <c r="K197" s="137">
        <v>600.02</v>
      </c>
      <c r="L197" s="137">
        <v>174.89</v>
      </c>
      <c r="M197" s="137">
        <v>29.4</v>
      </c>
      <c r="N197" s="137">
        <v>653.39</v>
      </c>
      <c r="O197" s="23">
        <v>0</v>
      </c>
      <c r="P197" s="137">
        <v>619.62</v>
      </c>
      <c r="Q197" s="137">
        <v>6401.28</v>
      </c>
      <c r="R197" s="137">
        <v>0</v>
      </c>
      <c r="S197" s="137">
        <v>363.65</v>
      </c>
      <c r="T197" s="151">
        <v>5910.08</v>
      </c>
      <c r="U197" s="137">
        <v>676.61</v>
      </c>
      <c r="V197" s="137">
        <v>398</v>
      </c>
      <c r="W197" s="137">
        <v>185.55</v>
      </c>
      <c r="X197" s="137">
        <v>603.96</v>
      </c>
      <c r="Y197" s="137">
        <v>207.5</v>
      </c>
      <c r="Z197" s="137">
        <v>750.2</v>
      </c>
      <c r="AA197" s="137">
        <v>14.71</v>
      </c>
      <c r="AB197" s="151">
        <v>10387.42</v>
      </c>
      <c r="AC197" s="137">
        <v>3768.99</v>
      </c>
      <c r="AD197" s="137">
        <v>232.14</v>
      </c>
      <c r="AE197" s="137">
        <v>148.26</v>
      </c>
      <c r="AF197" s="137">
        <v>81.33</v>
      </c>
      <c r="AG197" s="137">
        <v>2448.33</v>
      </c>
      <c r="AH197" s="137">
        <v>2203.4899999999998</v>
      </c>
      <c r="AI197" s="63" t="s">
        <v>586</v>
      </c>
      <c r="AJ197" s="20"/>
      <c r="AK197" s="20"/>
      <c r="AL197" s="144">
        <f t="shared" si="16"/>
        <v>1469.7754999999997</v>
      </c>
      <c r="AM197" s="3">
        <f t="shared" si="17"/>
        <v>1900.0140000000001</v>
      </c>
      <c r="AN197" s="132">
        <f t="shared" si="18"/>
        <v>1158.9095</v>
      </c>
      <c r="AO197" s="143">
        <f t="shared" si="20"/>
        <v>8.7420559384441052</v>
      </c>
      <c r="AP197" s="143">
        <f t="shared" si="22"/>
        <v>11.579287255139057</v>
      </c>
      <c r="AS197" s="129">
        <f t="shared" si="21"/>
        <v>45600.335999999996</v>
      </c>
      <c r="AT197" s="132">
        <f t="shared" si="19"/>
        <v>47880.352800000001</v>
      </c>
    </row>
    <row r="198" spans="1:46" ht="15.75" thickBot="1" x14ac:dyDescent="0.25">
      <c r="A198" s="97">
        <v>191</v>
      </c>
      <c r="B198" s="108">
        <v>9</v>
      </c>
      <c r="C198" s="109" t="s">
        <v>158</v>
      </c>
      <c r="D198" s="95">
        <v>204</v>
      </c>
      <c r="E198" s="62">
        <f t="shared" si="15"/>
        <v>14553.96</v>
      </c>
      <c r="F198" s="111">
        <v>1316</v>
      </c>
      <c r="G198" s="113">
        <v>13237.96</v>
      </c>
      <c r="H198" s="115">
        <v>0</v>
      </c>
      <c r="I198" s="137">
        <v>3363.29</v>
      </c>
      <c r="J198" s="137">
        <v>983.62</v>
      </c>
      <c r="K198" s="137">
        <v>2056.9499999999998</v>
      </c>
      <c r="L198" s="137">
        <v>693.49</v>
      </c>
      <c r="M198" s="137">
        <v>102.89</v>
      </c>
      <c r="N198" s="137">
        <v>3530.68</v>
      </c>
      <c r="O198" s="23">
        <v>0</v>
      </c>
      <c r="P198" s="137">
        <v>2180.86</v>
      </c>
      <c r="Q198" s="137">
        <v>20074.78</v>
      </c>
      <c r="R198" s="137">
        <v>163.38</v>
      </c>
      <c r="S198" s="137">
        <v>1288.3699999999999</v>
      </c>
      <c r="T198" s="151">
        <v>17103.650000000001</v>
      </c>
      <c r="U198" s="137">
        <v>2492.13</v>
      </c>
      <c r="V198" s="137">
        <v>1559.59</v>
      </c>
      <c r="W198" s="137">
        <v>673.41</v>
      </c>
      <c r="X198" s="137">
        <v>2341.81</v>
      </c>
      <c r="Y198" s="137">
        <v>726.3</v>
      </c>
      <c r="Z198" s="137">
        <v>5003.74</v>
      </c>
      <c r="AA198" s="137">
        <v>122.29</v>
      </c>
      <c r="AB198" s="151">
        <v>13242.12</v>
      </c>
      <c r="AC198" s="137">
        <v>16225.83</v>
      </c>
      <c r="AD198" s="137">
        <v>791.92</v>
      </c>
      <c r="AE198" s="137">
        <v>308.08999999999997</v>
      </c>
      <c r="AF198" s="137">
        <v>164.62</v>
      </c>
      <c r="AG198" s="137">
        <v>6528.87</v>
      </c>
      <c r="AH198" s="137">
        <v>12853.71</v>
      </c>
      <c r="AI198" s="63" t="s">
        <v>587</v>
      </c>
      <c r="AJ198" s="20"/>
      <c r="AK198" s="20"/>
      <c r="AL198" s="144">
        <f t="shared" si="16"/>
        <v>4074.2259999999997</v>
      </c>
      <c r="AM198" s="3">
        <f t="shared" si="17"/>
        <v>5728.8194999999996</v>
      </c>
      <c r="AN198" s="132">
        <f t="shared" si="18"/>
        <v>2936.491</v>
      </c>
      <c r="AO198" s="143">
        <f t="shared" si="20"/>
        <v>7.0544714428238073</v>
      </c>
      <c r="AP198" s="143">
        <f t="shared" si="22"/>
        <v>9.9193794266302771</v>
      </c>
      <c r="AS198" s="129">
        <f t="shared" si="21"/>
        <v>137491.66799999998</v>
      </c>
      <c r="AT198" s="132">
        <f t="shared" si="19"/>
        <v>144366.25139999998</v>
      </c>
    </row>
    <row r="199" spans="1:46" ht="15.75" thickBot="1" x14ac:dyDescent="0.25">
      <c r="A199" s="97">
        <v>192</v>
      </c>
      <c r="B199" s="108">
        <v>9</v>
      </c>
      <c r="C199" s="109" t="s">
        <v>159</v>
      </c>
      <c r="D199" s="95">
        <v>210</v>
      </c>
      <c r="E199" s="62">
        <f t="shared" si="15"/>
        <v>4345.01</v>
      </c>
      <c r="F199" s="111">
        <v>486.5</v>
      </c>
      <c r="G199" s="113">
        <v>3858.51</v>
      </c>
      <c r="H199" s="115">
        <v>0</v>
      </c>
      <c r="I199" s="137">
        <v>1368.11</v>
      </c>
      <c r="J199" s="137">
        <v>280.70999999999998</v>
      </c>
      <c r="K199" s="137">
        <v>607.5</v>
      </c>
      <c r="L199" s="137">
        <v>209.22</v>
      </c>
      <c r="M199" s="137">
        <v>14.7</v>
      </c>
      <c r="N199" s="137">
        <v>374.09</v>
      </c>
      <c r="O199" s="23">
        <v>0</v>
      </c>
      <c r="P199" s="137">
        <v>651.08000000000004</v>
      </c>
      <c r="Q199" s="137">
        <v>3200.64</v>
      </c>
      <c r="R199" s="137">
        <v>0</v>
      </c>
      <c r="S199" s="137">
        <v>888.35</v>
      </c>
      <c r="T199" s="151">
        <v>3605.71</v>
      </c>
      <c r="U199" s="137">
        <v>971.1</v>
      </c>
      <c r="V199" s="137">
        <v>441.94</v>
      </c>
      <c r="W199" s="137">
        <v>261.94</v>
      </c>
      <c r="X199" s="137">
        <v>694.17</v>
      </c>
      <c r="Y199" s="137">
        <v>103.76</v>
      </c>
      <c r="Z199" s="137">
        <v>383.07</v>
      </c>
      <c r="AA199" s="137">
        <v>48.65</v>
      </c>
      <c r="AB199" s="151">
        <v>5398.81</v>
      </c>
      <c r="AC199" s="137">
        <v>9581.99</v>
      </c>
      <c r="AD199" s="137">
        <v>361.85</v>
      </c>
      <c r="AE199" s="137">
        <v>136.63</v>
      </c>
      <c r="AF199" s="137">
        <v>75.17</v>
      </c>
      <c r="AG199" s="137">
        <v>1020.14</v>
      </c>
      <c r="AH199" s="137">
        <v>2166.77</v>
      </c>
      <c r="AI199" s="63" t="s">
        <v>312</v>
      </c>
      <c r="AJ199" s="20"/>
      <c r="AK199" s="20"/>
      <c r="AL199" s="144">
        <f t="shared" si="16"/>
        <v>1373.9345000000001</v>
      </c>
      <c r="AM199" s="3">
        <f t="shared" si="17"/>
        <v>1642.3050000000001</v>
      </c>
      <c r="AN199" s="132">
        <f t="shared" si="18"/>
        <v>843.82799999999997</v>
      </c>
      <c r="AO199" s="143">
        <f t="shared" si="20"/>
        <v>7.9684855500907918</v>
      </c>
      <c r="AP199" s="143">
        <f t="shared" si="22"/>
        <v>9.5249691024876793</v>
      </c>
      <c r="AS199" s="129">
        <f t="shared" si="21"/>
        <v>39415.32</v>
      </c>
      <c r="AT199" s="132">
        <f t="shared" si="19"/>
        <v>41386.086000000003</v>
      </c>
    </row>
    <row r="200" spans="1:46" ht="15.75" thickBot="1" x14ac:dyDescent="0.25">
      <c r="A200" s="97">
        <v>193</v>
      </c>
      <c r="B200" s="108">
        <v>9</v>
      </c>
      <c r="C200" s="109" t="s">
        <v>436</v>
      </c>
      <c r="D200" s="95" t="s">
        <v>348</v>
      </c>
      <c r="E200" s="62">
        <f t="shared" si="15"/>
        <v>4164.58</v>
      </c>
      <c r="F200" s="111">
        <v>451.1</v>
      </c>
      <c r="G200" s="113">
        <v>3713.48</v>
      </c>
      <c r="H200" s="115">
        <v>0</v>
      </c>
      <c r="I200" s="137">
        <v>1161.5899999999999</v>
      </c>
      <c r="J200" s="137">
        <v>300.22000000000003</v>
      </c>
      <c r="K200" s="137">
        <v>595.23</v>
      </c>
      <c r="L200" s="137">
        <v>188.29</v>
      </c>
      <c r="M200" s="137">
        <v>29.4</v>
      </c>
      <c r="N200" s="137">
        <v>678.48</v>
      </c>
      <c r="O200" s="23">
        <v>0</v>
      </c>
      <c r="P200" s="137">
        <v>624.04999999999995</v>
      </c>
      <c r="Q200" s="137">
        <v>6401.28</v>
      </c>
      <c r="R200" s="137">
        <v>0</v>
      </c>
      <c r="S200" s="137">
        <v>374.04</v>
      </c>
      <c r="T200" s="151">
        <v>5091.3999999999996</v>
      </c>
      <c r="U200" s="137">
        <v>774.32</v>
      </c>
      <c r="V200" s="137">
        <v>475</v>
      </c>
      <c r="W200" s="137">
        <v>191.2</v>
      </c>
      <c r="X200" s="137">
        <v>619.14</v>
      </c>
      <c r="Y200" s="137">
        <v>207.5</v>
      </c>
      <c r="Z200" s="137">
        <v>845.93</v>
      </c>
      <c r="AA200" s="137">
        <v>12.55</v>
      </c>
      <c r="AB200" s="151">
        <v>4704.6099999999997</v>
      </c>
      <c r="AC200" s="137">
        <v>4754.5200000000004</v>
      </c>
      <c r="AD200" s="137">
        <v>221.8</v>
      </c>
      <c r="AE200" s="137">
        <v>92.74</v>
      </c>
      <c r="AF200" s="137">
        <v>47.95</v>
      </c>
      <c r="AG200" s="137">
        <v>1428.19</v>
      </c>
      <c r="AH200" s="137">
        <v>2203.4899999999998</v>
      </c>
      <c r="AI200" s="63" t="s">
        <v>588</v>
      </c>
      <c r="AJ200" s="20"/>
      <c r="AK200" s="20"/>
      <c r="AL200" s="144">
        <f t="shared" si="16"/>
        <v>1170.9075</v>
      </c>
      <c r="AM200" s="3">
        <f t="shared" si="17"/>
        <v>1601.1460000000004</v>
      </c>
      <c r="AN200" s="132">
        <f t="shared" si="18"/>
        <v>861.77200000000016</v>
      </c>
      <c r="AO200" s="143">
        <f t="shared" si="20"/>
        <v>7.0851968265707477</v>
      </c>
      <c r="AP200" s="143">
        <f t="shared" si="22"/>
        <v>9.688583050391637</v>
      </c>
      <c r="AS200" s="129">
        <f t="shared" si="21"/>
        <v>38427.504000000008</v>
      </c>
      <c r="AT200" s="132">
        <f t="shared" si="19"/>
        <v>40348.87920000001</v>
      </c>
    </row>
    <row r="201" spans="1:46" ht="15.75" thickBot="1" x14ac:dyDescent="0.25">
      <c r="A201" s="97">
        <v>194</v>
      </c>
      <c r="B201" s="108">
        <v>9</v>
      </c>
      <c r="C201" s="109" t="s">
        <v>160</v>
      </c>
      <c r="D201" s="95">
        <v>215</v>
      </c>
      <c r="E201" s="62">
        <f t="shared" ref="E201:E224" si="23">F201+G201+H201</f>
        <v>4099.3100000000004</v>
      </c>
      <c r="F201" s="111">
        <v>378.76</v>
      </c>
      <c r="G201" s="113">
        <v>3682.95</v>
      </c>
      <c r="H201" s="115">
        <v>37.6</v>
      </c>
      <c r="I201" s="137">
        <v>1181.6600000000001</v>
      </c>
      <c r="J201" s="137">
        <v>286.77999999999997</v>
      </c>
      <c r="K201" s="137">
        <v>588</v>
      </c>
      <c r="L201" s="137">
        <v>190.39</v>
      </c>
      <c r="M201" s="137">
        <v>29.4</v>
      </c>
      <c r="N201" s="137">
        <v>655.7</v>
      </c>
      <c r="O201" s="23">
        <v>0</v>
      </c>
      <c r="P201" s="137">
        <v>608.64</v>
      </c>
      <c r="Q201" s="137">
        <v>6401.28</v>
      </c>
      <c r="R201" s="137">
        <v>0</v>
      </c>
      <c r="S201" s="137">
        <v>368.85</v>
      </c>
      <c r="T201" s="151">
        <v>4932.5600000000004</v>
      </c>
      <c r="U201" s="137">
        <v>800.85</v>
      </c>
      <c r="V201" s="137">
        <v>454.57</v>
      </c>
      <c r="W201" s="137">
        <v>212.77</v>
      </c>
      <c r="X201" s="137">
        <v>632.82000000000005</v>
      </c>
      <c r="Y201" s="137">
        <v>207.5</v>
      </c>
      <c r="Z201" s="137">
        <v>816.95</v>
      </c>
      <c r="AA201" s="137">
        <v>19.489999999999998</v>
      </c>
      <c r="AB201" s="151">
        <v>5457.12</v>
      </c>
      <c r="AC201" s="137">
        <v>4680.59</v>
      </c>
      <c r="AD201" s="137">
        <v>206.23</v>
      </c>
      <c r="AE201" s="137">
        <v>114.55</v>
      </c>
      <c r="AF201" s="137">
        <v>60.12</v>
      </c>
      <c r="AG201" s="137">
        <v>2856.38</v>
      </c>
      <c r="AH201" s="137">
        <v>1632.22</v>
      </c>
      <c r="AI201" s="63" t="s">
        <v>313</v>
      </c>
      <c r="AJ201" s="20"/>
      <c r="AK201" s="20"/>
      <c r="AL201" s="144">
        <f t="shared" ref="AL201:AL224" si="24">(I201+J201+K201+L201+M201+N201+O201+P201+S201+T201+U201+V201+W201+X201+Y201+Z201+AA201+AB201+AC201+AD201+AE201+AF201+AG201)*0.05</f>
        <v>1268.096</v>
      </c>
      <c r="AM201" s="3">
        <f t="shared" ref="AM201:AM223" si="25">SUM(I201:AH201)*0.05</f>
        <v>1669.7710000000004</v>
      </c>
      <c r="AN201" s="132">
        <f t="shared" ref="AN201:AN224" si="26">(I201+J201+K201+L201+M201+N201+O201+P201+S201+T201+U201+V201+W201+X201+Y201+Z201+AA201+AB201+AD201+AE201+AF201)*0.05</f>
        <v>891.24749999999995</v>
      </c>
      <c r="AO201" s="143">
        <f t="shared" si="20"/>
        <v>7.7954629437637069</v>
      </c>
      <c r="AP201" s="143">
        <f t="shared" ref="AP201:AP225" si="27">(((I201+J201+K201+L201+M201+N201+O201+P201+Q201+R201+S201+T201+U201+V201+W201+X201+Y201+Z201+AA201+AB201+AC201+AD201+AE201+AF201+AG201+AH201)*1.05)*1.2)/(G201+F201)</f>
        <v>10.359732526448223</v>
      </c>
      <c r="AS201" s="129">
        <f t="shared" si="21"/>
        <v>40074.504000000008</v>
      </c>
      <c r="AT201" s="132">
        <f t="shared" ref="AT201:AT224" si="28">AS201*1.05</f>
        <v>42078.229200000009</v>
      </c>
    </row>
    <row r="202" spans="1:46" ht="15.75" thickBot="1" x14ac:dyDescent="0.25">
      <c r="A202" s="97">
        <v>195</v>
      </c>
      <c r="B202" s="108">
        <v>9</v>
      </c>
      <c r="C202" s="109" t="s">
        <v>161</v>
      </c>
      <c r="D202" s="95">
        <v>251</v>
      </c>
      <c r="E202" s="62">
        <f t="shared" si="23"/>
        <v>6065.9</v>
      </c>
      <c r="F202" s="111">
        <v>592.4</v>
      </c>
      <c r="G202" s="113">
        <v>5393</v>
      </c>
      <c r="H202" s="115">
        <v>80.5</v>
      </c>
      <c r="I202" s="137">
        <v>1347.02</v>
      </c>
      <c r="J202" s="137">
        <v>345.21</v>
      </c>
      <c r="K202" s="137">
        <v>792.72</v>
      </c>
      <c r="L202" s="137">
        <v>267.66000000000003</v>
      </c>
      <c r="M202" s="137">
        <v>44.1</v>
      </c>
      <c r="N202" s="137">
        <v>1055.73</v>
      </c>
      <c r="O202" s="23">
        <v>0</v>
      </c>
      <c r="P202" s="137">
        <v>896.89</v>
      </c>
      <c r="Q202" s="137">
        <v>9601.93</v>
      </c>
      <c r="R202" s="137">
        <v>0</v>
      </c>
      <c r="S202" s="137">
        <v>831.21</v>
      </c>
      <c r="T202" s="151">
        <v>7666.55</v>
      </c>
      <c r="U202" s="137">
        <v>998.9</v>
      </c>
      <c r="V202" s="137">
        <v>548.9</v>
      </c>
      <c r="W202" s="137">
        <v>311.79000000000002</v>
      </c>
      <c r="X202" s="137">
        <v>904.15</v>
      </c>
      <c r="Y202" s="137">
        <v>311.27</v>
      </c>
      <c r="Z202" s="137">
        <v>1352.22</v>
      </c>
      <c r="AA202" s="137">
        <v>24.65</v>
      </c>
      <c r="AB202" s="151">
        <v>8474.31</v>
      </c>
      <c r="AC202" s="137">
        <v>8713.3700000000008</v>
      </c>
      <c r="AD202" s="137">
        <v>324.52999999999997</v>
      </c>
      <c r="AE202" s="137">
        <v>217.72</v>
      </c>
      <c r="AF202" s="137">
        <v>119.83</v>
      </c>
      <c r="AG202" s="137">
        <v>4345.78</v>
      </c>
      <c r="AH202" s="137">
        <v>3672.49</v>
      </c>
      <c r="AI202" s="63" t="s">
        <v>589</v>
      </c>
      <c r="AJ202" s="20"/>
      <c r="AK202" s="20"/>
      <c r="AL202" s="144">
        <f t="shared" si="24"/>
        <v>1994.7255000000002</v>
      </c>
      <c r="AM202" s="3">
        <f t="shared" si="25"/>
        <v>2658.4465000000005</v>
      </c>
      <c r="AN202" s="132">
        <f t="shared" si="26"/>
        <v>1341.768</v>
      </c>
      <c r="AO202" s="143">
        <f t="shared" ref="AO202:AO225" si="29">((I202+J202+K202+L202+M202+N202+O202+P202+S202+T202+U202+V202+W202+X202+Y202+Z202+AA202+AB202+AC202+AD202+AE202+AF202+AG202+AL202)*1.2)/(F202+H202+G202)</f>
        <v>8.2868300829225685</v>
      </c>
      <c r="AP202" s="143">
        <f t="shared" si="27"/>
        <v>11.192710896514857</v>
      </c>
      <c r="AS202" s="129">
        <f t="shared" si="21"/>
        <v>63802.716000000008</v>
      </c>
      <c r="AT202" s="132">
        <f t="shared" si="28"/>
        <v>66992.851800000004</v>
      </c>
    </row>
    <row r="203" spans="1:46" ht="15.75" thickBot="1" x14ac:dyDescent="0.25">
      <c r="A203" s="97">
        <v>196</v>
      </c>
      <c r="B203" s="108">
        <v>9</v>
      </c>
      <c r="C203" s="109" t="s">
        <v>162</v>
      </c>
      <c r="D203" s="95">
        <v>253</v>
      </c>
      <c r="E203" s="62">
        <f t="shared" si="23"/>
        <v>5989.2</v>
      </c>
      <c r="F203" s="111">
        <v>576.79999999999995</v>
      </c>
      <c r="G203" s="113">
        <v>5412.4</v>
      </c>
      <c r="H203" s="115">
        <v>0</v>
      </c>
      <c r="I203" s="137">
        <v>1590.97</v>
      </c>
      <c r="J203" s="137">
        <v>424.89</v>
      </c>
      <c r="K203" s="137">
        <v>840.15</v>
      </c>
      <c r="L203" s="137">
        <v>279.89</v>
      </c>
      <c r="M203" s="137">
        <v>44.1</v>
      </c>
      <c r="N203" s="137">
        <v>1068.69</v>
      </c>
      <c r="O203" s="23">
        <v>0</v>
      </c>
      <c r="P203" s="137">
        <v>897.46</v>
      </c>
      <c r="Q203" s="137">
        <v>9601.93</v>
      </c>
      <c r="R203" s="137">
        <v>0</v>
      </c>
      <c r="S203" s="137">
        <v>831.21</v>
      </c>
      <c r="T203" s="151">
        <v>8751.4599999999991</v>
      </c>
      <c r="U203" s="137">
        <v>1322.07</v>
      </c>
      <c r="V203" s="137">
        <v>673.61</v>
      </c>
      <c r="W203" s="137">
        <v>338.57</v>
      </c>
      <c r="X203" s="137">
        <v>958.26</v>
      </c>
      <c r="Y203" s="137">
        <v>311.27</v>
      </c>
      <c r="Z203" s="137">
        <v>1379.57</v>
      </c>
      <c r="AA203" s="137">
        <v>44.8</v>
      </c>
      <c r="AB203" s="151">
        <v>8847.51</v>
      </c>
      <c r="AC203" s="137">
        <v>9010.81</v>
      </c>
      <c r="AD203" s="137">
        <v>333.6</v>
      </c>
      <c r="AE203" s="137">
        <v>222.21</v>
      </c>
      <c r="AF203" s="137">
        <v>122.24</v>
      </c>
      <c r="AG203" s="137">
        <v>4080.54</v>
      </c>
      <c r="AH203" s="137">
        <v>5508.73</v>
      </c>
      <c r="AI203" s="63" t="s">
        <v>590</v>
      </c>
      <c r="AJ203" s="20"/>
      <c r="AK203" s="20"/>
      <c r="AL203" s="144">
        <f t="shared" si="24"/>
        <v>2118.6939999999995</v>
      </c>
      <c r="AM203" s="3">
        <f t="shared" si="25"/>
        <v>2874.2269999999999</v>
      </c>
      <c r="AN203" s="132">
        <f t="shared" si="26"/>
        <v>1464.1264999999999</v>
      </c>
      <c r="AO203" s="143">
        <f t="shared" si="29"/>
        <v>8.9145610098176711</v>
      </c>
      <c r="AP203" s="143">
        <f t="shared" si="27"/>
        <v>12.093521739130434</v>
      </c>
      <c r="AS203" s="129">
        <f t="shared" si="21"/>
        <v>68981.447999999989</v>
      </c>
      <c r="AT203" s="132">
        <f t="shared" si="28"/>
        <v>72430.520399999994</v>
      </c>
    </row>
    <row r="204" spans="1:46" ht="15.75" thickBot="1" x14ac:dyDescent="0.25">
      <c r="A204" s="97">
        <v>197</v>
      </c>
      <c r="B204" s="108">
        <v>9</v>
      </c>
      <c r="C204" s="109" t="s">
        <v>163</v>
      </c>
      <c r="D204" s="95">
        <v>255</v>
      </c>
      <c r="E204" s="62">
        <f t="shared" si="23"/>
        <v>4221.8999999999996</v>
      </c>
      <c r="F204" s="111">
        <v>463.7</v>
      </c>
      <c r="G204" s="113">
        <v>3758.2</v>
      </c>
      <c r="H204" s="115">
        <v>0</v>
      </c>
      <c r="I204" s="137">
        <v>944.61</v>
      </c>
      <c r="J204" s="137">
        <v>285.97000000000003</v>
      </c>
      <c r="K204" s="137">
        <v>597.23</v>
      </c>
      <c r="L204" s="137">
        <v>195.58</v>
      </c>
      <c r="M204" s="137">
        <v>29.4</v>
      </c>
      <c r="N204" s="137">
        <v>664.23</v>
      </c>
      <c r="O204" s="23">
        <v>0</v>
      </c>
      <c r="P204" s="137">
        <v>632.64</v>
      </c>
      <c r="Q204" s="137">
        <v>6401.28</v>
      </c>
      <c r="R204" s="137">
        <v>0</v>
      </c>
      <c r="S204" s="137">
        <v>374.04</v>
      </c>
      <c r="T204" s="151">
        <v>6013.05</v>
      </c>
      <c r="U204" s="137">
        <v>728.02</v>
      </c>
      <c r="V204" s="137">
        <v>453.32</v>
      </c>
      <c r="W204" s="137">
        <v>216.56</v>
      </c>
      <c r="X204" s="137">
        <v>665.89</v>
      </c>
      <c r="Y204" s="137">
        <v>207.5</v>
      </c>
      <c r="Z204" s="137">
        <v>800.07</v>
      </c>
      <c r="AA204" s="137">
        <v>48.06</v>
      </c>
      <c r="AB204" s="151">
        <v>4370.1000000000004</v>
      </c>
      <c r="AC204" s="137">
        <v>5119.8599999999997</v>
      </c>
      <c r="AD204" s="137">
        <v>363.15</v>
      </c>
      <c r="AE204" s="137">
        <v>141.4</v>
      </c>
      <c r="AF204" s="137">
        <v>75.77</v>
      </c>
      <c r="AG204" s="137">
        <v>2195.33</v>
      </c>
      <c r="AH204" s="137">
        <v>1632.22</v>
      </c>
      <c r="AI204" s="63" t="s">
        <v>591</v>
      </c>
      <c r="AJ204" s="20"/>
      <c r="AK204" s="20"/>
      <c r="AL204" s="144">
        <f t="shared" si="24"/>
        <v>1256.0889999999999</v>
      </c>
      <c r="AM204" s="3">
        <f t="shared" si="25"/>
        <v>1657.7640000000004</v>
      </c>
      <c r="AN204" s="132">
        <f t="shared" si="26"/>
        <v>890.32950000000005</v>
      </c>
      <c r="AO204" s="143">
        <f t="shared" si="29"/>
        <v>7.4974402046471971</v>
      </c>
      <c r="AP204" s="143">
        <f t="shared" si="27"/>
        <v>9.8949887017693481</v>
      </c>
      <c r="AS204" s="129">
        <f t="shared" si="21"/>
        <v>39786.336000000003</v>
      </c>
      <c r="AT204" s="132">
        <f t="shared" si="28"/>
        <v>41775.652800000003</v>
      </c>
    </row>
    <row r="205" spans="1:46" ht="15.75" thickBot="1" x14ac:dyDescent="0.25">
      <c r="A205" s="97">
        <v>198</v>
      </c>
      <c r="B205" s="108">
        <v>9</v>
      </c>
      <c r="C205" s="109" t="s">
        <v>437</v>
      </c>
      <c r="D205" s="95" t="s">
        <v>349</v>
      </c>
      <c r="E205" s="62">
        <f t="shared" si="23"/>
        <v>6359.7</v>
      </c>
      <c r="F205" s="111">
        <v>692.2</v>
      </c>
      <c r="G205" s="113">
        <v>5667.5</v>
      </c>
      <c r="H205" s="115">
        <v>0</v>
      </c>
      <c r="I205" s="137">
        <v>1612.21</v>
      </c>
      <c r="J205" s="137">
        <v>428.96</v>
      </c>
      <c r="K205" s="137">
        <v>903.47</v>
      </c>
      <c r="L205" s="137">
        <v>292.41000000000003</v>
      </c>
      <c r="M205" s="137">
        <v>44.1</v>
      </c>
      <c r="N205" s="137">
        <v>1029.68</v>
      </c>
      <c r="O205" s="23">
        <v>0</v>
      </c>
      <c r="P205" s="137">
        <v>952.98</v>
      </c>
      <c r="Q205" s="137">
        <v>9601.93</v>
      </c>
      <c r="R205" s="137">
        <v>0</v>
      </c>
      <c r="S205" s="137">
        <v>561.05999999999995</v>
      </c>
      <c r="T205" s="151">
        <v>8934.93</v>
      </c>
      <c r="U205" s="137">
        <v>1334.59</v>
      </c>
      <c r="V205" s="137">
        <v>679.72</v>
      </c>
      <c r="W205" s="137">
        <v>343.73</v>
      </c>
      <c r="X205" s="137">
        <v>990.7</v>
      </c>
      <c r="Y205" s="137">
        <v>311.27</v>
      </c>
      <c r="Z205" s="137">
        <v>1386.07</v>
      </c>
      <c r="AA205" s="137">
        <v>54.67</v>
      </c>
      <c r="AB205" s="151">
        <v>7784.45</v>
      </c>
      <c r="AC205" s="137">
        <v>7316.88</v>
      </c>
      <c r="AD205" s="137">
        <v>570.07000000000005</v>
      </c>
      <c r="AE205" s="137">
        <v>154.87</v>
      </c>
      <c r="AF205" s="137">
        <v>80.08</v>
      </c>
      <c r="AG205" s="137">
        <v>3203.23</v>
      </c>
      <c r="AH205" s="137">
        <v>2448.33</v>
      </c>
      <c r="AI205" s="63" t="s">
        <v>592</v>
      </c>
      <c r="AJ205" s="20"/>
      <c r="AK205" s="20"/>
      <c r="AL205" s="144">
        <f t="shared" si="24"/>
        <v>1948.5065000000004</v>
      </c>
      <c r="AM205" s="3">
        <f t="shared" si="25"/>
        <v>2551.0195000000003</v>
      </c>
      <c r="AN205" s="132">
        <f t="shared" si="26"/>
        <v>1422.5010000000002</v>
      </c>
      <c r="AO205" s="143">
        <f t="shared" si="29"/>
        <v>7.7208616444171909</v>
      </c>
      <c r="AP205" s="143">
        <f t="shared" si="27"/>
        <v>10.108289919335819</v>
      </c>
      <c r="AS205" s="129">
        <f t="shared" si="21"/>
        <v>61224.468000000008</v>
      </c>
      <c r="AT205" s="132">
        <f t="shared" si="28"/>
        <v>64285.691400000011</v>
      </c>
    </row>
    <row r="206" spans="1:46" ht="15.75" thickBot="1" x14ac:dyDescent="0.25">
      <c r="A206" s="97">
        <v>199</v>
      </c>
      <c r="B206" s="108">
        <v>9</v>
      </c>
      <c r="C206" s="109" t="s">
        <v>164</v>
      </c>
      <c r="D206" s="95">
        <v>257</v>
      </c>
      <c r="E206" s="62">
        <f t="shared" si="23"/>
        <v>6234.89</v>
      </c>
      <c r="F206" s="111">
        <v>626.79999999999995</v>
      </c>
      <c r="G206" s="113">
        <v>5608.09</v>
      </c>
      <c r="H206" s="115">
        <v>0</v>
      </c>
      <c r="I206" s="137">
        <v>1631.15</v>
      </c>
      <c r="J206" s="137">
        <v>425.22</v>
      </c>
      <c r="K206" s="137">
        <v>886.23</v>
      </c>
      <c r="L206" s="137">
        <v>287.98</v>
      </c>
      <c r="M206" s="137">
        <v>44.1</v>
      </c>
      <c r="N206" s="137">
        <v>1070.93</v>
      </c>
      <c r="O206" s="23">
        <v>0</v>
      </c>
      <c r="P206" s="137">
        <v>934.27</v>
      </c>
      <c r="Q206" s="137">
        <v>9601.93</v>
      </c>
      <c r="R206" s="137">
        <v>0</v>
      </c>
      <c r="S206" s="137">
        <v>561.05999999999995</v>
      </c>
      <c r="T206" s="151">
        <v>7297.38</v>
      </c>
      <c r="U206" s="137">
        <v>1369.16</v>
      </c>
      <c r="V206" s="137">
        <v>674.15</v>
      </c>
      <c r="W206" s="137">
        <v>286.83</v>
      </c>
      <c r="X206" s="137">
        <v>999.56</v>
      </c>
      <c r="Y206" s="137">
        <v>311.27</v>
      </c>
      <c r="Z206" s="137">
        <v>1404.36</v>
      </c>
      <c r="AA206" s="137">
        <v>44.47</v>
      </c>
      <c r="AB206" s="151">
        <v>8728.41</v>
      </c>
      <c r="AC206" s="137">
        <v>7639.34</v>
      </c>
      <c r="AD206" s="137">
        <v>356.36</v>
      </c>
      <c r="AE206" s="137">
        <v>181.91</v>
      </c>
      <c r="AF206" s="137">
        <v>97.25</v>
      </c>
      <c r="AG206" s="137">
        <v>3672.49</v>
      </c>
      <c r="AH206" s="137">
        <v>6120.82</v>
      </c>
      <c r="AI206" s="63" t="s">
        <v>593</v>
      </c>
      <c r="AJ206" s="20"/>
      <c r="AK206" s="20"/>
      <c r="AL206" s="144">
        <f t="shared" si="24"/>
        <v>1945.1940000000004</v>
      </c>
      <c r="AM206" s="3">
        <f t="shared" si="25"/>
        <v>2731.3315000000002</v>
      </c>
      <c r="AN206" s="132">
        <f t="shared" si="26"/>
        <v>1379.6025000000002</v>
      </c>
      <c r="AO206" s="143">
        <f t="shared" si="29"/>
        <v>7.8620294503992865</v>
      </c>
      <c r="AP206" s="143">
        <f t="shared" si="27"/>
        <v>11.039417503757084</v>
      </c>
      <c r="AS206" s="129">
        <f t="shared" si="21"/>
        <v>65551.956000000006</v>
      </c>
      <c r="AT206" s="132">
        <f t="shared" si="28"/>
        <v>68829.553800000009</v>
      </c>
    </row>
    <row r="207" spans="1:46" ht="15.75" thickBot="1" x14ac:dyDescent="0.25">
      <c r="A207" s="97">
        <v>200</v>
      </c>
      <c r="B207" s="108">
        <v>9</v>
      </c>
      <c r="C207" s="109" t="s">
        <v>165</v>
      </c>
      <c r="D207" s="95">
        <v>271</v>
      </c>
      <c r="E207" s="62">
        <f t="shared" si="23"/>
        <v>5920.3</v>
      </c>
      <c r="F207" s="111">
        <v>658.8</v>
      </c>
      <c r="G207" s="113">
        <v>5261.5</v>
      </c>
      <c r="H207" s="115">
        <v>0</v>
      </c>
      <c r="I207" s="137">
        <v>1579.72</v>
      </c>
      <c r="J207" s="137">
        <v>419.13</v>
      </c>
      <c r="K207" s="137">
        <v>808.96</v>
      </c>
      <c r="L207" s="137">
        <v>269.26</v>
      </c>
      <c r="M207" s="137">
        <v>130.29</v>
      </c>
      <c r="N207" s="137">
        <v>1177.05</v>
      </c>
      <c r="O207" s="23">
        <v>0</v>
      </c>
      <c r="P207" s="137">
        <v>887.13</v>
      </c>
      <c r="Q207" s="137">
        <v>9601.93</v>
      </c>
      <c r="R207" s="137">
        <v>0</v>
      </c>
      <c r="S207" s="137">
        <v>561.05999999999995</v>
      </c>
      <c r="T207" s="151">
        <v>7340.79</v>
      </c>
      <c r="U207" s="137">
        <v>1292.8</v>
      </c>
      <c r="V207" s="137">
        <v>664.73</v>
      </c>
      <c r="W207" s="137">
        <v>240.2</v>
      </c>
      <c r="X207" s="137">
        <v>932.16</v>
      </c>
      <c r="Y207" s="137">
        <v>919.67</v>
      </c>
      <c r="Z207" s="137">
        <v>1574.74</v>
      </c>
      <c r="AA207" s="137">
        <v>52.96</v>
      </c>
      <c r="AB207" s="151">
        <v>4903.12</v>
      </c>
      <c r="AC207" s="137">
        <v>10109.700000000001</v>
      </c>
      <c r="AD207" s="137">
        <v>621.27</v>
      </c>
      <c r="AE207" s="137">
        <v>174.11</v>
      </c>
      <c r="AF207" s="137">
        <v>96.05</v>
      </c>
      <c r="AG207" s="137">
        <v>4211.12</v>
      </c>
      <c r="AH207" s="137">
        <v>4651.82</v>
      </c>
      <c r="AI207" s="63" t="s">
        <v>594</v>
      </c>
      <c r="AJ207" s="20"/>
      <c r="AK207" s="20"/>
      <c r="AL207" s="144">
        <f t="shared" si="24"/>
        <v>1948.3010000000004</v>
      </c>
      <c r="AM207" s="3">
        <f t="shared" si="25"/>
        <v>2660.9884999999999</v>
      </c>
      <c r="AN207" s="132">
        <f t="shared" si="26"/>
        <v>1232.26</v>
      </c>
      <c r="AO207" s="143">
        <f t="shared" si="29"/>
        <v>8.2930231913923276</v>
      </c>
      <c r="AP207" s="143">
        <f t="shared" si="27"/>
        <v>11.32660679357465</v>
      </c>
      <c r="AS207" s="129">
        <f t="shared" si="21"/>
        <v>63863.723999999995</v>
      </c>
      <c r="AT207" s="132">
        <f t="shared" si="28"/>
        <v>67056.910199999998</v>
      </c>
    </row>
    <row r="208" spans="1:46" ht="15.75" thickBot="1" x14ac:dyDescent="0.25">
      <c r="A208" s="97">
        <v>201</v>
      </c>
      <c r="B208" s="108">
        <v>9</v>
      </c>
      <c r="C208" s="109" t="s">
        <v>438</v>
      </c>
      <c r="D208" s="95" t="s">
        <v>350</v>
      </c>
      <c r="E208" s="62">
        <f t="shared" si="23"/>
        <v>10379.52</v>
      </c>
      <c r="F208" s="111">
        <v>1153.7</v>
      </c>
      <c r="G208" s="113">
        <v>9225.82</v>
      </c>
      <c r="H208" s="115">
        <v>0</v>
      </c>
      <c r="I208" s="137">
        <v>1883.22</v>
      </c>
      <c r="J208" s="137">
        <v>572.15</v>
      </c>
      <c r="K208" s="137">
        <v>1501.28</v>
      </c>
      <c r="L208" s="137">
        <v>450.69</v>
      </c>
      <c r="M208" s="137">
        <v>173.71</v>
      </c>
      <c r="N208" s="137">
        <v>1716.11</v>
      </c>
      <c r="O208" s="23">
        <v>0</v>
      </c>
      <c r="P208" s="137">
        <v>1555.33</v>
      </c>
      <c r="Q208" s="137">
        <v>12802.57</v>
      </c>
      <c r="R208" s="137">
        <v>0</v>
      </c>
      <c r="S208" s="137">
        <v>935.11</v>
      </c>
      <c r="T208" s="151">
        <v>15653.54</v>
      </c>
      <c r="U208" s="137">
        <v>1601.86</v>
      </c>
      <c r="V208" s="137">
        <v>906.74</v>
      </c>
      <c r="W208" s="137">
        <v>519.49</v>
      </c>
      <c r="X208" s="137">
        <v>1544.91</v>
      </c>
      <c r="Y208" s="137">
        <v>1226.21</v>
      </c>
      <c r="Z208" s="137">
        <v>2811.69</v>
      </c>
      <c r="AA208" s="137">
        <v>78.459999999999994</v>
      </c>
      <c r="AB208" s="151">
        <v>13870.73</v>
      </c>
      <c r="AC208" s="137">
        <v>16556.63</v>
      </c>
      <c r="AD208" s="137">
        <v>871.41</v>
      </c>
      <c r="AE208" s="137">
        <v>183.42</v>
      </c>
      <c r="AF208" s="137">
        <v>100.43</v>
      </c>
      <c r="AG208" s="137">
        <v>10401.31</v>
      </c>
      <c r="AH208" s="137">
        <v>4896.6499999999996</v>
      </c>
      <c r="AI208" s="63" t="s">
        <v>595</v>
      </c>
      <c r="AJ208" s="20"/>
      <c r="AK208" s="20"/>
      <c r="AL208" s="144">
        <f t="shared" si="24"/>
        <v>3755.7215000000006</v>
      </c>
      <c r="AM208" s="3">
        <f t="shared" si="25"/>
        <v>4640.6824999999999</v>
      </c>
      <c r="AN208" s="132">
        <f t="shared" si="26"/>
        <v>2407.8245000000002</v>
      </c>
      <c r="AO208" s="143">
        <f t="shared" si="29"/>
        <v>9.118358247780245</v>
      </c>
      <c r="AP208" s="143">
        <f t="shared" si="27"/>
        <v>11.266917834350721</v>
      </c>
      <c r="AS208" s="129">
        <f t="shared" si="21"/>
        <v>111376.37999999999</v>
      </c>
      <c r="AT208" s="132">
        <f t="shared" si="28"/>
        <v>116945.19899999999</v>
      </c>
    </row>
    <row r="209" spans="1:46" ht="15.75" thickBot="1" x14ac:dyDescent="0.25">
      <c r="A209" s="97">
        <v>202</v>
      </c>
      <c r="B209" s="108">
        <v>9</v>
      </c>
      <c r="C209" s="109" t="s">
        <v>166</v>
      </c>
      <c r="D209" s="95">
        <v>179</v>
      </c>
      <c r="E209" s="62">
        <f t="shared" si="23"/>
        <v>4006.59</v>
      </c>
      <c r="F209" s="111">
        <v>428.48</v>
      </c>
      <c r="G209" s="113">
        <v>3578.11</v>
      </c>
      <c r="H209" s="115">
        <v>0</v>
      </c>
      <c r="I209" s="137">
        <v>1004.4</v>
      </c>
      <c r="J209" s="137">
        <v>282.42</v>
      </c>
      <c r="K209" s="137">
        <v>568.16999999999996</v>
      </c>
      <c r="L209" s="137">
        <v>192.7</v>
      </c>
      <c r="M209" s="137">
        <v>29.4</v>
      </c>
      <c r="N209" s="137">
        <v>631.08000000000004</v>
      </c>
      <c r="O209" s="23">
        <v>0</v>
      </c>
      <c r="P209" s="137">
        <v>600.37</v>
      </c>
      <c r="Q209" s="137">
        <v>5633.14</v>
      </c>
      <c r="R209" s="137">
        <v>0</v>
      </c>
      <c r="S209" s="137">
        <v>561.05999999999995</v>
      </c>
      <c r="T209" s="151">
        <v>5931.82</v>
      </c>
      <c r="U209" s="137">
        <v>806.62</v>
      </c>
      <c r="V209" s="137">
        <v>446.65</v>
      </c>
      <c r="W209" s="137">
        <v>180.03</v>
      </c>
      <c r="X209" s="137">
        <v>671.23</v>
      </c>
      <c r="Y209" s="137">
        <v>207.5</v>
      </c>
      <c r="Z209" s="137">
        <v>767.93</v>
      </c>
      <c r="AA209" s="137">
        <v>14.12</v>
      </c>
      <c r="AB209" s="151">
        <v>5682.18</v>
      </c>
      <c r="AC209" s="137">
        <v>7143.89</v>
      </c>
      <c r="AD209" s="137">
        <v>258.02999999999997</v>
      </c>
      <c r="AE209" s="137">
        <v>146.81</v>
      </c>
      <c r="AF209" s="137">
        <v>79.989999999999995</v>
      </c>
      <c r="AG209" s="137">
        <v>412.13</v>
      </c>
      <c r="AH209" s="137">
        <v>2529.94</v>
      </c>
      <c r="AI209" s="63" t="s">
        <v>596</v>
      </c>
      <c r="AJ209" s="20"/>
      <c r="AK209" s="20"/>
      <c r="AL209" s="144">
        <f t="shared" si="24"/>
        <v>1330.9265000000003</v>
      </c>
      <c r="AM209" s="3">
        <f t="shared" si="25"/>
        <v>1739.0805</v>
      </c>
      <c r="AN209" s="132">
        <f t="shared" si="26"/>
        <v>953.1255000000001</v>
      </c>
      <c r="AO209" s="143">
        <f t="shared" si="29"/>
        <v>8.3710456522878562</v>
      </c>
      <c r="AP209" s="143">
        <f t="shared" si="27"/>
        <v>10.938186487761413</v>
      </c>
      <c r="AS209" s="129">
        <f t="shared" si="21"/>
        <v>41737.932000000001</v>
      </c>
      <c r="AT209" s="132">
        <f t="shared" si="28"/>
        <v>43824.828600000001</v>
      </c>
    </row>
    <row r="210" spans="1:46" ht="15.75" thickBot="1" x14ac:dyDescent="0.25">
      <c r="A210" s="97">
        <v>203</v>
      </c>
      <c r="B210" s="108">
        <v>9</v>
      </c>
      <c r="C210" s="109" t="s">
        <v>167</v>
      </c>
      <c r="D210" s="95">
        <v>21</v>
      </c>
      <c r="E210" s="62">
        <f t="shared" si="23"/>
        <v>3998.6</v>
      </c>
      <c r="F210" s="111">
        <v>418.7</v>
      </c>
      <c r="G210" s="113">
        <v>3579.9</v>
      </c>
      <c r="H210" s="115">
        <v>0</v>
      </c>
      <c r="I210" s="137">
        <v>938.88</v>
      </c>
      <c r="J210" s="137">
        <v>285.7</v>
      </c>
      <c r="K210" s="137">
        <v>569.6</v>
      </c>
      <c r="L210" s="137">
        <v>187.35</v>
      </c>
      <c r="M210" s="137">
        <v>29.4</v>
      </c>
      <c r="N210" s="137">
        <v>652.1</v>
      </c>
      <c r="O210" s="23">
        <v>0</v>
      </c>
      <c r="P210" s="137">
        <v>599.16999999999996</v>
      </c>
      <c r="Q210" s="137">
        <v>5505.11</v>
      </c>
      <c r="R210" s="137">
        <v>0</v>
      </c>
      <c r="S210" s="137">
        <v>467.55</v>
      </c>
      <c r="T210" s="151">
        <v>5767.88</v>
      </c>
      <c r="U210" s="137">
        <v>804.48</v>
      </c>
      <c r="V210" s="137">
        <v>452.9</v>
      </c>
      <c r="W210" s="137">
        <v>255.9</v>
      </c>
      <c r="X210" s="137">
        <v>608.05999999999995</v>
      </c>
      <c r="Y210" s="137">
        <v>207.5</v>
      </c>
      <c r="Z210" s="137">
        <v>809.78</v>
      </c>
      <c r="AA210" s="137">
        <v>45.33</v>
      </c>
      <c r="AB210" s="151">
        <v>6756.59</v>
      </c>
      <c r="AC210" s="137">
        <v>5338.71</v>
      </c>
      <c r="AD210" s="137">
        <v>254.8</v>
      </c>
      <c r="AE210" s="137">
        <v>144.80000000000001</v>
      </c>
      <c r="AF210" s="137">
        <v>78.73</v>
      </c>
      <c r="AG210" s="137">
        <v>1738.31</v>
      </c>
      <c r="AH210" s="137">
        <v>2285.1</v>
      </c>
      <c r="AI210" s="63" t="s">
        <v>314</v>
      </c>
      <c r="AJ210" s="20"/>
      <c r="AK210" s="20"/>
      <c r="AL210" s="144">
        <f t="shared" si="24"/>
        <v>1349.6759999999999</v>
      </c>
      <c r="AM210" s="3">
        <f t="shared" si="25"/>
        <v>1739.1864999999998</v>
      </c>
      <c r="AN210" s="132">
        <f t="shared" si="26"/>
        <v>995.82499999999982</v>
      </c>
      <c r="AO210" s="143">
        <f t="shared" si="29"/>
        <v>8.5059358775571443</v>
      </c>
      <c r="AP210" s="143">
        <f t="shared" si="27"/>
        <v>10.960711198919622</v>
      </c>
      <c r="AS210" s="129">
        <f t="shared" si="21"/>
        <v>41740.475999999995</v>
      </c>
      <c r="AT210" s="132">
        <f t="shared" si="28"/>
        <v>43827.499799999998</v>
      </c>
    </row>
    <row r="211" spans="1:46" ht="15.75" thickBot="1" x14ac:dyDescent="0.25">
      <c r="A211" s="97">
        <v>204</v>
      </c>
      <c r="B211" s="108">
        <v>9</v>
      </c>
      <c r="C211" s="109" t="s">
        <v>168</v>
      </c>
      <c r="D211" s="95">
        <v>46</v>
      </c>
      <c r="E211" s="62">
        <f t="shared" si="23"/>
        <v>1985.3999999999999</v>
      </c>
      <c r="F211" s="111">
        <v>220.8</v>
      </c>
      <c r="G211" s="113">
        <v>1764.6</v>
      </c>
      <c r="H211" s="115">
        <v>0</v>
      </c>
      <c r="I211" s="137">
        <v>405.89</v>
      </c>
      <c r="J211" s="137">
        <v>120.33</v>
      </c>
      <c r="K211" s="137">
        <v>291.20999999999998</v>
      </c>
      <c r="L211" s="137">
        <v>94.62</v>
      </c>
      <c r="M211" s="137">
        <v>43.42</v>
      </c>
      <c r="N211" s="137">
        <v>406.03</v>
      </c>
      <c r="O211" s="23">
        <v>0</v>
      </c>
      <c r="P211" s="137">
        <v>297.51</v>
      </c>
      <c r="Q211" s="137">
        <v>1920.38</v>
      </c>
      <c r="R211" s="137">
        <v>0</v>
      </c>
      <c r="S211" s="137">
        <v>187.02</v>
      </c>
      <c r="T211" s="151">
        <v>4314.8900000000003</v>
      </c>
      <c r="U211" s="137">
        <v>360.03</v>
      </c>
      <c r="V211" s="137">
        <v>191.23</v>
      </c>
      <c r="W211" s="137">
        <v>129.02000000000001</v>
      </c>
      <c r="X211" s="137">
        <v>303.45999999999998</v>
      </c>
      <c r="Y211" s="137">
        <v>306.56</v>
      </c>
      <c r="Z211" s="137">
        <v>480.5</v>
      </c>
      <c r="AA211" s="137">
        <v>22.87</v>
      </c>
      <c r="AB211" s="151">
        <v>1712.48</v>
      </c>
      <c r="AC211" s="137">
        <v>2899.15</v>
      </c>
      <c r="AD211" s="137">
        <v>199.71</v>
      </c>
      <c r="AE211" s="137">
        <v>57.19</v>
      </c>
      <c r="AF211" s="137">
        <v>31.49</v>
      </c>
      <c r="AG211" s="137">
        <v>2207.5700000000002</v>
      </c>
      <c r="AH211" s="137">
        <v>893.64</v>
      </c>
      <c r="AI211" s="63" t="s">
        <v>597</v>
      </c>
      <c r="AJ211" s="20"/>
      <c r="AK211" s="20"/>
      <c r="AL211" s="144">
        <f t="shared" si="24"/>
        <v>753.10899999999992</v>
      </c>
      <c r="AM211" s="3">
        <f t="shared" si="25"/>
        <v>893.81000000000006</v>
      </c>
      <c r="AN211" s="132">
        <f t="shared" si="26"/>
        <v>497.77299999999997</v>
      </c>
      <c r="AO211" s="143">
        <f t="shared" si="29"/>
        <v>9.5589537624660021</v>
      </c>
      <c r="AP211" s="143">
        <f t="shared" si="27"/>
        <v>11.344823209428833</v>
      </c>
      <c r="AS211" s="129">
        <f t="shared" si="21"/>
        <v>21451.439999999999</v>
      </c>
      <c r="AT211" s="132">
        <f t="shared" si="28"/>
        <v>22524.011999999999</v>
      </c>
    </row>
    <row r="212" spans="1:46" ht="15.75" thickBot="1" x14ac:dyDescent="0.25">
      <c r="A212" s="97">
        <v>205</v>
      </c>
      <c r="B212" s="108">
        <v>9</v>
      </c>
      <c r="C212" s="109" t="s">
        <v>169</v>
      </c>
      <c r="D212" s="95">
        <v>60</v>
      </c>
      <c r="E212" s="62">
        <f t="shared" si="23"/>
        <v>7172.2</v>
      </c>
      <c r="F212" s="111">
        <v>797.9</v>
      </c>
      <c r="G212" s="113">
        <v>6374.3</v>
      </c>
      <c r="H212" s="115">
        <v>0</v>
      </c>
      <c r="I212" s="137">
        <v>1232.46</v>
      </c>
      <c r="J212" s="137">
        <v>353.18</v>
      </c>
      <c r="K212" s="137">
        <v>1025.44</v>
      </c>
      <c r="L212" s="137">
        <v>318.38</v>
      </c>
      <c r="M212" s="137">
        <v>130.29</v>
      </c>
      <c r="N212" s="137">
        <v>1257.72</v>
      </c>
      <c r="O212" s="23">
        <v>0</v>
      </c>
      <c r="P212" s="137">
        <v>1074.72</v>
      </c>
      <c r="Q212" s="137">
        <v>4180.45</v>
      </c>
      <c r="R212" s="137">
        <v>490.14</v>
      </c>
      <c r="S212" s="137">
        <v>607.82000000000005</v>
      </c>
      <c r="T212" s="151">
        <v>15574.93</v>
      </c>
      <c r="U212" s="137">
        <v>1056.19</v>
      </c>
      <c r="V212" s="137">
        <v>561.36</v>
      </c>
      <c r="W212" s="137">
        <v>411.75</v>
      </c>
      <c r="X212" s="137">
        <v>1151.03</v>
      </c>
      <c r="Y212" s="137">
        <v>919.67</v>
      </c>
      <c r="Z212" s="137">
        <v>1832.75</v>
      </c>
      <c r="AA212" s="137">
        <v>76.94</v>
      </c>
      <c r="AB212" s="151">
        <v>9168.74</v>
      </c>
      <c r="AC212" s="137">
        <v>10423.36</v>
      </c>
      <c r="AD212" s="137">
        <v>1075.1099999999999</v>
      </c>
      <c r="AE212" s="137">
        <v>262.19</v>
      </c>
      <c r="AF212" s="137">
        <v>145.65</v>
      </c>
      <c r="AG212" s="137">
        <v>2856.38</v>
      </c>
      <c r="AH212" s="137">
        <v>2448.33</v>
      </c>
      <c r="AI212" s="63" t="s">
        <v>598</v>
      </c>
      <c r="AJ212" s="20"/>
      <c r="AK212" s="20"/>
      <c r="AL212" s="144">
        <f t="shared" si="24"/>
        <v>2575.8029999999999</v>
      </c>
      <c r="AM212" s="3">
        <f t="shared" si="25"/>
        <v>2931.7489999999998</v>
      </c>
      <c r="AN212" s="132">
        <f t="shared" si="26"/>
        <v>1911.816</v>
      </c>
      <c r="AO212" s="143">
        <f t="shared" si="29"/>
        <v>9.0502545383564303</v>
      </c>
      <c r="AP212" s="143">
        <f t="shared" si="27"/>
        <v>10.300894397813781</v>
      </c>
      <c r="AS212" s="129">
        <f t="shared" si="21"/>
        <v>70361.975999999995</v>
      </c>
      <c r="AT212" s="132">
        <f t="shared" si="28"/>
        <v>73880.074800000002</v>
      </c>
    </row>
    <row r="213" spans="1:46" ht="15.75" thickBot="1" x14ac:dyDescent="0.25">
      <c r="A213" s="97">
        <v>206</v>
      </c>
      <c r="B213" s="108">
        <v>9</v>
      </c>
      <c r="C213" s="109" t="s">
        <v>170</v>
      </c>
      <c r="D213" s="95">
        <v>62</v>
      </c>
      <c r="E213" s="62">
        <f t="shared" si="23"/>
        <v>3996.5</v>
      </c>
      <c r="F213" s="111">
        <v>443.1</v>
      </c>
      <c r="G213" s="113">
        <v>3553.4</v>
      </c>
      <c r="H213" s="115">
        <v>0</v>
      </c>
      <c r="I213" s="137">
        <v>761.61</v>
      </c>
      <c r="J213" s="137">
        <v>233.89</v>
      </c>
      <c r="K213" s="137">
        <v>533.4</v>
      </c>
      <c r="L213" s="137">
        <v>179.99</v>
      </c>
      <c r="M213" s="137">
        <v>86.86</v>
      </c>
      <c r="N213" s="137">
        <v>717.06</v>
      </c>
      <c r="O213" s="23">
        <v>0</v>
      </c>
      <c r="P213" s="137">
        <v>598.87</v>
      </c>
      <c r="Q213" s="137">
        <v>6401.28</v>
      </c>
      <c r="R213" s="137">
        <v>0</v>
      </c>
      <c r="S213" s="137">
        <v>374.04</v>
      </c>
      <c r="T213" s="151">
        <v>9470.56</v>
      </c>
      <c r="U213" s="137">
        <v>659.8</v>
      </c>
      <c r="V213" s="137">
        <v>371.87</v>
      </c>
      <c r="W213" s="137">
        <v>206.94</v>
      </c>
      <c r="X213" s="137">
        <v>638.85</v>
      </c>
      <c r="Y213" s="137">
        <v>613.11</v>
      </c>
      <c r="Z213" s="137">
        <v>1038.44</v>
      </c>
      <c r="AA213" s="137">
        <v>22.06</v>
      </c>
      <c r="AB213" s="151">
        <v>2508.65</v>
      </c>
      <c r="AC213" s="137">
        <v>6846.46</v>
      </c>
      <c r="AD213" s="137">
        <v>397.2</v>
      </c>
      <c r="AE213" s="137">
        <v>144.63</v>
      </c>
      <c r="AF213" s="137">
        <v>80.069999999999993</v>
      </c>
      <c r="AG213" s="137">
        <v>2856.38</v>
      </c>
      <c r="AH213" s="137">
        <v>1795.44</v>
      </c>
      <c r="AI213" s="63" t="s">
        <v>599</v>
      </c>
      <c r="AJ213" s="20"/>
      <c r="AK213" s="20"/>
      <c r="AL213" s="144">
        <f t="shared" si="24"/>
        <v>1467.0370000000003</v>
      </c>
      <c r="AM213" s="3">
        <f t="shared" si="25"/>
        <v>1876.8729999999996</v>
      </c>
      <c r="AN213" s="132">
        <f t="shared" si="26"/>
        <v>981.89500000000032</v>
      </c>
      <c r="AO213" s="143">
        <f t="shared" si="29"/>
        <v>9.2504272238208447</v>
      </c>
      <c r="AP213" s="143">
        <f t="shared" si="27"/>
        <v>11.834655223320402</v>
      </c>
      <c r="AS213" s="129">
        <f t="shared" si="21"/>
        <v>45044.95199999999</v>
      </c>
      <c r="AT213" s="132">
        <f t="shared" si="28"/>
        <v>47297.199599999993</v>
      </c>
    </row>
    <row r="214" spans="1:46" ht="15.75" thickBot="1" x14ac:dyDescent="0.25">
      <c r="A214" s="97">
        <v>207</v>
      </c>
      <c r="B214" s="108">
        <v>9</v>
      </c>
      <c r="C214" s="109" t="s">
        <v>171</v>
      </c>
      <c r="D214" s="95">
        <v>70</v>
      </c>
      <c r="E214" s="62">
        <f t="shared" si="23"/>
        <v>6528.81</v>
      </c>
      <c r="F214" s="111">
        <v>726.5</v>
      </c>
      <c r="G214" s="113">
        <v>5802.31</v>
      </c>
      <c r="H214" s="115">
        <v>0</v>
      </c>
      <c r="I214" s="137">
        <v>1136.69</v>
      </c>
      <c r="J214" s="137">
        <v>348.07</v>
      </c>
      <c r="K214" s="137">
        <v>899.73</v>
      </c>
      <c r="L214" s="137">
        <v>290.75</v>
      </c>
      <c r="M214" s="137">
        <v>130.29</v>
      </c>
      <c r="N214" s="137">
        <v>1222.97</v>
      </c>
      <c r="O214" s="23">
        <v>0</v>
      </c>
      <c r="P214" s="137">
        <v>978.32</v>
      </c>
      <c r="Q214" s="137">
        <v>9601.93</v>
      </c>
      <c r="R214" s="137">
        <v>0</v>
      </c>
      <c r="S214" s="137">
        <v>561.05999999999995</v>
      </c>
      <c r="T214" s="151">
        <v>14806.9</v>
      </c>
      <c r="U214" s="137">
        <v>975.35</v>
      </c>
      <c r="V214" s="137">
        <v>553.48</v>
      </c>
      <c r="W214" s="137">
        <v>350.93</v>
      </c>
      <c r="X214" s="137">
        <v>1041.44</v>
      </c>
      <c r="Y214" s="137">
        <v>919.67</v>
      </c>
      <c r="Z214" s="137">
        <v>1756.28</v>
      </c>
      <c r="AA214" s="137">
        <v>51.34</v>
      </c>
      <c r="AB214" s="151">
        <v>3518.99</v>
      </c>
      <c r="AC214" s="137">
        <v>10785.93</v>
      </c>
      <c r="AD214" s="137">
        <v>671.06</v>
      </c>
      <c r="AE214" s="137">
        <v>242.53</v>
      </c>
      <c r="AF214" s="137">
        <v>134.55000000000001</v>
      </c>
      <c r="AG214" s="137">
        <v>2244.3000000000002</v>
      </c>
      <c r="AH214" s="137">
        <v>4284.57</v>
      </c>
      <c r="AI214" s="63" t="s">
        <v>600</v>
      </c>
      <c r="AJ214" s="20"/>
      <c r="AK214" s="20"/>
      <c r="AL214" s="144">
        <f t="shared" si="24"/>
        <v>2181.0315000000001</v>
      </c>
      <c r="AM214" s="3">
        <f t="shared" si="25"/>
        <v>2875.3564999999999</v>
      </c>
      <c r="AN214" s="132">
        <f t="shared" si="26"/>
        <v>1529.5199999999998</v>
      </c>
      <c r="AO214" s="143">
        <f t="shared" si="29"/>
        <v>8.4183785100194353</v>
      </c>
      <c r="AP214" s="143">
        <f t="shared" si="27"/>
        <v>11.098344690686355</v>
      </c>
      <c r="AS214" s="129">
        <f t="shared" si="21"/>
        <v>69008.555999999982</v>
      </c>
      <c r="AT214" s="132">
        <f t="shared" si="28"/>
        <v>72458.983799999987</v>
      </c>
    </row>
    <row r="215" spans="1:46" s="11" customFormat="1" ht="15.75" thickBot="1" x14ac:dyDescent="0.25">
      <c r="A215" s="97">
        <v>208</v>
      </c>
      <c r="B215" s="116">
        <v>9</v>
      </c>
      <c r="C215" s="117" t="s">
        <v>172</v>
      </c>
      <c r="D215" s="118">
        <v>72</v>
      </c>
      <c r="E215" s="119">
        <f t="shared" si="23"/>
        <v>4520.2</v>
      </c>
      <c r="F215" s="120">
        <v>502.7</v>
      </c>
      <c r="G215" s="126">
        <v>4017.5</v>
      </c>
      <c r="H215" s="121">
        <v>0</v>
      </c>
      <c r="I215" s="137">
        <v>763.41</v>
      </c>
      <c r="J215" s="137">
        <v>234.52</v>
      </c>
      <c r="K215" s="137">
        <v>569.1</v>
      </c>
      <c r="L215" s="137">
        <v>204.88</v>
      </c>
      <c r="M215" s="137">
        <v>86.86</v>
      </c>
      <c r="N215" s="137">
        <v>774.16</v>
      </c>
      <c r="O215" s="122">
        <v>0</v>
      </c>
      <c r="P215" s="137">
        <v>677.34</v>
      </c>
      <c r="Q215" s="137">
        <v>6401.28</v>
      </c>
      <c r="R215" s="137">
        <v>0</v>
      </c>
      <c r="S215" s="137">
        <v>374.04</v>
      </c>
      <c r="T215" s="137">
        <v>9826.5</v>
      </c>
      <c r="U215" s="137">
        <v>662.1</v>
      </c>
      <c r="V215" s="137">
        <v>372.86</v>
      </c>
      <c r="W215" s="137">
        <v>245.99</v>
      </c>
      <c r="X215" s="137">
        <v>735.16</v>
      </c>
      <c r="Y215" s="137">
        <v>613.11</v>
      </c>
      <c r="Z215" s="137">
        <v>1060.96</v>
      </c>
      <c r="AA215" s="137">
        <v>57.5</v>
      </c>
      <c r="AB215" s="137">
        <v>7155.58</v>
      </c>
      <c r="AC215" s="137">
        <v>7088.98</v>
      </c>
      <c r="AD215" s="137">
        <v>704.87</v>
      </c>
      <c r="AE215" s="137">
        <v>168.19</v>
      </c>
      <c r="AF215" s="137">
        <v>93.37</v>
      </c>
      <c r="AG215" s="137">
        <v>195.87</v>
      </c>
      <c r="AH215" s="137">
        <v>1550.61</v>
      </c>
      <c r="AI215" s="123" t="s">
        <v>610</v>
      </c>
      <c r="AJ215" s="124"/>
      <c r="AK215" s="124"/>
      <c r="AL215" s="144">
        <f t="shared" si="24"/>
        <v>1633.2674999999999</v>
      </c>
      <c r="AM215" s="3">
        <f t="shared" si="25"/>
        <v>2030.8620000000008</v>
      </c>
      <c r="AN215" s="132">
        <f t="shared" si="26"/>
        <v>1269.0249999999999</v>
      </c>
      <c r="AO215" s="143">
        <f t="shared" si="29"/>
        <v>9.1054247599663718</v>
      </c>
      <c r="AP215" s="143">
        <f t="shared" si="27"/>
        <v>11.322003982124688</v>
      </c>
      <c r="AS215" s="129"/>
      <c r="AT215" s="132">
        <f t="shared" si="28"/>
        <v>0</v>
      </c>
    </row>
    <row r="216" spans="1:46" ht="15.75" thickBot="1" x14ac:dyDescent="0.25">
      <c r="A216" s="97">
        <v>209</v>
      </c>
      <c r="B216" s="108">
        <v>10</v>
      </c>
      <c r="C216" s="109" t="s">
        <v>173</v>
      </c>
      <c r="D216" s="95">
        <v>10</v>
      </c>
      <c r="E216" s="62">
        <f t="shared" si="23"/>
        <v>4473.8100000000004</v>
      </c>
      <c r="F216" s="111">
        <v>398.8</v>
      </c>
      <c r="G216" s="113">
        <v>4075.01</v>
      </c>
      <c r="H216" s="115">
        <v>0</v>
      </c>
      <c r="I216" s="137">
        <v>854.48</v>
      </c>
      <c r="J216" s="137">
        <v>285.52</v>
      </c>
      <c r="K216" s="137">
        <v>657.7</v>
      </c>
      <c r="L216" s="137">
        <v>194.21</v>
      </c>
      <c r="M216" s="137">
        <v>29.4</v>
      </c>
      <c r="N216" s="137">
        <v>706.93</v>
      </c>
      <c r="O216" s="23">
        <v>0</v>
      </c>
      <c r="P216" s="137">
        <v>670.39</v>
      </c>
      <c r="Q216" s="137">
        <v>6465.73</v>
      </c>
      <c r="R216" s="137">
        <v>0</v>
      </c>
      <c r="S216" s="137">
        <v>394.82</v>
      </c>
      <c r="T216" s="151">
        <v>5968.38</v>
      </c>
      <c r="U216" s="137">
        <v>753</v>
      </c>
      <c r="V216" s="137">
        <v>448.09</v>
      </c>
      <c r="W216" s="137">
        <v>301.68</v>
      </c>
      <c r="X216" s="137">
        <v>676.24</v>
      </c>
      <c r="Y216" s="137">
        <v>207.5</v>
      </c>
      <c r="Z216" s="137">
        <v>856.36</v>
      </c>
      <c r="AA216" s="137">
        <v>14.74</v>
      </c>
      <c r="AB216" s="151">
        <v>4448.57</v>
      </c>
      <c r="AC216" s="137">
        <v>4526.1099999999997</v>
      </c>
      <c r="AD216" s="137">
        <v>286.23</v>
      </c>
      <c r="AE216" s="137">
        <v>141.76</v>
      </c>
      <c r="AF216" s="137">
        <v>76.180000000000007</v>
      </c>
      <c r="AG216" s="137">
        <v>4488.6000000000004</v>
      </c>
      <c r="AH216" s="137">
        <v>2611.5500000000002</v>
      </c>
      <c r="AI216" s="63" t="s">
        <v>601</v>
      </c>
      <c r="AJ216" s="20"/>
      <c r="AK216" s="20"/>
      <c r="AL216" s="144">
        <f t="shared" si="24"/>
        <v>1349.3445000000002</v>
      </c>
      <c r="AM216" s="3">
        <f t="shared" si="25"/>
        <v>1803.2085000000004</v>
      </c>
      <c r="AN216" s="132">
        <f t="shared" si="26"/>
        <v>898.60900000000004</v>
      </c>
      <c r="AO216" s="143">
        <f t="shared" si="29"/>
        <v>7.6005644853044707</v>
      </c>
      <c r="AP216" s="143">
        <f t="shared" si="27"/>
        <v>10.157081816170111</v>
      </c>
      <c r="AS216" s="129">
        <f t="shared" si="21"/>
        <v>43277.004000000008</v>
      </c>
      <c r="AT216" s="132">
        <f t="shared" si="28"/>
        <v>45440.854200000009</v>
      </c>
    </row>
    <row r="217" spans="1:46" ht="15.75" thickBot="1" x14ac:dyDescent="0.25">
      <c r="A217" s="97">
        <v>210</v>
      </c>
      <c r="B217" s="108">
        <v>10</v>
      </c>
      <c r="C217" s="109" t="s">
        <v>174</v>
      </c>
      <c r="D217" s="95">
        <v>5</v>
      </c>
      <c r="E217" s="62">
        <f t="shared" si="23"/>
        <v>4708.1099999999997</v>
      </c>
      <c r="F217" s="111">
        <v>400.73</v>
      </c>
      <c r="G217" s="113">
        <v>4243.08</v>
      </c>
      <c r="H217" s="115">
        <v>64.3</v>
      </c>
      <c r="I217" s="137">
        <v>1045.49</v>
      </c>
      <c r="J217" s="137">
        <v>291.01</v>
      </c>
      <c r="K217" s="137">
        <v>666.55</v>
      </c>
      <c r="L217" s="137">
        <v>209.31</v>
      </c>
      <c r="M217" s="137">
        <v>62.81</v>
      </c>
      <c r="N217" s="137">
        <v>687.13</v>
      </c>
      <c r="O217" s="23">
        <v>0</v>
      </c>
      <c r="P217" s="137">
        <v>695.86</v>
      </c>
      <c r="Q217" s="137">
        <v>5762.02</v>
      </c>
      <c r="R217" s="137">
        <v>0</v>
      </c>
      <c r="S217" s="137">
        <v>410.41</v>
      </c>
      <c r="T217" s="151">
        <v>6126.33</v>
      </c>
      <c r="U217" s="137">
        <v>792.09</v>
      </c>
      <c r="V217" s="137">
        <v>461.13</v>
      </c>
      <c r="W217" s="137">
        <v>235.81</v>
      </c>
      <c r="X217" s="137">
        <v>740.88</v>
      </c>
      <c r="Y217" s="137">
        <v>443.33</v>
      </c>
      <c r="Z217" s="137">
        <v>909.58</v>
      </c>
      <c r="AA217" s="137">
        <v>27.07</v>
      </c>
      <c r="AB217" s="151">
        <v>3493.36</v>
      </c>
      <c r="AC217" s="137">
        <v>5974.77</v>
      </c>
      <c r="AD217" s="137">
        <v>223.1</v>
      </c>
      <c r="AE217" s="137">
        <v>151.30000000000001</v>
      </c>
      <c r="AF217" s="137">
        <v>82.04</v>
      </c>
      <c r="AG217" s="137">
        <v>4896.6499999999996</v>
      </c>
      <c r="AH217" s="137">
        <v>3427.66</v>
      </c>
      <c r="AI217" s="63" t="s">
        <v>602</v>
      </c>
      <c r="AJ217" s="20"/>
      <c r="AK217" s="20"/>
      <c r="AL217" s="144">
        <f t="shared" si="24"/>
        <v>1431.3004999999998</v>
      </c>
      <c r="AM217" s="3">
        <f t="shared" si="25"/>
        <v>1890.7845000000002</v>
      </c>
      <c r="AN217" s="132">
        <f t="shared" si="26"/>
        <v>887.72949999999992</v>
      </c>
      <c r="AO217" s="143">
        <f t="shared" si="29"/>
        <v>7.6609876574676461</v>
      </c>
      <c r="AP217" s="143">
        <f t="shared" si="27"/>
        <v>10.260490717751159</v>
      </c>
      <c r="AS217" s="129">
        <f t="shared" si="21"/>
        <v>45378.828000000001</v>
      </c>
      <c r="AT217" s="132">
        <f t="shared" si="28"/>
        <v>47647.769400000005</v>
      </c>
    </row>
    <row r="218" spans="1:46" ht="15.75" thickBot="1" x14ac:dyDescent="0.25">
      <c r="A218" s="97">
        <v>211</v>
      </c>
      <c r="B218" s="108">
        <v>10</v>
      </c>
      <c r="C218" s="109" t="s">
        <v>439</v>
      </c>
      <c r="D218" s="95" t="s">
        <v>351</v>
      </c>
      <c r="E218" s="62">
        <f t="shared" si="23"/>
        <v>4380.9000000000005</v>
      </c>
      <c r="F218" s="111">
        <v>477.1</v>
      </c>
      <c r="G218" s="113">
        <v>3903.8</v>
      </c>
      <c r="H218" s="115">
        <v>0</v>
      </c>
      <c r="I218" s="137">
        <v>771</v>
      </c>
      <c r="J218" s="137">
        <v>286.56</v>
      </c>
      <c r="K218" s="137">
        <v>585.14</v>
      </c>
      <c r="L218" s="137">
        <v>192.42</v>
      </c>
      <c r="M218" s="137">
        <v>62.81</v>
      </c>
      <c r="N218" s="137">
        <v>703.86</v>
      </c>
      <c r="O218" s="23">
        <v>0</v>
      </c>
      <c r="P218" s="137">
        <v>656.46</v>
      </c>
      <c r="Q218" s="137">
        <v>6402.16</v>
      </c>
      <c r="R218" s="137">
        <v>0</v>
      </c>
      <c r="S218" s="137">
        <v>332.48</v>
      </c>
      <c r="T218" s="151">
        <v>5710.53</v>
      </c>
      <c r="U218" s="137">
        <v>707.01</v>
      </c>
      <c r="V218" s="137">
        <v>449.77</v>
      </c>
      <c r="W218" s="137">
        <v>282.02999999999997</v>
      </c>
      <c r="X218" s="137">
        <v>676.6</v>
      </c>
      <c r="Y218" s="137">
        <v>443.33</v>
      </c>
      <c r="Z218" s="137">
        <v>879.13</v>
      </c>
      <c r="AA218" s="137">
        <v>47.44</v>
      </c>
      <c r="AB218" s="151">
        <v>6482.42</v>
      </c>
      <c r="AC218" s="137">
        <v>7318.35</v>
      </c>
      <c r="AD218" s="137">
        <v>712.49</v>
      </c>
      <c r="AE218" s="137">
        <v>142.46</v>
      </c>
      <c r="AF218" s="137">
        <v>78.73</v>
      </c>
      <c r="AG218" s="137">
        <v>5423.04</v>
      </c>
      <c r="AH218" s="137">
        <v>2097.4</v>
      </c>
      <c r="AI218" s="63" t="s">
        <v>603</v>
      </c>
      <c r="AJ218" s="20"/>
      <c r="AK218" s="20"/>
      <c r="AL218" s="144">
        <f t="shared" si="24"/>
        <v>1647.2030000000004</v>
      </c>
      <c r="AM218" s="3">
        <f t="shared" si="25"/>
        <v>2072.181</v>
      </c>
      <c r="AN218" s="132">
        <f t="shared" si="26"/>
        <v>1010.1335000000001</v>
      </c>
      <c r="AO218" s="143">
        <f t="shared" si="29"/>
        <v>9.4751114154625764</v>
      </c>
      <c r="AP218" s="143">
        <f t="shared" si="27"/>
        <v>11.919688009313154</v>
      </c>
      <c r="AS218" s="129">
        <f t="shared" ref="AS218:AS224" si="30">SUM(I218:AH218)*1.2</f>
        <v>49732.34399999999</v>
      </c>
      <c r="AT218" s="132">
        <f t="shared" si="28"/>
        <v>52218.961199999991</v>
      </c>
    </row>
    <row r="219" spans="1:46" ht="15.75" thickBot="1" x14ac:dyDescent="0.25">
      <c r="A219" s="97">
        <v>212</v>
      </c>
      <c r="B219" s="108">
        <v>10</v>
      </c>
      <c r="C219" s="109" t="s">
        <v>440</v>
      </c>
      <c r="D219" s="95" t="s">
        <v>352</v>
      </c>
      <c r="E219" s="62">
        <f t="shared" si="23"/>
        <v>5071.8</v>
      </c>
      <c r="F219" s="111">
        <v>480.7</v>
      </c>
      <c r="G219" s="113">
        <v>4591.1000000000004</v>
      </c>
      <c r="H219" s="115">
        <v>0</v>
      </c>
      <c r="I219" s="137">
        <v>1025.56</v>
      </c>
      <c r="J219" s="137">
        <v>231.37</v>
      </c>
      <c r="K219" s="137">
        <v>722.41</v>
      </c>
      <c r="L219" s="137">
        <v>233.29</v>
      </c>
      <c r="M219" s="137">
        <v>62.81</v>
      </c>
      <c r="N219" s="137">
        <v>707.87</v>
      </c>
      <c r="O219" s="23">
        <v>0</v>
      </c>
      <c r="P219" s="137">
        <v>759.99</v>
      </c>
      <c r="Q219" s="137">
        <v>6401.28</v>
      </c>
      <c r="R219" s="137">
        <v>0</v>
      </c>
      <c r="S219" s="137">
        <v>410.41</v>
      </c>
      <c r="T219" s="151">
        <v>8569.84</v>
      </c>
      <c r="U219" s="137">
        <v>813.31</v>
      </c>
      <c r="V219" s="137">
        <v>358.98</v>
      </c>
      <c r="W219" s="137">
        <v>266.57</v>
      </c>
      <c r="X219" s="137">
        <v>794.73</v>
      </c>
      <c r="Y219" s="137">
        <v>443.33</v>
      </c>
      <c r="Z219" s="137">
        <v>858.21</v>
      </c>
      <c r="AA219" s="137">
        <v>16.47</v>
      </c>
      <c r="AB219" s="151">
        <v>6541.37</v>
      </c>
      <c r="AC219" s="137">
        <v>4981.34</v>
      </c>
      <c r="AD219" s="137">
        <v>278.02</v>
      </c>
      <c r="AE219" s="137">
        <v>92.13</v>
      </c>
      <c r="AF219" s="137">
        <v>50.17</v>
      </c>
      <c r="AG219" s="137">
        <v>816.11</v>
      </c>
      <c r="AH219" s="137">
        <v>3672.49</v>
      </c>
      <c r="AI219" s="63" t="s">
        <v>604</v>
      </c>
      <c r="AJ219" s="20"/>
      <c r="AK219" s="20"/>
      <c r="AL219" s="144">
        <f t="shared" si="24"/>
        <v>1451.7145</v>
      </c>
      <c r="AM219" s="3">
        <f t="shared" si="25"/>
        <v>1955.4029999999996</v>
      </c>
      <c r="AN219" s="132">
        <f t="shared" si="26"/>
        <v>1161.8419999999999</v>
      </c>
      <c r="AO219" s="143">
        <f t="shared" si="29"/>
        <v>7.2130615166213161</v>
      </c>
      <c r="AP219" s="143">
        <f t="shared" si="27"/>
        <v>9.7157134745060887</v>
      </c>
      <c r="AS219" s="129">
        <f t="shared" si="30"/>
        <v>46929.671999999984</v>
      </c>
      <c r="AT219" s="132">
        <f t="shared" si="28"/>
        <v>49276.155599999984</v>
      </c>
    </row>
    <row r="220" spans="1:46" ht="15.75" thickBot="1" x14ac:dyDescent="0.25">
      <c r="A220" s="97">
        <v>213</v>
      </c>
      <c r="B220" s="108">
        <v>10</v>
      </c>
      <c r="C220" s="109" t="s">
        <v>441</v>
      </c>
      <c r="D220" s="95" t="s">
        <v>353</v>
      </c>
      <c r="E220" s="62">
        <f t="shared" si="23"/>
        <v>5075.5</v>
      </c>
      <c r="F220" s="111">
        <v>488.5</v>
      </c>
      <c r="G220" s="113">
        <v>4530</v>
      </c>
      <c r="H220" s="115">
        <v>57</v>
      </c>
      <c r="I220" s="137">
        <v>1073.99</v>
      </c>
      <c r="J220" s="137">
        <v>239.6</v>
      </c>
      <c r="K220" s="137">
        <v>707.5</v>
      </c>
      <c r="L220" s="137">
        <v>234.68</v>
      </c>
      <c r="M220" s="137">
        <v>62.81</v>
      </c>
      <c r="N220" s="137">
        <v>713.95</v>
      </c>
      <c r="O220" s="23">
        <v>0</v>
      </c>
      <c r="P220" s="137">
        <v>752.01</v>
      </c>
      <c r="Q220" s="137">
        <v>6401.28</v>
      </c>
      <c r="R220" s="137">
        <v>0</v>
      </c>
      <c r="S220" s="137">
        <v>462.36</v>
      </c>
      <c r="T220" s="151">
        <v>8032.78</v>
      </c>
      <c r="U220" s="137">
        <v>832.93</v>
      </c>
      <c r="V220" s="137">
        <v>371.85</v>
      </c>
      <c r="W220" s="137">
        <v>260.13</v>
      </c>
      <c r="X220" s="137">
        <v>806.11</v>
      </c>
      <c r="Y220" s="137">
        <v>443.33</v>
      </c>
      <c r="Z220" s="137">
        <v>871.03</v>
      </c>
      <c r="AA220" s="137">
        <v>20.87</v>
      </c>
      <c r="AB220" s="151">
        <v>6450.77</v>
      </c>
      <c r="AC220" s="137">
        <v>4953.16</v>
      </c>
      <c r="AD220" s="137">
        <v>280.62</v>
      </c>
      <c r="AE220" s="137">
        <v>92.36</v>
      </c>
      <c r="AF220" s="137">
        <v>50.31</v>
      </c>
      <c r="AG220" s="137">
        <v>3035.92</v>
      </c>
      <c r="AH220" s="137">
        <v>3101.21</v>
      </c>
      <c r="AI220" s="63" t="s">
        <v>605</v>
      </c>
      <c r="AJ220" s="20"/>
      <c r="AK220" s="20"/>
      <c r="AL220" s="144">
        <f t="shared" si="24"/>
        <v>1537.4535000000005</v>
      </c>
      <c r="AM220" s="3">
        <f t="shared" si="25"/>
        <v>2012.578</v>
      </c>
      <c r="AN220" s="132">
        <f t="shared" si="26"/>
        <v>1137.9995000000004</v>
      </c>
      <c r="AO220" s="143">
        <f t="shared" si="29"/>
        <v>7.6334997931238311</v>
      </c>
      <c r="AP220" s="143">
        <f t="shared" si="27"/>
        <v>10.106000916608547</v>
      </c>
      <c r="AS220" s="129">
        <f t="shared" si="30"/>
        <v>48301.871999999996</v>
      </c>
      <c r="AT220" s="132">
        <f t="shared" si="28"/>
        <v>50716.965599999996</v>
      </c>
    </row>
    <row r="221" spans="1:46" ht="15.75" thickBot="1" x14ac:dyDescent="0.25">
      <c r="A221" s="97">
        <v>214</v>
      </c>
      <c r="B221" s="108">
        <v>10</v>
      </c>
      <c r="C221" s="109" t="s">
        <v>442</v>
      </c>
      <c r="D221" s="95" t="s">
        <v>322</v>
      </c>
      <c r="E221" s="62">
        <f t="shared" si="23"/>
        <v>4613.91</v>
      </c>
      <c r="F221" s="111">
        <v>352.9</v>
      </c>
      <c r="G221" s="113">
        <v>4261.01</v>
      </c>
      <c r="H221" s="115">
        <v>0</v>
      </c>
      <c r="I221" s="137">
        <v>1163.8499999999999</v>
      </c>
      <c r="J221" s="137">
        <v>289.69</v>
      </c>
      <c r="K221" s="137">
        <v>670.3</v>
      </c>
      <c r="L221" s="137">
        <v>232.06</v>
      </c>
      <c r="M221" s="137">
        <v>62.81</v>
      </c>
      <c r="N221" s="137">
        <v>721.87</v>
      </c>
      <c r="O221" s="23">
        <v>0</v>
      </c>
      <c r="P221" s="137">
        <v>691.38</v>
      </c>
      <c r="Q221" s="137">
        <v>6530.18</v>
      </c>
      <c r="R221" s="137">
        <v>0</v>
      </c>
      <c r="S221" s="137">
        <v>405.21</v>
      </c>
      <c r="T221" s="151">
        <v>7222.27</v>
      </c>
      <c r="U221" s="137">
        <v>970.43</v>
      </c>
      <c r="V221" s="137">
        <v>459.06</v>
      </c>
      <c r="W221" s="137">
        <v>227.54</v>
      </c>
      <c r="X221" s="137">
        <v>791.65</v>
      </c>
      <c r="Y221" s="137">
        <v>443.33</v>
      </c>
      <c r="Z221" s="137">
        <v>900.6</v>
      </c>
      <c r="AA221" s="137">
        <v>46.3</v>
      </c>
      <c r="AB221" s="151">
        <v>7126.48</v>
      </c>
      <c r="AC221" s="137">
        <v>4279.1099999999997</v>
      </c>
      <c r="AD221" s="137">
        <v>238.98</v>
      </c>
      <c r="AE221" s="137">
        <v>194.13</v>
      </c>
      <c r="AF221" s="137">
        <v>106.13</v>
      </c>
      <c r="AG221" s="137">
        <v>3060.41</v>
      </c>
      <c r="AH221" s="137">
        <v>2040.27</v>
      </c>
      <c r="AI221" s="63" t="s">
        <v>606</v>
      </c>
      <c r="AJ221" s="20"/>
      <c r="AK221" s="20"/>
      <c r="AL221" s="144">
        <f t="shared" si="24"/>
        <v>1515.1795000000002</v>
      </c>
      <c r="AM221" s="3">
        <f t="shared" si="25"/>
        <v>1943.7020000000002</v>
      </c>
      <c r="AN221" s="132">
        <f t="shared" si="26"/>
        <v>1148.2035000000003</v>
      </c>
      <c r="AO221" s="143">
        <f t="shared" si="29"/>
        <v>8.2755240999499335</v>
      </c>
      <c r="AP221" s="143">
        <f t="shared" si="27"/>
        <v>10.616004733512359</v>
      </c>
      <c r="AS221" s="129">
        <f t="shared" si="30"/>
        <v>46648.847999999998</v>
      </c>
      <c r="AT221" s="132">
        <f t="shared" si="28"/>
        <v>48981.290399999998</v>
      </c>
    </row>
    <row r="222" spans="1:46" ht="15.75" thickBot="1" x14ac:dyDescent="0.25">
      <c r="A222" s="97">
        <v>215</v>
      </c>
      <c r="B222" s="108">
        <v>10</v>
      </c>
      <c r="C222" s="109" t="s">
        <v>443</v>
      </c>
      <c r="D222" s="95" t="s">
        <v>354</v>
      </c>
      <c r="E222" s="62">
        <f t="shared" si="23"/>
        <v>2174.4</v>
      </c>
      <c r="F222" s="111">
        <v>289.60000000000002</v>
      </c>
      <c r="G222" s="113">
        <v>1884.8</v>
      </c>
      <c r="H222" s="115">
        <v>0</v>
      </c>
      <c r="I222" s="137">
        <v>500.23</v>
      </c>
      <c r="J222" s="137">
        <v>145.57</v>
      </c>
      <c r="K222" s="137">
        <v>322.25</v>
      </c>
      <c r="L222" s="137">
        <v>96.58</v>
      </c>
      <c r="M222" s="137">
        <v>31.4</v>
      </c>
      <c r="N222" s="137">
        <v>365.48</v>
      </c>
      <c r="O222" s="23">
        <v>0</v>
      </c>
      <c r="P222" s="137">
        <v>325.83</v>
      </c>
      <c r="Q222" s="137">
        <v>3200.64</v>
      </c>
      <c r="R222" s="137">
        <v>0</v>
      </c>
      <c r="S222" s="137">
        <v>192.22</v>
      </c>
      <c r="T222" s="151">
        <v>3401.82</v>
      </c>
      <c r="U222" s="137">
        <v>386.57</v>
      </c>
      <c r="V222" s="137">
        <v>230.75</v>
      </c>
      <c r="W222" s="137">
        <v>106.63</v>
      </c>
      <c r="X222" s="137">
        <v>329.69</v>
      </c>
      <c r="Y222" s="137">
        <v>221.66</v>
      </c>
      <c r="Z222" s="137">
        <v>378.45</v>
      </c>
      <c r="AA222" s="137">
        <v>8.82</v>
      </c>
      <c r="AB222" s="151">
        <v>3259.03</v>
      </c>
      <c r="AC222" s="137">
        <v>2390.56</v>
      </c>
      <c r="AD222" s="137">
        <v>76.099999999999994</v>
      </c>
      <c r="AE222" s="137">
        <v>75.260000000000005</v>
      </c>
      <c r="AF222" s="137">
        <v>41.33</v>
      </c>
      <c r="AG222" s="137">
        <v>2211.65</v>
      </c>
      <c r="AH222" s="137">
        <v>816.11</v>
      </c>
      <c r="AI222" s="63" t="s">
        <v>607</v>
      </c>
      <c r="AJ222" s="20"/>
      <c r="AK222" s="20"/>
      <c r="AL222" s="144">
        <f t="shared" si="24"/>
        <v>754.89400000000001</v>
      </c>
      <c r="AM222" s="3">
        <f t="shared" si="25"/>
        <v>955.7315000000001</v>
      </c>
      <c r="AN222" s="132">
        <f t="shared" si="26"/>
        <v>524.7835</v>
      </c>
      <c r="AO222" s="143">
        <f t="shared" si="29"/>
        <v>8.7487715231788066</v>
      </c>
      <c r="AP222" s="143">
        <f t="shared" si="27"/>
        <v>11.07635844370861</v>
      </c>
      <c r="AS222" s="129">
        <f t="shared" si="30"/>
        <v>22937.556</v>
      </c>
      <c r="AT222" s="132">
        <f t="shared" si="28"/>
        <v>24084.433800000003</v>
      </c>
    </row>
    <row r="223" spans="1:46" ht="15.75" thickBot="1" x14ac:dyDescent="0.25">
      <c r="A223" s="97">
        <v>216</v>
      </c>
      <c r="B223" s="108">
        <v>10</v>
      </c>
      <c r="C223" s="109" t="s">
        <v>175</v>
      </c>
      <c r="D223" s="95">
        <v>269</v>
      </c>
      <c r="E223" s="62">
        <f t="shared" si="23"/>
        <v>12651.800000000001</v>
      </c>
      <c r="F223" s="111">
        <v>1262.0999999999999</v>
      </c>
      <c r="G223" s="113">
        <v>11389.7</v>
      </c>
      <c r="H223" s="115">
        <v>0</v>
      </c>
      <c r="I223" s="137">
        <v>2041.56</v>
      </c>
      <c r="J223" s="137">
        <v>687.41</v>
      </c>
      <c r="K223" s="137">
        <v>1823.23</v>
      </c>
      <c r="L223" s="137">
        <v>559.49</v>
      </c>
      <c r="M223" s="137">
        <v>157.01</v>
      </c>
      <c r="N223" s="137">
        <v>2067.4299999999998</v>
      </c>
      <c r="O223" s="23">
        <v>0</v>
      </c>
      <c r="P223" s="137">
        <v>1895.83</v>
      </c>
      <c r="Q223" s="137">
        <v>15941.38</v>
      </c>
      <c r="R223" s="137">
        <v>0</v>
      </c>
      <c r="S223" s="137">
        <v>1033.81</v>
      </c>
      <c r="T223" s="151">
        <v>17275.310000000001</v>
      </c>
      <c r="U223" s="137">
        <v>1719.53</v>
      </c>
      <c r="V223" s="137">
        <v>1090.58</v>
      </c>
      <c r="W223" s="137">
        <v>671.53</v>
      </c>
      <c r="X223" s="137">
        <v>1923.66</v>
      </c>
      <c r="Y223" s="137">
        <v>1108.32</v>
      </c>
      <c r="Z223" s="137">
        <v>2790.68</v>
      </c>
      <c r="AA223" s="137">
        <v>82.26</v>
      </c>
      <c r="AB223" s="151">
        <v>15105.21</v>
      </c>
      <c r="AC223" s="137">
        <v>21941.52</v>
      </c>
      <c r="AD223" s="137">
        <v>787.55</v>
      </c>
      <c r="AE223" s="137">
        <v>250.2</v>
      </c>
      <c r="AF223" s="137">
        <v>135.75</v>
      </c>
      <c r="AG223" s="137">
        <v>8569.14</v>
      </c>
      <c r="AH223" s="137">
        <v>6120.82</v>
      </c>
      <c r="AI223" s="63" t="s">
        <v>608</v>
      </c>
      <c r="AJ223" s="20"/>
      <c r="AK223" s="20"/>
      <c r="AL223" s="144">
        <f t="shared" si="24"/>
        <v>4185.8505000000005</v>
      </c>
      <c r="AM223" s="3">
        <f t="shared" si="25"/>
        <v>5288.960500000001</v>
      </c>
      <c r="AN223" s="132">
        <f t="shared" si="26"/>
        <v>2660.3175000000006</v>
      </c>
      <c r="AO223" s="143">
        <f t="shared" si="29"/>
        <v>8.3374249197742625</v>
      </c>
      <c r="AP223" s="143">
        <f>((I223+J223+K223+L223+M223+N223+O223+P223+Q223+R223+S223+T223+U223+V223+W223+X223+Y223+Z223+AA223+AB223+AC223+AD223+AE223+AF223+AG223+AH223+AM223)*1.2)/(G223+F223+H223)</f>
        <v>10.534612039393606</v>
      </c>
      <c r="AS223" s="129">
        <f t="shared" si="30"/>
        <v>126935.05200000003</v>
      </c>
      <c r="AT223" s="132">
        <f t="shared" si="28"/>
        <v>133281.80460000003</v>
      </c>
    </row>
    <row r="224" spans="1:46" ht="15.75" thickBot="1" x14ac:dyDescent="0.25">
      <c r="A224" s="97">
        <v>217</v>
      </c>
      <c r="B224" s="108">
        <v>13</v>
      </c>
      <c r="C224" s="109" t="s">
        <v>176</v>
      </c>
      <c r="D224" s="96">
        <v>40</v>
      </c>
      <c r="E224" s="62">
        <f t="shared" si="23"/>
        <v>4074.76</v>
      </c>
      <c r="F224" s="111">
        <v>260.5</v>
      </c>
      <c r="G224" s="113">
        <v>3786.8</v>
      </c>
      <c r="H224" s="115">
        <v>27.46</v>
      </c>
      <c r="I224" s="137">
        <v>779.43</v>
      </c>
      <c r="J224" s="137">
        <v>229.09</v>
      </c>
      <c r="K224" s="137">
        <v>676.44</v>
      </c>
      <c r="L224" s="137">
        <v>130.09</v>
      </c>
      <c r="M224" s="137">
        <v>29.06</v>
      </c>
      <c r="N224" s="137">
        <v>446.36</v>
      </c>
      <c r="O224" s="23">
        <v>0</v>
      </c>
      <c r="P224" s="137">
        <v>606.47</v>
      </c>
      <c r="Q224" s="137">
        <v>6913.39</v>
      </c>
      <c r="R224" s="137">
        <v>0</v>
      </c>
      <c r="S224" s="137">
        <v>400.02</v>
      </c>
      <c r="T224" s="151">
        <v>5452.17</v>
      </c>
      <c r="U224" s="137">
        <v>658.53</v>
      </c>
      <c r="V224" s="137">
        <v>361.4</v>
      </c>
      <c r="W224" s="137">
        <v>307.61</v>
      </c>
      <c r="X224" s="137">
        <v>444.57</v>
      </c>
      <c r="Y224" s="137">
        <v>205.16</v>
      </c>
      <c r="Z224" s="137">
        <v>498.31</v>
      </c>
      <c r="AA224" s="137">
        <v>0</v>
      </c>
      <c r="AB224" s="151">
        <v>3750.34</v>
      </c>
      <c r="AC224" s="137">
        <v>7698.34</v>
      </c>
      <c r="AD224" s="137">
        <v>705.04</v>
      </c>
      <c r="AE224" s="137">
        <v>85.55</v>
      </c>
      <c r="AF224" s="137">
        <v>47.24</v>
      </c>
      <c r="AG224" s="137">
        <v>1872.97</v>
      </c>
      <c r="AH224" s="137">
        <v>3264.43</v>
      </c>
      <c r="AI224" s="63" t="s">
        <v>609</v>
      </c>
      <c r="AJ224" s="20"/>
      <c r="AK224" s="20"/>
      <c r="AL224" s="144">
        <f t="shared" si="24"/>
        <v>1269.2095000000002</v>
      </c>
      <c r="AM224" s="3">
        <f>SUM(I224:AH224)*0.05</f>
        <v>1778.1005000000002</v>
      </c>
      <c r="AN224" s="132">
        <f t="shared" si="26"/>
        <v>790.64400000000001</v>
      </c>
      <c r="AO224" s="143">
        <f>((I224+J224+K224+L224+M224+N224+O224+P224+S224+T224+U224+V224+W224+X224+Y224+Z224+AA224+AB224+AC224+AD224+AE224+AF224+AG224+AL224)*1.2)/(F224+H224+G224)</f>
        <v>7.8493161315022233</v>
      </c>
      <c r="AP224" s="143">
        <f>((I224+J224+K224+L224+M224+N224+O224+P224+Q224+R224+S224+T224+U224+V224+W224+X224+Y224+Z224+AA224+AB224+AC224+AD224+AE224+AF224+AG224+AH224+AM224)*1.2)/(G224+F224)</f>
        <v>11.07111718923727</v>
      </c>
      <c r="AS224" s="129">
        <f t="shared" si="30"/>
        <v>42674.412000000004</v>
      </c>
      <c r="AT224" s="132">
        <f t="shared" si="28"/>
        <v>44808.132600000004</v>
      </c>
    </row>
    <row r="225" spans="1:46" s="18" customFormat="1" ht="23.1" customHeight="1" x14ac:dyDescent="0.25">
      <c r="A225" s="64"/>
      <c r="B225" s="65"/>
      <c r="C225" s="66" t="s">
        <v>315</v>
      </c>
      <c r="D225" s="60"/>
      <c r="E225" s="67">
        <f t="shared" ref="E225:AH225" si="31">SUM(E8:E224)</f>
        <v>563941.46000000043</v>
      </c>
      <c r="F225" s="67">
        <f t="shared" si="31"/>
        <v>340401.93000000005</v>
      </c>
      <c r="G225" s="67">
        <f t="shared" si="31"/>
        <v>218088.79999999993</v>
      </c>
      <c r="H225" s="67">
        <f t="shared" si="31"/>
        <v>5450.73</v>
      </c>
      <c r="I225" s="67">
        <f t="shared" si="31"/>
        <v>124405.01000000002</v>
      </c>
      <c r="J225" s="67">
        <f t="shared" si="31"/>
        <v>39778.219999999987</v>
      </c>
      <c r="K225" s="67">
        <f t="shared" si="31"/>
        <v>79731.719999999987</v>
      </c>
      <c r="L225" s="67">
        <f t="shared" si="31"/>
        <v>17782.440000000006</v>
      </c>
      <c r="M225" s="67">
        <f t="shared" si="31"/>
        <v>5431.079999999999</v>
      </c>
      <c r="N225" s="67">
        <f t="shared" si="31"/>
        <v>111330.29999999996</v>
      </c>
      <c r="O225" s="67">
        <f t="shared" si="31"/>
        <v>0</v>
      </c>
      <c r="P225" s="67">
        <f t="shared" si="31"/>
        <v>83691.720000000016</v>
      </c>
      <c r="Q225" s="67">
        <f t="shared" si="31"/>
        <v>308093.35000000003</v>
      </c>
      <c r="R225" s="67">
        <f t="shared" si="31"/>
        <v>1470.42</v>
      </c>
      <c r="S225" s="67">
        <f t="shared" si="31"/>
        <v>92100.160000000033</v>
      </c>
      <c r="T225" s="67">
        <f t="shared" si="31"/>
        <v>784155.34000000043</v>
      </c>
      <c r="U225" s="67">
        <f t="shared" si="31"/>
        <v>108380.19000000002</v>
      </c>
      <c r="V225" s="67">
        <f t="shared" si="31"/>
        <v>62391.710000000021</v>
      </c>
      <c r="W225" s="67">
        <f t="shared" si="31"/>
        <v>30816.100000000013</v>
      </c>
      <c r="X225" s="67">
        <f t="shared" si="31"/>
        <v>57327.780000000006</v>
      </c>
      <c r="Y225" s="67">
        <f t="shared" si="31"/>
        <v>33336.769999999997</v>
      </c>
      <c r="Z225" s="67">
        <f t="shared" si="31"/>
        <v>141286.37999999998</v>
      </c>
      <c r="AA225" s="67">
        <f t="shared" si="31"/>
        <v>4890.0500000000011</v>
      </c>
      <c r="AB225" s="67">
        <f t="shared" si="31"/>
        <v>763357.05999999994</v>
      </c>
      <c r="AC225" s="67">
        <f t="shared" si="31"/>
        <v>553809.4800000001</v>
      </c>
      <c r="AD225" s="67">
        <f t="shared" si="31"/>
        <v>65417.059999999976</v>
      </c>
      <c r="AE225" s="67">
        <f t="shared" si="31"/>
        <v>19990.889999999992</v>
      </c>
      <c r="AF225" s="67">
        <f t="shared" si="31"/>
        <v>11156.129999999992</v>
      </c>
      <c r="AG225" s="67">
        <f t="shared" si="31"/>
        <v>288376.08999999991</v>
      </c>
      <c r="AH225" s="67">
        <f t="shared" si="31"/>
        <v>136465.64000000004</v>
      </c>
      <c r="AI225" s="67">
        <f>SUM(I225:AH225)</f>
        <v>3924971.0900000008</v>
      </c>
      <c r="AJ225" s="25">
        <f>SUM(AJ8:AJ224)</f>
        <v>0</v>
      </c>
      <c r="AK225" s="25">
        <f>SUM(AK8:AK224)</f>
        <v>0</v>
      </c>
      <c r="AL225" s="145"/>
      <c r="AN225" s="136">
        <f>AI225*1.2</f>
        <v>4709965.3080000011</v>
      </c>
      <c r="AO225" s="143">
        <f t="shared" si="29"/>
        <v>7.4027719401939365</v>
      </c>
      <c r="AP225" s="143">
        <f t="shared" si="27"/>
        <v>8.8550504202639164</v>
      </c>
      <c r="AS225" s="130">
        <f>SUM(AS8:AS224)</f>
        <v>4494607.68</v>
      </c>
      <c r="AT225" s="130">
        <f>SUM(AT8:AT224)</f>
        <v>4719338.0639999984</v>
      </c>
    </row>
    <row r="226" spans="1:46" s="2" customFormat="1" ht="17.850000000000001" customHeight="1" x14ac:dyDescent="0.25">
      <c r="A226" s="68"/>
      <c r="B226" s="68"/>
      <c r="C226" s="69" t="s">
        <v>41</v>
      </c>
      <c r="D226" s="69"/>
      <c r="E226" s="68"/>
      <c r="F226" s="68"/>
      <c r="G226" s="68">
        <f>SUM(G181:G224)</f>
        <v>218088.79999999993</v>
      </c>
      <c r="H226" s="68"/>
      <c r="I226" s="68"/>
      <c r="J226" s="68"/>
      <c r="K226" s="68"/>
      <c r="L226" s="68"/>
      <c r="M226" s="68"/>
      <c r="N226" s="68"/>
      <c r="O226" s="68"/>
      <c r="P226" s="68"/>
      <c r="Q226" s="134">
        <f>Q225/G226</f>
        <v>1.4126968005693099</v>
      </c>
      <c r="R226" s="134">
        <f>R225/G226</f>
        <v>6.7422994670061024E-3</v>
      </c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135">
        <f>AH225/G226</f>
        <v>0.62573428805147302</v>
      </c>
      <c r="AI226" s="68"/>
    </row>
    <row r="227" spans="1:46" x14ac:dyDescent="0.25">
      <c r="AI227" s="41">
        <f>AI225/E225*1.2</f>
        <v>8.3518691957849622</v>
      </c>
    </row>
    <row r="228" spans="1:46" x14ac:dyDescent="0.25">
      <c r="B228" s="71"/>
      <c r="E228" s="73"/>
      <c r="F228" s="73"/>
      <c r="G228" s="73"/>
      <c r="H228" s="73"/>
      <c r="I228" s="74"/>
      <c r="K228" s="74"/>
      <c r="L228" s="74"/>
      <c r="M228" s="74"/>
      <c r="N228" s="74"/>
      <c r="O228" s="74"/>
      <c r="P228" s="74"/>
      <c r="Q228" s="74"/>
      <c r="R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</row>
    <row r="229" spans="1:46" ht="18.75" x14ac:dyDescent="0.25">
      <c r="B229" s="71"/>
      <c r="C229" s="75" t="s">
        <v>189</v>
      </c>
      <c r="D229" s="75"/>
      <c r="E229" s="76"/>
      <c r="F229" s="76"/>
      <c r="G229" s="76"/>
      <c r="H229" s="76"/>
      <c r="I229" s="77"/>
      <c r="J229" s="77"/>
      <c r="K229" s="77"/>
      <c r="L229" s="77"/>
      <c r="M229" s="77"/>
      <c r="N229" s="77"/>
      <c r="O229" s="77"/>
      <c r="P229" s="77"/>
      <c r="Q229" s="74"/>
      <c r="R229" s="74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4"/>
      <c r="AF229" s="74"/>
    </row>
    <row r="230" spans="1:46" ht="22.5" customHeight="1" x14ac:dyDescent="0.25">
      <c r="B230" s="71"/>
      <c r="C230" s="75"/>
      <c r="D230" s="75"/>
      <c r="E230" s="76"/>
      <c r="F230" s="76"/>
      <c r="G230" s="76"/>
      <c r="H230" s="76"/>
      <c r="I230" s="77"/>
      <c r="J230" s="77"/>
      <c r="K230" s="77"/>
      <c r="L230" s="77"/>
      <c r="M230" s="77"/>
      <c r="N230" s="77"/>
      <c r="O230" s="77"/>
      <c r="P230" s="77"/>
      <c r="Q230" s="74"/>
      <c r="R230" s="74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4"/>
      <c r="AF230" s="74"/>
    </row>
    <row r="231" spans="1:46" ht="22.5" customHeight="1" x14ac:dyDescent="0.25">
      <c r="B231" s="71"/>
      <c r="C231" s="75"/>
      <c r="D231" s="75"/>
      <c r="E231" s="76"/>
      <c r="F231" s="76"/>
      <c r="G231" s="76"/>
      <c r="H231" s="76"/>
      <c r="I231" s="77"/>
      <c r="J231" s="77"/>
      <c r="K231" s="77"/>
      <c r="L231" s="77"/>
      <c r="M231" s="77"/>
      <c r="N231" s="77"/>
      <c r="O231" s="77"/>
      <c r="P231" s="77"/>
      <c r="Q231" s="74"/>
      <c r="R231" s="74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4"/>
      <c r="AF231" s="74"/>
    </row>
    <row r="232" spans="1:46" ht="22.5" customHeight="1" x14ac:dyDescent="0.25">
      <c r="B232" s="71"/>
      <c r="C232" s="75" t="s">
        <v>42</v>
      </c>
      <c r="D232" s="75"/>
      <c r="E232" s="76"/>
      <c r="F232" s="76"/>
      <c r="G232" s="76"/>
      <c r="H232" s="76"/>
      <c r="I232" s="77"/>
      <c r="J232" s="77"/>
      <c r="K232" s="77"/>
      <c r="L232" s="77"/>
      <c r="M232" s="77"/>
      <c r="N232" s="77"/>
      <c r="O232" s="77"/>
      <c r="P232" s="77"/>
      <c r="Q232" s="74"/>
      <c r="R232" s="74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4"/>
      <c r="AF232" s="74"/>
    </row>
    <row r="233" spans="1:46" s="1" customFormat="1" ht="22.5" customHeight="1" x14ac:dyDescent="0.25">
      <c r="A233" s="84"/>
      <c r="B233" s="71"/>
      <c r="C233" s="72"/>
      <c r="D233" s="72"/>
      <c r="E233" s="71"/>
      <c r="F233" s="71"/>
      <c r="G233" s="71"/>
      <c r="H233" s="71"/>
      <c r="I233" s="127">
        <f>(I225-I85-I88-I99-I116-I196-I215)*1.2</f>
        <v>145349.42400000003</v>
      </c>
      <c r="J233" s="127">
        <f t="shared" ref="J233:AB233" si="32">(J225-J85-J88-J99-J116-J196-J215)*1.2</f>
        <v>46556.184000000001</v>
      </c>
      <c r="K233" s="127">
        <f t="shared" si="32"/>
        <v>93445.907999999996</v>
      </c>
      <c r="L233" s="127">
        <f t="shared" si="32"/>
        <v>20649.036000000004</v>
      </c>
      <c r="M233" s="127">
        <f t="shared" si="32"/>
        <v>6347.3279999999995</v>
      </c>
      <c r="N233" s="127">
        <f t="shared" si="32"/>
        <v>128953.93199999994</v>
      </c>
      <c r="O233" s="127">
        <f t="shared" si="32"/>
        <v>0</v>
      </c>
      <c r="P233" s="127">
        <f t="shared" si="32"/>
        <v>97469.90400000001</v>
      </c>
      <c r="Q233" s="127">
        <f>(Q225-Q85-Q88-Q99-Q116-Q196-Q215)*1.2</f>
        <v>358650.6</v>
      </c>
      <c r="R233" s="127">
        <f t="shared" si="32"/>
        <v>1764.5040000000001</v>
      </c>
      <c r="S233" s="127">
        <f t="shared" si="32"/>
        <v>108743.49600000006</v>
      </c>
      <c r="T233" s="127">
        <f t="shared" si="32"/>
        <v>906412.16400000034</v>
      </c>
      <c r="U233" s="127">
        <f>(U225-U85-U88-U99-U116-U196-U215)*1.2</f>
        <v>126218.916</v>
      </c>
      <c r="V233" s="127">
        <f t="shared" si="32"/>
        <v>72961.992000000013</v>
      </c>
      <c r="W233" s="127">
        <f t="shared" si="32"/>
        <v>36005.520000000011</v>
      </c>
      <c r="X233" s="127">
        <f t="shared" si="32"/>
        <v>66620.423999999999</v>
      </c>
      <c r="Y233" s="127">
        <f t="shared" si="32"/>
        <v>38804.327999999994</v>
      </c>
      <c r="Z233" s="127">
        <f t="shared" si="32"/>
        <v>164828.85599999997</v>
      </c>
      <c r="AA233" s="127">
        <f t="shared" si="32"/>
        <v>5631.9840000000013</v>
      </c>
      <c r="AB233" s="127">
        <f t="shared" si="32"/>
        <v>873125.98800000001</v>
      </c>
      <c r="AC233" s="127">
        <f>(AC225-AC85-AC88-AC99-AC116-AC196-AC215)*1.2</f>
        <v>647348.10000000009</v>
      </c>
      <c r="AD233" s="127">
        <f>(AD225-AD85-AD88-AD99-AD116-AD196-AD215)*1.2</f>
        <v>71117.951999999976</v>
      </c>
      <c r="AE233" s="127">
        <f t="shared" ref="AE233:AH233" si="33">(AE225-AE85-AE88-AE99-AE116-AE196-AE215)*1.2</f>
        <v>23361.86399999999</v>
      </c>
      <c r="AF233" s="127">
        <f t="shared" si="33"/>
        <v>13036.199999999992</v>
      </c>
      <c r="AG233" s="127">
        <f t="shared" si="33"/>
        <v>280284.37199999992</v>
      </c>
      <c r="AH233" s="127">
        <f t="shared" si="33"/>
        <v>160918.70400000009</v>
      </c>
      <c r="AI233" s="128">
        <f>SUM(I233:AH233)</f>
        <v>4494607.6800000006</v>
      </c>
    </row>
    <row r="234" spans="1:46" ht="16.5" customHeight="1" x14ac:dyDescent="0.25">
      <c r="B234" s="71"/>
      <c r="E234" s="73"/>
      <c r="F234" s="73"/>
      <c r="G234" s="73"/>
      <c r="H234" s="73"/>
      <c r="I234" s="74"/>
      <c r="K234" s="74"/>
      <c r="L234" s="74"/>
      <c r="M234" s="74"/>
      <c r="N234" s="74"/>
      <c r="O234" s="74"/>
      <c r="P234" s="74"/>
      <c r="Q234" s="74"/>
      <c r="R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I234" s="131">
        <f>AI233/1.2</f>
        <v>3745506.4000000008</v>
      </c>
    </row>
    <row r="235" spans="1:46" s="4" customFormat="1" ht="17.25" customHeight="1" x14ac:dyDescent="0.25">
      <c r="A235" s="78"/>
      <c r="B235" s="78"/>
      <c r="C235" s="79"/>
      <c r="D235" s="79"/>
      <c r="E235" s="78"/>
      <c r="F235" s="78"/>
      <c r="G235" s="78"/>
      <c r="H235" s="78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46" x14ac:dyDescent="0.25">
      <c r="B236" s="71"/>
      <c r="E236" s="73"/>
      <c r="F236" s="73"/>
      <c r="G236" s="73"/>
      <c r="H236" s="73"/>
      <c r="I236" s="81"/>
      <c r="K236" s="81"/>
      <c r="L236" s="81"/>
      <c r="M236" s="81"/>
      <c r="N236" s="81"/>
      <c r="O236" s="81"/>
      <c r="P236" s="81"/>
      <c r="Q236" s="74"/>
      <c r="R236" s="74"/>
      <c r="U236" s="81"/>
      <c r="V236" s="81"/>
      <c r="W236" s="81"/>
      <c r="X236" s="81"/>
      <c r="Y236" s="81"/>
      <c r="Z236" s="81"/>
      <c r="AA236" s="81"/>
      <c r="AB236" s="74"/>
      <c r="AC236" s="82"/>
      <c r="AD236" s="82"/>
      <c r="AE236" s="74"/>
      <c r="AF236" s="74"/>
      <c r="AH236" s="83"/>
      <c r="AI236" s="83"/>
    </row>
    <row r="237" spans="1:46" x14ac:dyDescent="0.25">
      <c r="B237" s="71"/>
      <c r="E237" s="73"/>
      <c r="F237" s="73"/>
      <c r="G237" s="73"/>
      <c r="H237" s="73"/>
      <c r="I237" s="74"/>
      <c r="K237" s="74"/>
      <c r="L237" s="74"/>
      <c r="M237" s="74"/>
      <c r="N237" s="74"/>
      <c r="O237" s="74"/>
      <c r="P237" s="74"/>
      <c r="Q237" s="74"/>
      <c r="R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</row>
    <row r="238" spans="1:46" x14ac:dyDescent="0.25">
      <c r="B238" s="71"/>
      <c r="E238" s="73"/>
      <c r="F238" s="73"/>
      <c r="G238" s="73"/>
      <c r="H238" s="73"/>
      <c r="I238" s="74"/>
      <c r="K238" s="74"/>
      <c r="L238" s="74"/>
      <c r="M238" s="74"/>
      <c r="N238" s="74"/>
      <c r="O238" s="74"/>
      <c r="P238" s="74"/>
      <c r="Q238" s="74"/>
      <c r="R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</row>
    <row r="239" spans="1:46" x14ac:dyDescent="0.25">
      <c r="B239" s="71"/>
      <c r="E239" s="73"/>
      <c r="F239" s="73"/>
      <c r="G239" s="73"/>
      <c r="H239" s="73"/>
      <c r="I239" s="74"/>
      <c r="K239" s="74"/>
      <c r="L239" s="74"/>
      <c r="M239" s="74"/>
      <c r="N239" s="74"/>
      <c r="O239" s="74"/>
      <c r="P239" s="74"/>
      <c r="Q239" s="74"/>
      <c r="R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</row>
    <row r="240" spans="1:46" x14ac:dyDescent="0.25">
      <c r="B240" s="71"/>
      <c r="E240" s="73"/>
      <c r="F240" s="73"/>
      <c r="G240" s="73"/>
      <c r="H240" s="73"/>
      <c r="I240" s="74"/>
      <c r="K240" s="74"/>
      <c r="L240" s="74"/>
      <c r="M240" s="74"/>
      <c r="N240" s="74"/>
      <c r="O240" s="74"/>
      <c r="P240" s="74"/>
      <c r="Q240" s="74"/>
      <c r="R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</row>
    <row r="241" spans="2:35" ht="19.5" customHeight="1" x14ac:dyDescent="0.25">
      <c r="B241" s="71"/>
      <c r="E241" s="73"/>
      <c r="F241" s="73"/>
      <c r="G241" s="73"/>
      <c r="H241" s="73"/>
      <c r="I241" s="74"/>
      <c r="K241" s="74"/>
      <c r="L241" s="74"/>
      <c r="M241" s="74"/>
      <c r="N241" s="74"/>
      <c r="O241" s="74"/>
      <c r="P241" s="74"/>
      <c r="Q241" s="74"/>
      <c r="R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</row>
    <row r="242" spans="2:35" ht="22.5" customHeight="1" x14ac:dyDescent="0.25">
      <c r="B242" s="71"/>
      <c r="E242" s="73"/>
      <c r="F242" s="73"/>
      <c r="G242" s="73"/>
      <c r="H242" s="73"/>
      <c r="I242" s="74"/>
      <c r="K242" s="74"/>
      <c r="L242" s="74"/>
      <c r="M242" s="74"/>
      <c r="N242" s="74"/>
      <c r="O242" s="74"/>
      <c r="P242" s="74"/>
      <c r="Q242" s="74"/>
      <c r="R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</row>
    <row r="243" spans="2:35" x14ac:dyDescent="0.25">
      <c r="B243" s="71"/>
      <c r="C243" s="70"/>
      <c r="D243" s="70"/>
      <c r="E243" s="73"/>
      <c r="F243" s="73"/>
      <c r="G243" s="73"/>
      <c r="H243" s="73"/>
      <c r="I243" s="74"/>
      <c r="K243" s="74"/>
      <c r="L243" s="74"/>
      <c r="M243" s="74"/>
      <c r="N243" s="74"/>
      <c r="O243" s="74"/>
      <c r="P243" s="74"/>
      <c r="Q243" s="74"/>
      <c r="R243" s="74"/>
      <c r="S243" s="70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0"/>
      <c r="AH243" s="70"/>
      <c r="AI243" s="70"/>
    </row>
    <row r="244" spans="2:35" x14ac:dyDescent="0.25">
      <c r="B244" s="71"/>
      <c r="C244" s="70"/>
      <c r="D244" s="70"/>
      <c r="E244" s="73"/>
      <c r="F244" s="73"/>
      <c r="G244" s="73"/>
      <c r="H244" s="73"/>
      <c r="I244" s="74"/>
      <c r="K244" s="74"/>
      <c r="L244" s="74"/>
      <c r="M244" s="74"/>
      <c r="N244" s="74"/>
      <c r="O244" s="74"/>
      <c r="P244" s="74"/>
      <c r="Q244" s="74"/>
      <c r="R244" s="74"/>
      <c r="S244" s="70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0"/>
      <c r="AH244" s="70"/>
      <c r="AI244" s="70"/>
    </row>
    <row r="245" spans="2:35" x14ac:dyDescent="0.25">
      <c r="B245" s="71"/>
      <c r="C245" s="70"/>
      <c r="D245" s="70"/>
      <c r="E245" s="73"/>
      <c r="F245" s="73"/>
      <c r="G245" s="73"/>
      <c r="H245" s="73"/>
      <c r="I245" s="74"/>
      <c r="K245" s="74"/>
      <c r="L245" s="74"/>
      <c r="M245" s="74"/>
      <c r="N245" s="74"/>
      <c r="O245" s="74"/>
      <c r="P245" s="74"/>
      <c r="Q245" s="74"/>
      <c r="R245" s="74"/>
      <c r="S245" s="70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0"/>
      <c r="AH245" s="70"/>
      <c r="AI245" s="70"/>
    </row>
    <row r="246" spans="2:35" x14ac:dyDescent="0.25">
      <c r="B246" s="71"/>
      <c r="C246" s="70"/>
      <c r="D246" s="70"/>
      <c r="E246" s="73"/>
      <c r="F246" s="73"/>
      <c r="G246" s="73"/>
      <c r="H246" s="73"/>
      <c r="I246" s="74"/>
      <c r="K246" s="74"/>
      <c r="L246" s="74"/>
      <c r="M246" s="74"/>
      <c r="N246" s="74"/>
      <c r="O246" s="74"/>
      <c r="P246" s="74"/>
      <c r="Q246" s="74"/>
      <c r="R246" s="74"/>
      <c r="S246" s="70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0"/>
      <c r="AH246" s="70"/>
      <c r="AI246" s="70"/>
    </row>
    <row r="247" spans="2:35" x14ac:dyDescent="0.25">
      <c r="B247" s="71"/>
      <c r="C247" s="70"/>
      <c r="D247" s="70"/>
      <c r="E247" s="73"/>
      <c r="F247" s="73"/>
      <c r="G247" s="73"/>
      <c r="H247" s="73"/>
      <c r="I247" s="74"/>
      <c r="K247" s="74"/>
      <c r="L247" s="74"/>
      <c r="M247" s="74"/>
      <c r="N247" s="74"/>
      <c r="O247" s="74"/>
      <c r="P247" s="74"/>
      <c r="Q247" s="74"/>
      <c r="R247" s="74"/>
      <c r="S247" s="70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0"/>
      <c r="AH247" s="70"/>
      <c r="AI247" s="70"/>
    </row>
    <row r="248" spans="2:35" x14ac:dyDescent="0.25">
      <c r="B248" s="71"/>
      <c r="C248" s="70"/>
      <c r="D248" s="70"/>
      <c r="E248" s="73"/>
      <c r="F248" s="73"/>
      <c r="G248" s="73"/>
      <c r="H248" s="73"/>
      <c r="I248" s="74"/>
      <c r="K248" s="74"/>
      <c r="L248" s="74"/>
      <c r="M248" s="74"/>
      <c r="N248" s="74"/>
      <c r="O248" s="74"/>
      <c r="P248" s="74"/>
      <c r="Q248" s="74"/>
      <c r="R248" s="74"/>
      <c r="S248" s="70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0"/>
      <c r="AH248" s="70"/>
      <c r="AI248" s="70"/>
    </row>
    <row r="249" spans="2:35" x14ac:dyDescent="0.25">
      <c r="B249" s="71"/>
      <c r="C249" s="70"/>
      <c r="D249" s="70"/>
      <c r="E249" s="73"/>
      <c r="F249" s="73"/>
      <c r="G249" s="73"/>
      <c r="H249" s="73"/>
      <c r="I249" s="74"/>
      <c r="K249" s="74"/>
      <c r="L249" s="74"/>
      <c r="M249" s="74"/>
      <c r="N249" s="74"/>
      <c r="O249" s="74"/>
      <c r="P249" s="74"/>
      <c r="Q249" s="74"/>
      <c r="R249" s="74"/>
      <c r="S249" s="70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0"/>
      <c r="AH249" s="70"/>
      <c r="AI249" s="70"/>
    </row>
    <row r="250" spans="2:35" x14ac:dyDescent="0.25">
      <c r="B250" s="71"/>
      <c r="C250" s="70"/>
      <c r="D250" s="70"/>
      <c r="E250" s="73"/>
      <c r="F250" s="73"/>
      <c r="G250" s="73"/>
      <c r="H250" s="73"/>
      <c r="I250" s="74"/>
      <c r="K250" s="74"/>
      <c r="L250" s="74"/>
      <c r="M250" s="74"/>
      <c r="N250" s="74"/>
      <c r="O250" s="74"/>
      <c r="P250" s="74"/>
      <c r="Q250" s="74"/>
      <c r="R250" s="74"/>
      <c r="S250" s="70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0"/>
      <c r="AH250" s="70"/>
      <c r="AI250" s="70"/>
    </row>
    <row r="251" spans="2:35" x14ac:dyDescent="0.25">
      <c r="B251" s="71"/>
      <c r="C251" s="70"/>
      <c r="D251" s="70"/>
      <c r="E251" s="73"/>
      <c r="F251" s="73"/>
      <c r="G251" s="73"/>
      <c r="H251" s="73"/>
      <c r="I251" s="74"/>
      <c r="K251" s="74"/>
      <c r="L251" s="74"/>
      <c r="M251" s="74"/>
      <c r="N251" s="74"/>
      <c r="O251" s="74"/>
      <c r="P251" s="74"/>
      <c r="Q251" s="74"/>
      <c r="R251" s="74"/>
      <c r="S251" s="70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0"/>
      <c r="AH251" s="70"/>
      <c r="AI251" s="70"/>
    </row>
    <row r="252" spans="2:35" x14ac:dyDescent="0.25">
      <c r="B252" s="71"/>
      <c r="C252" s="70"/>
      <c r="D252" s="70"/>
      <c r="E252" s="73"/>
      <c r="F252" s="73"/>
      <c r="G252" s="73"/>
      <c r="H252" s="73"/>
      <c r="I252" s="74"/>
      <c r="K252" s="74"/>
      <c r="L252" s="74"/>
      <c r="M252" s="74"/>
      <c r="N252" s="74"/>
      <c r="O252" s="74"/>
      <c r="P252" s="74"/>
      <c r="Q252" s="74"/>
      <c r="R252" s="74"/>
      <c r="S252" s="70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0"/>
      <c r="AH252" s="70"/>
      <c r="AI252" s="70"/>
    </row>
    <row r="253" spans="2:35" x14ac:dyDescent="0.25">
      <c r="B253" s="71"/>
      <c r="C253" s="70"/>
      <c r="D253" s="70"/>
      <c r="E253" s="73"/>
      <c r="F253" s="73"/>
      <c r="G253" s="73"/>
      <c r="H253" s="73"/>
      <c r="I253" s="74"/>
      <c r="K253" s="74"/>
      <c r="L253" s="74"/>
      <c r="M253" s="74"/>
      <c r="N253" s="74"/>
      <c r="O253" s="74"/>
      <c r="P253" s="74"/>
      <c r="Q253" s="74"/>
      <c r="R253" s="74"/>
      <c r="S253" s="70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0"/>
      <c r="AH253" s="70"/>
      <c r="AI253" s="70"/>
    </row>
    <row r="254" spans="2:35" x14ac:dyDescent="0.25">
      <c r="B254" s="71"/>
      <c r="C254" s="70"/>
      <c r="D254" s="70"/>
      <c r="E254" s="73"/>
      <c r="F254" s="73"/>
      <c r="G254" s="73"/>
      <c r="H254" s="73"/>
      <c r="I254" s="74"/>
      <c r="K254" s="74"/>
      <c r="L254" s="74"/>
      <c r="M254" s="74"/>
      <c r="N254" s="74"/>
      <c r="O254" s="74"/>
      <c r="P254" s="74"/>
      <c r="Q254" s="74"/>
      <c r="R254" s="74"/>
      <c r="S254" s="70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0"/>
      <c r="AH254" s="70"/>
      <c r="AI254" s="70"/>
    </row>
    <row r="255" spans="2:35" x14ac:dyDescent="0.25">
      <c r="B255" s="71"/>
      <c r="C255" s="70"/>
      <c r="D255" s="70"/>
      <c r="E255" s="73"/>
      <c r="F255" s="73"/>
      <c r="G255" s="73"/>
      <c r="H255" s="73"/>
      <c r="I255" s="74"/>
      <c r="K255" s="74"/>
      <c r="L255" s="74"/>
      <c r="M255" s="74"/>
      <c r="N255" s="74"/>
      <c r="O255" s="74"/>
      <c r="P255" s="74"/>
      <c r="Q255" s="74"/>
      <c r="R255" s="74"/>
      <c r="S255" s="70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0"/>
      <c r="AH255" s="70"/>
      <c r="AI255" s="70"/>
    </row>
    <row r="256" spans="2:35" x14ac:dyDescent="0.25">
      <c r="B256" s="71"/>
      <c r="C256" s="70"/>
      <c r="D256" s="70"/>
      <c r="E256" s="73"/>
      <c r="F256" s="73"/>
      <c r="G256" s="73"/>
      <c r="H256" s="73"/>
      <c r="I256" s="74"/>
      <c r="K256" s="74"/>
      <c r="L256" s="74"/>
      <c r="M256" s="74"/>
      <c r="N256" s="74"/>
      <c r="O256" s="74"/>
      <c r="P256" s="74"/>
      <c r="Q256" s="74"/>
      <c r="R256" s="74"/>
      <c r="S256" s="70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0"/>
      <c r="AH256" s="70"/>
      <c r="AI256" s="70"/>
    </row>
    <row r="257" spans="2:35" x14ac:dyDescent="0.25">
      <c r="B257" s="71"/>
      <c r="C257" s="70"/>
      <c r="D257" s="70"/>
      <c r="E257" s="73"/>
      <c r="F257" s="73"/>
      <c r="G257" s="73"/>
      <c r="H257" s="73"/>
      <c r="I257" s="74"/>
      <c r="K257" s="74"/>
      <c r="L257" s="74"/>
      <c r="M257" s="74"/>
      <c r="N257" s="74"/>
      <c r="O257" s="74"/>
      <c r="P257" s="74"/>
      <c r="Q257" s="74"/>
      <c r="R257" s="74"/>
      <c r="S257" s="70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0"/>
      <c r="AH257" s="70"/>
      <c r="AI257" s="70"/>
    </row>
    <row r="258" spans="2:35" x14ac:dyDescent="0.25">
      <c r="B258" s="71"/>
      <c r="C258" s="70"/>
      <c r="D258" s="70"/>
      <c r="E258" s="73"/>
      <c r="F258" s="73"/>
      <c r="G258" s="73"/>
      <c r="H258" s="73"/>
      <c r="I258" s="74"/>
      <c r="K258" s="74"/>
      <c r="L258" s="74"/>
      <c r="M258" s="74"/>
      <c r="N258" s="74"/>
      <c r="O258" s="74"/>
      <c r="P258" s="74"/>
      <c r="Q258" s="74"/>
      <c r="R258" s="74"/>
      <c r="S258" s="70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0"/>
      <c r="AH258" s="70"/>
      <c r="AI258" s="70"/>
    </row>
    <row r="262" spans="2:35" x14ac:dyDescent="0.25">
      <c r="B262" s="70"/>
      <c r="C262" s="70"/>
      <c r="D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</row>
    <row r="263" spans="2:35" x14ac:dyDescent="0.25">
      <c r="B263" s="70"/>
      <c r="C263" s="70"/>
      <c r="D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</row>
    <row r="264" spans="2:35" x14ac:dyDescent="0.25">
      <c r="B264" s="70"/>
      <c r="C264" s="70"/>
      <c r="D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</row>
    <row r="265" spans="2:35" x14ac:dyDescent="0.25">
      <c r="B265" s="70"/>
      <c r="C265" s="70"/>
      <c r="D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</row>
    <row r="266" spans="2:35" x14ac:dyDescent="0.25">
      <c r="B266" s="70"/>
      <c r="C266" s="70"/>
      <c r="D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</row>
  </sheetData>
  <mergeCells count="6">
    <mergeCell ref="I6:P6"/>
    <mergeCell ref="U6:AA6"/>
    <mergeCell ref="A6:A7"/>
    <mergeCell ref="B6:B7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FF0000"/>
    <pageSetUpPr fitToPage="1"/>
  </sheetPr>
  <dimension ref="A1:K151"/>
  <sheetViews>
    <sheetView tabSelected="1" zoomScale="90" zoomScaleNormal="90" workbookViewId="0">
      <selection activeCell="H5" sqref="H5"/>
    </sheetView>
  </sheetViews>
  <sheetFormatPr defaultColWidth="8.85546875" defaultRowHeight="15.75" x14ac:dyDescent="0.25"/>
  <cols>
    <col min="1" max="1" width="6.85546875" style="185" customWidth="1"/>
    <col min="2" max="2" width="58.42578125" style="5" customWidth="1"/>
    <col min="3" max="4" width="26.28515625" style="6" customWidth="1"/>
    <col min="5" max="6" width="26.28515625" style="5" customWidth="1"/>
    <col min="7" max="7" width="13.140625" style="5" customWidth="1"/>
    <col min="8" max="8" width="15.140625" style="5" customWidth="1"/>
    <col min="9" max="16384" width="8.85546875" style="5"/>
  </cols>
  <sheetData>
    <row r="1" spans="1:11" ht="18.75" customHeight="1" x14ac:dyDescent="0.25">
      <c r="B1" s="34"/>
      <c r="C1" s="34"/>
      <c r="D1" s="222"/>
      <c r="E1" s="222"/>
      <c r="F1" s="186"/>
      <c r="H1" s="10" t="s">
        <v>44</v>
      </c>
    </row>
    <row r="2" spans="1:11" ht="18.75" customHeight="1" x14ac:dyDescent="0.25">
      <c r="D2" s="221"/>
      <c r="E2" s="221"/>
      <c r="F2" s="152"/>
    </row>
    <row r="3" spans="1:11" x14ac:dyDescent="0.25">
      <c r="D3" s="221"/>
      <c r="E3" s="221"/>
      <c r="F3" s="187"/>
    </row>
    <row r="4" spans="1:11" ht="18.75" customHeight="1" x14ac:dyDescent="0.25">
      <c r="D4" s="221"/>
      <c r="E4" s="221"/>
      <c r="F4" s="152"/>
    </row>
    <row r="5" spans="1:11" ht="57.75" customHeight="1" x14ac:dyDescent="0.25">
      <c r="B5" s="226" t="s">
        <v>316</v>
      </c>
      <c r="C5" s="226"/>
      <c r="D5" s="226"/>
      <c r="E5" s="226"/>
      <c r="F5" s="226"/>
    </row>
    <row r="6" spans="1:11" ht="44.25" customHeight="1" x14ac:dyDescent="0.25">
      <c r="B6" s="156" t="s">
        <v>617</v>
      </c>
      <c r="C6" s="227" t="str">
        <f>A10</f>
        <v>КП "ЖЕК-13" ЧМР</v>
      </c>
      <c r="D6" s="227"/>
      <c r="E6" s="227"/>
      <c r="F6" s="227"/>
    </row>
    <row r="7" spans="1:11" ht="18.75" x14ac:dyDescent="0.25">
      <c r="D7" s="28"/>
      <c r="F7" s="28"/>
    </row>
    <row r="8" spans="1:11" ht="24.75" customHeight="1" thickBot="1" x14ac:dyDescent="0.3">
      <c r="A8" s="223" t="s">
        <v>619</v>
      </c>
      <c r="B8" s="224"/>
      <c r="C8" s="224"/>
      <c r="D8" s="224"/>
      <c r="E8" s="224"/>
      <c r="F8" s="225"/>
    </row>
    <row r="9" spans="1:11" ht="18.75" hidden="1" customHeight="1" x14ac:dyDescent="0.25">
      <c r="A9" s="219" t="s">
        <v>269</v>
      </c>
      <c r="B9" s="219"/>
      <c r="C9" s="219"/>
      <c r="D9" s="219"/>
      <c r="E9" s="219"/>
      <c r="F9" s="219"/>
    </row>
    <row r="10" spans="1:11" ht="24" hidden="1" customHeight="1" x14ac:dyDescent="0.25">
      <c r="A10" s="217" t="s">
        <v>315</v>
      </c>
      <c r="B10" s="217"/>
      <c r="C10" s="217"/>
      <c r="D10" s="217"/>
      <c r="E10" s="217"/>
      <c r="F10" s="217"/>
    </row>
    <row r="11" spans="1:11" ht="15.75" hidden="1" customHeight="1" thickBot="1" x14ac:dyDescent="0.3">
      <c r="A11" s="218" t="s">
        <v>238</v>
      </c>
      <c r="B11" s="218"/>
      <c r="C11" s="218"/>
      <c r="D11" s="218"/>
      <c r="E11" s="218"/>
      <c r="F11" s="218"/>
    </row>
    <row r="12" spans="1:11" ht="137.25" customHeight="1" thickBot="1" x14ac:dyDescent="0.3">
      <c r="A12" s="30" t="s">
        <v>620</v>
      </c>
      <c r="B12" s="31" t="s">
        <v>43</v>
      </c>
      <c r="C12" s="32" t="s">
        <v>222</v>
      </c>
      <c r="D12" s="19" t="s">
        <v>223</v>
      </c>
      <c r="E12" s="19" t="s">
        <v>224</v>
      </c>
      <c r="F12" s="32" t="s">
        <v>225</v>
      </c>
      <c r="G12" s="85"/>
      <c r="H12" s="85"/>
      <c r="I12" s="12"/>
      <c r="J12" s="7"/>
      <c r="K12" s="7"/>
    </row>
    <row r="13" spans="1:11" ht="27" customHeight="1" x14ac:dyDescent="0.25">
      <c r="A13" s="29"/>
      <c r="B13" s="157" t="s">
        <v>228</v>
      </c>
      <c r="C13" s="164"/>
      <c r="D13" s="165">
        <f>VLOOKUP($A$10,'2021 наростаючий'!$C$8:$DV$226,4,FALSE)</f>
        <v>340401.93000000005</v>
      </c>
      <c r="E13" s="165">
        <f>VLOOKUP($A$10,'2021 наростаючий'!$C$8:$DV$226,5,FALSE)</f>
        <v>218088.79999999993</v>
      </c>
      <c r="F13" s="165">
        <f>VLOOKUP($A$10,'2021 наростаючий'!$C$8:$DV$226,6,FALSE)</f>
        <v>5450.73</v>
      </c>
      <c r="G13" s="85"/>
      <c r="H13" s="85"/>
      <c r="I13" s="7"/>
      <c r="J13" s="7"/>
      <c r="K13" s="7"/>
    </row>
    <row r="14" spans="1:11" ht="27" customHeight="1" x14ac:dyDescent="0.25">
      <c r="A14" s="27" t="s">
        <v>239</v>
      </c>
      <c r="B14" s="158" t="s">
        <v>233</v>
      </c>
      <c r="C14" s="166"/>
      <c r="D14" s="166"/>
      <c r="E14" s="167"/>
      <c r="F14" s="168"/>
      <c r="G14" s="85"/>
      <c r="H14" s="85"/>
      <c r="I14" s="7"/>
      <c r="J14" s="7"/>
      <c r="K14" s="7"/>
    </row>
    <row r="15" spans="1:11" s="8" customFormat="1" ht="34.5" customHeight="1" x14ac:dyDescent="0.25">
      <c r="A15" s="27" t="s">
        <v>240</v>
      </c>
      <c r="B15" s="159" t="s">
        <v>190</v>
      </c>
      <c r="C15" s="169">
        <f>SUM(C16:C23)</f>
        <v>5545805.8800000008</v>
      </c>
      <c r="D15" s="170">
        <f t="shared" ref="D15:F15" si="0">SUM(D16:D23)</f>
        <v>0.81950082194701557</v>
      </c>
      <c r="E15" s="170">
        <f t="shared" si="0"/>
        <v>0.81950082194701557</v>
      </c>
      <c r="F15" s="170">
        <f t="shared" si="0"/>
        <v>0.81950082194701557</v>
      </c>
      <c r="G15" s="99"/>
      <c r="H15" s="86"/>
      <c r="I15" s="12"/>
      <c r="J15" s="12"/>
      <c r="K15" s="12"/>
    </row>
    <row r="16" spans="1:11" ht="24.95" customHeight="1" x14ac:dyDescent="0.25">
      <c r="A16" s="26" t="s">
        <v>241</v>
      </c>
      <c r="B16" s="160" t="s">
        <v>191</v>
      </c>
      <c r="C16" s="171">
        <f>VLOOKUP($A$10,'2021 наростаючий'!$C$8:$DV$226,7,FALSE)*12</f>
        <v>1492860.1200000003</v>
      </c>
      <c r="D16" s="172">
        <f>C16/($D$13+$E$13+$F$13)/12</f>
        <v>0.22059915580599454</v>
      </c>
      <c r="E16" s="172">
        <f>C16/($D$13+$E$13+$F$13)/12</f>
        <v>0.22059915580599454</v>
      </c>
      <c r="F16" s="172">
        <f t="shared" ref="F16:F23" si="1">C16/($D$13+$E$13+$F$13)/12</f>
        <v>0.22059915580599454</v>
      </c>
      <c r="G16" s="86"/>
      <c r="H16" s="86"/>
      <c r="I16" s="7"/>
      <c r="J16" s="7"/>
      <c r="K16" s="7"/>
    </row>
    <row r="17" spans="1:11" ht="24.95" customHeight="1" x14ac:dyDescent="0.25">
      <c r="A17" s="26" t="s">
        <v>199</v>
      </c>
      <c r="B17" s="160" t="s">
        <v>192</v>
      </c>
      <c r="C17" s="171">
        <f>VLOOKUP($A$10,'2021 наростаючий'!$C$8:$DV$226,8,FALSE)*12</f>
        <v>477338.63999999984</v>
      </c>
      <c r="D17" s="172">
        <f t="shared" ref="D17:D23" si="2">C17/($D$13+$E$13+$F$13)/12</f>
        <v>7.0536080110158925E-2</v>
      </c>
      <c r="E17" s="172">
        <f>C17/($D$13+$E$13+$F$13)/12</f>
        <v>7.0536080110158925E-2</v>
      </c>
      <c r="F17" s="172">
        <f t="shared" si="1"/>
        <v>7.0536080110158925E-2</v>
      </c>
      <c r="G17" s="86"/>
      <c r="H17" s="86"/>
      <c r="I17" s="7"/>
      <c r="J17" s="7"/>
      <c r="K17" s="7"/>
    </row>
    <row r="18" spans="1:11" ht="24.95" customHeight="1" x14ac:dyDescent="0.25">
      <c r="A18" s="26" t="s">
        <v>200</v>
      </c>
      <c r="B18" s="160" t="s">
        <v>193</v>
      </c>
      <c r="C18" s="171">
        <f>VLOOKUP($A$10,'2021 наростаючий'!$C$8:$DV$226,9,FALSE)*12</f>
        <v>956780.6399999999</v>
      </c>
      <c r="D18" s="172">
        <f t="shared" si="2"/>
        <v>0.14138297262272576</v>
      </c>
      <c r="E18" s="172">
        <f t="shared" ref="E18:E22" si="3">C18/($D$13+$E$13+$F$13)/12</f>
        <v>0.14138297262272576</v>
      </c>
      <c r="F18" s="172">
        <f t="shared" si="1"/>
        <v>0.14138297262272576</v>
      </c>
      <c r="G18" s="86"/>
      <c r="H18" s="86"/>
      <c r="I18" s="7"/>
      <c r="J18" s="7"/>
      <c r="K18" s="7"/>
    </row>
    <row r="19" spans="1:11" ht="24.95" customHeight="1" x14ac:dyDescent="0.25">
      <c r="A19" s="26" t="s">
        <v>201</v>
      </c>
      <c r="B19" s="160" t="s">
        <v>194</v>
      </c>
      <c r="C19" s="171">
        <f>VLOOKUP($A$10,'2021 наростаючий'!$C$8:$DV$226,10,FALSE)*12</f>
        <v>213389.28000000009</v>
      </c>
      <c r="D19" s="172">
        <f t="shared" si="2"/>
        <v>3.1532421822648059E-2</v>
      </c>
      <c r="E19" s="172">
        <f t="shared" si="3"/>
        <v>3.1532421822648059E-2</v>
      </c>
      <c r="F19" s="172">
        <f t="shared" si="1"/>
        <v>3.1532421822648059E-2</v>
      </c>
      <c r="G19" s="86"/>
      <c r="H19" s="86"/>
      <c r="I19" s="7"/>
      <c r="J19" s="7"/>
      <c r="K19" s="7"/>
    </row>
    <row r="20" spans="1:11" ht="24.95" customHeight="1" x14ac:dyDescent="0.25">
      <c r="A20" s="26" t="s">
        <v>202</v>
      </c>
      <c r="B20" s="160" t="s">
        <v>195</v>
      </c>
      <c r="C20" s="171">
        <f>VLOOKUP($A$10,'2021 наростаючий'!$C$8:$DV$226,11,FALSE)*12</f>
        <v>65172.959999999992</v>
      </c>
      <c r="D20" s="172">
        <f t="shared" si="2"/>
        <v>9.6305740670317077E-3</v>
      </c>
      <c r="E20" s="172">
        <f t="shared" si="3"/>
        <v>9.6305740670317077E-3</v>
      </c>
      <c r="F20" s="172">
        <f t="shared" si="1"/>
        <v>9.6305740670317077E-3</v>
      </c>
      <c r="G20" s="86"/>
      <c r="H20" s="86"/>
      <c r="I20" s="7"/>
      <c r="J20" s="7"/>
      <c r="K20" s="7"/>
    </row>
    <row r="21" spans="1:11" ht="24.95" customHeight="1" x14ac:dyDescent="0.25">
      <c r="A21" s="26" t="s">
        <v>205</v>
      </c>
      <c r="B21" s="160" t="s">
        <v>196</v>
      </c>
      <c r="C21" s="171">
        <f>VLOOKUP($A$10,'2021 наростаючий'!$C$8:$DV$226,12,FALSE)*12</f>
        <v>1335963.5999999996</v>
      </c>
      <c r="D21" s="172">
        <f t="shared" si="2"/>
        <v>0.19741463945566262</v>
      </c>
      <c r="E21" s="172">
        <f t="shared" si="3"/>
        <v>0.19741463945566262</v>
      </c>
      <c r="F21" s="172">
        <f t="shared" si="1"/>
        <v>0.19741463945566262</v>
      </c>
      <c r="G21" s="86"/>
      <c r="H21" s="86"/>
      <c r="I21" s="7"/>
      <c r="J21" s="7"/>
      <c r="K21" s="7"/>
    </row>
    <row r="22" spans="1:11" ht="24.95" customHeight="1" x14ac:dyDescent="0.25">
      <c r="A22" s="26" t="s">
        <v>206</v>
      </c>
      <c r="B22" s="160" t="s">
        <v>197</v>
      </c>
      <c r="C22" s="171">
        <f>VLOOKUP($A$10,'2021 наростаючий'!$C$8:$DV$226,13,FALSE)*12</f>
        <v>0</v>
      </c>
      <c r="D22" s="172">
        <f t="shared" si="2"/>
        <v>0</v>
      </c>
      <c r="E22" s="172">
        <f t="shared" si="3"/>
        <v>0</v>
      </c>
      <c r="F22" s="172">
        <f t="shared" si="1"/>
        <v>0</v>
      </c>
      <c r="G22" s="86"/>
      <c r="H22" s="86"/>
      <c r="I22" s="7"/>
      <c r="J22" s="7"/>
      <c r="K22" s="7"/>
    </row>
    <row r="23" spans="1:11" ht="24.95" customHeight="1" x14ac:dyDescent="0.25">
      <c r="A23" s="26" t="s">
        <v>209</v>
      </c>
      <c r="B23" s="160" t="s">
        <v>198</v>
      </c>
      <c r="C23" s="171">
        <f>VLOOKUP($A$10,'2021 наростаючий'!$C$8:$DV$226,14,FALSE)*12</f>
        <v>1004300.6400000001</v>
      </c>
      <c r="D23" s="172">
        <f t="shared" si="2"/>
        <v>0.14840497806279399</v>
      </c>
      <c r="E23" s="172">
        <f>C23/($D$13+$E$13+$F$13)/12</f>
        <v>0.14840497806279399</v>
      </c>
      <c r="F23" s="172">
        <f t="shared" si="1"/>
        <v>0.14840497806279399</v>
      </c>
      <c r="G23" s="86"/>
      <c r="H23" s="86"/>
      <c r="I23" s="7"/>
      <c r="J23" s="7"/>
      <c r="K23" s="7"/>
    </row>
    <row r="24" spans="1:11" s="8" customFormat="1" ht="24.95" customHeight="1" x14ac:dyDescent="0.25">
      <c r="A24" s="27" t="s">
        <v>45</v>
      </c>
      <c r="B24" s="159" t="s">
        <v>33</v>
      </c>
      <c r="C24" s="173">
        <f>VLOOKUP($A$10,'2021 наростаючий'!$C$8:$DV$237,15,FALSE)*12</f>
        <v>3697120.2</v>
      </c>
      <c r="D24" s="174">
        <v>0</v>
      </c>
      <c r="E24" s="174">
        <f>IF(C24=0,0,C24/$E$13/12)</f>
        <v>1.4126968005693099</v>
      </c>
      <c r="F24" s="174">
        <v>0</v>
      </c>
      <c r="G24" s="99"/>
      <c r="H24" s="86"/>
      <c r="I24" s="12"/>
      <c r="J24" s="12"/>
      <c r="K24" s="12"/>
    </row>
    <row r="25" spans="1:11" s="8" customFormat="1" ht="24.95" customHeight="1" x14ac:dyDescent="0.25">
      <c r="A25" s="27" t="s">
        <v>242</v>
      </c>
      <c r="B25" s="159" t="s">
        <v>34</v>
      </c>
      <c r="C25" s="173">
        <f>VLOOKUP($A$10,'2021 наростаючий'!$C$8:$DV$237,16,FALSE)*12</f>
        <v>17645.04</v>
      </c>
      <c r="D25" s="174">
        <v>0</v>
      </c>
      <c r="E25" s="174">
        <f>IF(C25=0,0,C25/$E$13/12)</f>
        <v>6.7422994670061033E-3</v>
      </c>
      <c r="F25" s="174">
        <v>0</v>
      </c>
      <c r="G25" s="101"/>
      <c r="H25" s="86"/>
      <c r="I25" s="12"/>
      <c r="J25" s="12"/>
      <c r="K25" s="12"/>
    </row>
    <row r="26" spans="1:11" s="8" customFormat="1" ht="24.95" customHeight="1" x14ac:dyDescent="0.25">
      <c r="A26" s="27" t="s">
        <v>243</v>
      </c>
      <c r="B26" s="159" t="s">
        <v>37</v>
      </c>
      <c r="C26" s="173">
        <f>VLOOKUP($A$10,'2021 наростаючий'!$C$8:$DV$237,17,FALSE)*12</f>
        <v>1105201.9200000004</v>
      </c>
      <c r="D26" s="174">
        <f>C26/($D$13+$E$13+$F$13)/12</f>
        <v>0.16331510720988671</v>
      </c>
      <c r="E26" s="174">
        <f>C26/($D$13+$E$13+$F$13)/12</f>
        <v>0.16331510720988671</v>
      </c>
      <c r="F26" s="174">
        <f t="shared" ref="F26:F38" si="4">C26/($D$13+$E$13+$F$13)/12</f>
        <v>0.16331510720988671</v>
      </c>
      <c r="G26" s="101"/>
      <c r="H26" s="86"/>
      <c r="I26" s="12"/>
      <c r="J26" s="12"/>
      <c r="K26" s="12"/>
    </row>
    <row r="27" spans="1:11" s="8" customFormat="1" ht="32.25" customHeight="1" x14ac:dyDescent="0.25">
      <c r="A27" s="27" t="s">
        <v>244</v>
      </c>
      <c r="B27" s="159" t="s">
        <v>203</v>
      </c>
      <c r="C27" s="173">
        <v>0</v>
      </c>
      <c r="D27" s="174">
        <f>C27/($D$13+$E$13+$F$13)/12</f>
        <v>0</v>
      </c>
      <c r="E27" s="174">
        <f>C27/($D$13+$E$13+$F$13)/12</f>
        <v>0</v>
      </c>
      <c r="F27" s="174">
        <f t="shared" si="4"/>
        <v>0</v>
      </c>
      <c r="G27" s="86"/>
      <c r="H27" s="86"/>
      <c r="I27" s="12"/>
      <c r="J27" s="12"/>
      <c r="K27" s="12"/>
    </row>
    <row r="28" spans="1:11" s="94" customFormat="1" ht="82.5" customHeight="1" x14ac:dyDescent="0.25">
      <c r="A28" s="92" t="s">
        <v>245</v>
      </c>
      <c r="B28" s="184" t="s">
        <v>204</v>
      </c>
      <c r="C28" s="175">
        <f>VLOOKUP($A$10,'2021 наростаючий'!$C$8:$DV$237,18,FALSE)*12</f>
        <v>9409864.0800000057</v>
      </c>
      <c r="D28" s="176">
        <f>C28/($D$13+$E$13+$F$13)/12</f>
        <v>1.3904906725602342</v>
      </c>
      <c r="E28" s="176">
        <f>C28/($D$13+$E$13+$F$13)/12</f>
        <v>1.3904906725602342</v>
      </c>
      <c r="F28" s="176">
        <f t="shared" si="4"/>
        <v>1.3904906725602342</v>
      </c>
      <c r="G28" s="100"/>
      <c r="H28" s="213"/>
      <c r="I28" s="93"/>
      <c r="J28" s="93"/>
      <c r="K28" s="93"/>
    </row>
    <row r="29" spans="1:11" s="8" customFormat="1" ht="24.95" customHeight="1" x14ac:dyDescent="0.25">
      <c r="A29" s="27" t="s">
        <v>246</v>
      </c>
      <c r="B29" s="159" t="s">
        <v>221</v>
      </c>
      <c r="C29" s="169">
        <f>SUM(C30:C36)</f>
        <v>5261147.7600000007</v>
      </c>
      <c r="D29" s="170">
        <f t="shared" ref="D29:E29" si="5">SUM(D30:D36)</f>
        <v>0.7774370410716035</v>
      </c>
      <c r="E29" s="170">
        <f t="shared" si="5"/>
        <v>0.7774370410716035</v>
      </c>
      <c r="F29" s="174">
        <f t="shared" si="4"/>
        <v>0.7774370410716035</v>
      </c>
      <c r="G29" s="100"/>
      <c r="H29" s="213"/>
      <c r="I29" s="12"/>
      <c r="J29" s="12"/>
      <c r="K29" s="12"/>
    </row>
    <row r="30" spans="1:11" ht="24.95" customHeight="1" x14ac:dyDescent="0.25">
      <c r="A30" s="26" t="s">
        <v>248</v>
      </c>
      <c r="B30" s="160" t="s">
        <v>191</v>
      </c>
      <c r="C30" s="171">
        <f>VLOOKUP($A$10,'2021 наростаючий'!$C$8:$DV$237,19,FALSE)*12</f>
        <v>1300562.2800000003</v>
      </c>
      <c r="D30" s="172">
        <f t="shared" ref="D30:D42" si="6">C30/($D$13+$E$13+$F$13)/12</f>
        <v>0.19218340499384465</v>
      </c>
      <c r="E30" s="172">
        <f t="shared" ref="E30:E42" si="7">C30/($D$13+$E$13+$F$13)/12</f>
        <v>0.19218340499384465</v>
      </c>
      <c r="F30" s="172">
        <f t="shared" si="4"/>
        <v>0.19218340499384465</v>
      </c>
      <c r="G30" s="86"/>
      <c r="H30" s="86"/>
      <c r="I30" s="7"/>
      <c r="J30" s="7"/>
      <c r="K30" s="7"/>
    </row>
    <row r="31" spans="1:11" ht="24.95" customHeight="1" x14ac:dyDescent="0.25">
      <c r="A31" s="26" t="s">
        <v>247</v>
      </c>
      <c r="B31" s="160" t="s">
        <v>192</v>
      </c>
      <c r="C31" s="171">
        <f>VLOOKUP($A$10,'2021 наростаючий'!$C$8:$DV$237,20,FALSE)*12</f>
        <v>748700.52000000025</v>
      </c>
      <c r="D31" s="172">
        <f t="shared" si="6"/>
        <v>0.11063508258463568</v>
      </c>
      <c r="E31" s="172">
        <f t="shared" si="7"/>
        <v>0.11063508258463568</v>
      </c>
      <c r="F31" s="172">
        <f t="shared" si="4"/>
        <v>0.11063508258463568</v>
      </c>
      <c r="G31" s="86"/>
      <c r="H31" s="86"/>
      <c r="I31" s="7"/>
      <c r="J31" s="7"/>
      <c r="K31" s="7"/>
    </row>
    <row r="32" spans="1:11" ht="24.95" customHeight="1" x14ac:dyDescent="0.25">
      <c r="A32" s="26" t="s">
        <v>249</v>
      </c>
      <c r="B32" s="160" t="s">
        <v>193</v>
      </c>
      <c r="C32" s="171">
        <f>VLOOKUP($A$10,'2021 наростаючий'!$C$8:$DV$237,21,FALSE)*12</f>
        <v>369793.20000000019</v>
      </c>
      <c r="D32" s="172">
        <f t="shared" si="6"/>
        <v>5.4644146929718584E-2</v>
      </c>
      <c r="E32" s="172">
        <f t="shared" si="7"/>
        <v>5.4644146929718584E-2</v>
      </c>
      <c r="F32" s="172">
        <f t="shared" si="4"/>
        <v>5.4644146929718584E-2</v>
      </c>
      <c r="G32" s="86"/>
      <c r="H32" s="86"/>
      <c r="I32" s="7"/>
      <c r="J32" s="7"/>
      <c r="K32" s="7"/>
    </row>
    <row r="33" spans="1:11" ht="24.95" customHeight="1" x14ac:dyDescent="0.25">
      <c r="A33" s="26" t="s">
        <v>250</v>
      </c>
      <c r="B33" s="160" t="s">
        <v>194</v>
      </c>
      <c r="C33" s="171">
        <f>VLOOKUP($A$10,'2021 наростаючий'!$C$8:$DV$237,22,FALSE)*12</f>
        <v>687933.3600000001</v>
      </c>
      <c r="D33" s="172">
        <f t="shared" si="6"/>
        <v>0.10165555126945271</v>
      </c>
      <c r="E33" s="172">
        <f t="shared" si="7"/>
        <v>0.10165555126945271</v>
      </c>
      <c r="F33" s="172">
        <f t="shared" si="4"/>
        <v>0.10165555126945271</v>
      </c>
      <c r="G33" s="86"/>
      <c r="H33" s="86"/>
      <c r="I33" s="7"/>
      <c r="J33" s="7"/>
      <c r="K33" s="7"/>
    </row>
    <row r="34" spans="1:11" ht="24.95" customHeight="1" x14ac:dyDescent="0.25">
      <c r="A34" s="26" t="s">
        <v>251</v>
      </c>
      <c r="B34" s="160" t="s">
        <v>195</v>
      </c>
      <c r="C34" s="171">
        <f>VLOOKUP($A$10,'2021 наростаючий'!$C$8:$DV$237,23,FALSE)*12</f>
        <v>400041.24</v>
      </c>
      <c r="D34" s="172">
        <f t="shared" si="6"/>
        <v>5.9113883912702579E-2</v>
      </c>
      <c r="E34" s="172">
        <f t="shared" si="7"/>
        <v>5.9113883912702579E-2</v>
      </c>
      <c r="F34" s="172">
        <f t="shared" si="4"/>
        <v>5.9113883912702579E-2</v>
      </c>
      <c r="G34" s="86"/>
      <c r="H34" s="86"/>
      <c r="I34" s="7"/>
      <c r="J34" s="7"/>
      <c r="K34" s="7"/>
    </row>
    <row r="35" spans="1:11" ht="24.95" customHeight="1" x14ac:dyDescent="0.25">
      <c r="A35" s="26" t="s">
        <v>252</v>
      </c>
      <c r="B35" s="160" t="s">
        <v>196</v>
      </c>
      <c r="C35" s="171">
        <f>VLOOKUP($A$10,'2021 наростаючий'!$C$8:$DV$237,24,FALSE)*12</f>
        <v>1695436.5599999996</v>
      </c>
      <c r="D35" s="172">
        <f t="shared" si="6"/>
        <v>0.25053376994129845</v>
      </c>
      <c r="E35" s="172">
        <f t="shared" si="7"/>
        <v>0.25053376994129845</v>
      </c>
      <c r="F35" s="172">
        <f t="shared" si="4"/>
        <v>0.25053376994129845</v>
      </c>
      <c r="G35" s="86"/>
      <c r="H35" s="86"/>
      <c r="I35" s="7"/>
      <c r="J35" s="7"/>
      <c r="K35" s="7"/>
    </row>
    <row r="36" spans="1:11" ht="24.95" customHeight="1" x14ac:dyDescent="0.25">
      <c r="A36" s="26" t="s">
        <v>253</v>
      </c>
      <c r="B36" s="160" t="s">
        <v>197</v>
      </c>
      <c r="C36" s="171">
        <f>VLOOKUP($A$10,'2021 наростаючий'!$C$8:$DV$237,25,FALSE)*12</f>
        <v>58680.600000000013</v>
      </c>
      <c r="D36" s="172">
        <f t="shared" si="6"/>
        <v>8.6712014399508795E-3</v>
      </c>
      <c r="E36" s="172">
        <f t="shared" si="7"/>
        <v>8.6712014399508795E-3</v>
      </c>
      <c r="F36" s="172">
        <f t="shared" si="4"/>
        <v>8.6712014399508795E-3</v>
      </c>
      <c r="G36" s="86"/>
      <c r="H36" s="86"/>
      <c r="I36" s="7"/>
      <c r="J36" s="7"/>
      <c r="K36" s="7"/>
    </row>
    <row r="37" spans="1:11" s="8" customFormat="1" ht="32.25" customHeight="1" x14ac:dyDescent="0.25">
      <c r="A37" s="27" t="s">
        <v>254</v>
      </c>
      <c r="B37" s="159" t="s">
        <v>207</v>
      </c>
      <c r="C37" s="173">
        <v>0</v>
      </c>
      <c r="D37" s="174">
        <f t="shared" si="6"/>
        <v>0</v>
      </c>
      <c r="E37" s="174">
        <f t="shared" si="7"/>
        <v>0</v>
      </c>
      <c r="F37" s="174">
        <f t="shared" si="4"/>
        <v>0</v>
      </c>
      <c r="G37" s="86"/>
      <c r="H37" s="86"/>
      <c r="I37" s="12"/>
      <c r="J37" s="12"/>
      <c r="K37" s="12"/>
    </row>
    <row r="38" spans="1:11" s="8" customFormat="1" ht="32.25" customHeight="1" x14ac:dyDescent="0.25">
      <c r="A38" s="27" t="s">
        <v>255</v>
      </c>
      <c r="B38" s="159" t="s">
        <v>208</v>
      </c>
      <c r="C38" s="173">
        <f>VLOOKUP($A$10,'2021 наростаючий'!$C$8:$DV$237,26,FALSE)*12</f>
        <v>9160284.7199999988</v>
      </c>
      <c r="D38" s="174">
        <f t="shared" si="6"/>
        <v>1.3536104616248643</v>
      </c>
      <c r="E38" s="174">
        <f t="shared" si="7"/>
        <v>1.3536104616248643</v>
      </c>
      <c r="F38" s="174">
        <f t="shared" si="4"/>
        <v>1.3536104616248643</v>
      </c>
      <c r="G38" s="101"/>
      <c r="H38" s="86"/>
      <c r="I38" s="12"/>
      <c r="J38" s="12"/>
      <c r="K38" s="12"/>
    </row>
    <row r="39" spans="1:11" s="8" customFormat="1" ht="32.25" customHeight="1" x14ac:dyDescent="0.25">
      <c r="A39" s="27" t="s">
        <v>256</v>
      </c>
      <c r="B39" s="159" t="s">
        <v>210</v>
      </c>
      <c r="C39" s="173">
        <f>VLOOKUP($A$10,'2021 наростаючий'!$C$8:$DV$237,27,FALSE)*12</f>
        <v>6645713.7600000016</v>
      </c>
      <c r="D39" s="174">
        <f t="shared" si="6"/>
        <v>0.9820336316468028</v>
      </c>
      <c r="E39" s="174">
        <f t="shared" si="7"/>
        <v>0.9820336316468028</v>
      </c>
      <c r="F39" s="174">
        <v>0</v>
      </c>
      <c r="G39" s="101"/>
      <c r="H39" s="86"/>
      <c r="I39" s="12"/>
      <c r="J39" s="12"/>
      <c r="K39" s="12"/>
    </row>
    <row r="40" spans="1:11" s="8" customFormat="1" ht="50.25" customHeight="1" x14ac:dyDescent="0.25">
      <c r="A40" s="27" t="s">
        <v>257</v>
      </c>
      <c r="B40" s="159" t="s">
        <v>211</v>
      </c>
      <c r="C40" s="173">
        <f>VLOOKUP($A$10,'2021 наростаючий'!$C$8:$DV$237,28,FALSE)*12</f>
        <v>785004.71999999974</v>
      </c>
      <c r="D40" s="174">
        <f t="shared" si="6"/>
        <v>0.11599973514981499</v>
      </c>
      <c r="E40" s="174">
        <f t="shared" si="7"/>
        <v>0.11599973514981499</v>
      </c>
      <c r="F40" s="174">
        <f>C40/($D$13+$E$13+$F$13)/12</f>
        <v>0.11599973514981499</v>
      </c>
      <c r="G40" s="101"/>
      <c r="H40" s="86"/>
      <c r="I40" s="12"/>
      <c r="J40" s="12"/>
      <c r="K40" s="12"/>
    </row>
    <row r="41" spans="1:11" s="8" customFormat="1" ht="24.95" customHeight="1" x14ac:dyDescent="0.25">
      <c r="A41" s="27" t="s">
        <v>258</v>
      </c>
      <c r="B41" s="159" t="s">
        <v>35</v>
      </c>
      <c r="C41" s="173">
        <f>VLOOKUP($A$10,'2021 наростаючий'!$C$8:$DV$237,29,FALSE)*12</f>
        <v>239890.67999999991</v>
      </c>
      <c r="D41" s="174">
        <f t="shared" si="6"/>
        <v>3.5448519780758796E-2</v>
      </c>
      <c r="E41" s="174">
        <f t="shared" si="7"/>
        <v>3.5448519780758796E-2</v>
      </c>
      <c r="F41" s="174">
        <f>C41/($D$13+$E$13+$F$13)/12</f>
        <v>3.5448519780758796E-2</v>
      </c>
      <c r="G41" s="101"/>
      <c r="H41" s="86"/>
      <c r="I41" s="12"/>
      <c r="J41" s="12"/>
      <c r="K41" s="12"/>
    </row>
    <row r="42" spans="1:11" s="8" customFormat="1" ht="24.95" customHeight="1" x14ac:dyDescent="0.25">
      <c r="A42" s="27" t="s">
        <v>259</v>
      </c>
      <c r="B42" s="159" t="s">
        <v>36</v>
      </c>
      <c r="C42" s="173">
        <f>VLOOKUP($A$10,'2021 наростаючий'!$C$8:$DV$237,30,FALSE)*12</f>
        <v>133873.55999999991</v>
      </c>
      <c r="D42" s="174">
        <f t="shared" si="6"/>
        <v>1.978242564396665E-2</v>
      </c>
      <c r="E42" s="174">
        <f t="shared" si="7"/>
        <v>1.978242564396665E-2</v>
      </c>
      <c r="F42" s="174">
        <f>C42/($D$13+$E$13+$F$13)/12</f>
        <v>1.978242564396665E-2</v>
      </c>
      <c r="G42" s="101"/>
      <c r="H42" s="86"/>
      <c r="I42" s="12"/>
      <c r="J42" s="12"/>
      <c r="K42" s="12"/>
    </row>
    <row r="43" spans="1:11" s="8" customFormat="1" ht="64.5" customHeight="1" x14ac:dyDescent="0.25">
      <c r="A43" s="27" t="s">
        <v>260</v>
      </c>
      <c r="B43" s="159" t="s">
        <v>212</v>
      </c>
      <c r="C43" s="169">
        <f>SUM(C44:C45)</f>
        <v>5098100.76</v>
      </c>
      <c r="D43" s="170">
        <f t="shared" ref="D43:E43" si="8">SUM(D44:D45)</f>
        <v>0.511358200193332</v>
      </c>
      <c r="E43" s="170">
        <f t="shared" si="8"/>
        <v>1.137092488244805</v>
      </c>
      <c r="F43" s="174">
        <v>0</v>
      </c>
      <c r="G43" s="101"/>
      <c r="H43" s="86"/>
      <c r="I43" s="12"/>
      <c r="J43" s="12"/>
      <c r="K43" s="12"/>
    </row>
    <row r="44" spans="1:11" ht="24.95" customHeight="1" x14ac:dyDescent="0.25">
      <c r="A44" s="26" t="s">
        <v>261</v>
      </c>
      <c r="B44" s="160" t="s">
        <v>213</v>
      </c>
      <c r="C44" s="171">
        <f>VLOOKUP($A$10,'2021 наростаючий'!$C$8:$DV$237,31,FALSE)*12</f>
        <v>3460513.0799999991</v>
      </c>
      <c r="D44" s="172">
        <f>C44/($D$13+$E$13+$F$13)/12</f>
        <v>0.511358200193332</v>
      </c>
      <c r="E44" s="172">
        <f>C44/($D$13+$E$13+$F$13)/12</f>
        <v>0.511358200193332</v>
      </c>
      <c r="F44" s="172">
        <v>0</v>
      </c>
      <c r="G44" s="86"/>
      <c r="H44" s="86"/>
      <c r="I44" s="7"/>
      <c r="J44" s="7"/>
      <c r="K44" s="7"/>
    </row>
    <row r="45" spans="1:11" ht="24.95" customHeight="1" x14ac:dyDescent="0.25">
      <c r="A45" s="26" t="s">
        <v>262</v>
      </c>
      <c r="B45" s="160" t="s">
        <v>214</v>
      </c>
      <c r="C45" s="171">
        <f>VLOOKUP($A$10,'2021 наростаючий'!$C$8:$DV$237,32,FALSE)*12</f>
        <v>1637587.6800000006</v>
      </c>
      <c r="D45" s="172">
        <v>0</v>
      </c>
      <c r="E45" s="172">
        <f>IFERROR(C45/$E$13/12,0)</f>
        <v>0.62573428805147302</v>
      </c>
      <c r="F45" s="172">
        <v>0</v>
      </c>
      <c r="G45" s="86"/>
      <c r="H45" s="86"/>
      <c r="J45" s="7"/>
      <c r="K45" s="7"/>
    </row>
    <row r="46" spans="1:11" ht="24.95" customHeight="1" x14ac:dyDescent="0.25">
      <c r="A46" s="27" t="s">
        <v>263</v>
      </c>
      <c r="B46" s="159" t="s">
        <v>215</v>
      </c>
      <c r="C46" s="173">
        <v>0</v>
      </c>
      <c r="D46" s="177">
        <v>0</v>
      </c>
      <c r="E46" s="177">
        <v>0</v>
      </c>
      <c r="F46" s="177">
        <v>0</v>
      </c>
      <c r="G46" s="86"/>
      <c r="H46" s="86"/>
      <c r="J46" s="7"/>
      <c r="K46" s="7"/>
    </row>
    <row r="47" spans="1:11" ht="32.25" customHeight="1" x14ac:dyDescent="0.25">
      <c r="A47" s="27" t="s">
        <v>264</v>
      </c>
      <c r="B47" s="159" t="s">
        <v>234</v>
      </c>
      <c r="C47" s="173">
        <f>(C15+C24+C25+C26+C27+C28+C29+C37+C38+C39+C40+C41+C42+C43+C46)</f>
        <v>47099653.080000013</v>
      </c>
      <c r="D47" s="177">
        <f>(D15+D24+D25+D26+D27+D28+D29+D37+D38+D39+D40+D41+D42+D43+D46)</f>
        <v>6.1689766168282789</v>
      </c>
      <c r="E47" s="177">
        <f>(E15+E24+E25+E26+E27+E28+E29+E37+E38+E39+E40+E41+E42+E43+E46)</f>
        <v>8.2141500049160676</v>
      </c>
      <c r="F47" s="177">
        <f t="shared" ref="F47" si="9">(F15+F24+F25+F26+F27+F28+F29+F37+F38+F39+F40+F41+F42+F43+F46)</f>
        <v>4.6755847849881444</v>
      </c>
      <c r="G47" s="99"/>
      <c r="H47" s="87"/>
      <c r="J47" s="7"/>
      <c r="K47" s="7"/>
    </row>
    <row r="48" spans="1:11" ht="32.25" customHeight="1" thickBot="1" x14ac:dyDescent="0.3">
      <c r="A48" s="27" t="s">
        <v>265</v>
      </c>
      <c r="B48" s="159" t="s">
        <v>235</v>
      </c>
      <c r="C48" s="173">
        <f>C47*1.2</f>
        <v>56519583.696000017</v>
      </c>
      <c r="D48" s="177">
        <f>D47*1.2</f>
        <v>7.4027719401939347</v>
      </c>
      <c r="E48" s="177">
        <f t="shared" ref="E48:F48" si="10">E47*1.2</f>
        <v>9.8569800058992811</v>
      </c>
      <c r="F48" s="177">
        <f t="shared" si="10"/>
        <v>5.610701741985773</v>
      </c>
      <c r="G48" s="86"/>
      <c r="H48" s="86"/>
      <c r="J48" s="7"/>
      <c r="K48" s="7"/>
    </row>
    <row r="49" spans="1:11" ht="24.95" customHeight="1" thickBot="1" x14ac:dyDescent="0.3">
      <c r="A49" s="33" t="s">
        <v>266</v>
      </c>
      <c r="B49" s="161" t="s">
        <v>236</v>
      </c>
      <c r="C49" s="178">
        <f>C48*0.05</f>
        <v>2825979.1848000009</v>
      </c>
      <c r="D49" s="179">
        <f>D48*0.05</f>
        <v>0.37013859700969676</v>
      </c>
      <c r="E49" s="179">
        <f t="shared" ref="E49" si="11">E48*0.05</f>
        <v>0.49284900029496409</v>
      </c>
      <c r="F49" s="179">
        <f>F48*0.05</f>
        <v>0.28053508709928865</v>
      </c>
      <c r="G49" s="99"/>
      <c r="H49" s="88"/>
      <c r="J49" s="7"/>
      <c r="K49" s="7"/>
    </row>
    <row r="50" spans="1:11" ht="24.95" customHeight="1" thickBot="1" x14ac:dyDescent="0.3">
      <c r="A50" s="33" t="s">
        <v>267</v>
      </c>
      <c r="B50" s="162" t="s">
        <v>216</v>
      </c>
      <c r="C50" s="180">
        <f>C48+C49</f>
        <v>59345562.880800016</v>
      </c>
      <c r="D50" s="180"/>
      <c r="E50" s="181"/>
      <c r="F50" s="181"/>
      <c r="G50" s="86"/>
      <c r="H50" s="86"/>
      <c r="I50" s="6"/>
    </row>
    <row r="51" spans="1:11" ht="24.95" customHeight="1" thickBot="1" x14ac:dyDescent="0.3">
      <c r="A51" s="33" t="s">
        <v>268</v>
      </c>
      <c r="B51" s="163" t="s">
        <v>237</v>
      </c>
      <c r="C51" s="182"/>
      <c r="D51" s="183">
        <f>D48+D49</f>
        <v>7.7729105372036313</v>
      </c>
      <c r="E51" s="183">
        <f>E48+E49</f>
        <v>10.349829006194245</v>
      </c>
      <c r="F51" s="183">
        <f>F48+F49</f>
        <v>5.8912368290850612</v>
      </c>
      <c r="G51" s="89"/>
      <c r="H51" s="89"/>
    </row>
    <row r="52" spans="1:11" ht="43.5" customHeight="1" x14ac:dyDescent="0.25">
      <c r="A52" s="220"/>
      <c r="B52" s="220"/>
      <c r="C52" s="220"/>
      <c r="D52" s="220"/>
      <c r="E52" s="220"/>
      <c r="F52" s="220"/>
      <c r="G52" s="90"/>
      <c r="H52" s="13"/>
    </row>
    <row r="53" spans="1:11" ht="57.75" customHeight="1" x14ac:dyDescent="0.25">
      <c r="B53" s="14"/>
      <c r="C53" s="15"/>
      <c r="D53" s="216" t="s">
        <v>618</v>
      </c>
      <c r="E53" s="216"/>
      <c r="F53" s="216"/>
      <c r="G53" s="155"/>
      <c r="H53" s="13"/>
    </row>
    <row r="54" spans="1:11" s="16" customFormat="1" ht="42.75" customHeight="1" x14ac:dyDescent="0.25">
      <c r="A54" s="188"/>
      <c r="B54" s="189"/>
      <c r="C54" s="190"/>
      <c r="D54" s="191"/>
      <c r="E54" s="215"/>
      <c r="F54" s="215"/>
      <c r="G54" s="189"/>
      <c r="H54" s="98"/>
    </row>
    <row r="55" spans="1:11" s="28" customFormat="1" ht="54" customHeight="1" x14ac:dyDescent="0.25">
      <c r="A55" s="192"/>
      <c r="B55" s="191"/>
      <c r="C55" s="193"/>
      <c r="D55" s="193"/>
      <c r="E55" s="214"/>
      <c r="F55" s="214"/>
      <c r="G55" s="194"/>
      <c r="H55" s="91"/>
    </row>
    <row r="56" spans="1:11" s="28" customFormat="1" ht="24" customHeight="1" x14ac:dyDescent="0.25">
      <c r="A56" s="195"/>
      <c r="B56" s="191"/>
      <c r="C56" s="193"/>
      <c r="D56" s="196"/>
      <c r="E56" s="197"/>
      <c r="F56" s="198"/>
      <c r="G56" s="194"/>
      <c r="H56" s="91"/>
    </row>
    <row r="57" spans="1:11" s="28" customFormat="1" ht="24" customHeight="1" x14ac:dyDescent="0.25">
      <c r="A57" s="192"/>
      <c r="B57" s="191"/>
      <c r="C57" s="193"/>
      <c r="D57" s="193"/>
      <c r="E57" s="214"/>
      <c r="F57" s="214"/>
      <c r="G57" s="194"/>
      <c r="H57" s="91"/>
    </row>
    <row r="58" spans="1:11" ht="18.75" x14ac:dyDescent="0.25">
      <c r="A58" s="199"/>
      <c r="B58" s="152"/>
      <c r="C58" s="200"/>
      <c r="D58" s="200"/>
      <c r="E58" s="189"/>
      <c r="F58" s="152"/>
      <c r="G58" s="152"/>
    </row>
    <row r="59" spans="1:11" s="28" customFormat="1" ht="27.75" customHeight="1" x14ac:dyDescent="0.25">
      <c r="A59" s="199"/>
      <c r="B59" s="191"/>
      <c r="C59" s="201"/>
      <c r="D59" s="201"/>
      <c r="E59" s="189"/>
      <c r="F59" s="202"/>
      <c r="G59" s="202"/>
    </row>
    <row r="60" spans="1:11" s="28" customFormat="1" ht="18.75" x14ac:dyDescent="0.25">
      <c r="A60" s="199"/>
      <c r="B60" s="202"/>
      <c r="C60" s="201"/>
      <c r="D60" s="201"/>
      <c r="E60" s="194"/>
      <c r="F60" s="202"/>
      <c r="G60" s="202"/>
    </row>
    <row r="61" spans="1:11" s="28" customFormat="1" ht="18.75" x14ac:dyDescent="0.25">
      <c r="A61" s="199"/>
      <c r="B61" s="202"/>
      <c r="C61" s="201"/>
      <c r="D61" s="201"/>
      <c r="E61" s="194"/>
      <c r="F61" s="194"/>
      <c r="G61" s="202"/>
    </row>
    <row r="62" spans="1:11" ht="61.5" customHeight="1" x14ac:dyDescent="0.25">
      <c r="A62" s="199"/>
      <c r="B62" s="152"/>
      <c r="C62" s="203"/>
      <c r="D62" s="203"/>
      <c r="E62" s="212"/>
      <c r="F62" s="212"/>
      <c r="G62" s="152"/>
    </row>
    <row r="63" spans="1:11" ht="24" customHeight="1" x14ac:dyDescent="0.25">
      <c r="A63" s="199"/>
      <c r="B63" s="204"/>
      <c r="C63" s="205"/>
      <c r="D63" s="206"/>
      <c r="E63" s="206"/>
      <c r="F63" s="206"/>
      <c r="G63" s="207"/>
      <c r="H63" s="13"/>
    </row>
    <row r="64" spans="1:11" ht="18.75" x14ac:dyDescent="0.25">
      <c r="A64" s="199"/>
      <c r="B64" s="152"/>
      <c r="C64" s="200"/>
      <c r="D64" s="200"/>
      <c r="E64" s="189"/>
      <c r="F64" s="152"/>
      <c r="G64" s="152"/>
    </row>
    <row r="65" spans="1:7" s="28" customFormat="1" ht="27.75" customHeight="1" x14ac:dyDescent="0.25">
      <c r="A65" s="199"/>
      <c r="B65" s="191"/>
      <c r="C65" s="201"/>
      <c r="D65" s="201"/>
      <c r="E65" s="189"/>
      <c r="F65" s="202"/>
      <c r="G65" s="202"/>
    </row>
    <row r="66" spans="1:7" s="28" customFormat="1" ht="18.75" x14ac:dyDescent="0.25">
      <c r="A66" s="199"/>
      <c r="B66" s="202"/>
      <c r="C66" s="201"/>
      <c r="D66" s="201"/>
      <c r="E66" s="194"/>
      <c r="F66" s="202"/>
      <c r="G66" s="202"/>
    </row>
    <row r="67" spans="1:7" s="28" customFormat="1" ht="18.75" x14ac:dyDescent="0.25">
      <c r="A67" s="199"/>
      <c r="B67" s="202"/>
      <c r="C67" s="201"/>
      <c r="D67" s="201"/>
      <c r="E67" s="194"/>
      <c r="F67" s="194"/>
      <c r="G67" s="202"/>
    </row>
    <row r="68" spans="1:7" ht="30" customHeight="1" x14ac:dyDescent="0.25">
      <c r="A68" s="199"/>
      <c r="B68" s="152"/>
      <c r="C68" s="203"/>
      <c r="D68" s="203"/>
      <c r="E68" s="212"/>
      <c r="F68" s="212"/>
      <c r="G68" s="152"/>
    </row>
    <row r="69" spans="1:7" x14ac:dyDescent="0.25">
      <c r="A69" s="199"/>
      <c r="B69" s="152"/>
      <c r="C69" s="203"/>
      <c r="D69" s="203"/>
      <c r="E69" s="152"/>
      <c r="F69" s="152"/>
      <c r="G69" s="152"/>
    </row>
    <row r="70" spans="1:7" x14ac:dyDescent="0.25">
      <c r="A70" s="199"/>
      <c r="B70" s="152"/>
      <c r="C70" s="203"/>
      <c r="D70" s="203"/>
      <c r="E70" s="152"/>
      <c r="F70" s="152"/>
      <c r="G70" s="152"/>
    </row>
    <row r="71" spans="1:7" x14ac:dyDescent="0.25">
      <c r="A71" s="199"/>
      <c r="B71" s="152"/>
      <c r="C71" s="203"/>
      <c r="D71" s="203"/>
      <c r="E71" s="152"/>
      <c r="F71" s="152"/>
      <c r="G71" s="152"/>
    </row>
    <row r="72" spans="1:7" x14ac:dyDescent="0.25">
      <c r="A72" s="199"/>
      <c r="B72" s="152"/>
      <c r="C72" s="203"/>
      <c r="D72" s="203"/>
      <c r="E72" s="152"/>
      <c r="F72" s="152"/>
      <c r="G72" s="152"/>
    </row>
    <row r="73" spans="1:7" x14ac:dyDescent="0.25">
      <c r="A73" s="199"/>
      <c r="B73" s="152"/>
      <c r="C73" s="203"/>
      <c r="D73" s="203"/>
      <c r="E73" s="152"/>
      <c r="F73" s="152"/>
      <c r="G73" s="152"/>
    </row>
    <row r="74" spans="1:7" x14ac:dyDescent="0.25">
      <c r="A74" s="199"/>
      <c r="B74" s="152"/>
      <c r="C74" s="203"/>
      <c r="D74" s="203"/>
      <c r="E74" s="152"/>
      <c r="F74" s="152"/>
      <c r="G74" s="152"/>
    </row>
    <row r="75" spans="1:7" x14ac:dyDescent="0.25">
      <c r="A75" s="199"/>
      <c r="B75" s="152"/>
      <c r="C75" s="203"/>
      <c r="D75" s="203"/>
      <c r="E75" s="152"/>
      <c r="F75" s="152"/>
      <c r="G75" s="152"/>
    </row>
    <row r="76" spans="1:7" x14ac:dyDescent="0.25">
      <c r="A76" s="199"/>
      <c r="B76" s="152"/>
      <c r="C76" s="203"/>
      <c r="D76" s="203"/>
      <c r="E76" s="152"/>
      <c r="F76" s="152"/>
      <c r="G76" s="152"/>
    </row>
    <row r="77" spans="1:7" x14ac:dyDescent="0.25">
      <c r="A77" s="199"/>
      <c r="B77" s="152"/>
      <c r="C77" s="203"/>
      <c r="D77" s="203"/>
      <c r="E77" s="152"/>
      <c r="F77" s="152"/>
      <c r="G77" s="152"/>
    </row>
    <row r="78" spans="1:7" x14ac:dyDescent="0.25">
      <c r="A78" s="199"/>
      <c r="B78" s="152"/>
      <c r="C78" s="203"/>
      <c r="D78" s="203"/>
      <c r="E78" s="152"/>
      <c r="F78" s="152"/>
      <c r="G78" s="152"/>
    </row>
    <row r="79" spans="1:7" x14ac:dyDescent="0.25">
      <c r="A79" s="199"/>
      <c r="B79" s="152"/>
      <c r="C79" s="203"/>
      <c r="D79" s="203"/>
      <c r="E79" s="152"/>
      <c r="F79" s="152"/>
      <c r="G79" s="152"/>
    </row>
    <row r="80" spans="1:7" x14ac:dyDescent="0.25">
      <c r="A80" s="199"/>
      <c r="B80" s="152"/>
      <c r="C80" s="203"/>
      <c r="D80" s="203"/>
      <c r="E80" s="152"/>
      <c r="F80" s="152"/>
      <c r="G80" s="152"/>
    </row>
    <row r="81" spans="1:7" x14ac:dyDescent="0.25">
      <c r="A81" s="199"/>
      <c r="B81" s="152"/>
      <c r="C81" s="203"/>
      <c r="D81" s="203"/>
      <c r="E81" s="152"/>
      <c r="F81" s="152"/>
      <c r="G81" s="152"/>
    </row>
    <row r="82" spans="1:7" x14ac:dyDescent="0.25">
      <c r="A82" s="199"/>
      <c r="B82" s="152"/>
      <c r="C82" s="203"/>
      <c r="D82" s="203"/>
      <c r="E82" s="152"/>
      <c r="F82" s="152"/>
      <c r="G82" s="152"/>
    </row>
    <row r="83" spans="1:7" x14ac:dyDescent="0.25">
      <c r="A83" s="199"/>
      <c r="B83" s="152"/>
      <c r="C83" s="203"/>
      <c r="D83" s="203"/>
      <c r="E83" s="152"/>
      <c r="F83" s="152"/>
      <c r="G83" s="152"/>
    </row>
    <row r="84" spans="1:7" x14ac:dyDescent="0.25">
      <c r="A84" s="199"/>
      <c r="B84" s="152"/>
      <c r="C84" s="203"/>
      <c r="D84" s="203"/>
      <c r="E84" s="152"/>
      <c r="F84" s="152"/>
      <c r="G84" s="152"/>
    </row>
    <row r="85" spans="1:7" x14ac:dyDescent="0.25">
      <c r="A85" s="199"/>
      <c r="B85" s="152"/>
      <c r="C85" s="203"/>
      <c r="D85" s="203"/>
      <c r="E85" s="152"/>
      <c r="F85" s="152"/>
      <c r="G85" s="152"/>
    </row>
    <row r="86" spans="1:7" x14ac:dyDescent="0.25">
      <c r="A86" s="199"/>
      <c r="B86" s="152"/>
      <c r="C86" s="203"/>
      <c r="D86" s="203"/>
      <c r="E86" s="152"/>
      <c r="F86" s="152"/>
      <c r="G86" s="152"/>
    </row>
    <row r="87" spans="1:7" x14ac:dyDescent="0.25">
      <c r="A87" s="199"/>
      <c r="B87" s="152"/>
      <c r="C87" s="203"/>
      <c r="D87" s="203"/>
      <c r="E87" s="152"/>
      <c r="F87" s="152"/>
      <c r="G87" s="152"/>
    </row>
    <row r="88" spans="1:7" x14ac:dyDescent="0.25">
      <c r="A88" s="199"/>
      <c r="B88" s="152"/>
      <c r="C88" s="203"/>
      <c r="D88" s="203"/>
      <c r="E88" s="152"/>
      <c r="F88" s="152"/>
      <c r="G88" s="152"/>
    </row>
    <row r="89" spans="1:7" x14ac:dyDescent="0.25">
      <c r="A89" s="199"/>
      <c r="B89" s="152"/>
      <c r="C89" s="203"/>
      <c r="D89" s="203"/>
      <c r="E89" s="152"/>
      <c r="F89" s="152"/>
      <c r="G89" s="152"/>
    </row>
    <row r="90" spans="1:7" x14ac:dyDescent="0.25">
      <c r="A90" s="199"/>
      <c r="B90" s="152"/>
      <c r="C90" s="203"/>
      <c r="D90" s="203"/>
      <c r="E90" s="152"/>
      <c r="F90" s="152"/>
      <c r="G90" s="152"/>
    </row>
    <row r="91" spans="1:7" x14ac:dyDescent="0.25">
      <c r="A91" s="199"/>
      <c r="B91" s="152"/>
      <c r="C91" s="203"/>
      <c r="D91" s="203"/>
      <c r="E91" s="152"/>
      <c r="F91" s="152"/>
      <c r="G91" s="152"/>
    </row>
    <row r="92" spans="1:7" x14ac:dyDescent="0.25">
      <c r="A92" s="199"/>
      <c r="B92" s="152"/>
      <c r="C92" s="203"/>
      <c r="D92" s="203"/>
      <c r="E92" s="152"/>
      <c r="F92" s="152"/>
      <c r="G92" s="152"/>
    </row>
    <row r="93" spans="1:7" x14ac:dyDescent="0.25">
      <c r="A93" s="199"/>
      <c r="B93" s="152"/>
      <c r="C93" s="203"/>
      <c r="D93" s="203"/>
      <c r="E93" s="152"/>
      <c r="F93" s="152"/>
      <c r="G93" s="152"/>
    </row>
    <row r="94" spans="1:7" x14ac:dyDescent="0.25">
      <c r="A94" s="199"/>
      <c r="B94" s="152"/>
      <c r="C94" s="203"/>
      <c r="D94" s="203"/>
      <c r="E94" s="152"/>
      <c r="F94" s="152"/>
      <c r="G94" s="152"/>
    </row>
    <row r="95" spans="1:7" x14ac:dyDescent="0.25">
      <c r="A95" s="199"/>
      <c r="B95" s="152"/>
      <c r="C95" s="203"/>
      <c r="D95" s="203"/>
      <c r="E95" s="152"/>
      <c r="F95" s="152"/>
      <c r="G95" s="152"/>
    </row>
    <row r="96" spans="1:7" x14ac:dyDescent="0.25">
      <c r="A96" s="199"/>
      <c r="B96" s="152"/>
      <c r="C96" s="203"/>
      <c r="D96" s="203"/>
      <c r="E96" s="152"/>
      <c r="F96" s="152"/>
      <c r="G96" s="152"/>
    </row>
    <row r="97" spans="1:7" x14ac:dyDescent="0.25">
      <c r="A97" s="199"/>
      <c r="B97" s="152"/>
      <c r="C97" s="203"/>
      <c r="D97" s="203"/>
      <c r="E97" s="152"/>
      <c r="F97" s="152"/>
      <c r="G97" s="152"/>
    </row>
    <row r="98" spans="1:7" x14ac:dyDescent="0.25">
      <c r="A98" s="199"/>
      <c r="B98" s="152"/>
      <c r="C98" s="203"/>
      <c r="D98" s="203"/>
      <c r="E98" s="152"/>
      <c r="F98" s="152"/>
      <c r="G98" s="152"/>
    </row>
    <row r="99" spans="1:7" x14ac:dyDescent="0.25">
      <c r="A99" s="199"/>
      <c r="B99" s="152"/>
      <c r="C99" s="203"/>
      <c r="D99" s="203"/>
      <c r="E99" s="152"/>
      <c r="F99" s="152"/>
      <c r="G99" s="152"/>
    </row>
    <row r="100" spans="1:7" x14ac:dyDescent="0.25">
      <c r="A100" s="199"/>
      <c r="B100" s="152"/>
      <c r="C100" s="203"/>
      <c r="D100" s="203"/>
      <c r="E100" s="152"/>
      <c r="F100" s="152"/>
      <c r="G100" s="152"/>
    </row>
    <row r="101" spans="1:7" x14ac:dyDescent="0.25">
      <c r="A101" s="199"/>
      <c r="B101" s="152"/>
      <c r="C101" s="203"/>
      <c r="D101" s="203"/>
      <c r="E101" s="152"/>
      <c r="F101" s="152"/>
      <c r="G101" s="152"/>
    </row>
    <row r="102" spans="1:7" x14ac:dyDescent="0.25">
      <c r="A102" s="199"/>
      <c r="B102" s="152"/>
      <c r="C102" s="203"/>
      <c r="D102" s="203"/>
      <c r="E102" s="152"/>
      <c r="F102" s="152"/>
      <c r="G102" s="152"/>
    </row>
    <row r="103" spans="1:7" x14ac:dyDescent="0.25">
      <c r="A103" s="199"/>
      <c r="B103" s="152"/>
      <c r="C103" s="203"/>
      <c r="D103" s="203"/>
      <c r="E103" s="152"/>
      <c r="F103" s="152"/>
      <c r="G103" s="152"/>
    </row>
    <row r="104" spans="1:7" x14ac:dyDescent="0.25">
      <c r="A104" s="199"/>
      <c r="B104" s="152"/>
      <c r="C104" s="203"/>
      <c r="D104" s="203"/>
      <c r="E104" s="152"/>
      <c r="F104" s="152"/>
      <c r="G104" s="152"/>
    </row>
    <row r="105" spans="1:7" x14ac:dyDescent="0.25">
      <c r="A105" s="199"/>
      <c r="B105" s="152"/>
      <c r="C105" s="203"/>
      <c r="D105" s="203"/>
      <c r="E105" s="152"/>
      <c r="F105" s="152"/>
      <c r="G105" s="152"/>
    </row>
    <row r="106" spans="1:7" x14ac:dyDescent="0.25">
      <c r="A106" s="199"/>
      <c r="B106" s="152"/>
      <c r="C106" s="203"/>
      <c r="D106" s="203"/>
      <c r="E106" s="152"/>
      <c r="F106" s="152"/>
      <c r="G106" s="152"/>
    </row>
    <row r="107" spans="1:7" x14ac:dyDescent="0.25">
      <c r="A107" s="199"/>
      <c r="B107" s="152"/>
      <c r="C107" s="203"/>
      <c r="D107" s="203"/>
      <c r="E107" s="152"/>
      <c r="F107" s="152"/>
      <c r="G107" s="152"/>
    </row>
    <row r="108" spans="1:7" x14ac:dyDescent="0.25">
      <c r="A108" s="199"/>
      <c r="B108" s="152"/>
      <c r="C108" s="203"/>
      <c r="D108" s="203"/>
      <c r="E108" s="152"/>
      <c r="F108" s="152"/>
      <c r="G108" s="152"/>
    </row>
    <row r="109" spans="1:7" x14ac:dyDescent="0.25">
      <c r="A109" s="199"/>
      <c r="B109" s="152"/>
      <c r="C109" s="203"/>
      <c r="D109" s="203"/>
      <c r="E109" s="152"/>
      <c r="F109" s="152"/>
      <c r="G109" s="152"/>
    </row>
    <row r="110" spans="1:7" x14ac:dyDescent="0.25">
      <c r="A110" s="199"/>
      <c r="B110" s="152"/>
      <c r="C110" s="203"/>
      <c r="D110" s="203"/>
      <c r="E110" s="152"/>
      <c r="F110" s="152"/>
      <c r="G110" s="152"/>
    </row>
    <row r="111" spans="1:7" x14ac:dyDescent="0.25">
      <c r="A111" s="199"/>
      <c r="B111" s="152"/>
      <c r="C111" s="203"/>
      <c r="D111" s="203"/>
      <c r="E111" s="152"/>
      <c r="F111" s="152"/>
      <c r="G111" s="152"/>
    </row>
    <row r="112" spans="1:7" x14ac:dyDescent="0.25">
      <c r="A112" s="199"/>
      <c r="B112" s="152"/>
      <c r="C112" s="203"/>
      <c r="D112" s="203"/>
      <c r="E112" s="152"/>
      <c r="F112" s="152"/>
      <c r="G112" s="152"/>
    </row>
    <row r="113" spans="1:7" x14ac:dyDescent="0.25">
      <c r="A113" s="199"/>
      <c r="B113" s="152"/>
      <c r="C113" s="203"/>
      <c r="D113" s="203"/>
      <c r="E113" s="152"/>
      <c r="F113" s="152"/>
      <c r="G113" s="152"/>
    </row>
    <row r="114" spans="1:7" x14ac:dyDescent="0.25">
      <c r="A114" s="199"/>
      <c r="B114" s="152"/>
      <c r="C114" s="203"/>
      <c r="D114" s="203"/>
      <c r="E114" s="152"/>
      <c r="F114" s="152"/>
      <c r="G114" s="152"/>
    </row>
    <row r="115" spans="1:7" x14ac:dyDescent="0.25">
      <c r="A115" s="199"/>
      <c r="B115" s="152"/>
      <c r="C115" s="203"/>
      <c r="D115" s="203"/>
      <c r="E115" s="152"/>
      <c r="F115" s="152"/>
      <c r="G115" s="152"/>
    </row>
    <row r="116" spans="1:7" x14ac:dyDescent="0.25">
      <c r="A116" s="199"/>
      <c r="B116" s="152"/>
      <c r="C116" s="203"/>
      <c r="D116" s="203"/>
      <c r="E116" s="152"/>
      <c r="F116" s="152"/>
      <c r="G116" s="152"/>
    </row>
    <row r="117" spans="1:7" x14ac:dyDescent="0.25">
      <c r="A117" s="199"/>
      <c r="B117" s="152"/>
      <c r="C117" s="203"/>
      <c r="D117" s="203"/>
      <c r="E117" s="152"/>
      <c r="F117" s="152"/>
      <c r="G117" s="152"/>
    </row>
    <row r="118" spans="1:7" x14ac:dyDescent="0.25">
      <c r="A118" s="199"/>
      <c r="B118" s="152"/>
      <c r="C118" s="203"/>
      <c r="D118" s="203"/>
      <c r="E118" s="152"/>
      <c r="F118" s="152"/>
      <c r="G118" s="152"/>
    </row>
    <row r="119" spans="1:7" x14ac:dyDescent="0.25">
      <c r="A119" s="199"/>
      <c r="B119" s="152"/>
      <c r="C119" s="203"/>
      <c r="D119" s="203"/>
      <c r="E119" s="152"/>
      <c r="F119" s="152"/>
      <c r="G119" s="152"/>
    </row>
    <row r="120" spans="1:7" x14ac:dyDescent="0.25">
      <c r="A120" s="199"/>
      <c r="B120" s="152"/>
      <c r="C120" s="203"/>
      <c r="D120" s="203"/>
      <c r="E120" s="152"/>
      <c r="F120" s="152"/>
      <c r="G120" s="152"/>
    </row>
    <row r="121" spans="1:7" x14ac:dyDescent="0.25">
      <c r="A121" s="199"/>
      <c r="B121" s="152"/>
      <c r="C121" s="203"/>
      <c r="D121" s="203"/>
      <c r="E121" s="152"/>
      <c r="F121" s="152"/>
      <c r="G121" s="152"/>
    </row>
    <row r="122" spans="1:7" x14ac:dyDescent="0.25">
      <c r="A122" s="199"/>
      <c r="B122" s="152"/>
      <c r="C122" s="203"/>
      <c r="D122" s="203"/>
      <c r="E122" s="152"/>
      <c r="F122" s="152"/>
      <c r="G122" s="152"/>
    </row>
    <row r="123" spans="1:7" x14ac:dyDescent="0.25">
      <c r="A123" s="199"/>
      <c r="B123" s="152"/>
      <c r="C123" s="203"/>
      <c r="D123" s="203"/>
      <c r="E123" s="152"/>
      <c r="F123" s="152"/>
      <c r="G123" s="152"/>
    </row>
    <row r="124" spans="1:7" x14ac:dyDescent="0.25">
      <c r="A124" s="199"/>
      <c r="B124" s="152"/>
      <c r="C124" s="203"/>
      <c r="D124" s="203"/>
      <c r="E124" s="152"/>
      <c r="F124" s="152"/>
      <c r="G124" s="152"/>
    </row>
    <row r="125" spans="1:7" x14ac:dyDescent="0.25">
      <c r="A125" s="199"/>
      <c r="B125" s="152"/>
      <c r="C125" s="203"/>
      <c r="D125" s="203"/>
      <c r="E125" s="152"/>
      <c r="F125" s="152"/>
      <c r="G125" s="152"/>
    </row>
    <row r="126" spans="1:7" x14ac:dyDescent="0.25">
      <c r="A126" s="199"/>
      <c r="B126" s="152"/>
      <c r="C126" s="203"/>
      <c r="D126" s="203"/>
      <c r="E126" s="152"/>
      <c r="F126" s="152"/>
      <c r="G126" s="152"/>
    </row>
    <row r="127" spans="1:7" x14ac:dyDescent="0.25">
      <c r="A127" s="199"/>
      <c r="B127" s="152"/>
      <c r="C127" s="203"/>
      <c r="D127" s="203"/>
      <c r="E127" s="152"/>
      <c r="F127" s="152"/>
      <c r="G127" s="152"/>
    </row>
    <row r="128" spans="1:7" x14ac:dyDescent="0.25">
      <c r="A128" s="199"/>
      <c r="B128" s="152"/>
      <c r="C128" s="203"/>
      <c r="D128" s="203"/>
      <c r="E128" s="152"/>
      <c r="F128" s="152"/>
      <c r="G128" s="152"/>
    </row>
    <row r="129" spans="1:7" x14ac:dyDescent="0.25">
      <c r="A129" s="199"/>
      <c r="B129" s="152"/>
      <c r="C129" s="203"/>
      <c r="D129" s="203"/>
      <c r="E129" s="152"/>
      <c r="F129" s="152"/>
      <c r="G129" s="152"/>
    </row>
    <row r="130" spans="1:7" x14ac:dyDescent="0.25">
      <c r="A130" s="199"/>
      <c r="B130" s="152"/>
      <c r="C130" s="203"/>
      <c r="D130" s="203"/>
      <c r="E130" s="152"/>
      <c r="F130" s="152"/>
      <c r="G130" s="152"/>
    </row>
    <row r="131" spans="1:7" x14ac:dyDescent="0.25">
      <c r="A131" s="199"/>
      <c r="B131" s="152"/>
      <c r="C131" s="203"/>
      <c r="D131" s="203"/>
      <c r="E131" s="152"/>
      <c r="F131" s="152"/>
      <c r="G131" s="152"/>
    </row>
    <row r="132" spans="1:7" x14ac:dyDescent="0.25">
      <c r="A132" s="199"/>
      <c r="B132" s="152"/>
      <c r="C132" s="203"/>
      <c r="D132" s="203"/>
      <c r="E132" s="152"/>
      <c r="F132" s="152"/>
      <c r="G132" s="152"/>
    </row>
    <row r="133" spans="1:7" x14ac:dyDescent="0.25">
      <c r="A133" s="199"/>
      <c r="B133" s="152"/>
      <c r="C133" s="203"/>
      <c r="D133" s="203"/>
      <c r="E133" s="152"/>
      <c r="F133" s="152"/>
      <c r="G133" s="152"/>
    </row>
    <row r="134" spans="1:7" x14ac:dyDescent="0.25">
      <c r="A134" s="199"/>
      <c r="B134" s="152"/>
      <c r="C134" s="203"/>
      <c r="D134" s="203"/>
      <c r="E134" s="152"/>
      <c r="F134" s="152"/>
      <c r="G134" s="152"/>
    </row>
    <row r="135" spans="1:7" x14ac:dyDescent="0.25">
      <c r="A135" s="199"/>
      <c r="B135" s="152"/>
      <c r="C135" s="203"/>
      <c r="D135" s="203"/>
      <c r="E135" s="152"/>
      <c r="F135" s="152"/>
      <c r="G135" s="152"/>
    </row>
    <row r="136" spans="1:7" x14ac:dyDescent="0.25">
      <c r="A136" s="199"/>
      <c r="B136" s="152"/>
      <c r="C136" s="203"/>
      <c r="D136" s="203"/>
      <c r="E136" s="152"/>
      <c r="F136" s="152"/>
      <c r="G136" s="152"/>
    </row>
    <row r="137" spans="1:7" x14ac:dyDescent="0.25">
      <c r="A137" s="199"/>
      <c r="B137" s="152"/>
      <c r="C137" s="203"/>
      <c r="D137" s="203"/>
      <c r="E137" s="152"/>
      <c r="F137" s="152"/>
      <c r="G137" s="152"/>
    </row>
    <row r="138" spans="1:7" x14ac:dyDescent="0.25">
      <c r="A138" s="199"/>
      <c r="B138" s="152"/>
      <c r="C138" s="203"/>
      <c r="D138" s="203"/>
      <c r="E138" s="152"/>
      <c r="F138" s="152"/>
      <c r="G138" s="152"/>
    </row>
    <row r="139" spans="1:7" x14ac:dyDescent="0.25">
      <c r="A139" s="199"/>
      <c r="B139" s="152"/>
      <c r="C139" s="203"/>
      <c r="D139" s="203"/>
      <c r="E139" s="152"/>
      <c r="F139" s="152"/>
      <c r="G139" s="152"/>
    </row>
    <row r="140" spans="1:7" x14ac:dyDescent="0.25">
      <c r="A140" s="199"/>
      <c r="B140" s="152"/>
      <c r="C140" s="203"/>
      <c r="D140" s="203"/>
      <c r="E140" s="152"/>
      <c r="F140" s="152"/>
      <c r="G140" s="152"/>
    </row>
    <row r="141" spans="1:7" x14ac:dyDescent="0.25">
      <c r="A141" s="199"/>
      <c r="B141" s="152"/>
      <c r="C141" s="203"/>
      <c r="D141" s="203"/>
      <c r="E141" s="152"/>
      <c r="F141" s="152"/>
      <c r="G141" s="152"/>
    </row>
    <row r="142" spans="1:7" x14ac:dyDescent="0.25">
      <c r="A142" s="199"/>
      <c r="B142" s="152"/>
      <c r="C142" s="203"/>
      <c r="D142" s="203"/>
      <c r="E142" s="152"/>
      <c r="F142" s="152"/>
      <c r="G142" s="152"/>
    </row>
    <row r="143" spans="1:7" x14ac:dyDescent="0.25">
      <c r="A143" s="199"/>
      <c r="B143" s="152"/>
      <c r="C143" s="203"/>
      <c r="D143" s="203"/>
      <c r="E143" s="152"/>
      <c r="F143" s="152"/>
      <c r="G143" s="152"/>
    </row>
    <row r="144" spans="1:7" x14ac:dyDescent="0.25">
      <c r="A144" s="199"/>
      <c r="B144" s="152"/>
      <c r="C144" s="203"/>
      <c r="D144" s="203"/>
      <c r="E144" s="152"/>
      <c r="F144" s="152"/>
      <c r="G144" s="152"/>
    </row>
    <row r="145" spans="1:7" x14ac:dyDescent="0.25">
      <c r="A145" s="199"/>
      <c r="B145" s="152"/>
      <c r="C145" s="203"/>
      <c r="D145" s="203"/>
      <c r="E145" s="152"/>
      <c r="F145" s="152"/>
      <c r="G145" s="152"/>
    </row>
    <row r="146" spans="1:7" x14ac:dyDescent="0.25">
      <c r="A146" s="199"/>
      <c r="B146" s="152"/>
      <c r="C146" s="203"/>
      <c r="D146" s="203"/>
      <c r="E146" s="152"/>
      <c r="F146" s="152"/>
      <c r="G146" s="152"/>
    </row>
    <row r="147" spans="1:7" x14ac:dyDescent="0.25">
      <c r="A147" s="199"/>
      <c r="B147" s="152"/>
      <c r="C147" s="203"/>
      <c r="D147" s="203"/>
      <c r="E147" s="152"/>
      <c r="F147" s="152"/>
      <c r="G147" s="152"/>
    </row>
    <row r="148" spans="1:7" x14ac:dyDescent="0.25">
      <c r="A148" s="199"/>
      <c r="B148" s="152"/>
      <c r="C148" s="203"/>
      <c r="D148" s="203"/>
      <c r="E148" s="152"/>
      <c r="F148" s="152"/>
      <c r="G148" s="152"/>
    </row>
    <row r="149" spans="1:7" x14ac:dyDescent="0.25">
      <c r="A149" s="199"/>
      <c r="B149" s="152"/>
      <c r="C149" s="203"/>
      <c r="D149" s="203"/>
      <c r="E149" s="152"/>
      <c r="F149" s="152"/>
      <c r="G149" s="152"/>
    </row>
    <row r="150" spans="1:7" x14ac:dyDescent="0.25">
      <c r="A150" s="199"/>
      <c r="B150" s="152"/>
      <c r="C150" s="203"/>
      <c r="D150" s="203"/>
      <c r="E150" s="152"/>
      <c r="F150" s="152"/>
      <c r="G150" s="152"/>
    </row>
    <row r="151" spans="1:7" x14ac:dyDescent="0.25">
      <c r="A151" s="199"/>
      <c r="B151" s="152"/>
      <c r="C151" s="203"/>
      <c r="D151" s="203"/>
      <c r="E151" s="152"/>
      <c r="F151" s="152"/>
      <c r="G151" s="152"/>
    </row>
  </sheetData>
  <mergeCells count="18">
    <mergeCell ref="D3:E3"/>
    <mergeCell ref="D2:E2"/>
    <mergeCell ref="D1:E1"/>
    <mergeCell ref="D4:E4"/>
    <mergeCell ref="A8:F8"/>
    <mergeCell ref="B5:F5"/>
    <mergeCell ref="C6:F6"/>
    <mergeCell ref="A10:F10"/>
    <mergeCell ref="A11:F11"/>
    <mergeCell ref="A9:F9"/>
    <mergeCell ref="E57:F57"/>
    <mergeCell ref="E62:F62"/>
    <mergeCell ref="A52:F52"/>
    <mergeCell ref="E68:F68"/>
    <mergeCell ref="H28:H29"/>
    <mergeCell ref="E55:F55"/>
    <mergeCell ref="E54:F54"/>
    <mergeCell ref="D53:F53"/>
  </mergeCells>
  <pageMargins left="0.51181102362204722" right="0" top="0" bottom="0" header="0" footer="0"/>
  <pageSetup paperSize="9" scale="54" orientation="portrait" r:id="rId1"/>
  <drawing r:id="rId2"/>
  <legacyDrawing r:id="rId3"/>
  <controls>
    <mc:AlternateContent xmlns:mc="http://schemas.openxmlformats.org/markup-compatibility/2006">
      <mc:Choice Requires="x14">
        <control shapeId="5121" r:id="rId4" name="ComboBox1">
          <controlPr autoLine="0" linkedCell="A10" listFillRange="'2021 наростаючий'!C8:C225" r:id="rId5">
            <anchor moveWithCells="1">
              <from>
                <xdr:col>7</xdr:col>
                <xdr:colOff>38100</xdr:colOff>
                <xdr:row>1</xdr:row>
                <xdr:rowOff>0</xdr:rowOff>
              </from>
              <to>
                <xdr:col>10</xdr:col>
                <xdr:colOff>190500</xdr:colOff>
                <xdr:row>2</xdr:row>
                <xdr:rowOff>28575</xdr:rowOff>
              </to>
            </anchor>
          </controlPr>
        </control>
      </mc:Choice>
      <mc:Fallback>
        <control shapeId="5121" r:id="rId4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2021 наростаючий</vt:lpstr>
      <vt:lpstr>кошторис</vt:lpstr>
      <vt:lpstr>кошторис!Область_печати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Vlad</cp:lastModifiedBy>
  <cp:lastPrinted>2024-10-04T05:27:19Z</cp:lastPrinted>
  <dcterms:created xsi:type="dcterms:W3CDTF">2019-03-29T10:08:55Z</dcterms:created>
  <dcterms:modified xsi:type="dcterms:W3CDTF">2024-10-04T05:32:10Z</dcterms:modified>
</cp:coreProperties>
</file>