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32" i="1" l="1"/>
  <c r="O32" i="1"/>
  <c r="N32" i="1"/>
  <c r="M32" i="1"/>
  <c r="L32" i="1"/>
  <c r="K32" i="1"/>
  <c r="J32" i="1"/>
  <c r="I32" i="1"/>
  <c r="H32" i="1"/>
  <c r="G32" i="1"/>
  <c r="F32" i="1"/>
  <c r="E32" i="1"/>
  <c r="D32" i="1"/>
  <c r="D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 s="1"/>
  <c r="D28" i="1" s="1"/>
  <c r="D29" i="1"/>
  <c r="P28" i="1"/>
  <c r="O28" i="1"/>
  <c r="N28" i="1"/>
  <c r="M28" i="1"/>
  <c r="L28" i="1"/>
  <c r="K28" i="1"/>
  <c r="J28" i="1"/>
  <c r="I28" i="1"/>
  <c r="H28" i="1"/>
  <c r="G28" i="1"/>
  <c r="F28" i="1"/>
  <c r="E28" i="1"/>
  <c r="D27" i="1"/>
  <c r="D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 s="1"/>
  <c r="D24" i="1"/>
  <c r="D23" i="1" s="1"/>
  <c r="P23" i="1"/>
  <c r="O23" i="1"/>
  <c r="N23" i="1"/>
  <c r="M23" i="1"/>
  <c r="L23" i="1"/>
  <c r="K23" i="1"/>
  <c r="J23" i="1"/>
  <c r="I23" i="1"/>
  <c r="H23" i="1"/>
  <c r="G23" i="1"/>
  <c r="F23" i="1"/>
  <c r="E23" i="1"/>
  <c r="D21" i="1"/>
  <c r="D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D17" i="1"/>
  <c r="P16" i="1"/>
  <c r="P15" i="1" s="1"/>
  <c r="P13" i="1" s="1"/>
  <c r="O16" i="1"/>
  <c r="N16" i="1"/>
  <c r="N15" i="1" s="1"/>
  <c r="N13" i="1" s="1"/>
  <c r="M16" i="1"/>
  <c r="L16" i="1"/>
  <c r="L15" i="1" s="1"/>
  <c r="L13" i="1" s="1"/>
  <c r="K16" i="1"/>
  <c r="J16" i="1"/>
  <c r="J15" i="1" s="1"/>
  <c r="J13" i="1" s="1"/>
  <c r="I16" i="1"/>
  <c r="H16" i="1"/>
  <c r="H15" i="1" s="1"/>
  <c r="H13" i="1" s="1"/>
  <c r="G16" i="1"/>
  <c r="F16" i="1"/>
  <c r="F15" i="1" s="1"/>
  <c r="F13" i="1" s="1"/>
  <c r="E16" i="1"/>
  <c r="D16" i="1"/>
  <c r="D15" i="1" s="1"/>
  <c r="D13" i="1" s="1"/>
  <c r="O15" i="1"/>
  <c r="O13" i="1" s="1"/>
  <c r="M15" i="1"/>
  <c r="M13" i="1" s="1"/>
  <c r="K15" i="1"/>
  <c r="K13" i="1" s="1"/>
  <c r="I15" i="1"/>
  <c r="I13" i="1" s="1"/>
  <c r="G15" i="1"/>
  <c r="G13" i="1" s="1"/>
  <c r="E15" i="1"/>
  <c r="E13" i="1" s="1"/>
</calcChain>
</file>

<file path=xl/sharedStrings.xml><?xml version="1.0" encoding="utf-8"?>
<sst xmlns="http://schemas.openxmlformats.org/spreadsheetml/2006/main" count="88" uniqueCount="58">
  <si>
    <t>ПОГОДЖЕНО</t>
  </si>
  <si>
    <t xml:space="preserve">ЗАТВЕРДЖУЮ </t>
  </si>
  <si>
    <t>Чернігівський міський голова</t>
  </si>
  <si>
    <t>Голова правління АТ "ОТКЕ"</t>
  </si>
  <si>
    <t>_______________ В.А.Атрошенко</t>
  </si>
  <si>
    <t>_______________В.М.Геращенко</t>
  </si>
  <si>
    <t>"_________"_______________2017р.</t>
  </si>
  <si>
    <t>"_______"_______________2017р.</t>
  </si>
  <si>
    <t>ПУБЛІЧНЕ АКЦІОНЕРНЕ ТОВАРИСТВО  " ОБЛТЕПЛОКОМУНЕНЕРГО" м.Чернігів, вул. Реміснича (Комсомольська ) 55б</t>
  </si>
  <si>
    <t>№ з/п</t>
  </si>
  <si>
    <t>Показники</t>
  </si>
  <si>
    <t>Одиниці виміру</t>
  </si>
  <si>
    <t>Річний план на 2017 р.</t>
  </si>
  <si>
    <t>У т.ч. за місяцями</t>
  </si>
  <si>
    <t>січень</t>
  </si>
  <si>
    <t>лютий</t>
  </si>
  <si>
    <t>березень</t>
  </si>
  <si>
    <t>квітень</t>
  </si>
  <si>
    <t xml:space="preserve"> 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</si>
  <si>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</si>
  <si>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</si>
  <si>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</si>
  <si>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</si>
  <si>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</si>
  <si>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</si>
  <si>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</si>
  <si>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Корисний відпуск теплової енергії з мереж ліцензіата, усього, у тому числі:</t>
  </si>
  <si>
    <t>Гкал</t>
  </si>
  <si>
    <t>Господарські потреби ліцензованої діяльності ліцензіата</t>
  </si>
  <si>
    <t>Корисний відпуск теплової енергії власним  споживачам ліцензіата, усього, у тому числі на потреби:</t>
  </si>
  <si>
    <t>1,2,1</t>
  </si>
  <si>
    <t>Населення</t>
  </si>
  <si>
    <t>опалення</t>
  </si>
  <si>
    <t>гвс, послуга</t>
  </si>
  <si>
    <t>гвс, постачання</t>
  </si>
  <si>
    <t>1,2,2</t>
  </si>
  <si>
    <t>Релігійних організацій</t>
  </si>
  <si>
    <t>гвс</t>
  </si>
  <si>
    <t>1,2,3</t>
  </si>
  <si>
    <t>Бюджетних установ</t>
  </si>
  <si>
    <t>пар</t>
  </si>
  <si>
    <t>1,2,4</t>
  </si>
  <si>
    <t>Інших споживачів</t>
  </si>
  <si>
    <t>Теплове навантаження об’єктів теплоспоживання власних споживачів ліцензіата, усього,   у тому числі на потреби:</t>
  </si>
  <si>
    <t>Гкал/год</t>
  </si>
  <si>
    <t>2.1</t>
  </si>
  <si>
    <t>населення</t>
  </si>
  <si>
    <t>2.2</t>
  </si>
  <si>
    <t>релігійних організацій</t>
  </si>
  <si>
    <t>2.3</t>
  </si>
  <si>
    <t>бюджетних установ</t>
  </si>
  <si>
    <t>2.4</t>
  </si>
  <si>
    <t>інших споживачів</t>
  </si>
  <si>
    <t>2.5</t>
  </si>
  <si>
    <t>господарські потреби ліцензованої діяльності ліцензіата</t>
  </si>
  <si>
    <t>Керівник                                                                     ________________________                                                               ___________________________</t>
  </si>
  <si>
    <t>М.П.                                                                                              (підпис)                                                                                         (ініціали, прізвище)</t>
  </si>
  <si>
    <t xml:space="preserve">                   РІЧНИЙ ПЛАН ВИРОБНИЦТВА, ТРАНСПОРТУВАННЯ, ПОСТАЧАННЯ ТЕПЛОВОЇ ЕНЕРГІЇ НА ПЛАНОВИЙ 2017 РІК                                                                     для формування двоставкових тарифів на теплову енергію                                                                                                                                                           ( з можливістю використання річного плану для розрахунку тарифу на транспортування теплової енергії на принципах стимулюючого регулювання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</si>
</sst>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wrapText="1"/>
    </xf>
    <xf numFmtId="2" fontId="8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wrapText="1"/>
    </xf>
    <xf numFmtId="2" fontId="7" fillId="0" borderId="6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4" fontId="8" fillId="0" borderId="6" xfId="0" applyNumberFormat="1" applyFont="1" applyBorder="1" applyAlignment="1">
      <alignment horizontal="center"/>
    </xf>
    <xf numFmtId="165" fontId="8" fillId="0" borderId="6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165" fontId="7" fillId="0" borderId="6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2" fontId="1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K11" sqref="K11"/>
    </sheetView>
  </sheetViews>
  <sheetFormatPr defaultRowHeight="15" x14ac:dyDescent="0.25"/>
  <cols>
    <col min="1" max="1" width="9.85546875" style="1" bestFit="1" customWidth="1"/>
    <col min="2" max="2" width="31.5703125" style="3" customWidth="1"/>
    <col min="3" max="3" width="9.5703125" style="3" customWidth="1"/>
    <col min="4" max="4" width="11.7109375" style="3" customWidth="1"/>
    <col min="5" max="5" width="10.28515625" style="3" bestFit="1" customWidth="1"/>
    <col min="6" max="13" width="9.28515625" style="3" bestFit="1" customWidth="1"/>
    <col min="14" max="14" width="10.42578125" style="3" customWidth="1"/>
    <col min="15" max="16" width="9.28515625" style="3" bestFit="1" customWidth="1"/>
    <col min="17" max="16384" width="9.140625" style="3"/>
  </cols>
  <sheetData>
    <row r="1" spans="1:16" ht="36" customHeight="1" x14ac:dyDescent="0.25">
      <c r="B1" s="2" t="s">
        <v>0</v>
      </c>
      <c r="K1" s="4"/>
      <c r="L1" s="36" t="s">
        <v>1</v>
      </c>
      <c r="M1" s="36"/>
      <c r="N1" s="36"/>
      <c r="O1" s="4"/>
      <c r="P1" s="4"/>
    </row>
    <row r="2" spans="1:16" x14ac:dyDescent="0.25">
      <c r="B2" s="5" t="s">
        <v>2</v>
      </c>
      <c r="L2" s="37" t="s">
        <v>3</v>
      </c>
      <c r="M2" s="37"/>
      <c r="N2" s="37"/>
    </row>
    <row r="3" spans="1:16" x14ac:dyDescent="0.25">
      <c r="B3" s="5" t="s">
        <v>4</v>
      </c>
      <c r="L3" s="37" t="s">
        <v>5</v>
      </c>
      <c r="M3" s="37"/>
      <c r="N3" s="37"/>
    </row>
    <row r="4" spans="1:16" x14ac:dyDescent="0.25">
      <c r="B4" s="5" t="s">
        <v>6</v>
      </c>
      <c r="L4" s="37" t="s">
        <v>7</v>
      </c>
      <c r="M4" s="37"/>
      <c r="N4" s="37"/>
    </row>
    <row r="7" spans="1:16" s="7" customFormat="1" ht="83.25" customHeight="1" x14ac:dyDescent="0.25">
      <c r="A7" s="6"/>
      <c r="B7" s="38" t="s">
        <v>57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40"/>
    </row>
    <row r="8" spans="1:16" s="7" customFormat="1" ht="17.25" customHeight="1" x14ac:dyDescent="0.25">
      <c r="A8" s="6"/>
      <c r="B8" s="41" t="s">
        <v>8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6" x14ac:dyDescent="0.25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s="2" customFormat="1" ht="15" customHeight="1" x14ac:dyDescent="0.25">
      <c r="A10" s="29" t="s">
        <v>9</v>
      </c>
      <c r="B10" s="31" t="s">
        <v>10</v>
      </c>
      <c r="C10" s="29" t="s">
        <v>11</v>
      </c>
      <c r="D10" s="29" t="s">
        <v>12</v>
      </c>
      <c r="E10" s="33" t="s">
        <v>13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5"/>
    </row>
    <row r="11" spans="1:16" s="2" customFormat="1" ht="26.25" x14ac:dyDescent="0.25">
      <c r="A11" s="30"/>
      <c r="B11" s="32"/>
      <c r="C11" s="30"/>
      <c r="D11" s="30"/>
      <c r="E11" s="10" t="s">
        <v>14</v>
      </c>
      <c r="F11" s="10" t="s">
        <v>15</v>
      </c>
      <c r="G11" s="10" t="s">
        <v>16</v>
      </c>
      <c r="H11" s="10" t="s">
        <v>17</v>
      </c>
      <c r="I11" s="10" t="s">
        <v>18</v>
      </c>
      <c r="J11" s="10" t="s">
        <v>19</v>
      </c>
      <c r="K11" s="10" t="s">
        <v>20</v>
      </c>
      <c r="L11" s="10" t="s">
        <v>21</v>
      </c>
      <c r="M11" s="10" t="s">
        <v>22</v>
      </c>
      <c r="N11" s="10" t="s">
        <v>23</v>
      </c>
      <c r="O11" s="10" t="s">
        <v>24</v>
      </c>
      <c r="P11" s="10" t="s">
        <v>25</v>
      </c>
    </row>
    <row r="12" spans="1:16" x14ac:dyDescent="0.25">
      <c r="A12" s="11">
        <v>1</v>
      </c>
      <c r="B12" s="12">
        <v>2</v>
      </c>
      <c r="C12" s="11">
        <v>3</v>
      </c>
      <c r="D12" s="11">
        <v>6</v>
      </c>
      <c r="E12" s="11">
        <v>7</v>
      </c>
      <c r="F12" s="11">
        <v>8</v>
      </c>
      <c r="G12" s="11">
        <v>9</v>
      </c>
      <c r="H12" s="11">
        <v>10</v>
      </c>
      <c r="I12" s="11">
        <v>11</v>
      </c>
      <c r="J12" s="11">
        <v>12</v>
      </c>
      <c r="K12" s="11">
        <v>13</v>
      </c>
      <c r="L12" s="11">
        <v>14</v>
      </c>
      <c r="M12" s="11">
        <v>15</v>
      </c>
      <c r="N12" s="11">
        <v>16</v>
      </c>
      <c r="O12" s="11">
        <v>17</v>
      </c>
      <c r="P12" s="11">
        <v>18</v>
      </c>
    </row>
    <row r="13" spans="1:16" s="2" customFormat="1" ht="39" x14ac:dyDescent="0.25">
      <c r="A13" s="13">
        <v>1</v>
      </c>
      <c r="B13" s="14" t="s">
        <v>26</v>
      </c>
      <c r="C13" s="13" t="s">
        <v>27</v>
      </c>
      <c r="D13" s="15">
        <f>D14+D15</f>
        <v>446770.09</v>
      </c>
      <c r="E13" s="15">
        <f t="shared" ref="E13:P13" si="0">E14+E15</f>
        <v>85168.350969230756</v>
      </c>
      <c r="F13" s="15">
        <f t="shared" si="0"/>
        <v>74010.028446153825</v>
      </c>
      <c r="G13" s="15">
        <f t="shared" si="0"/>
        <v>66372.889876923073</v>
      </c>
      <c r="H13" s="15">
        <f t="shared" si="0"/>
        <v>22356.348999999998</v>
      </c>
      <c r="I13" s="15">
        <f t="shared" si="0"/>
        <v>5843.2999999999993</v>
      </c>
      <c r="J13" s="15">
        <f t="shared" si="0"/>
        <v>5658.39</v>
      </c>
      <c r="K13" s="15">
        <f t="shared" si="0"/>
        <v>3069.7</v>
      </c>
      <c r="L13" s="15">
        <f t="shared" si="0"/>
        <v>5843.2999999999993</v>
      </c>
      <c r="M13" s="15">
        <f t="shared" si="0"/>
        <v>5658.39</v>
      </c>
      <c r="N13" s="15">
        <f t="shared" si="0"/>
        <v>34612.712</v>
      </c>
      <c r="O13" s="15">
        <f t="shared" si="0"/>
        <v>60785.745846153848</v>
      </c>
      <c r="P13" s="15">
        <f t="shared" si="0"/>
        <v>77390.933000000005</v>
      </c>
    </row>
    <row r="14" spans="1:16" ht="26.25" x14ac:dyDescent="0.25">
      <c r="A14" s="11">
        <v>1.1000000000000001</v>
      </c>
      <c r="B14" s="16" t="s">
        <v>28</v>
      </c>
      <c r="C14" s="11" t="s">
        <v>27</v>
      </c>
      <c r="D14" s="17">
        <v>180.84</v>
      </c>
      <c r="E14" s="18">
        <v>38.853969230769223</v>
      </c>
      <c r="F14" s="18">
        <v>33.491446153846148</v>
      </c>
      <c r="G14" s="18">
        <v>28.563876923076922</v>
      </c>
      <c r="H14" s="18">
        <v>7.0759999999999996</v>
      </c>
      <c r="I14" s="18"/>
      <c r="J14" s="18"/>
      <c r="K14" s="18"/>
      <c r="L14" s="18"/>
      <c r="M14" s="18"/>
      <c r="N14" s="18">
        <v>12.504</v>
      </c>
      <c r="O14" s="18">
        <v>25.753846153846155</v>
      </c>
      <c r="P14" s="18">
        <v>34.595999999999997</v>
      </c>
    </row>
    <row r="15" spans="1:16" s="2" customFormat="1" ht="39" x14ac:dyDescent="0.25">
      <c r="A15" s="13">
        <v>1.2</v>
      </c>
      <c r="B15" s="14" t="s">
        <v>29</v>
      </c>
      <c r="C15" s="13" t="s">
        <v>27</v>
      </c>
      <c r="D15" s="15">
        <f>D16+D20+D23+D28</f>
        <v>446589.25</v>
      </c>
      <c r="E15" s="15">
        <f t="shared" ref="E15:P15" si="1">E16+E20+E23+E28</f>
        <v>85129.496999999988</v>
      </c>
      <c r="F15" s="15">
        <f t="shared" si="1"/>
        <v>73976.536999999982</v>
      </c>
      <c r="G15" s="15">
        <f t="shared" si="1"/>
        <v>66344.326000000001</v>
      </c>
      <c r="H15" s="15">
        <f t="shared" si="1"/>
        <v>22349.272999999997</v>
      </c>
      <c r="I15" s="15">
        <f t="shared" si="1"/>
        <v>5843.2999999999993</v>
      </c>
      <c r="J15" s="15">
        <f t="shared" si="1"/>
        <v>5658.39</v>
      </c>
      <c r="K15" s="15">
        <f t="shared" si="1"/>
        <v>3069.7</v>
      </c>
      <c r="L15" s="15">
        <f t="shared" si="1"/>
        <v>5843.2999999999993</v>
      </c>
      <c r="M15" s="15">
        <f t="shared" si="1"/>
        <v>5658.39</v>
      </c>
      <c r="N15" s="15">
        <f t="shared" si="1"/>
        <v>34600.207999999999</v>
      </c>
      <c r="O15" s="15">
        <f t="shared" si="1"/>
        <v>60759.991999999998</v>
      </c>
      <c r="P15" s="15">
        <f t="shared" si="1"/>
        <v>77356.337</v>
      </c>
    </row>
    <row r="16" spans="1:16" s="2" customFormat="1" x14ac:dyDescent="0.25">
      <c r="A16" s="19" t="s">
        <v>30</v>
      </c>
      <c r="B16" s="14" t="s">
        <v>31</v>
      </c>
      <c r="C16" s="13" t="s">
        <v>27</v>
      </c>
      <c r="D16" s="15">
        <f>D17+D18+D19</f>
        <v>372135.88</v>
      </c>
      <c r="E16" s="15">
        <f t="shared" ref="E16:P16" si="2">E17+E18+E19</f>
        <v>70398.909999999989</v>
      </c>
      <c r="F16" s="15">
        <f t="shared" si="2"/>
        <v>61199.92</v>
      </c>
      <c r="G16" s="15">
        <f t="shared" si="2"/>
        <v>55076.15</v>
      </c>
      <c r="H16" s="15">
        <f t="shared" si="2"/>
        <v>18869.98</v>
      </c>
      <c r="I16" s="15">
        <f t="shared" si="2"/>
        <v>5171.8999999999996</v>
      </c>
      <c r="J16" s="15">
        <f t="shared" si="2"/>
        <v>5005.0600000000004</v>
      </c>
      <c r="K16" s="15">
        <f t="shared" si="2"/>
        <v>2669.37</v>
      </c>
      <c r="L16" s="15">
        <f t="shared" si="2"/>
        <v>5171.8999999999996</v>
      </c>
      <c r="M16" s="15">
        <f t="shared" si="2"/>
        <v>5005.0600000000004</v>
      </c>
      <c r="N16" s="15">
        <f t="shared" si="2"/>
        <v>29021.98</v>
      </c>
      <c r="O16" s="15">
        <f t="shared" si="2"/>
        <v>50487.19</v>
      </c>
      <c r="P16" s="15">
        <f t="shared" si="2"/>
        <v>64058.460000000006</v>
      </c>
    </row>
    <row r="17" spans="1:16" x14ac:dyDescent="0.25">
      <c r="A17" s="11"/>
      <c r="B17" s="16" t="s">
        <v>32</v>
      </c>
      <c r="C17" s="11" t="s">
        <v>27</v>
      </c>
      <c r="D17" s="17">
        <f>SUM(E17:P17)</f>
        <v>301156.26</v>
      </c>
      <c r="E17" s="17">
        <v>63140.36</v>
      </c>
      <c r="F17" s="17">
        <v>54643.81</v>
      </c>
      <c r="G17" s="17">
        <v>47817.599999999999</v>
      </c>
      <c r="H17" s="17">
        <v>12922.56</v>
      </c>
      <c r="I17" s="17"/>
      <c r="J17" s="17"/>
      <c r="K17" s="17"/>
      <c r="L17" s="17"/>
      <c r="M17" s="17"/>
      <c r="N17" s="17">
        <v>22369.23</v>
      </c>
      <c r="O17" s="17">
        <v>43462.79</v>
      </c>
      <c r="P17" s="17">
        <v>56799.91</v>
      </c>
    </row>
    <row r="18" spans="1:16" x14ac:dyDescent="0.25">
      <c r="A18" s="11"/>
      <c r="B18" s="16" t="s">
        <v>33</v>
      </c>
      <c r="C18" s="11" t="s">
        <v>27</v>
      </c>
      <c r="D18" s="17">
        <f>SUM(E18:P18)</f>
        <v>70689.909999999989</v>
      </c>
      <c r="E18" s="17">
        <f>7258.55-E19</f>
        <v>7226.76</v>
      </c>
      <c r="F18" s="17">
        <f>6556.11-F19</f>
        <v>6527.4</v>
      </c>
      <c r="G18" s="17">
        <f>7258.55-G19</f>
        <v>7226.76</v>
      </c>
      <c r="H18" s="17">
        <f>5947.42-H19</f>
        <v>5923.45</v>
      </c>
      <c r="I18" s="17">
        <f>5171.9-I19</f>
        <v>5153.2699999999995</v>
      </c>
      <c r="J18" s="17">
        <f>5005.06-J19</f>
        <v>4987.0300000000007</v>
      </c>
      <c r="K18" s="17">
        <f>2669.37-K19</f>
        <v>2659.7599999999998</v>
      </c>
      <c r="L18" s="17">
        <f>5171.9-L19</f>
        <v>5153.2699999999995</v>
      </c>
      <c r="M18" s="17">
        <f>5005.06-M19</f>
        <v>4987.0300000000007</v>
      </c>
      <c r="N18" s="17">
        <f>6652.75-N19</f>
        <v>6624.78</v>
      </c>
      <c r="O18" s="17">
        <f>7024.4-O19</f>
        <v>6993.6399999999994</v>
      </c>
      <c r="P18" s="17">
        <f>7258.55-P19</f>
        <v>7226.76</v>
      </c>
    </row>
    <row r="19" spans="1:16" x14ac:dyDescent="0.25">
      <c r="A19" s="11"/>
      <c r="B19" s="16" t="s">
        <v>34</v>
      </c>
      <c r="C19" s="11" t="s">
        <v>27</v>
      </c>
      <c r="D19" s="17">
        <f>SUM(E19:P19)</f>
        <v>289.70999999999998</v>
      </c>
      <c r="E19" s="17">
        <v>31.79</v>
      </c>
      <c r="F19" s="17">
        <v>28.71</v>
      </c>
      <c r="G19" s="17">
        <v>31.79</v>
      </c>
      <c r="H19" s="17">
        <v>23.97</v>
      </c>
      <c r="I19" s="17">
        <v>18.63</v>
      </c>
      <c r="J19" s="17">
        <v>18.03</v>
      </c>
      <c r="K19" s="17">
        <v>9.61</v>
      </c>
      <c r="L19" s="17">
        <v>18.63</v>
      </c>
      <c r="M19" s="17">
        <v>18.03</v>
      </c>
      <c r="N19" s="17">
        <v>27.97</v>
      </c>
      <c r="O19" s="17">
        <v>30.76</v>
      </c>
      <c r="P19" s="17">
        <v>31.79</v>
      </c>
    </row>
    <row r="20" spans="1:16" s="2" customFormat="1" x14ac:dyDescent="0.25">
      <c r="A20" s="13" t="s">
        <v>35</v>
      </c>
      <c r="B20" s="14" t="s">
        <v>36</v>
      </c>
      <c r="C20" s="13" t="s">
        <v>27</v>
      </c>
      <c r="D20" s="15">
        <v>378.55</v>
      </c>
      <c r="E20" s="15">
        <v>79.367000000000004</v>
      </c>
      <c r="F20" s="15">
        <v>68.686999999999998</v>
      </c>
      <c r="G20" s="15">
        <v>60.106000000000002</v>
      </c>
      <c r="H20" s="15">
        <v>16.242999999999999</v>
      </c>
      <c r="I20" s="15"/>
      <c r="J20" s="15"/>
      <c r="K20" s="15"/>
      <c r="L20" s="15"/>
      <c r="M20" s="15"/>
      <c r="N20" s="15">
        <v>28.117999999999999</v>
      </c>
      <c r="O20" s="15">
        <v>54.631999999999998</v>
      </c>
      <c r="P20" s="15">
        <v>71.397000000000006</v>
      </c>
    </row>
    <row r="21" spans="1:16" x14ac:dyDescent="0.25">
      <c r="A21" s="11"/>
      <c r="B21" s="16" t="s">
        <v>32</v>
      </c>
      <c r="C21" s="11" t="s">
        <v>27</v>
      </c>
      <c r="D21" s="17">
        <f>SUM(E21:P21)</f>
        <v>378.54999999999995</v>
      </c>
      <c r="E21" s="17">
        <v>79.367000000000004</v>
      </c>
      <c r="F21" s="17">
        <v>68.686999999999998</v>
      </c>
      <c r="G21" s="17">
        <v>60.106000000000002</v>
      </c>
      <c r="H21" s="17">
        <v>16.242999999999999</v>
      </c>
      <c r="I21" s="17"/>
      <c r="J21" s="17"/>
      <c r="K21" s="17"/>
      <c r="L21" s="17"/>
      <c r="M21" s="17"/>
      <c r="N21" s="17">
        <v>28.117999999999999</v>
      </c>
      <c r="O21" s="17">
        <v>54.631999999999998</v>
      </c>
      <c r="P21" s="17">
        <v>71.397000000000006</v>
      </c>
    </row>
    <row r="22" spans="1:16" x14ac:dyDescent="0.25">
      <c r="A22" s="11"/>
      <c r="B22" s="16" t="s">
        <v>37</v>
      </c>
      <c r="C22" s="11" t="s">
        <v>27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s="2" customFormat="1" x14ac:dyDescent="0.25">
      <c r="A23" s="13" t="s">
        <v>38</v>
      </c>
      <c r="B23" s="14" t="s">
        <v>39</v>
      </c>
      <c r="C23" s="13" t="s">
        <v>27</v>
      </c>
      <c r="D23" s="15">
        <f>D24+D25+D26+D27</f>
        <v>64085.2</v>
      </c>
      <c r="E23" s="15">
        <f t="shared" ref="E23:P23" si="3">E24+E25+E26+E27</f>
        <v>12552.53</v>
      </c>
      <c r="F23" s="15">
        <f t="shared" si="3"/>
        <v>10898.5</v>
      </c>
      <c r="G23" s="15">
        <f t="shared" si="3"/>
        <v>9662.67</v>
      </c>
      <c r="H23" s="15">
        <f t="shared" si="3"/>
        <v>3057.82</v>
      </c>
      <c r="I23" s="15">
        <f t="shared" si="3"/>
        <v>631.75</v>
      </c>
      <c r="J23" s="15">
        <f t="shared" si="3"/>
        <v>614.96</v>
      </c>
      <c r="K23" s="15">
        <f t="shared" si="3"/>
        <v>379.87</v>
      </c>
      <c r="L23" s="15">
        <f t="shared" si="3"/>
        <v>631.75</v>
      </c>
      <c r="M23" s="15">
        <f t="shared" si="3"/>
        <v>614.96</v>
      </c>
      <c r="N23" s="15">
        <f t="shared" si="3"/>
        <v>4859.49</v>
      </c>
      <c r="O23" s="15">
        <f t="shared" si="3"/>
        <v>8824.17</v>
      </c>
      <c r="P23" s="15">
        <f t="shared" si="3"/>
        <v>11356.73</v>
      </c>
    </row>
    <row r="24" spans="1:16" x14ac:dyDescent="0.25">
      <c r="A24" s="11"/>
      <c r="B24" s="16" t="s">
        <v>32</v>
      </c>
      <c r="C24" s="11" t="s">
        <v>27</v>
      </c>
      <c r="D24" s="17">
        <f>SUM(E24:P24)</f>
        <v>55993.34</v>
      </c>
      <c r="E24" s="17">
        <v>11774.85</v>
      </c>
      <c r="F24" s="17">
        <v>10185.32</v>
      </c>
      <c r="G24" s="17">
        <v>8884.99</v>
      </c>
      <c r="H24" s="17">
        <v>2376.96</v>
      </c>
      <c r="I24" s="17"/>
      <c r="J24" s="17"/>
      <c r="K24" s="17"/>
      <c r="L24" s="17"/>
      <c r="M24" s="17"/>
      <c r="N24" s="17">
        <v>4124.18</v>
      </c>
      <c r="O24" s="17">
        <v>8067.99</v>
      </c>
      <c r="P24" s="17">
        <v>10579.05</v>
      </c>
    </row>
    <row r="25" spans="1:16" x14ac:dyDescent="0.25">
      <c r="A25" s="11"/>
      <c r="B25" s="16" t="s">
        <v>33</v>
      </c>
      <c r="C25" s="11" t="s">
        <v>27</v>
      </c>
      <c r="D25" s="17">
        <f>SUM(E25:P25)</f>
        <v>6359.8</v>
      </c>
      <c r="E25" s="17">
        <f>666.49-E26</f>
        <v>627.64</v>
      </c>
      <c r="F25" s="17">
        <f>601.99-F26</f>
        <v>566.9</v>
      </c>
      <c r="G25" s="17">
        <f>666.49-G26</f>
        <v>627.64</v>
      </c>
      <c r="H25" s="17">
        <f>569.67-H26</f>
        <v>536.07999999999993</v>
      </c>
      <c r="I25" s="17">
        <f>520.56-I26</f>
        <v>489.47999999999996</v>
      </c>
      <c r="J25" s="17">
        <f>503.77-J26</f>
        <v>473.69</v>
      </c>
      <c r="K25" s="17">
        <f>268.68-K26</f>
        <v>252.64000000000001</v>
      </c>
      <c r="L25" s="17">
        <f>520.56-L26</f>
        <v>489.47999999999996</v>
      </c>
      <c r="M25" s="17">
        <f>503.77-M26</f>
        <v>473.69</v>
      </c>
      <c r="N25" s="17">
        <f>624.12-N26</f>
        <v>587.53</v>
      </c>
      <c r="O25" s="17">
        <f>644.99-O26</f>
        <v>607.39</v>
      </c>
      <c r="P25" s="17">
        <f>666.49-P26</f>
        <v>627.64</v>
      </c>
    </row>
    <row r="26" spans="1:16" x14ac:dyDescent="0.25">
      <c r="A26" s="11"/>
      <c r="B26" s="16" t="s">
        <v>34</v>
      </c>
      <c r="C26" s="11" t="s">
        <v>27</v>
      </c>
      <c r="D26" s="17">
        <f>SUM(E26:P26)</f>
        <v>397.78</v>
      </c>
      <c r="E26" s="17">
        <v>38.85</v>
      </c>
      <c r="F26" s="17">
        <v>35.090000000000003</v>
      </c>
      <c r="G26" s="17">
        <v>38.85</v>
      </c>
      <c r="H26" s="17">
        <v>33.590000000000003</v>
      </c>
      <c r="I26" s="17">
        <v>31.08</v>
      </c>
      <c r="J26" s="17">
        <v>30.08</v>
      </c>
      <c r="K26" s="17">
        <v>16.04</v>
      </c>
      <c r="L26" s="17">
        <v>31.08</v>
      </c>
      <c r="M26" s="17">
        <v>30.08</v>
      </c>
      <c r="N26" s="17">
        <v>36.590000000000003</v>
      </c>
      <c r="O26" s="17">
        <v>37.6</v>
      </c>
      <c r="P26" s="17">
        <v>38.85</v>
      </c>
    </row>
    <row r="27" spans="1:16" x14ac:dyDescent="0.25">
      <c r="A27" s="11"/>
      <c r="B27" s="16" t="s">
        <v>40</v>
      </c>
      <c r="C27" s="11" t="s">
        <v>27</v>
      </c>
      <c r="D27" s="17">
        <f>SUM(E27:P27)</f>
        <v>1334.2800000000004</v>
      </c>
      <c r="E27" s="17">
        <v>111.19</v>
      </c>
      <c r="F27" s="17">
        <v>111.19</v>
      </c>
      <c r="G27" s="17">
        <v>111.19</v>
      </c>
      <c r="H27" s="17">
        <v>111.19</v>
      </c>
      <c r="I27" s="17">
        <v>111.19</v>
      </c>
      <c r="J27" s="17">
        <v>111.19</v>
      </c>
      <c r="K27" s="17">
        <v>111.19</v>
      </c>
      <c r="L27" s="17">
        <v>111.19</v>
      </c>
      <c r="M27" s="17">
        <v>111.19</v>
      </c>
      <c r="N27" s="17">
        <v>111.19</v>
      </c>
      <c r="O27" s="17">
        <v>111.19</v>
      </c>
      <c r="P27" s="17">
        <v>111.19</v>
      </c>
    </row>
    <row r="28" spans="1:16" s="2" customFormat="1" x14ac:dyDescent="0.25">
      <c r="A28" s="13" t="s">
        <v>41</v>
      </c>
      <c r="B28" s="14" t="s">
        <v>42</v>
      </c>
      <c r="C28" s="13" t="s">
        <v>27</v>
      </c>
      <c r="D28" s="15">
        <f>D29+D30+D31</f>
        <v>9989.6200000000008</v>
      </c>
      <c r="E28" s="15">
        <f t="shared" ref="E28:P28" si="4">E29+E30+E31</f>
        <v>2098.69</v>
      </c>
      <c r="F28" s="15">
        <f t="shared" si="4"/>
        <v>1809.43</v>
      </c>
      <c r="G28" s="15">
        <f t="shared" si="4"/>
        <v>1545.4</v>
      </c>
      <c r="H28" s="15">
        <f t="shared" si="4"/>
        <v>405.23</v>
      </c>
      <c r="I28" s="15">
        <f t="shared" si="4"/>
        <v>39.65</v>
      </c>
      <c r="J28" s="15">
        <f t="shared" si="4"/>
        <v>38.369999999999997</v>
      </c>
      <c r="K28" s="15">
        <f t="shared" si="4"/>
        <v>20.46</v>
      </c>
      <c r="L28" s="15">
        <f t="shared" si="4"/>
        <v>39.65</v>
      </c>
      <c r="M28" s="15">
        <f t="shared" si="4"/>
        <v>38.369999999999997</v>
      </c>
      <c r="N28" s="15">
        <f t="shared" si="4"/>
        <v>690.62</v>
      </c>
      <c r="O28" s="15">
        <f t="shared" si="4"/>
        <v>1394</v>
      </c>
      <c r="P28" s="15">
        <f t="shared" si="4"/>
        <v>1869.75</v>
      </c>
    </row>
    <row r="29" spans="1:16" x14ac:dyDescent="0.25">
      <c r="A29" s="11"/>
      <c r="B29" s="16" t="s">
        <v>32</v>
      </c>
      <c r="C29" s="11" t="s">
        <v>27</v>
      </c>
      <c r="D29" s="17">
        <f>SUM(E29:P29)</f>
        <v>9455.82</v>
      </c>
      <c r="E29" s="17">
        <v>2044.76</v>
      </c>
      <c r="F29" s="17">
        <v>1760.72</v>
      </c>
      <c r="G29" s="17">
        <v>1491.47</v>
      </c>
      <c r="H29" s="17">
        <v>360.41</v>
      </c>
      <c r="I29" s="17"/>
      <c r="J29" s="17"/>
      <c r="K29" s="17"/>
      <c r="L29" s="17"/>
      <c r="M29" s="17"/>
      <c r="N29" s="17">
        <v>640.83000000000004</v>
      </c>
      <c r="O29" s="17">
        <v>1341.81</v>
      </c>
      <c r="P29" s="17">
        <v>1815.82</v>
      </c>
    </row>
    <row r="30" spans="1:16" x14ac:dyDescent="0.25">
      <c r="A30" s="11"/>
      <c r="B30" s="16" t="s">
        <v>33</v>
      </c>
      <c r="C30" s="11" t="s">
        <v>27</v>
      </c>
      <c r="D30" s="17">
        <f>SUM(E30:P30)</f>
        <v>532.27</v>
      </c>
      <c r="E30" s="17">
        <f>53.93-E31</f>
        <v>53.78</v>
      </c>
      <c r="F30" s="17">
        <f>48.71-F31</f>
        <v>48.58</v>
      </c>
      <c r="G30" s="17">
        <f>53.93-G31</f>
        <v>53.78</v>
      </c>
      <c r="H30" s="17">
        <f>44.82-H31</f>
        <v>44.69</v>
      </c>
      <c r="I30" s="17">
        <f>39.65-I31</f>
        <v>39.53</v>
      </c>
      <c r="J30" s="17">
        <f>38.37-J31</f>
        <v>38.25</v>
      </c>
      <c r="K30" s="17">
        <f>20.46-K31</f>
        <v>20.400000000000002</v>
      </c>
      <c r="L30" s="17">
        <f>39.65-L31</f>
        <v>39.53</v>
      </c>
      <c r="M30" s="17">
        <f>38.37-M31</f>
        <v>38.25</v>
      </c>
      <c r="N30" s="17">
        <f>49.79-N31</f>
        <v>49.65</v>
      </c>
      <c r="O30" s="17">
        <f>52.19-O31</f>
        <v>52.05</v>
      </c>
      <c r="P30" s="17">
        <f>53.93-P31</f>
        <v>53.78</v>
      </c>
    </row>
    <row r="31" spans="1:16" x14ac:dyDescent="0.25">
      <c r="A31" s="11"/>
      <c r="B31" s="16" t="s">
        <v>34</v>
      </c>
      <c r="C31" s="11" t="s">
        <v>27</v>
      </c>
      <c r="D31" s="17">
        <f>SUM(E31:P31)</f>
        <v>1.5300000000000002</v>
      </c>
      <c r="E31" s="17">
        <v>0.15</v>
      </c>
      <c r="F31" s="17">
        <v>0.13</v>
      </c>
      <c r="G31" s="17">
        <v>0.15</v>
      </c>
      <c r="H31" s="17">
        <v>0.13</v>
      </c>
      <c r="I31" s="17">
        <v>0.12</v>
      </c>
      <c r="J31" s="17">
        <v>0.12</v>
      </c>
      <c r="K31" s="17">
        <v>0.06</v>
      </c>
      <c r="L31" s="17">
        <v>0.12</v>
      </c>
      <c r="M31" s="17">
        <v>0.12</v>
      </c>
      <c r="N31" s="17">
        <v>0.14000000000000001</v>
      </c>
      <c r="O31" s="17">
        <v>0.14000000000000001</v>
      </c>
      <c r="P31" s="17">
        <v>0.15</v>
      </c>
    </row>
    <row r="32" spans="1:16" s="2" customFormat="1" ht="51.75" x14ac:dyDescent="0.25">
      <c r="A32" s="13">
        <v>2</v>
      </c>
      <c r="B32" s="14" t="s">
        <v>43</v>
      </c>
      <c r="C32" s="13" t="s">
        <v>44</v>
      </c>
      <c r="D32" s="20">
        <f>D33+D34+D35+D36+D37</f>
        <v>213.38079999999999</v>
      </c>
      <c r="E32" s="20">
        <f>E33+E34+E35+E36+E37</f>
        <v>213.38079999999999</v>
      </c>
      <c r="F32" s="20">
        <f t="shared" ref="F32:P32" si="5">F33+F34+F35+F36+F37</f>
        <v>213.38079999999999</v>
      </c>
      <c r="G32" s="20">
        <f t="shared" si="5"/>
        <v>213.38079999999999</v>
      </c>
      <c r="H32" s="20">
        <f t="shared" si="5"/>
        <v>213.38079999999999</v>
      </c>
      <c r="I32" s="20">
        <f t="shared" si="5"/>
        <v>25.635700000000003</v>
      </c>
      <c r="J32" s="20">
        <f t="shared" si="5"/>
        <v>25.635700000000003</v>
      </c>
      <c r="K32" s="20">
        <f t="shared" si="5"/>
        <v>25.635700000000003</v>
      </c>
      <c r="L32" s="20">
        <f t="shared" si="5"/>
        <v>25.635700000000003</v>
      </c>
      <c r="M32" s="20">
        <f t="shared" si="5"/>
        <v>25.635700000000003</v>
      </c>
      <c r="N32" s="20">
        <f t="shared" si="5"/>
        <v>213.38079999999999</v>
      </c>
      <c r="O32" s="20">
        <f t="shared" si="5"/>
        <v>213.38079999999999</v>
      </c>
      <c r="P32" s="20">
        <f t="shared" si="5"/>
        <v>213.38079999999999</v>
      </c>
    </row>
    <row r="33" spans="1:16" x14ac:dyDescent="0.25">
      <c r="A33" s="21" t="s">
        <v>45</v>
      </c>
      <c r="B33" s="16" t="s">
        <v>46</v>
      </c>
      <c r="C33" s="11" t="s">
        <v>44</v>
      </c>
      <c r="D33" s="22">
        <v>176.8057</v>
      </c>
      <c r="E33" s="22">
        <v>176.8057</v>
      </c>
      <c r="F33" s="22">
        <v>176.8057</v>
      </c>
      <c r="G33" s="22">
        <v>176.8057</v>
      </c>
      <c r="H33" s="22">
        <v>176.8057</v>
      </c>
      <c r="I33" s="22">
        <v>22.244700000000002</v>
      </c>
      <c r="J33" s="22">
        <v>22.244700000000002</v>
      </c>
      <c r="K33" s="22">
        <v>22.244700000000002</v>
      </c>
      <c r="L33" s="22">
        <v>22.244700000000002</v>
      </c>
      <c r="M33" s="22">
        <v>22.244700000000002</v>
      </c>
      <c r="N33" s="22">
        <v>176.8057</v>
      </c>
      <c r="O33" s="22">
        <v>176.8057</v>
      </c>
      <c r="P33" s="22">
        <v>176.8057</v>
      </c>
    </row>
    <row r="34" spans="1:16" x14ac:dyDescent="0.25">
      <c r="A34" s="21" t="s">
        <v>47</v>
      </c>
      <c r="B34" s="16" t="s">
        <v>48</v>
      </c>
      <c r="C34" s="11" t="s">
        <v>44</v>
      </c>
      <c r="D34" s="22">
        <v>0.183</v>
      </c>
      <c r="E34" s="22">
        <v>0.183</v>
      </c>
      <c r="F34" s="22">
        <v>0.183</v>
      </c>
      <c r="G34" s="22">
        <v>0.183</v>
      </c>
      <c r="H34" s="22">
        <v>0.183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0.183</v>
      </c>
      <c r="O34" s="22">
        <v>0.183</v>
      </c>
      <c r="P34" s="22">
        <v>0.183</v>
      </c>
    </row>
    <row r="35" spans="1:16" x14ac:dyDescent="0.25">
      <c r="A35" s="21" t="s">
        <v>49</v>
      </c>
      <c r="B35" s="16" t="s">
        <v>50</v>
      </c>
      <c r="C35" s="11" t="s">
        <v>44</v>
      </c>
      <c r="D35" s="22">
        <v>31.126200000000001</v>
      </c>
      <c r="E35" s="22">
        <v>31.126200000000001</v>
      </c>
      <c r="F35" s="22">
        <v>31.126200000000001</v>
      </c>
      <c r="G35" s="22">
        <v>31.126200000000001</v>
      </c>
      <c r="H35" s="22">
        <v>31.126200000000001</v>
      </c>
      <c r="I35" s="22">
        <v>3.2204999999999999</v>
      </c>
      <c r="J35" s="22">
        <v>3.2204999999999999</v>
      </c>
      <c r="K35" s="22">
        <v>3.2204999999999999</v>
      </c>
      <c r="L35" s="22">
        <v>3.2204999999999999</v>
      </c>
      <c r="M35" s="22">
        <v>3.2204999999999999</v>
      </c>
      <c r="N35" s="22">
        <v>31.126200000000001</v>
      </c>
      <c r="O35" s="22">
        <v>31.126200000000001</v>
      </c>
      <c r="P35" s="22">
        <v>31.126200000000001</v>
      </c>
    </row>
    <row r="36" spans="1:16" x14ac:dyDescent="0.25">
      <c r="A36" s="21" t="s">
        <v>51</v>
      </c>
      <c r="B36" s="16" t="s">
        <v>52</v>
      </c>
      <c r="C36" s="11" t="s">
        <v>44</v>
      </c>
      <c r="D36" s="22">
        <v>5.1729000000000003</v>
      </c>
      <c r="E36" s="22">
        <v>5.1729000000000003</v>
      </c>
      <c r="F36" s="22">
        <v>5.1729000000000003</v>
      </c>
      <c r="G36" s="22">
        <v>5.1729000000000003</v>
      </c>
      <c r="H36" s="22">
        <v>5.1729000000000003</v>
      </c>
      <c r="I36" s="22">
        <v>0.17050000000000001</v>
      </c>
      <c r="J36" s="22">
        <v>0.17050000000000001</v>
      </c>
      <c r="K36" s="22">
        <v>0.17050000000000001</v>
      </c>
      <c r="L36" s="22">
        <v>0.17050000000000001</v>
      </c>
      <c r="M36" s="22">
        <v>0.17050000000000001</v>
      </c>
      <c r="N36" s="22">
        <v>5.1729000000000003</v>
      </c>
      <c r="O36" s="22">
        <v>5.1729000000000003</v>
      </c>
      <c r="P36" s="22">
        <v>5.1729000000000003</v>
      </c>
    </row>
    <row r="37" spans="1:16" ht="26.25" x14ac:dyDescent="0.25">
      <c r="A37" s="21" t="s">
        <v>53</v>
      </c>
      <c r="B37" s="16" t="s">
        <v>54</v>
      </c>
      <c r="C37" s="11" t="s">
        <v>44</v>
      </c>
      <c r="D37" s="22">
        <v>9.2999999999999999E-2</v>
      </c>
      <c r="E37" s="22">
        <v>9.2999999999999999E-2</v>
      </c>
      <c r="F37" s="22">
        <v>9.2999999999999999E-2</v>
      </c>
      <c r="G37" s="22">
        <v>9.2999999999999999E-2</v>
      </c>
      <c r="H37" s="22">
        <v>9.2999999999999999E-2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9.2999999999999999E-2</v>
      </c>
      <c r="O37" s="22">
        <v>9.2999999999999999E-2</v>
      </c>
      <c r="P37" s="22">
        <v>9.2999999999999999E-2</v>
      </c>
    </row>
    <row r="38" spans="1:16" x14ac:dyDescent="0.25">
      <c r="A38" s="23"/>
      <c r="B38" s="24"/>
      <c r="C38" s="25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</row>
    <row r="39" spans="1:16" x14ac:dyDescent="0.25">
      <c r="A39" s="23"/>
      <c r="B39" s="24"/>
      <c r="C39" s="25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</row>
    <row r="40" spans="1:16" s="2" customFormat="1" x14ac:dyDescent="0.25">
      <c r="A40" s="27"/>
      <c r="B40" s="2" t="s">
        <v>55</v>
      </c>
    </row>
    <row r="41" spans="1:16" x14ac:dyDescent="0.25">
      <c r="B41" s="3" t="s">
        <v>56</v>
      </c>
    </row>
    <row r="44" spans="1:16" x14ac:dyDescent="0.25">
      <c r="D44" s="28"/>
    </row>
  </sheetData>
  <mergeCells count="11">
    <mergeCell ref="B8:M8"/>
    <mergeCell ref="L1:N1"/>
    <mergeCell ref="L2:N2"/>
    <mergeCell ref="L3:N3"/>
    <mergeCell ref="L4:N4"/>
    <mergeCell ref="B7:N7"/>
    <mergeCell ref="A10:A11"/>
    <mergeCell ref="B10:B11"/>
    <mergeCell ref="C10:C11"/>
    <mergeCell ref="D10:D11"/>
    <mergeCell ref="E10:P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2017-07-21T10:27:21Z</dcterms:modified>
</cp:coreProperties>
</file>