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ия 2\Desktop\ФІНПЛАН\"/>
    </mc:Choice>
  </mc:AlternateContent>
  <bookViews>
    <workbookView xWindow="0" yWindow="0" windowWidth="23040" windowHeight="8904" tabRatio="837" activeTab="1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пок.'!$26:$28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3" l="1"/>
  <c r="M15" i="20"/>
  <c r="M14" i="20"/>
  <c r="M16" i="20"/>
  <c r="I117" i="20" l="1"/>
  <c r="G117" i="20"/>
  <c r="F93" i="20"/>
  <c r="F77" i="20"/>
  <c r="F76" i="20"/>
  <c r="F75" i="20"/>
  <c r="F62" i="20"/>
  <c r="F61" i="20"/>
  <c r="F60" i="20"/>
  <c r="F59" i="20"/>
  <c r="E117" i="20" l="1"/>
  <c r="J39" i="26" l="1"/>
  <c r="I39" i="26"/>
  <c r="H39" i="26"/>
  <c r="G39" i="26"/>
  <c r="E39" i="26"/>
  <c r="D39" i="26"/>
  <c r="M42" i="23"/>
  <c r="L42" i="23"/>
  <c r="K42" i="23"/>
  <c r="J42" i="23"/>
  <c r="H42" i="23"/>
  <c r="G42" i="23"/>
  <c r="M35" i="23"/>
  <c r="L35" i="23"/>
  <c r="K35" i="23"/>
  <c r="J35" i="23"/>
  <c r="H35" i="23"/>
  <c r="G35" i="23"/>
  <c r="M34" i="23"/>
  <c r="L34" i="23"/>
  <c r="I33" i="26" s="1"/>
  <c r="K34" i="23"/>
  <c r="J34" i="23"/>
  <c r="G33" i="26" s="1"/>
  <c r="H34" i="23"/>
  <c r="E33" i="26" s="1"/>
  <c r="G34" i="23"/>
  <c r="D33" i="26" s="1"/>
  <c r="J117" i="20"/>
  <c r="H117" i="20"/>
  <c r="D117" i="20"/>
  <c r="D58" i="20"/>
  <c r="E8" i="26"/>
  <c r="J56" i="26"/>
  <c r="I56" i="26"/>
  <c r="H56" i="26"/>
  <c r="G56" i="26"/>
  <c r="E56" i="26"/>
  <c r="D56" i="26"/>
  <c r="J54" i="26"/>
  <c r="I54" i="26"/>
  <c r="H54" i="26"/>
  <c r="G54" i="26"/>
  <c r="E54" i="26"/>
  <c r="D54" i="26"/>
  <c r="C56" i="26"/>
  <c r="C54" i="26"/>
  <c r="C39" i="26"/>
  <c r="J32" i="26"/>
  <c r="I32" i="26"/>
  <c r="H32" i="26"/>
  <c r="G32" i="26"/>
  <c r="E32" i="26"/>
  <c r="D32" i="26"/>
  <c r="J23" i="26"/>
  <c r="I23" i="26"/>
  <c r="H23" i="26"/>
  <c r="G23" i="26"/>
  <c r="E23" i="26"/>
  <c r="D23" i="26"/>
  <c r="J37" i="26"/>
  <c r="I37" i="26"/>
  <c r="H37" i="26"/>
  <c r="G37" i="26"/>
  <c r="E37" i="26"/>
  <c r="D37" i="26"/>
  <c r="C32" i="26"/>
  <c r="C23" i="26"/>
  <c r="J8" i="26"/>
  <c r="I8" i="26"/>
  <c r="H8" i="26"/>
  <c r="G8" i="26"/>
  <c r="M43" i="23"/>
  <c r="L43" i="23"/>
  <c r="I22" i="26" s="1"/>
  <c r="K43" i="23"/>
  <c r="J43" i="23"/>
  <c r="H43" i="23"/>
  <c r="G43" i="23"/>
  <c r="D22" i="26" s="1"/>
  <c r="F42" i="23"/>
  <c r="F35" i="23"/>
  <c r="F34" i="23"/>
  <c r="C22" i="26" s="1"/>
  <c r="J116" i="20"/>
  <c r="I116" i="20"/>
  <c r="H116" i="20"/>
  <c r="G116" i="20"/>
  <c r="J115" i="20"/>
  <c r="I115" i="20"/>
  <c r="H115" i="20"/>
  <c r="G115" i="20"/>
  <c r="J114" i="20"/>
  <c r="I114" i="20"/>
  <c r="H114" i="20"/>
  <c r="G114" i="20"/>
  <c r="J113" i="20"/>
  <c r="I113" i="20"/>
  <c r="H113" i="20"/>
  <c r="G113" i="20"/>
  <c r="J112" i="20"/>
  <c r="J111" i="20" s="1"/>
  <c r="I112" i="20"/>
  <c r="I111" i="20" s="1"/>
  <c r="H112" i="20"/>
  <c r="G112" i="20"/>
  <c r="H111" i="20"/>
  <c r="G111" i="20"/>
  <c r="E116" i="20"/>
  <c r="E115" i="20"/>
  <c r="E114" i="20"/>
  <c r="E113" i="20"/>
  <c r="E112" i="20"/>
  <c r="E111" i="20" s="1"/>
  <c r="D116" i="20"/>
  <c r="C116" i="20"/>
  <c r="D115" i="20"/>
  <c r="D114" i="20"/>
  <c r="D113" i="20"/>
  <c r="D112" i="20"/>
  <c r="D111" i="20" s="1"/>
  <c r="C117" i="20"/>
  <c r="C115" i="20"/>
  <c r="C114" i="20"/>
  <c r="C113" i="20"/>
  <c r="C112" i="20"/>
  <c r="J92" i="20"/>
  <c r="I92" i="20"/>
  <c r="H92" i="20"/>
  <c r="G92" i="20"/>
  <c r="E92" i="20"/>
  <c r="D92" i="20"/>
  <c r="C92" i="20"/>
  <c r="J74" i="20"/>
  <c r="J19" i="26" s="1"/>
  <c r="I74" i="20"/>
  <c r="I19" i="26" s="1"/>
  <c r="H74" i="20"/>
  <c r="H19" i="26" s="1"/>
  <c r="G74" i="20"/>
  <c r="G19" i="26" s="1"/>
  <c r="E74" i="20"/>
  <c r="E19" i="26" s="1"/>
  <c r="D74" i="20"/>
  <c r="D19" i="26" s="1"/>
  <c r="C74" i="20"/>
  <c r="C19" i="26" s="1"/>
  <c r="J58" i="20"/>
  <c r="I58" i="20"/>
  <c r="H58" i="20"/>
  <c r="G58" i="20"/>
  <c r="E58" i="20"/>
  <c r="C58" i="20"/>
  <c r="M17" i="20"/>
  <c r="J17" i="20"/>
  <c r="G17" i="20"/>
  <c r="D24" i="20" s="1"/>
  <c r="D8" i="26" s="1"/>
  <c r="D17" i="20"/>
  <c r="C24" i="20" s="1"/>
  <c r="C8" i="26" s="1"/>
  <c r="C111" i="20" l="1"/>
  <c r="C33" i="26"/>
  <c r="G22" i="26"/>
  <c r="C16" i="20"/>
  <c r="C15" i="20"/>
  <c r="C14" i="20"/>
  <c r="J22" i="26"/>
  <c r="J33" i="26"/>
  <c r="H22" i="26"/>
  <c r="H33" i="26"/>
  <c r="E22" i="26"/>
  <c r="H52" i="14"/>
  <c r="C54" i="14"/>
  <c r="D54" i="14"/>
  <c r="E54" i="14"/>
  <c r="F54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A11" i="25" s="1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A14" i="25" s="1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3" i="14" s="1"/>
  <c r="G7" i="24"/>
  <c r="H7" i="24"/>
  <c r="E43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B34" i="24"/>
  <c r="L34" i="24"/>
  <c r="M34" i="24"/>
  <c r="K34" i="24" s="1"/>
  <c r="B35" i="24"/>
  <c r="L35" i="24"/>
  <c r="M35" i="24"/>
  <c r="K35" i="24" s="1"/>
  <c r="B36" i="24"/>
  <c r="L36" i="24"/>
  <c r="M36" i="24"/>
  <c r="C37" i="24"/>
  <c r="F89" i="14" s="1"/>
  <c r="D37" i="24"/>
  <c r="E37" i="24"/>
  <c r="F37" i="24"/>
  <c r="G37" i="24"/>
  <c r="H37" i="24"/>
  <c r="I37" i="24"/>
  <c r="J37" i="24"/>
  <c r="L37" i="24"/>
  <c r="F98" i="14" s="1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C34" i="26"/>
  <c r="C28" i="26"/>
  <c r="C20" i="26" s="1"/>
  <c r="C40" i="26" s="1"/>
  <c r="D34" i="26"/>
  <c r="D28" i="26" s="1"/>
  <c r="E34" i="26"/>
  <c r="E28" i="26" s="1"/>
  <c r="G34" i="26"/>
  <c r="G28" i="26" s="1"/>
  <c r="H34" i="26"/>
  <c r="H28" i="26" s="1"/>
  <c r="I34" i="26"/>
  <c r="I28" i="26" s="1"/>
  <c r="J34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/>
  <c r="E71" i="26"/>
  <c r="E69" i="26" s="1"/>
  <c r="E79" i="26" s="1"/>
  <c r="G71" i="26"/>
  <c r="G69" i="26" s="1"/>
  <c r="H71" i="26"/>
  <c r="H69" i="26" s="1"/>
  <c r="I71" i="26"/>
  <c r="J71" i="26"/>
  <c r="J69" i="26"/>
  <c r="F72" i="26"/>
  <c r="F73" i="26"/>
  <c r="F74" i="26"/>
  <c r="F75" i="26"/>
  <c r="F76" i="26"/>
  <c r="F77" i="26"/>
  <c r="F78" i="26"/>
  <c r="F82" i="26"/>
  <c r="I10" i="23"/>
  <c r="F11" i="23"/>
  <c r="G11" i="23"/>
  <c r="H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6" i="14" s="1"/>
  <c r="I26" i="23"/>
  <c r="F37" i="14"/>
  <c r="I27" i="23"/>
  <c r="I28" i="23"/>
  <c r="I39" i="23"/>
  <c r="F39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0" i="14"/>
  <c r="I42" i="23"/>
  <c r="I43" i="23"/>
  <c r="F44" i="23"/>
  <c r="G44" i="23"/>
  <c r="H44" i="23"/>
  <c r="I44" i="23"/>
  <c r="I45" i="23"/>
  <c r="I46" i="23"/>
  <c r="F24" i="20"/>
  <c r="F30" i="14" s="1"/>
  <c r="F63" i="14" s="1"/>
  <c r="C25" i="20"/>
  <c r="C35" i="20" s="1"/>
  <c r="D25" i="20"/>
  <c r="D35" i="20" s="1"/>
  <c r="E25" i="20"/>
  <c r="E31" i="14" s="1"/>
  <c r="E64" i="14" s="1"/>
  <c r="G25" i="20"/>
  <c r="G35" i="20" s="1"/>
  <c r="H25" i="20"/>
  <c r="H35" i="20" s="1"/>
  <c r="I25" i="20"/>
  <c r="I35" i="20" s="1"/>
  <c r="J25" i="20"/>
  <c r="F26" i="20"/>
  <c r="F27" i="20"/>
  <c r="F28" i="20"/>
  <c r="F29" i="20"/>
  <c r="F30" i="20"/>
  <c r="F31" i="20"/>
  <c r="F32" i="20"/>
  <c r="F34" i="20"/>
  <c r="C36" i="20"/>
  <c r="D36" i="20"/>
  <c r="E36" i="20"/>
  <c r="G36" i="20"/>
  <c r="H36" i="20"/>
  <c r="I36" i="20"/>
  <c r="J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C63" i="20"/>
  <c r="D63" i="20"/>
  <c r="E63" i="20"/>
  <c r="G63" i="20"/>
  <c r="H63" i="20"/>
  <c r="I63" i="20"/>
  <c r="J63" i="20"/>
  <c r="F64" i="20"/>
  <c r="F65" i="20"/>
  <c r="F66" i="20"/>
  <c r="F67" i="20"/>
  <c r="F68" i="20"/>
  <c r="F69" i="20"/>
  <c r="F70" i="20"/>
  <c r="C71" i="20"/>
  <c r="D71" i="20"/>
  <c r="E71" i="20"/>
  <c r="G71" i="20"/>
  <c r="H71" i="20"/>
  <c r="I71" i="20"/>
  <c r="J71" i="20"/>
  <c r="F72" i="20"/>
  <c r="F73" i="20"/>
  <c r="F74" i="20"/>
  <c r="C78" i="20"/>
  <c r="D78" i="20"/>
  <c r="E78" i="20"/>
  <c r="G78" i="20"/>
  <c r="H78" i="20"/>
  <c r="I78" i="20"/>
  <c r="J78" i="20"/>
  <c r="F79" i="20"/>
  <c r="F80" i="20"/>
  <c r="F81" i="20"/>
  <c r="F82" i="20"/>
  <c r="F83" i="20"/>
  <c r="F84" i="20"/>
  <c r="F86" i="20"/>
  <c r="F87" i="20"/>
  <c r="F88" i="20"/>
  <c r="F89" i="20"/>
  <c r="C90" i="20"/>
  <c r="D90" i="20"/>
  <c r="D106" i="20" s="1"/>
  <c r="E90" i="20"/>
  <c r="G90" i="20"/>
  <c r="H90" i="20"/>
  <c r="I90" i="20"/>
  <c r="J90" i="20"/>
  <c r="F91" i="20"/>
  <c r="F92" i="20"/>
  <c r="C95" i="20"/>
  <c r="D95" i="20"/>
  <c r="E95" i="20"/>
  <c r="G95" i="20"/>
  <c r="H95" i="20"/>
  <c r="I95" i="20"/>
  <c r="J95" i="20"/>
  <c r="F96" i="20"/>
  <c r="F97" i="20"/>
  <c r="F100" i="20"/>
  <c r="F101" i="20"/>
  <c r="F102" i="20"/>
  <c r="F108" i="20"/>
  <c r="F111" i="20"/>
  <c r="F112" i="20"/>
  <c r="F113" i="20"/>
  <c r="F114" i="20"/>
  <c r="F106" i="14" s="1"/>
  <c r="F115" i="20"/>
  <c r="F116" i="20"/>
  <c r="F117" i="20"/>
  <c r="C118" i="20"/>
  <c r="D118" i="20"/>
  <c r="E118" i="20"/>
  <c r="G118" i="20"/>
  <c r="H118" i="20"/>
  <c r="I118" i="20"/>
  <c r="J118" i="20"/>
  <c r="C30" i="14"/>
  <c r="C63" i="14" s="1"/>
  <c r="D30" i="14"/>
  <c r="D52" i="14" s="1"/>
  <c r="E30" i="14"/>
  <c r="G32" i="14"/>
  <c r="H32" i="14"/>
  <c r="I32" i="14"/>
  <c r="J32" i="14"/>
  <c r="C36" i="14"/>
  <c r="D36" i="14"/>
  <c r="E36" i="14"/>
  <c r="C37" i="14"/>
  <c r="D37" i="14"/>
  <c r="E37" i="14"/>
  <c r="C38" i="14"/>
  <c r="D38" i="14"/>
  <c r="E38" i="14"/>
  <c r="F38" i="14"/>
  <c r="C39" i="14"/>
  <c r="D39" i="14"/>
  <c r="E39" i="14"/>
  <c r="C40" i="14"/>
  <c r="D40" i="14"/>
  <c r="E40" i="14"/>
  <c r="D43" i="14"/>
  <c r="G46" i="14"/>
  <c r="H46" i="14"/>
  <c r="I46" i="14"/>
  <c r="J46" i="14"/>
  <c r="C57" i="14"/>
  <c r="D57" i="14"/>
  <c r="E57" i="14"/>
  <c r="F57" i="14"/>
  <c r="C58" i="14"/>
  <c r="D58" i="14"/>
  <c r="E58" i="14"/>
  <c r="F58" i="14"/>
  <c r="C60" i="14"/>
  <c r="D60" i="14"/>
  <c r="E60" i="14"/>
  <c r="F60" i="14"/>
  <c r="C61" i="14"/>
  <c r="D61" i="14"/>
  <c r="E61" i="14"/>
  <c r="F61" i="14"/>
  <c r="C62" i="14"/>
  <c r="D62" i="14"/>
  <c r="E62" i="14"/>
  <c r="F62" i="14"/>
  <c r="C68" i="14"/>
  <c r="D68" i="14"/>
  <c r="E68" i="14"/>
  <c r="F68" i="14"/>
  <c r="C90" i="14"/>
  <c r="D90" i="14"/>
  <c r="E90" i="14"/>
  <c r="F91" i="14"/>
  <c r="F92" i="14"/>
  <c r="F93" i="14"/>
  <c r="C94" i="14"/>
  <c r="D94" i="14"/>
  <c r="E94" i="14"/>
  <c r="F95" i="14"/>
  <c r="F96" i="14"/>
  <c r="F97" i="14"/>
  <c r="C100" i="14"/>
  <c r="D100" i="14"/>
  <c r="E100" i="14"/>
  <c r="F100" i="14"/>
  <c r="C106" i="14"/>
  <c r="D106" i="14"/>
  <c r="E106" i="14"/>
  <c r="G112" i="14"/>
  <c r="H112" i="14"/>
  <c r="I112" i="14"/>
  <c r="J112" i="14"/>
  <c r="C113" i="14"/>
  <c r="D113" i="14"/>
  <c r="E113" i="14"/>
  <c r="F113" i="14"/>
  <c r="C114" i="14"/>
  <c r="D114" i="14"/>
  <c r="E114" i="14"/>
  <c r="F114" i="14"/>
  <c r="C115" i="14"/>
  <c r="D115" i="14"/>
  <c r="E115" i="14"/>
  <c r="F115" i="14"/>
  <c r="C119" i="14"/>
  <c r="D119" i="14"/>
  <c r="E119" i="14"/>
  <c r="F119" i="14"/>
  <c r="C120" i="14"/>
  <c r="D120" i="14"/>
  <c r="E120" i="14"/>
  <c r="F120" i="14"/>
  <c r="F42" i="26"/>
  <c r="Q16" i="25"/>
  <c r="AA15" i="25"/>
  <c r="J35" i="20"/>
  <c r="D20" i="26"/>
  <c r="AA13" i="25"/>
  <c r="AC16" i="25"/>
  <c r="E52" i="14" l="1"/>
  <c r="G79" i="26"/>
  <c r="F62" i="26"/>
  <c r="F47" i="23"/>
  <c r="C41" i="14" s="1"/>
  <c r="I12" i="23"/>
  <c r="D79" i="26"/>
  <c r="K33" i="24"/>
  <c r="K31" i="24"/>
  <c r="K29" i="24"/>
  <c r="M36" i="25"/>
  <c r="L16" i="25"/>
  <c r="F33" i="26"/>
  <c r="F78" i="20"/>
  <c r="F25" i="20"/>
  <c r="F31" i="14" s="1"/>
  <c r="F64" i="14" s="1"/>
  <c r="J79" i="26"/>
  <c r="F71" i="26"/>
  <c r="B37" i="24"/>
  <c r="AD16" i="25"/>
  <c r="K47" i="23"/>
  <c r="I24" i="23"/>
  <c r="G47" i="23"/>
  <c r="D41" i="14" s="1"/>
  <c r="D63" i="14"/>
  <c r="G20" i="26"/>
  <c r="E107" i="20"/>
  <c r="AA10" i="25"/>
  <c r="E35" i="20"/>
  <c r="F90" i="14"/>
  <c r="G107" i="20"/>
  <c r="I69" i="26"/>
  <c r="I79" i="26" s="1"/>
  <c r="K36" i="24"/>
  <c r="K32" i="24"/>
  <c r="K28" i="24"/>
  <c r="F53" i="26"/>
  <c r="D31" i="14"/>
  <c r="D64" i="14" s="1"/>
  <c r="M47" i="23"/>
  <c r="M37" i="24"/>
  <c r="F7" i="26"/>
  <c r="H107" i="20"/>
  <c r="J28" i="26"/>
  <c r="J85" i="20"/>
  <c r="J109" i="20" s="1"/>
  <c r="F90" i="20"/>
  <c r="I106" i="20"/>
  <c r="G106" i="20"/>
  <c r="I33" i="23"/>
  <c r="H20" i="26"/>
  <c r="H40" i="26" s="1"/>
  <c r="I38" i="23"/>
  <c r="J107" i="20"/>
  <c r="I85" i="20"/>
  <c r="I109" i="20" s="1"/>
  <c r="F35" i="20"/>
  <c r="E20" i="26"/>
  <c r="E40" i="26" s="1"/>
  <c r="E80" i="26" s="1"/>
  <c r="E83" i="26" s="1"/>
  <c r="E63" i="14"/>
  <c r="L47" i="23"/>
  <c r="D85" i="20"/>
  <c r="D47" i="14" s="1"/>
  <c r="J60" i="26"/>
  <c r="F60" i="26" s="1"/>
  <c r="F50" i="26"/>
  <c r="G40" i="26"/>
  <c r="G80" i="26" s="1"/>
  <c r="G83" i="26" s="1"/>
  <c r="H81" i="26" s="1"/>
  <c r="D40" i="26"/>
  <c r="D80" i="26" s="1"/>
  <c r="D83" i="26" s="1"/>
  <c r="H47" i="23"/>
  <c r="E41" i="14" s="1"/>
  <c r="H106" i="20"/>
  <c r="E106" i="20"/>
  <c r="C106" i="20"/>
  <c r="C107" i="20"/>
  <c r="J106" i="20"/>
  <c r="E85" i="20"/>
  <c r="I107" i="20"/>
  <c r="E32" i="14"/>
  <c r="C85" i="20"/>
  <c r="C47" i="14" s="1"/>
  <c r="C31" i="14"/>
  <c r="C64" i="14" s="1"/>
  <c r="F94" i="14"/>
  <c r="F118" i="20"/>
  <c r="F95" i="20"/>
  <c r="F71" i="20"/>
  <c r="H85" i="20"/>
  <c r="H109" i="20" s="1"/>
  <c r="F63" i="20"/>
  <c r="F36" i="20"/>
  <c r="G85" i="20"/>
  <c r="G109" i="20" s="1"/>
  <c r="E48" i="14"/>
  <c r="D48" i="14"/>
  <c r="G52" i="14"/>
  <c r="F52" i="14"/>
  <c r="J47" i="23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K37" i="24"/>
  <c r="I7" i="24"/>
  <c r="F43" i="14" s="1"/>
  <c r="AE16" i="25"/>
  <c r="AA16" i="25" s="1"/>
  <c r="G16" i="25"/>
  <c r="AA12" i="25"/>
  <c r="V16" i="25"/>
  <c r="F32" i="14" l="1"/>
  <c r="G17" i="25"/>
  <c r="D32" i="14"/>
  <c r="J98" i="20"/>
  <c r="J103" i="20" s="1"/>
  <c r="M8" i="23" s="1"/>
  <c r="V17" i="25"/>
  <c r="F106" i="20"/>
  <c r="J104" i="20"/>
  <c r="I47" i="23"/>
  <c r="F41" i="14" s="1"/>
  <c r="I98" i="20"/>
  <c r="I103" i="20" s="1"/>
  <c r="L8" i="23" s="1"/>
  <c r="D109" i="20"/>
  <c r="D33" i="14" s="1"/>
  <c r="D49" i="14" s="1"/>
  <c r="D98" i="20"/>
  <c r="E47" i="14"/>
  <c r="E109" i="20"/>
  <c r="E33" i="14" s="1"/>
  <c r="E98" i="20"/>
  <c r="E103" i="20" s="1"/>
  <c r="C32" i="14"/>
  <c r="C98" i="20"/>
  <c r="C103" i="20" s="1"/>
  <c r="C105" i="20" s="1"/>
  <c r="C109" i="20"/>
  <c r="C33" i="14" s="1"/>
  <c r="F8" i="23"/>
  <c r="F22" i="23" s="1"/>
  <c r="L17" i="25"/>
  <c r="Q17" i="25"/>
  <c r="I40" i="26"/>
  <c r="F20" i="26"/>
  <c r="F79" i="26"/>
  <c r="H80" i="26"/>
  <c r="H83" i="26" s="1"/>
  <c r="I81" i="26" s="1"/>
  <c r="G98" i="20"/>
  <c r="G103" i="20" s="1"/>
  <c r="F85" i="20"/>
  <c r="F109" i="20" s="1"/>
  <c r="F48" i="14"/>
  <c r="H98" i="20"/>
  <c r="H103" i="20" s="1"/>
  <c r="D55" i="14" l="1"/>
  <c r="D56" i="14"/>
  <c r="J105" i="20"/>
  <c r="D99" i="20"/>
  <c r="D107" i="20" s="1"/>
  <c r="AA17" i="25"/>
  <c r="I105" i="20"/>
  <c r="I104" i="20"/>
  <c r="H8" i="23"/>
  <c r="H22" i="23" s="1"/>
  <c r="E105" i="20"/>
  <c r="E104" i="20"/>
  <c r="E34" i="14"/>
  <c r="E49" i="14"/>
  <c r="E55" i="14"/>
  <c r="E56" i="14"/>
  <c r="C34" i="14"/>
  <c r="C50" i="14" s="1"/>
  <c r="C104" i="20"/>
  <c r="C49" i="14"/>
  <c r="C55" i="14"/>
  <c r="C56" i="14"/>
  <c r="K8" i="23"/>
  <c r="H104" i="20"/>
  <c r="H105" i="20"/>
  <c r="F47" i="14"/>
  <c r="F33" i="14"/>
  <c r="F98" i="20"/>
  <c r="F99" i="20" s="1"/>
  <c r="J8" i="23"/>
  <c r="G105" i="20"/>
  <c r="G104" i="20"/>
  <c r="I80" i="26"/>
  <c r="I83" i="26" s="1"/>
  <c r="J81" i="26" s="1"/>
  <c r="J83" i="26" s="1"/>
  <c r="F40" i="26"/>
  <c r="F80" i="26" s="1"/>
  <c r="F83" i="26" s="1"/>
  <c r="I9" i="23" l="1"/>
  <c r="I11" i="23" s="1"/>
  <c r="J9" i="23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D103" i="20"/>
  <c r="F107" i="20"/>
  <c r="E50" i="14"/>
  <c r="E51" i="14"/>
  <c r="E46" i="14"/>
  <c r="C51" i="14"/>
  <c r="C46" i="14"/>
  <c r="F56" i="14"/>
  <c r="F55" i="14"/>
  <c r="F49" i="14"/>
  <c r="F103" i="20" l="1"/>
  <c r="F105" i="20" s="1"/>
  <c r="D105" i="20"/>
  <c r="D34" i="14"/>
  <c r="D104" i="20"/>
  <c r="G8" i="23"/>
  <c r="G22" i="23" s="1"/>
  <c r="D50" i="14" l="1"/>
  <c r="D46" i="14"/>
  <c r="D51" i="14"/>
  <c r="I8" i="23"/>
  <c r="I22" i="23" s="1"/>
  <c r="F104" i="20"/>
  <c r="F34" i="14"/>
  <c r="F46" i="14" l="1"/>
  <c r="F50" i="14"/>
  <c r="F51" i="14"/>
</calcChain>
</file>

<file path=xl/sharedStrings.xml><?xml version="1.0" encoding="utf-8"?>
<sst xmlns="http://schemas.openxmlformats.org/spreadsheetml/2006/main" count="1354" uniqueCount="469">
  <si>
    <t>ЗАТВЕРДЖЕНО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</si>
  <si>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</si>
  <si>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</si>
  <si>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</si>
  <si>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</si>
  <si>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</si>
  <si>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</si>
  <si>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</si>
  <si>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</si>
  <si>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</si>
  <si>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</si>
  <si>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</si>
  <si>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</si>
  <si>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</si>
  <si>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</si>
  <si>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</si>
  <si>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</si>
  <si>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</si>
  <si>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</si>
  <si>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</si>
  <si>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</si>
  <si>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</si>
  <si>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</si>
  <si>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</si>
  <si>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</si>
  <si>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</si>
  <si>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</si>
  <si>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</si>
  <si>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</si>
  <si>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</si>
  <si>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</si>
  <si>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</si>
  <si>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</si>
  <si>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</si>
  <si>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</si>
  <si>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</si>
  <si>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</si>
  <si>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</si>
  <si>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</si>
  <si>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</si>
  <si>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</si>
  <si>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</si>
  <si>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</si>
  <si>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</si>
  <si>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</si>
  <si>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</si>
  <si>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</si>
  <si>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</si>
  <si>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</si>
  <si>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</si>
  <si>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</si>
  <si>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</si>
  <si>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</si>
  <si>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</si>
  <si>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</si>
  <si>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</si>
  <si>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</si>
  <si>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</si>
  <si>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</si>
  <si>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</si>
  <si>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</si>
  <si>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</si>
  <si>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</si>
  <si>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</si>
  <si>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</si>
  <si>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</si>
  <si>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</si>
  <si>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</si>
  <si>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</si>
  <si>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</si>
  <si>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</si>
  <si>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</si>
  <si>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</si>
  <si>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</si>
  <si>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</si>
  <si>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</si>
  <si>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</si>
  <si>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</si>
  <si>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</si>
  <si>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</si>
  <si>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</si>
  <si>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</si>
  <si>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</si>
  <si>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</si>
  <si>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</si>
  <si>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</si>
  <si>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</si>
  <si>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</si>
  <si>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</si>
  <si>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</si>
  <si>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</si>
  <si>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</si>
  <si>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</si>
  <si>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</si>
  <si>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</si>
  <si>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</si>
  <si>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</si>
  <si>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</si>
  <si>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</si>
  <si>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</si>
  <si>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</si>
  <si>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</si>
  <si>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</si>
  <si>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</si>
  <si>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</si>
  <si>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</si>
  <si>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</si>
  <si>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</si>
  <si>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</si>
  <si>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</si>
  <si>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</si>
  <si>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</si>
  <si>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</si>
  <si>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</si>
  <si>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</si>
  <si>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</si>
  <si>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</si>
  <si>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</si>
  <si>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</si>
  <si>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</si>
  <si>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</si>
  <si>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</si>
  <si>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</si>
  <si>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</si>
  <si>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</si>
  <si>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</si>
  <si>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</si>
  <si>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</si>
  <si>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</si>
  <si>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</si>
  <si>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</si>
  <si>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</si>
  <si>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</si>
  <si>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</si>
  <si>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</si>
  <si>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</si>
  <si>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</si>
  <si>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</si>
  <si>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</si>
  <si>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</si>
  <si>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</si>
  <si>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</si>
  <si>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</si>
  <si>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</si>
  <si>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</si>
  <si>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</si>
  <si>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</si>
  <si>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</si>
  <si>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</si>
  <si>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</si>
  <si>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</si>
  <si>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</si>
  <si>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</si>
  <si>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</si>
  <si>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</si>
  <si>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</si>
  <si>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</si>
  <si>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</si>
  <si>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</si>
  <si>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</si>
  <si>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</si>
  <si>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</si>
  <si>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</si>
  <si>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</si>
  <si>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</si>
  <si>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</si>
  <si>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</si>
  <si>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</si>
  <si>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</si>
  <si>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</si>
  <si>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</si>
  <si>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</si>
  <si>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</si>
  <si>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</si>
  <si>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</si>
  <si>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</si>
  <si>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</si>
  <si>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</si>
  <si>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</si>
  <si>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</si>
  <si>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</si>
  <si>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</si>
  <si>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</si>
  <si>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</si>
  <si>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</si>
  <si>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</si>
  <si>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</si>
  <si>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</si>
  <si>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</si>
  <si>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</si>
  <si>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</si>
  <si>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</si>
  <si>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</si>
  <si>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</si>
  <si>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</si>
  <si>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</si>
  <si>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</si>
  <si>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</si>
  <si>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</si>
  <si>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</si>
  <si>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</si>
  <si>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</si>
  <si>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</si>
  <si>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</si>
  <si>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</si>
  <si>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</si>
  <si>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</si>
  <si>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</si>
  <si>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</si>
  <si>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</si>
  <si>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</si>
  <si>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</si>
  <si>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</si>
  <si>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</si>
  <si>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</si>
  <si>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</si>
  <si>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</si>
  <si>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</si>
  <si>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</si>
  <si>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</si>
  <si>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</si>
  <si>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</si>
  <si>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</si>
  <si>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</si>
  <si>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</si>
  <si>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</si>
  <si>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</si>
  <si>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</si>
  <si>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</si>
  <si>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</si>
  <si>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</si>
  <si>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</si>
  <si>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</si>
  <si>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</si>
  <si>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</si>
  <si>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</si>
  <si>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</si>
  <si>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</si>
  <si>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</si>
  <si>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</si>
  <si>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</si>
  <si>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</si>
  <si>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</si>
  <si>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</si>
  <si>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</si>
  <si>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</si>
  <si>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</si>
  <si>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</si>
  <si>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</si>
  <si>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</si>
  <si>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</si>
  <si>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</si>
  <si>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</si>
  <si>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</si>
  <si>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</si>
  <si>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</si>
  <si>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</si>
  <si>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</si>
  <si>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</si>
  <si>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</si>
  <si>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</si>
  <si>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</si>
  <si>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</si>
  <si>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</si>
  <si>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</si>
  <si>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</si>
  <si>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</si>
  <si>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</si>
  <si>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</si>
  <si>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</si>
  <si>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</si>
  <si>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</si>
  <si>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</si>
  <si>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</si>
  <si>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</si>
  <si>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</si>
  <si>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</si>
  <si>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</si>
  <si>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</si>
  <si>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</si>
  <si>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</si>
  <si>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</si>
  <si>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</si>
  <si>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</si>
  <si>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</si>
  <si>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</si>
  <si>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</si>
  <si>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</si>
  <si>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</si>
  <si>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</si>
  <si>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</si>
  <si>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</si>
  <si>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</si>
  <si>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</si>
  <si>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</si>
  <si>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</si>
  <si>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</si>
  <si>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</si>
  <si>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</si>
  <si>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</si>
  <si>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</si>
  <si>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</si>
  <si>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</si>
  <si>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</si>
  <si>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</si>
  <si>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</si>
  <si>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</si>
  <si>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</si>
  <si>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</si>
  <si>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</si>
  <si>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</si>
  <si>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</si>
  <si>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</si>
  <si>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</si>
  <si>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</si>
  <si>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</si>
  <si>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</si>
  <si>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</si>
  <si>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</si>
  <si>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</si>
  <si>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</si>
  <si>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</si>
  <si>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</si>
  <si>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</si>
  <si>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</si>
  <si>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</si>
  <si>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</si>
  <si>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</si>
  <si>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</si>
  <si>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</si>
  <si>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</si>
  <si>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</si>
  <si>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</si>
  <si>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</si>
  <si>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</si>
  <si>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</si>
  <si>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</si>
  <si>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</si>
  <si>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</si>
  <si>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</si>
  <si>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</si>
  <si>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</si>
  <si>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</si>
  <si>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</si>
  <si>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</si>
  <si>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</si>
  <si>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</si>
  <si>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</si>
  <si>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</si>
  <si>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</si>
  <si>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</si>
  <si>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</si>
  <si>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</si>
  <si>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</si>
  <si>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</si>
  <si>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</si>
  <si>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</si>
  <si>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</si>
  <si>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</si>
  <si>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</si>
  <si>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</si>
  <si>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</si>
  <si>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</si>
  <si>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</si>
  <si>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</si>
  <si>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</si>
  <si>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</si>
  <si>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</si>
  <si>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</si>
  <si>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</si>
  <si>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</si>
  <si>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</si>
  <si>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</si>
  <si>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</si>
  <si>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</si>
  <si>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</si>
  <si>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</si>
  <si>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</si>
  <si>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</si>
  <si>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</si>
  <si>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</si>
  <si>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</si>
  <si>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</si>
  <si>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</si>
  <si>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</si>
  <si>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</si>
  <si>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</si>
  <si>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</si>
  <si>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</si>
  <si>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</si>
  <si>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</si>
  <si>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</si>
  <si>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</si>
  <si>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</si>
  <si>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</si>
  <si>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</si>
  <si>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</si>
  <si>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</si>
  <si>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</si>
  <si>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</si>
  <si>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</si>
  <si>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</si>
  <si>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</si>
  <si>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</si>
  <si>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</si>
  <si>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</si>
  <si>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</si>
  <si>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</si>
  <si>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</si>
  <si>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</si>
  <si>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підприємство Міський Палац культури імені В'ячеслава Радченка Чернігівської міської ради</t>
  </si>
  <si>
    <t xml:space="preserve">Комунальне підприємство </t>
  </si>
  <si>
    <t>Управління культури та туризму Чернігівської міської ради</t>
  </si>
  <si>
    <t>функціонування театральних і концертних залів</t>
  </si>
  <si>
    <t>концертні організації та колективи</t>
  </si>
  <si>
    <t>тис.грн.</t>
  </si>
  <si>
    <t>3 313 440,51 грн</t>
  </si>
  <si>
    <t>Україна, 14017, м.Чернігів вул. Івана Мазепи, 23</t>
  </si>
  <si>
    <t>90.04</t>
  </si>
  <si>
    <t>х</t>
  </si>
  <si>
    <t>на 2026 рік</t>
  </si>
  <si>
    <t>Олена ІВАНЕНКО</t>
  </si>
  <si>
    <t>Керівник             Заступник директора</t>
  </si>
  <si>
    <t>КП Міський Палац культури ЧМР</t>
  </si>
  <si>
    <t>Фактичний показник за 2024 минулий рік</t>
  </si>
  <si>
    <t>Плановий показник поточного2025 року</t>
  </si>
  <si>
    <t>Фактичний показник поточного року за останній звітний період 9 місяців 2025 року</t>
  </si>
  <si>
    <t>Плановий   2026 рік</t>
  </si>
  <si>
    <t>90.04 (функціонування театральних і концертних залів)</t>
  </si>
  <si>
    <t>90.04 (організація заходу проведенню шлюбу за добу)</t>
  </si>
  <si>
    <t>85.52 (дохід від навчання дітей в колективі)</t>
  </si>
  <si>
    <t>витрати на матеріали</t>
  </si>
  <si>
    <t>комунальні послуги</t>
  </si>
  <si>
    <t>вивіз сміття , транспортні послуги, послуги банків та ін.</t>
  </si>
  <si>
    <t>податок на землю</t>
  </si>
  <si>
    <t>1051/1</t>
  </si>
  <si>
    <t>1051/2</t>
  </si>
  <si>
    <t>1051/3</t>
  </si>
  <si>
    <t>1051/4</t>
  </si>
  <si>
    <t>оренда</t>
  </si>
  <si>
    <t>відшкодування комунальних послуг</t>
  </si>
  <si>
    <t>бюджетні кошти</t>
  </si>
  <si>
    <t>1073/1</t>
  </si>
  <si>
    <t>1073/2</t>
  </si>
  <si>
    <t>інші операційні витрати (лікарняні)</t>
  </si>
  <si>
    <t>амортизація безкоштовно отриманих активів</t>
  </si>
  <si>
    <t>дохід від благодійної допомогт по програмі ЮНІСЕФ</t>
  </si>
  <si>
    <t>1152/1</t>
  </si>
  <si>
    <t>1152/2</t>
  </si>
  <si>
    <t>інші податки, збори та платежі (військовий збір)</t>
  </si>
  <si>
    <t xml:space="preserve">Інші надходження (оренда,відшкодування комунальх витрат, МБ) </t>
  </si>
  <si>
    <t>інші платежі (військовий збір)</t>
  </si>
  <si>
    <t>Розвиток виробництва( 75%)</t>
  </si>
  <si>
    <t>Інші фонди (споживання 25%)</t>
  </si>
  <si>
    <t>Чернігівської міської ради</t>
  </si>
  <si>
    <t>Рішення виконавчого комітету</t>
  </si>
  <si>
    <t xml:space="preserve">                                      Заступник директора</t>
  </si>
  <si>
    <t xml:space="preserve">       Заступник директора</t>
  </si>
  <si>
    <t xml:space="preserve">                             Заступник директора</t>
  </si>
  <si>
    <t xml:space="preserve">               Заступник директора</t>
  </si>
  <si>
    <t xml:space="preserve">                 Заступник директора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</si>
  <si>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6"/>
        <rFont val="Times New Roman"/>
        <family val="1"/>
        <charset val="204"/>
      </rPr>
      <t xml:space="preserve"> у тому числі:</t>
    </r>
  </si>
  <si>
    <r>
      <t xml:space="preserve">EBITDA </t>
    </r>
    <r>
      <rPr>
        <sz val="16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</si>
  <si>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 xml:space="preserve">                                             (посада)</t>
  </si>
  <si>
    <t xml:space="preserve">                                              (посада)</t>
  </si>
  <si>
    <t xml:space="preserve">                        (посада)</t>
  </si>
  <si>
    <t xml:space="preserve">                                         (посада)</t>
  </si>
  <si>
    <t>12 лютого 2026 року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</si>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</sst>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Arial Cyr"/>
      <charset val="204"/>
    </font>
    <font>
      <b/>
      <sz val="16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4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66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4" fontId="63" fillId="0" borderId="0">
      <alignment wrapText="1"/>
    </xf>
    <xf numFmtId="174" fontId="30" fillId="0" borderId="0">
      <alignment wrapText="1"/>
    </xf>
    <xf numFmtId="9" fontId="2" fillId="0" borderId="0" applyFont="0" applyFill="0" applyBorder="0" applyAlignment="0" applyProtection="0"/>
  </cellStyleXfs>
  <cellXfs count="345">
    <xf numFmtId="0" fontId="0" fillId="0" borderId="0" xfId="0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4" fillId="0" borderId="0" xfId="0" applyFont="1"/>
    <xf numFmtId="0" fontId="0" fillId="0" borderId="0" xfId="0" applyFont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6" fillId="0" borderId="3" xfId="180" applyFont="1" applyFill="1" applyBorder="1" applyAlignment="1">
      <alignment vertical="center" wrapText="1"/>
      <protection locked="0"/>
    </xf>
    <xf numFmtId="0" fontId="66" fillId="0" borderId="3" xfId="180" applyFont="1" applyFill="1" applyBorder="1" applyAlignment="1">
      <alignment horizontal="center" vertical="center" wrapText="1"/>
      <protection locked="0"/>
    </xf>
    <xf numFmtId="165" fontId="67" fillId="27" borderId="3" xfId="0" applyNumberFormat="1" applyFont="1" applyFill="1" applyBorder="1" applyAlignment="1">
      <alignment horizontal="center" vertical="center" wrapText="1"/>
    </xf>
    <xf numFmtId="165" fontId="67" fillId="30" borderId="3" xfId="0" applyNumberFormat="1" applyFont="1" applyFill="1" applyBorder="1" applyAlignment="1">
      <alignment horizontal="center" vertical="center" wrapText="1"/>
    </xf>
    <xf numFmtId="165" fontId="66" fillId="0" borderId="3" xfId="0" applyNumberFormat="1" applyFont="1" applyFill="1" applyBorder="1" applyAlignment="1">
      <alignment horizontal="center" vertical="center" wrapText="1"/>
    </xf>
    <xf numFmtId="0" fontId="67" fillId="0" borderId="3" xfId="180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 applyProtection="1">
      <alignment vertical="center" wrapText="1"/>
      <protection locked="0"/>
    </xf>
    <xf numFmtId="165" fontId="67" fillId="0" borderId="3" xfId="0" applyNumberFormat="1" applyFont="1" applyFill="1" applyBorder="1" applyAlignment="1">
      <alignment horizontal="center" wrapText="1"/>
    </xf>
    <xf numFmtId="0" fontId="67" fillId="0" borderId="3" xfId="0" applyFont="1" applyFill="1" applyBorder="1" applyAlignment="1">
      <alignment vertical="center" wrapText="1"/>
    </xf>
    <xf numFmtId="0" fontId="67" fillId="30" borderId="3" xfId="0" applyFont="1" applyFill="1" applyBorder="1" applyAlignment="1">
      <alignment horizontal="center" vertical="center"/>
    </xf>
    <xf numFmtId="173" fontId="67" fillId="0" borderId="3" xfId="0" applyNumberFormat="1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horizontal="left" vertical="center" wrapText="1"/>
    </xf>
    <xf numFmtId="0" fontId="66" fillId="30" borderId="3" xfId="243" applyFont="1" applyFill="1" applyBorder="1" applyAlignment="1">
      <alignment horizontal="left" vertical="center" wrapText="1"/>
    </xf>
    <xf numFmtId="0" fontId="66" fillId="0" borderId="3" xfId="243" applyFont="1" applyFill="1" applyBorder="1" applyAlignment="1">
      <alignment horizontal="center" vertical="center"/>
    </xf>
    <xf numFmtId="165" fontId="66" fillId="27" borderId="3" xfId="0" applyNumberFormat="1" applyFont="1" applyFill="1" applyBorder="1" applyAlignment="1">
      <alignment horizontal="center" vertical="center" wrapText="1"/>
    </xf>
    <xf numFmtId="0" fontId="67" fillId="30" borderId="3" xfId="243" applyFont="1" applyFill="1" applyBorder="1" applyAlignment="1">
      <alignment horizontal="left" vertical="center" wrapText="1"/>
    </xf>
    <xf numFmtId="0" fontId="67" fillId="0" borderId="3" xfId="243" applyFont="1" applyFill="1" applyBorder="1" applyAlignment="1">
      <alignment horizontal="center" vertical="center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7" fillId="0" borderId="3" xfId="0" quotePrefix="1" applyFont="1" applyFill="1" applyBorder="1" applyAlignment="1">
      <alignment horizontal="center" vertical="center"/>
    </xf>
    <xf numFmtId="165" fontId="67" fillId="0" borderId="3" xfId="0" applyNumberFormat="1" applyFont="1" applyFill="1" applyBorder="1" applyAlignment="1">
      <alignment horizontal="center" vertical="center" wrapText="1"/>
    </xf>
    <xf numFmtId="0" fontId="67" fillId="0" borderId="21" xfId="235" applyNumberFormat="1" applyFont="1" applyFill="1" applyBorder="1" applyAlignment="1">
      <alignment horizontal="left" vertical="center" wrapText="1"/>
    </xf>
    <xf numFmtId="0" fontId="67" fillId="0" borderId="16" xfId="235" applyNumberFormat="1" applyFont="1" applyFill="1" applyBorder="1" applyAlignment="1">
      <alignment horizontal="center" vertical="center" wrapText="1"/>
    </xf>
    <xf numFmtId="0" fontId="67" fillId="0" borderId="19" xfId="235" applyNumberFormat="1" applyFont="1" applyFill="1" applyBorder="1" applyAlignment="1">
      <alignment horizontal="center" vertical="center" wrapText="1"/>
    </xf>
    <xf numFmtId="0" fontId="67" fillId="0" borderId="20" xfId="235" applyNumberFormat="1" applyFont="1" applyFill="1" applyBorder="1" applyAlignment="1">
      <alignment horizontal="center" vertical="center" wrapText="1"/>
    </xf>
    <xf numFmtId="0" fontId="66" fillId="0" borderId="14" xfId="0" applyFont="1" applyFill="1" applyBorder="1" applyAlignment="1" applyProtection="1">
      <alignment horizontal="left" vertical="center" wrapText="1"/>
      <protection locked="0"/>
    </xf>
    <xf numFmtId="0" fontId="66" fillId="0" borderId="14" xfId="0" applyFont="1" applyFill="1" applyBorder="1" applyAlignment="1">
      <alignment horizontal="center" vertical="center"/>
    </xf>
    <xf numFmtId="181" fontId="66" fillId="27" borderId="3" xfId="0" applyNumberFormat="1" applyFont="1" applyFill="1" applyBorder="1" applyAlignment="1">
      <alignment horizontal="right" vertical="center" wrapText="1"/>
    </xf>
    <xf numFmtId="181" fontId="66" fillId="0" borderId="3" xfId="0" applyNumberFormat="1" applyFont="1" applyFill="1" applyBorder="1" applyAlignment="1">
      <alignment horizontal="right" vertical="center" wrapText="1"/>
    </xf>
    <xf numFmtId="181" fontId="66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 applyProtection="1">
      <alignment horizontal="left" vertical="center" wrapText="1"/>
      <protection locked="0"/>
    </xf>
    <xf numFmtId="181" fontId="66" fillId="30" borderId="3" xfId="0" applyNumberFormat="1" applyFont="1" applyFill="1" applyBorder="1" applyAlignment="1">
      <alignment horizontal="right" vertical="center" wrapText="1"/>
    </xf>
    <xf numFmtId="181" fontId="66" fillId="30" borderId="3" xfId="0" applyNumberFormat="1" applyFont="1" applyFill="1" applyBorder="1" applyAlignment="1">
      <alignment horizontal="center" vertical="center" wrapText="1"/>
    </xf>
    <xf numFmtId="0" fontId="67" fillId="0" borderId="14" xfId="0" applyFont="1" applyFill="1" applyBorder="1" applyAlignment="1" applyProtection="1">
      <alignment horizontal="left" vertical="center" wrapText="1"/>
      <protection locked="0"/>
    </xf>
    <xf numFmtId="0" fontId="66" fillId="0" borderId="15" xfId="0" applyFont="1" applyFill="1" applyBorder="1" applyAlignment="1" applyProtection="1">
      <alignment horizontal="left" vertical="center" wrapText="1"/>
      <protection locked="0"/>
    </xf>
    <xf numFmtId="0" fontId="66" fillId="0" borderId="15" xfId="0" applyFont="1" applyFill="1" applyBorder="1" applyAlignment="1">
      <alignment horizontal="center" vertical="center"/>
    </xf>
    <xf numFmtId="180" fontId="66" fillId="0" borderId="3" xfId="0" applyNumberFormat="1" applyFont="1" applyFill="1" applyBorder="1" applyAlignment="1">
      <alignment horizontal="right" vertical="center" wrapText="1"/>
    </xf>
    <xf numFmtId="180" fontId="66" fillId="30" borderId="3" xfId="0" applyNumberFormat="1" applyFont="1" applyFill="1" applyBorder="1" applyAlignment="1">
      <alignment horizontal="right" vertical="center" wrapText="1"/>
    </xf>
    <xf numFmtId="180" fontId="66" fillId="3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left" vertical="center"/>
    </xf>
    <xf numFmtId="0" fontId="67" fillId="0" borderId="14" xfId="0" applyFont="1" applyFill="1" applyBorder="1" applyAlignment="1">
      <alignment horizontal="center" vertical="center"/>
    </xf>
    <xf numFmtId="49" fontId="67" fillId="0" borderId="14" xfId="0" quotePrefix="1" applyNumberFormat="1" applyFont="1" applyFill="1" applyBorder="1" applyAlignment="1">
      <alignment horizontal="center" vertical="center"/>
    </xf>
    <xf numFmtId="49" fontId="66" fillId="0" borderId="3" xfId="0" quotePrefix="1" applyNumberFormat="1" applyFont="1" applyFill="1" applyBorder="1" applyAlignment="1">
      <alignment horizontal="center" vertical="center"/>
    </xf>
    <xf numFmtId="165" fontId="66" fillId="30" borderId="3" xfId="0" applyNumberFormat="1" applyFont="1" applyFill="1" applyBorder="1" applyAlignment="1">
      <alignment horizontal="center" vertical="center" wrapText="1"/>
    </xf>
    <xf numFmtId="49" fontId="67" fillId="0" borderId="3" xfId="0" quotePrefix="1" applyNumberFormat="1" applyFont="1" applyFill="1" applyBorder="1" applyAlignment="1">
      <alignment horizontal="center" vertical="center"/>
    </xf>
    <xf numFmtId="0" fontId="67" fillId="0" borderId="14" xfId="0" quotePrefix="1" applyFont="1" applyFill="1" applyBorder="1" applyAlignment="1">
      <alignment horizontal="left" vertical="center"/>
    </xf>
    <xf numFmtId="0" fontId="67" fillId="30" borderId="3" xfId="0" applyFont="1" applyFill="1" applyBorder="1" applyAlignment="1" applyProtection="1">
      <alignment horizontal="left" vertical="center" wrapText="1"/>
      <protection locked="0"/>
    </xf>
    <xf numFmtId="49" fontId="67" fillId="0" borderId="3" xfId="0" applyNumberFormat="1" applyFont="1" applyFill="1" applyBorder="1" applyAlignment="1">
      <alignment horizontal="center" vertical="center"/>
    </xf>
    <xf numFmtId="0" fontId="66" fillId="30" borderId="3" xfId="0" applyFont="1" applyFill="1" applyBorder="1" applyAlignment="1" applyProtection="1">
      <alignment horizontal="left" vertical="center" wrapText="1"/>
      <protection locked="0"/>
    </xf>
    <xf numFmtId="49" fontId="66" fillId="0" borderId="3" xfId="0" applyNumberFormat="1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left" vertical="center" wrapText="1"/>
    </xf>
    <xf numFmtId="3" fontId="67" fillId="27" borderId="3" xfId="0" applyNumberFormat="1" applyFont="1" applyFill="1" applyBorder="1" applyAlignment="1">
      <alignment horizontal="center" vertical="center" wrapText="1"/>
    </xf>
    <xf numFmtId="3" fontId="66" fillId="27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3" fontId="68" fillId="30" borderId="3" xfId="0" applyNumberFormat="1" applyFont="1" applyFill="1" applyBorder="1" applyAlignment="1">
      <alignment horizontal="center" vertical="center" wrapText="1"/>
    </xf>
    <xf numFmtId="173" fontId="68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70" fillId="0" borderId="0" xfId="0" applyFont="1"/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right" vertical="center"/>
    </xf>
    <xf numFmtId="0" fontId="69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0" fontId="69" fillId="0" borderId="17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 wrapText="1"/>
    </xf>
    <xf numFmtId="0" fontId="66" fillId="0" borderId="0" xfId="0" applyFont="1" applyFill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3" fontId="67" fillId="0" borderId="0" xfId="0" applyNumberFormat="1" applyFont="1" applyFill="1" applyBorder="1" applyAlignment="1">
      <alignment horizontal="center" vertical="center" wrapText="1"/>
    </xf>
    <xf numFmtId="173" fontId="67" fillId="0" borderId="0" xfId="0" applyNumberFormat="1" applyFont="1" applyFill="1" applyBorder="1" applyAlignment="1">
      <alignment horizontal="right" vertical="center" wrapText="1"/>
    </xf>
    <xf numFmtId="173" fontId="66" fillId="0" borderId="0" xfId="0" applyNumberFormat="1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Fill="1" applyBorder="1" applyAlignment="1">
      <alignment horizontal="left" wrapText="1"/>
    </xf>
    <xf numFmtId="0" fontId="66" fillId="0" borderId="0" xfId="0" quotePrefix="1" applyFont="1" applyFill="1" applyBorder="1" applyAlignment="1">
      <alignment horizontal="center"/>
    </xf>
    <xf numFmtId="173" fontId="68" fillId="0" borderId="0" xfId="0" applyNumberFormat="1" applyFont="1" applyFill="1" applyBorder="1" applyAlignment="1"/>
    <xf numFmtId="0" fontId="66" fillId="0" borderId="0" xfId="0" applyFont="1" applyFill="1" applyBorder="1" applyAlignment="1">
      <alignment horizontal="center" vertical="top"/>
    </xf>
    <xf numFmtId="0" fontId="66" fillId="0" borderId="0" xfId="0" applyFont="1" applyFill="1" applyBorder="1" applyAlignment="1">
      <alignment vertical="top"/>
    </xf>
    <xf numFmtId="0" fontId="66" fillId="0" borderId="0" xfId="0" applyFont="1" applyFill="1" applyAlignment="1">
      <alignment horizontal="left" vertical="top"/>
    </xf>
    <xf numFmtId="0" fontId="66" fillId="0" borderId="0" xfId="0" applyFont="1" applyFill="1" applyBorder="1" applyAlignment="1">
      <alignment vertical="center" wrapText="1"/>
    </xf>
    <xf numFmtId="0" fontId="66" fillId="0" borderId="0" xfId="0" applyFont="1" applyFill="1" applyAlignment="1">
      <alignment vertical="center"/>
    </xf>
    <xf numFmtId="0" fontId="66" fillId="0" borderId="13" xfId="0" applyFont="1" applyFill="1" applyBorder="1" applyAlignment="1">
      <alignment horizontal="center" vertical="center"/>
    </xf>
    <xf numFmtId="0" fontId="66" fillId="0" borderId="13" xfId="0" applyNumberFormat="1" applyFont="1" applyFill="1" applyBorder="1" applyAlignment="1">
      <alignment horizontal="center" vertical="center" wrapText="1"/>
    </xf>
    <xf numFmtId="9" fontId="66" fillId="0" borderId="3" xfId="35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67" fillId="0" borderId="0" xfId="0" quotePrefix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vertical="center"/>
    </xf>
    <xf numFmtId="0" fontId="66" fillId="0" borderId="3" xfId="0" applyFont="1" applyFill="1" applyBorder="1" applyAlignment="1">
      <alignment horizontal="center" vertical="center" wrapText="1" shrinkToFit="1"/>
    </xf>
    <xf numFmtId="165" fontId="67" fillId="29" borderId="3" xfId="0" applyNumberFormat="1" applyFont="1" applyFill="1" applyBorder="1" applyAlignment="1">
      <alignment horizontal="center" vertical="center" wrapText="1"/>
    </xf>
    <xf numFmtId="165" fontId="67" fillId="29" borderId="3" xfId="0" applyNumberFormat="1" applyFont="1" applyFill="1" applyBorder="1" applyAlignment="1">
      <alignment vertical="center" wrapText="1"/>
    </xf>
    <xf numFmtId="165" fontId="66" fillId="29" borderId="3" xfId="0" applyNumberFormat="1" applyFont="1" applyFill="1" applyBorder="1" applyAlignment="1">
      <alignment horizontal="center" vertical="center" wrapText="1"/>
    </xf>
    <xf numFmtId="0" fontId="66" fillId="30" borderId="3" xfId="0" quotePrefix="1" applyFont="1" applyFill="1" applyBorder="1" applyAlignment="1">
      <alignment horizontal="center" vertical="center"/>
    </xf>
    <xf numFmtId="0" fontId="66" fillId="30" borderId="3" xfId="0" applyFont="1" applyFill="1" applyBorder="1" applyAlignment="1">
      <alignment horizontal="center" vertical="center"/>
    </xf>
    <xf numFmtId="0" fontId="66" fillId="0" borderId="3" xfId="0" quotePrefix="1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 shrinkToFit="1"/>
    </xf>
    <xf numFmtId="179" fontId="66" fillId="0" borderId="3" xfId="226" applyNumberFormat="1" applyFont="1" applyFill="1" applyBorder="1" applyAlignment="1">
      <alignment horizontal="center" vertical="center" wrapText="1"/>
    </xf>
    <xf numFmtId="179" fontId="66" fillId="30" borderId="3" xfId="226" applyNumberFormat="1" applyFont="1" applyFill="1" applyBorder="1" applyAlignment="1">
      <alignment horizontal="center" vertical="center" wrapText="1"/>
    </xf>
    <xf numFmtId="0" fontId="67" fillId="30" borderId="3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center"/>
    </xf>
    <xf numFmtId="0" fontId="66" fillId="0" borderId="3" xfId="0" quotePrefix="1" applyFont="1" applyFill="1" applyBorder="1" applyAlignment="1">
      <alignment horizontal="center"/>
    </xf>
    <xf numFmtId="0" fontId="67" fillId="0" borderId="3" xfId="0" quotePrefix="1" applyFont="1" applyFill="1" applyBorder="1" applyAlignment="1">
      <alignment horizontal="center"/>
    </xf>
    <xf numFmtId="0" fontId="67" fillId="0" borderId="17" xfId="0" applyFont="1" applyFill="1" applyBorder="1" applyAlignment="1">
      <alignment vertical="center" wrapText="1"/>
    </xf>
    <xf numFmtId="0" fontId="67" fillId="0" borderId="0" xfId="0" applyFont="1" applyFill="1" applyBorder="1" applyAlignment="1">
      <alignment vertical="center" wrapText="1"/>
    </xf>
    <xf numFmtId="0" fontId="66" fillId="30" borderId="0" xfId="0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vertical="center"/>
    </xf>
    <xf numFmtId="165" fontId="67" fillId="0" borderId="0" xfId="0" applyNumberFormat="1" applyFont="1" applyFill="1" applyBorder="1" applyAlignment="1">
      <alignment vertical="center"/>
    </xf>
    <xf numFmtId="0" fontId="67" fillId="0" borderId="0" xfId="243" applyFont="1" applyFill="1" applyBorder="1" applyAlignment="1">
      <alignment horizontal="center" vertical="center"/>
    </xf>
    <xf numFmtId="0" fontId="66" fillId="0" borderId="3" xfId="243" applyFont="1" applyFill="1" applyBorder="1" applyAlignment="1">
      <alignment horizontal="center" vertical="center" wrapText="1"/>
    </xf>
    <xf numFmtId="165" fontId="66" fillId="31" borderId="3" xfId="0" applyNumberFormat="1" applyFont="1" applyFill="1" applyBorder="1" applyAlignment="1">
      <alignment horizontal="center" vertical="center" wrapText="1"/>
    </xf>
    <xf numFmtId="0" fontId="66" fillId="0" borderId="0" xfId="243" applyFont="1" applyFill="1" applyBorder="1" applyAlignment="1">
      <alignment horizontal="left" vertical="center" wrapText="1"/>
    </xf>
    <xf numFmtId="0" fontId="66" fillId="0" borderId="0" xfId="243" applyFont="1" applyFill="1" applyBorder="1" applyAlignment="1">
      <alignment horizontal="center" vertical="center"/>
    </xf>
    <xf numFmtId="173" fontId="66" fillId="0" borderId="0" xfId="243" applyNumberFormat="1" applyFont="1" applyFill="1" applyBorder="1" applyAlignment="1">
      <alignment horizontal="center" vertical="center" wrapText="1"/>
    </xf>
    <xf numFmtId="173" fontId="66" fillId="0" borderId="0" xfId="243" applyNumberFormat="1" applyFont="1" applyFill="1" applyBorder="1" applyAlignment="1">
      <alignment horizontal="right" vertical="center" wrapText="1"/>
    </xf>
    <xf numFmtId="0" fontId="67" fillId="0" borderId="0" xfId="0" applyFont="1" applyFill="1" applyBorder="1" applyAlignment="1">
      <alignment horizontal="left" wrapText="1"/>
    </xf>
    <xf numFmtId="0" fontId="73" fillId="0" borderId="0" xfId="0" applyFont="1"/>
    <xf numFmtId="0" fontId="66" fillId="0" borderId="0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center" wrapText="1"/>
    </xf>
    <xf numFmtId="0" fontId="67" fillId="0" borderId="0" xfId="0" applyFont="1" applyFill="1" applyBorder="1" applyAlignment="1">
      <alignment horizontal="center" vertical="center"/>
    </xf>
    <xf numFmtId="0" fontId="67" fillId="0" borderId="13" xfId="243" applyFont="1" applyFill="1" applyBorder="1" applyAlignment="1">
      <alignment horizontal="left" vertical="center" wrapText="1"/>
    </xf>
    <xf numFmtId="0" fontId="67" fillId="0" borderId="3" xfId="243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4" xfId="0" quotePrefix="1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left" vertical="top" wrapText="1"/>
    </xf>
    <xf numFmtId="0" fontId="66" fillId="30" borderId="3" xfId="243" applyFont="1" applyFill="1" applyBorder="1" applyAlignment="1">
      <alignment horizontal="center" vertical="center" wrapText="1"/>
    </xf>
    <xf numFmtId="0" fontId="66" fillId="30" borderId="15" xfId="0" quotePrefix="1" applyFont="1" applyFill="1" applyBorder="1" applyAlignment="1">
      <alignment horizontal="center" vertical="center"/>
    </xf>
    <xf numFmtId="0" fontId="67" fillId="0" borderId="15" xfId="243" applyFont="1" applyFill="1" applyBorder="1" applyAlignment="1">
      <alignment horizontal="left" vertical="center" wrapText="1"/>
    </xf>
    <xf numFmtId="0" fontId="67" fillId="30" borderId="3" xfId="0" quotePrefix="1" applyFont="1" applyFill="1" applyBorder="1" applyAlignment="1">
      <alignment horizontal="center" vertical="center"/>
    </xf>
    <xf numFmtId="172" fontId="66" fillId="0" borderId="3" xfId="0" applyNumberFormat="1" applyFont="1" applyFill="1" applyBorder="1" applyAlignment="1">
      <alignment horizontal="center" vertical="center" wrapText="1"/>
    </xf>
    <xf numFmtId="172" fontId="66" fillId="0" borderId="3" xfId="0" applyNumberFormat="1" applyFont="1" applyFill="1" applyBorder="1" applyAlignment="1">
      <alignment horizontal="right" vertical="center" wrapText="1"/>
    </xf>
    <xf numFmtId="0" fontId="67" fillId="0" borderId="0" xfId="0" quotePrefix="1" applyFont="1" applyFill="1" applyBorder="1" applyAlignment="1">
      <alignment horizontal="center" vertical="center"/>
    </xf>
    <xf numFmtId="172" fontId="67" fillId="0" borderId="0" xfId="0" applyNumberFormat="1" applyFont="1" applyFill="1" applyBorder="1" applyAlignment="1">
      <alignment horizontal="center" vertical="center" wrapText="1"/>
    </xf>
    <xf numFmtId="172" fontId="67" fillId="0" borderId="0" xfId="0" applyNumberFormat="1" applyFont="1" applyFill="1" applyBorder="1" applyAlignment="1">
      <alignment horizontal="right" vertical="center" wrapText="1"/>
    </xf>
    <xf numFmtId="172" fontId="67" fillId="0" borderId="0" xfId="0" applyNumberFormat="1" applyFont="1" applyFill="1" applyBorder="1" applyAlignment="1">
      <alignment horizontal="right" vertical="center"/>
    </xf>
    <xf numFmtId="0" fontId="66" fillId="0" borderId="0" xfId="0" quotePrefix="1" applyFont="1" applyFill="1" applyBorder="1" applyAlignment="1">
      <alignment horizontal="center" vertical="center"/>
    </xf>
    <xf numFmtId="173" fontId="68" fillId="0" borderId="0" xfId="0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horizontal="left" vertical="center"/>
    </xf>
    <xf numFmtId="0" fontId="66" fillId="0" borderId="16" xfId="0" applyFont="1" applyFill="1" applyBorder="1" applyAlignment="1">
      <alignment vertical="center"/>
    </xf>
    <xf numFmtId="0" fontId="67" fillId="0" borderId="3" xfId="0" quotePrefix="1" applyNumberFormat="1" applyFont="1" applyFill="1" applyBorder="1" applyAlignment="1">
      <alignment horizontal="center" vertical="center" wrapText="1"/>
    </xf>
    <xf numFmtId="0" fontId="66" fillId="0" borderId="3" xfId="0" applyNumberFormat="1" applyFont="1" applyFill="1" applyBorder="1" applyAlignment="1">
      <alignment horizontal="center" vertical="center" wrapText="1"/>
    </xf>
    <xf numFmtId="0" fontId="66" fillId="0" borderId="3" xfId="0" quotePrefix="1" applyNumberFormat="1" applyFont="1" applyFill="1" applyBorder="1" applyAlignment="1">
      <alignment horizontal="center" vertical="center" wrapText="1"/>
    </xf>
    <xf numFmtId="0" fontId="66" fillId="0" borderId="3" xfId="0" applyNumberFormat="1" applyFont="1" applyFill="1" applyBorder="1" applyAlignment="1">
      <alignment horizontal="center" vertical="center"/>
    </xf>
    <xf numFmtId="0" fontId="67" fillId="0" borderId="0" xfId="243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horizontal="center" vertical="center" wrapText="1"/>
    </xf>
    <xf numFmtId="178" fontId="67" fillId="30" borderId="3" xfId="0" applyNumberFormat="1" applyFont="1" applyFill="1" applyBorder="1" applyAlignment="1">
      <alignment horizontal="center" vertical="center" wrapText="1"/>
    </xf>
    <xf numFmtId="178" fontId="67" fillId="30" borderId="3" xfId="0" applyNumberFormat="1" applyFont="1" applyFill="1" applyBorder="1" applyAlignment="1">
      <alignment horizontal="center" wrapText="1"/>
    </xf>
    <xf numFmtId="0" fontId="66" fillId="0" borderId="3" xfId="243" applyFont="1" applyFill="1" applyBorder="1" applyAlignment="1">
      <alignment horizontal="left" vertical="center" wrapText="1"/>
    </xf>
    <xf numFmtId="178" fontId="66" fillId="0" borderId="3" xfId="0" applyNumberFormat="1" applyFont="1" applyFill="1" applyBorder="1" applyAlignment="1">
      <alignment horizont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8" fontId="66" fillId="30" borderId="3" xfId="0" applyNumberFormat="1" applyFont="1" applyFill="1" applyBorder="1" applyAlignment="1">
      <alignment horizontal="center" vertical="center" wrapText="1"/>
    </xf>
    <xf numFmtId="178" fontId="66" fillId="30" borderId="3" xfId="0" applyNumberFormat="1" applyFont="1" applyFill="1" applyBorder="1" applyAlignment="1">
      <alignment horizontal="center" wrapText="1"/>
    </xf>
    <xf numFmtId="0" fontId="66" fillId="0" borderId="0" xfId="0" applyFont="1" applyFill="1" applyAlignment="1">
      <alignment horizontal="right" vertical="center"/>
    </xf>
    <xf numFmtId="0" fontId="66" fillId="0" borderId="16" xfId="0" applyFont="1" applyFill="1" applyBorder="1" applyAlignment="1">
      <alignment horizontal="center" vertical="center"/>
    </xf>
    <xf numFmtId="3" fontId="66" fillId="0" borderId="3" xfId="0" applyNumberFormat="1" applyFont="1" applyFill="1" applyBorder="1" applyAlignment="1">
      <alignment horizontal="center" vertical="center" wrapText="1"/>
    </xf>
    <xf numFmtId="172" fontId="67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3" fontId="66" fillId="0" borderId="3" xfId="0" applyNumberFormat="1" applyFont="1" applyBorder="1" applyAlignment="1">
      <alignment horizontal="center" vertical="center" wrapText="1"/>
    </xf>
    <xf numFmtId="3" fontId="66" fillId="0" borderId="3" xfId="0" applyNumberFormat="1" applyFont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178" fontId="67" fillId="0" borderId="0" xfId="0" applyNumberFormat="1" applyFont="1" applyFill="1" applyBorder="1" applyAlignment="1">
      <alignment horizontal="center" vertical="center" wrapText="1"/>
    </xf>
    <xf numFmtId="49" fontId="67" fillId="0" borderId="0" xfId="0" applyNumberFormat="1" applyFont="1" applyFill="1" applyBorder="1" applyAlignment="1">
      <alignment horizontal="left" vertical="center" wrapText="1"/>
    </xf>
    <xf numFmtId="49" fontId="67" fillId="0" borderId="0" xfId="0" applyNumberFormat="1" applyFont="1" applyFill="1" applyBorder="1" applyAlignment="1">
      <alignment horizontal="center" vertical="center" wrapText="1"/>
    </xf>
    <xf numFmtId="173" fontId="66" fillId="0" borderId="0" xfId="0" applyNumberFormat="1" applyFont="1" applyFill="1" applyBorder="1" applyAlignment="1">
      <alignment wrapText="1"/>
    </xf>
    <xf numFmtId="0" fontId="73" fillId="0" borderId="0" xfId="0" applyFont="1" applyBorder="1"/>
    <xf numFmtId="0" fontId="73" fillId="0" borderId="18" xfId="0" applyFont="1" applyBorder="1"/>
    <xf numFmtId="0" fontId="71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top"/>
    </xf>
    <xf numFmtId="0" fontId="66" fillId="0" borderId="0" xfId="0" applyFont="1" applyFill="1" applyAlignment="1">
      <alignment horizontal="center"/>
    </xf>
    <xf numFmtId="173" fontId="66" fillId="0" borderId="0" xfId="0" applyNumberFormat="1" applyFont="1" applyFill="1" applyBorder="1" applyAlignment="1">
      <alignment horizontal="center" wrapText="1"/>
    </xf>
    <xf numFmtId="173" fontId="66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67" fillId="0" borderId="13" xfId="235" applyNumberFormat="1" applyFont="1" applyFill="1" applyBorder="1" applyAlignment="1">
      <alignment horizontal="center" vertical="center" wrapText="1"/>
    </xf>
    <xf numFmtId="0" fontId="67" fillId="0" borderId="19" xfId="235" applyNumberFormat="1" applyFont="1" applyFill="1" applyBorder="1" applyAlignment="1">
      <alignment horizontal="center" vertical="center" wrapText="1"/>
    </xf>
    <xf numFmtId="0" fontId="67" fillId="0" borderId="20" xfId="235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7" fillId="0" borderId="3" xfId="243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 shrinkToFit="1"/>
    </xf>
    <xf numFmtId="0" fontId="66" fillId="0" borderId="14" xfId="0" applyFont="1" applyFill="1" applyBorder="1" applyAlignment="1">
      <alignment horizontal="center" vertical="center" wrapText="1" shrinkToFit="1"/>
    </xf>
    <xf numFmtId="0" fontId="67" fillId="0" borderId="13" xfId="0" applyFont="1" applyFill="1" applyBorder="1" applyAlignment="1" applyProtection="1">
      <alignment horizontal="center" vertical="center"/>
      <protection locked="0"/>
    </xf>
    <xf numFmtId="0" fontId="67" fillId="0" borderId="19" xfId="0" applyFont="1" applyFill="1" applyBorder="1" applyAlignment="1" applyProtection="1">
      <alignment horizontal="center" vertical="center"/>
      <protection locked="0"/>
    </xf>
    <xf numFmtId="0" fontId="67" fillId="0" borderId="20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66" fillId="0" borderId="13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66" fillId="0" borderId="15" xfId="0" applyNumberFormat="1" applyFont="1" applyFill="1" applyBorder="1" applyAlignment="1">
      <alignment horizontal="center" vertical="center" wrapText="1"/>
    </xf>
    <xf numFmtId="14" fontId="66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6" fillId="30" borderId="0" xfId="0" applyFont="1" applyFill="1" applyBorder="1" applyAlignment="1">
      <alignment horizontal="center"/>
    </xf>
    <xf numFmtId="0" fontId="67" fillId="0" borderId="0" xfId="0" quotePrefix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vertical="center"/>
    </xf>
    <xf numFmtId="0" fontId="66" fillId="0" borderId="13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67" fillId="0" borderId="0" xfId="0" quotePrefix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49" fontId="66" fillId="0" borderId="13" xfId="0" applyNumberFormat="1" applyFont="1" applyFill="1" applyBorder="1" applyAlignment="1">
      <alignment horizontal="center" vertical="center" wrapText="1"/>
    </xf>
    <xf numFmtId="49" fontId="66" fillId="0" borderId="19" xfId="0" applyNumberFormat="1" applyFont="1" applyFill="1" applyBorder="1" applyAlignment="1">
      <alignment horizontal="center" vertical="center" wrapText="1"/>
    </xf>
    <xf numFmtId="49" fontId="66" fillId="0" borderId="20" xfId="0" applyNumberFormat="1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/>
    </xf>
    <xf numFmtId="0" fontId="67" fillId="0" borderId="13" xfId="0" applyFont="1" applyFill="1" applyBorder="1" applyAlignment="1">
      <alignment horizontal="center" vertical="center"/>
    </xf>
    <xf numFmtId="0" fontId="67" fillId="0" borderId="19" xfId="0" applyFont="1" applyFill="1" applyBorder="1" applyAlignment="1">
      <alignment horizontal="center" vertical="center"/>
    </xf>
    <xf numFmtId="0" fontId="67" fillId="0" borderId="20" xfId="0" applyFont="1" applyFill="1" applyBorder="1" applyAlignment="1">
      <alignment horizontal="center" vertical="center"/>
    </xf>
    <xf numFmtId="0" fontId="67" fillId="0" borderId="13" xfId="0" applyFont="1" applyFill="1" applyBorder="1" applyAlignment="1">
      <alignment horizontal="left" vertical="center"/>
    </xf>
    <xf numFmtId="0" fontId="67" fillId="0" borderId="19" xfId="0" quotePrefix="1" applyFont="1" applyFill="1" applyBorder="1" applyAlignment="1">
      <alignment horizontal="left" vertical="center"/>
    </xf>
    <xf numFmtId="0" fontId="67" fillId="0" borderId="20" xfId="0" quotePrefix="1" applyFont="1" applyFill="1" applyBorder="1" applyAlignment="1">
      <alignment horizontal="left" vertical="center"/>
    </xf>
    <xf numFmtId="0" fontId="74" fillId="30" borderId="13" xfId="0" applyFont="1" applyFill="1" applyBorder="1" applyAlignment="1">
      <alignment horizontal="left" vertical="center"/>
    </xf>
    <xf numFmtId="0" fontId="67" fillId="30" borderId="19" xfId="0" applyFont="1" applyFill="1" applyBorder="1" applyAlignment="1">
      <alignment horizontal="left" vertical="center"/>
    </xf>
    <xf numFmtId="0" fontId="67" fillId="30" borderId="20" xfId="0" applyFont="1" applyFill="1" applyBorder="1" applyAlignment="1">
      <alignment horizontal="left" vertical="center"/>
    </xf>
    <xf numFmtId="0" fontId="66" fillId="0" borderId="3" xfId="0" quotePrefix="1" applyFont="1" applyFill="1" applyBorder="1" applyAlignment="1">
      <alignment horizontal="center" vertical="center" wrapText="1"/>
    </xf>
    <xf numFmtId="0" fontId="73" fillId="0" borderId="3" xfId="0" applyFont="1" applyBorder="1" applyAlignment="1">
      <alignment vertical="center"/>
    </xf>
    <xf numFmtId="0" fontId="67" fillId="0" borderId="0" xfId="243" applyFont="1" applyFill="1" applyBorder="1" applyAlignment="1">
      <alignment horizontal="center" vertical="center"/>
    </xf>
    <xf numFmtId="0" fontId="66" fillId="0" borderId="3" xfId="243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 shrinkToFit="1"/>
    </xf>
    <xf numFmtId="0" fontId="66" fillId="0" borderId="22" xfId="0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center" vertical="center"/>
    </xf>
    <xf numFmtId="0" fontId="66" fillId="0" borderId="23" xfId="0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24" xfId="0" applyFont="1" applyFill="1" applyBorder="1" applyAlignment="1">
      <alignment horizontal="center" vertical="center"/>
    </xf>
    <xf numFmtId="0" fontId="66" fillId="0" borderId="13" xfId="243" applyFont="1" applyFill="1" applyBorder="1" applyAlignment="1">
      <alignment horizontal="left" vertical="center" wrapText="1"/>
    </xf>
    <xf numFmtId="0" fontId="66" fillId="0" borderId="19" xfId="243" applyFont="1" applyFill="1" applyBorder="1" applyAlignment="1">
      <alignment horizontal="left" vertical="center" wrapText="1"/>
    </xf>
    <xf numFmtId="0" fontId="66" fillId="0" borderId="20" xfId="243" applyFont="1" applyFill="1" applyBorder="1" applyAlignment="1">
      <alignment horizontal="left" vertical="center" wrapText="1"/>
    </xf>
    <xf numFmtId="0" fontId="67" fillId="0" borderId="13" xfId="243" applyFont="1" applyFill="1" applyBorder="1" applyAlignment="1">
      <alignment horizontal="left" vertical="center" wrapText="1"/>
    </xf>
    <xf numFmtId="0" fontId="67" fillId="0" borderId="19" xfId="243" applyFont="1" applyFill="1" applyBorder="1" applyAlignment="1">
      <alignment horizontal="left" vertical="center" wrapText="1"/>
    </xf>
    <xf numFmtId="0" fontId="67" fillId="0" borderId="20" xfId="243" applyFont="1" applyFill="1" applyBorder="1" applyAlignment="1">
      <alignment horizontal="left" vertical="center" wrapText="1"/>
    </xf>
    <xf numFmtId="0" fontId="67" fillId="0" borderId="3" xfId="243" applyFont="1" applyFill="1" applyBorder="1" applyAlignment="1">
      <alignment horizontal="left" vertical="center" wrapText="1"/>
    </xf>
    <xf numFmtId="0" fontId="66" fillId="0" borderId="13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left" vertical="center" wrapText="1"/>
    </xf>
    <xf numFmtId="0" fontId="66" fillId="0" borderId="20" xfId="0" applyFont="1" applyFill="1" applyBorder="1" applyAlignment="1">
      <alignment horizontal="left" vertical="center" wrapText="1"/>
    </xf>
    <xf numFmtId="0" fontId="66" fillId="0" borderId="13" xfId="243" applyFont="1" applyFill="1" applyBorder="1" applyAlignment="1">
      <alignment horizontal="center" vertical="center"/>
    </xf>
    <xf numFmtId="0" fontId="66" fillId="0" borderId="19" xfId="243" applyFont="1" applyFill="1" applyBorder="1" applyAlignment="1">
      <alignment horizontal="center" vertical="center"/>
    </xf>
    <xf numFmtId="0" fontId="66" fillId="0" borderId="20" xfId="243" applyFont="1" applyFill="1" applyBorder="1" applyAlignment="1">
      <alignment horizontal="center" vertical="center"/>
    </xf>
    <xf numFmtId="0" fontId="67" fillId="0" borderId="13" xfId="0" applyFont="1" applyFill="1" applyBorder="1" applyAlignment="1">
      <alignment horizontal="left" vertical="center" wrapText="1"/>
    </xf>
    <xf numFmtId="0" fontId="67" fillId="0" borderId="19" xfId="0" applyFont="1" applyFill="1" applyBorder="1" applyAlignment="1">
      <alignment horizontal="left" vertical="center" wrapText="1"/>
    </xf>
    <xf numFmtId="0" fontId="67" fillId="0" borderId="20" xfId="0" applyFont="1" applyFill="1" applyBorder="1" applyAlignment="1">
      <alignment horizontal="left" vertical="center" wrapText="1"/>
    </xf>
    <xf numFmtId="0" fontId="67" fillId="0" borderId="13" xfId="243" applyFont="1" applyFill="1" applyBorder="1" applyAlignment="1">
      <alignment horizontal="left" wrapText="1"/>
    </xf>
    <xf numFmtId="0" fontId="67" fillId="0" borderId="19" xfId="243" applyFont="1" applyFill="1" applyBorder="1" applyAlignment="1">
      <alignment horizontal="left" wrapText="1"/>
    </xf>
    <xf numFmtId="0" fontId="67" fillId="0" borderId="20" xfId="243" applyFont="1" applyFill="1" applyBorder="1" applyAlignment="1">
      <alignment horizontal="left" wrapText="1"/>
    </xf>
    <xf numFmtId="0" fontId="66" fillId="0" borderId="13" xfId="243" applyFont="1" applyFill="1" applyBorder="1" applyAlignment="1">
      <alignment horizontal="left" vertical="top" wrapText="1"/>
    </xf>
    <xf numFmtId="0" fontId="73" fillId="0" borderId="19" xfId="0" applyFont="1" applyFill="1" applyBorder="1" applyAlignment="1">
      <alignment vertical="top"/>
    </xf>
    <xf numFmtId="0" fontId="73" fillId="0" borderId="20" xfId="0" applyFont="1" applyFill="1" applyBorder="1" applyAlignment="1">
      <alignment vertical="top"/>
    </xf>
    <xf numFmtId="173" fontId="66" fillId="0" borderId="0" xfId="0" applyNumberFormat="1" applyFont="1" applyFill="1" applyBorder="1" applyAlignment="1">
      <alignment horizontal="left" wrapText="1"/>
    </xf>
    <xf numFmtId="0" fontId="66" fillId="0" borderId="0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66" fillId="0" borderId="15" xfId="243" applyFont="1" applyFill="1" applyBorder="1" applyAlignment="1">
      <alignment horizontal="center" vertical="center" wrapText="1"/>
    </xf>
    <xf numFmtId="0" fontId="66" fillId="0" borderId="14" xfId="243" applyFont="1" applyFill="1" applyBorder="1" applyAlignment="1">
      <alignment horizontal="center" vertical="center" wrapText="1"/>
    </xf>
    <xf numFmtId="165" fontId="67" fillId="0" borderId="13" xfId="0" applyNumberFormat="1" applyFont="1" applyFill="1" applyBorder="1" applyAlignment="1">
      <alignment horizontal="center" vertical="center" wrapText="1"/>
    </xf>
    <xf numFmtId="165" fontId="67" fillId="0" borderId="19" xfId="0" applyNumberFormat="1" applyFont="1" applyFill="1" applyBorder="1" applyAlignment="1">
      <alignment horizontal="center" vertical="center" wrapText="1"/>
    </xf>
    <xf numFmtId="165" fontId="67" fillId="0" borderId="20" xfId="0" applyNumberFormat="1" applyFont="1" applyFill="1" applyBorder="1" applyAlignment="1">
      <alignment horizontal="center" vertical="center" wrapText="1"/>
    </xf>
    <xf numFmtId="173" fontId="66" fillId="0" borderId="0" xfId="0" applyNumberFormat="1" applyFont="1" applyFill="1" applyBorder="1" applyAlignment="1">
      <alignment horizontal="center" vertical="center" wrapText="1"/>
    </xf>
    <xf numFmtId="173" fontId="66" fillId="0" borderId="0" xfId="0" quotePrefix="1" applyNumberFormat="1" applyFont="1" applyFill="1" applyBorder="1" applyAlignment="1">
      <alignment horizontal="center" vertical="center" wrapText="1"/>
    </xf>
    <xf numFmtId="0" fontId="66" fillId="30" borderId="15" xfId="0" applyFont="1" applyFill="1" applyBorder="1" applyAlignment="1">
      <alignment horizontal="center" vertical="center" wrapText="1"/>
    </xf>
    <xf numFmtId="0" fontId="66" fillId="30" borderId="14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wrapText="1"/>
    </xf>
    <xf numFmtId="0" fontId="66" fillId="30" borderId="13" xfId="0" applyFont="1" applyFill="1" applyBorder="1" applyAlignment="1">
      <alignment horizontal="center" vertical="center" wrapText="1"/>
    </xf>
    <xf numFmtId="0" fontId="66" fillId="30" borderId="20" xfId="0" applyFont="1" applyFill="1" applyBorder="1" applyAlignment="1">
      <alignment horizontal="center" vertical="center" wrapText="1"/>
    </xf>
    <xf numFmtId="0" fontId="66" fillId="30" borderId="25" xfId="0" applyFont="1" applyFill="1" applyBorder="1" applyAlignment="1">
      <alignment horizontal="center" vertical="center" wrapText="1"/>
    </xf>
    <xf numFmtId="0" fontId="66" fillId="30" borderId="19" xfId="0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 wrapText="1"/>
    </xf>
    <xf numFmtId="0" fontId="67" fillId="0" borderId="0" xfId="243" applyFont="1" applyFill="1" applyBorder="1" applyAlignment="1">
      <alignment horizontal="center" vertical="center" wrapText="1"/>
    </xf>
    <xf numFmtId="0" fontId="66" fillId="0" borderId="25" xfId="243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/>
    </xf>
    <xf numFmtId="49" fontId="66" fillId="0" borderId="13" xfId="0" applyNumberFormat="1" applyFont="1" applyFill="1" applyBorder="1" applyAlignment="1">
      <alignment vertical="center" wrapText="1"/>
    </xf>
    <xf numFmtId="49" fontId="66" fillId="0" borderId="19" xfId="0" applyNumberFormat="1" applyFont="1" applyFill="1" applyBorder="1" applyAlignment="1">
      <alignment vertical="center" wrapText="1"/>
    </xf>
    <xf numFmtId="49" fontId="66" fillId="0" borderId="20" xfId="0" applyNumberFormat="1" applyFont="1" applyFill="1" applyBorder="1" applyAlignment="1">
      <alignment vertical="center" wrapText="1"/>
    </xf>
    <xf numFmtId="0" fontId="66" fillId="0" borderId="22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0" fontId="66" fillId="0" borderId="23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27" xfId="0" applyFont="1" applyFill="1" applyBorder="1" applyAlignment="1">
      <alignment horizontal="center" vertical="center" wrapText="1"/>
    </xf>
    <xf numFmtId="0" fontId="66" fillId="0" borderId="21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center" vertical="top"/>
    </xf>
    <xf numFmtId="3" fontId="67" fillId="0" borderId="13" xfId="0" applyNumberFormat="1" applyFont="1" applyFill="1" applyBorder="1" applyAlignment="1">
      <alignment horizontal="left" vertical="center" wrapText="1"/>
    </xf>
    <xf numFmtId="3" fontId="67" fillId="0" borderId="19" xfId="0" applyNumberFormat="1" applyFont="1" applyFill="1" applyBorder="1" applyAlignment="1">
      <alignment horizontal="left" vertical="center" wrapText="1"/>
    </xf>
    <xf numFmtId="3" fontId="67" fillId="0" borderId="20" xfId="0" applyNumberFormat="1" applyFont="1" applyFill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66" fillId="0" borderId="3" xfId="0" applyNumberFormat="1" applyFont="1" applyBorder="1" applyAlignment="1">
      <alignment horizontal="center" vertical="center" wrapText="1"/>
    </xf>
    <xf numFmtId="178" fontId="66" fillId="0" borderId="3" xfId="0" applyNumberFormat="1" applyFont="1" applyBorder="1" applyAlignment="1">
      <alignment horizontal="center" vertical="center" wrapText="1"/>
    </xf>
    <xf numFmtId="178" fontId="66" fillId="0" borderId="13" xfId="0" applyNumberFormat="1" applyFont="1" applyBorder="1" applyAlignment="1">
      <alignment horizontal="center" vertical="center" wrapText="1"/>
    </xf>
    <xf numFmtId="178" fontId="66" fillId="0" borderId="20" xfId="0" applyNumberFormat="1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 vertical="center" wrapText="1"/>
    </xf>
    <xf numFmtId="178" fontId="66" fillId="29" borderId="13" xfId="0" applyNumberFormat="1" applyFont="1" applyFill="1" applyBorder="1" applyAlignment="1">
      <alignment horizontal="center" vertical="center" wrapText="1"/>
    </xf>
    <xf numFmtId="178" fontId="66" fillId="29" borderId="20" xfId="0" applyNumberFormat="1" applyFont="1" applyFill="1" applyBorder="1" applyAlignment="1">
      <alignment horizontal="center" vertical="center" wrapText="1"/>
    </xf>
    <xf numFmtId="49" fontId="66" fillId="0" borderId="3" xfId="0" applyNumberFormat="1" applyFont="1" applyBorder="1" applyAlignment="1">
      <alignment horizontal="left" vertical="center" wrapText="1"/>
    </xf>
    <xf numFmtId="49" fontId="66" fillId="0" borderId="3" xfId="0" applyNumberFormat="1" applyFont="1" applyBorder="1" applyAlignment="1">
      <alignment horizontal="center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49" fontId="67" fillId="0" borderId="3" xfId="0" applyNumberFormat="1" applyFont="1" applyBorder="1" applyAlignment="1">
      <alignment horizontal="left" vertical="center" wrapText="1"/>
    </xf>
    <xf numFmtId="49" fontId="67" fillId="0" borderId="3" xfId="0" applyNumberFormat="1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/>
    </xf>
    <xf numFmtId="0" fontId="67" fillId="0" borderId="13" xfId="0" applyFont="1" applyBorder="1" applyAlignment="1">
      <alignment horizontal="left" vertical="center" wrapText="1"/>
    </xf>
    <xf numFmtId="0" fontId="67" fillId="0" borderId="19" xfId="0" applyFont="1" applyBorder="1" applyAlignment="1">
      <alignment horizontal="left" vertical="center" wrapText="1"/>
    </xf>
    <xf numFmtId="0" fontId="67" fillId="0" borderId="20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351" builtinId="5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5"/>
  <sheetViews>
    <sheetView topLeftCell="A10" zoomScale="70" zoomScaleNormal="70" zoomScaleSheetLayoutView="65" workbookViewId="0">
      <selection activeCell="B8" sqref="B8:F9"/>
    </sheetView>
  </sheetViews>
  <sheetFormatPr defaultColWidth="9.109375" defaultRowHeight="18"/>
  <cols>
    <col min="1" max="1" width="83.33203125" style="1" customWidth="1"/>
    <col min="2" max="2" width="10.88671875" style="3" customWidth="1"/>
    <col min="3" max="5" width="23" style="3" customWidth="1"/>
    <col min="6" max="6" width="23" style="1" customWidth="1"/>
    <col min="7" max="8" width="24.88671875" style="1" customWidth="1"/>
    <col min="9" max="9" width="24.5546875" style="1" customWidth="1"/>
    <col min="10" max="10" width="26.109375" style="1" customWidth="1"/>
    <col min="11" max="11" width="9.109375" style="1"/>
    <col min="12" max="12" width="10.5546875" style="1" customWidth="1"/>
    <col min="13" max="16384" width="9.109375" style="1"/>
  </cols>
  <sheetData>
    <row r="1" spans="1:10" ht="18" customHeight="1">
      <c r="A1" s="70"/>
      <c r="B1" s="71"/>
      <c r="C1" s="71"/>
      <c r="D1" s="71"/>
      <c r="E1" s="71"/>
      <c r="F1" s="72"/>
      <c r="G1" s="73" t="s">
        <v>0</v>
      </c>
      <c r="H1" s="72"/>
      <c r="I1" s="72"/>
      <c r="J1" s="72"/>
    </row>
    <row r="2" spans="1:10" ht="18" customHeight="1">
      <c r="A2" s="70"/>
      <c r="B2" s="71"/>
      <c r="C2" s="71"/>
      <c r="D2" s="71"/>
      <c r="E2" s="71"/>
      <c r="F2" s="72"/>
      <c r="G2" s="74" t="s">
        <v>455</v>
      </c>
      <c r="H2" s="74"/>
      <c r="I2" s="74"/>
      <c r="J2" s="72"/>
    </row>
    <row r="3" spans="1:10" ht="18" customHeight="1">
      <c r="A3" s="188"/>
      <c r="B3" s="188"/>
      <c r="C3" s="75"/>
      <c r="D3" s="70"/>
      <c r="E3" s="70"/>
      <c r="F3" s="70"/>
      <c r="G3" s="73" t="s">
        <v>454</v>
      </c>
      <c r="H3" s="74"/>
      <c r="I3" s="74"/>
      <c r="J3" s="74"/>
    </row>
    <row r="4" spans="1:10" ht="18" customHeight="1">
      <c r="A4" s="76"/>
      <c r="B4" s="76"/>
      <c r="C4" s="75"/>
      <c r="D4" s="70"/>
      <c r="E4" s="70"/>
      <c r="F4" s="70"/>
      <c r="G4" s="73" t="s">
        <v>467</v>
      </c>
      <c r="H4" s="74"/>
      <c r="I4" s="74"/>
      <c r="J4" s="74"/>
    </row>
    <row r="5" spans="1:10" ht="18" customHeight="1">
      <c r="A5" s="76"/>
      <c r="B5" s="76"/>
      <c r="C5" s="75"/>
      <c r="D5" s="70"/>
      <c r="E5" s="70"/>
      <c r="F5" s="70"/>
      <c r="G5" s="73" t="s">
        <v>468</v>
      </c>
      <c r="H5" s="74"/>
      <c r="I5" s="74"/>
      <c r="J5" s="74"/>
    </row>
    <row r="6" spans="1:10" ht="18" customHeight="1">
      <c r="A6" s="189"/>
      <c r="B6" s="189"/>
      <c r="C6" s="75"/>
      <c r="D6" s="70"/>
      <c r="E6" s="70"/>
      <c r="F6" s="70"/>
      <c r="G6" s="189"/>
      <c r="H6" s="189"/>
      <c r="I6" s="189"/>
      <c r="J6" s="189"/>
    </row>
    <row r="7" spans="1:10" ht="43.5" customHeight="1">
      <c r="A7" s="189"/>
      <c r="B7" s="189"/>
      <c r="C7" s="189"/>
      <c r="D7" s="189"/>
      <c r="E7" s="77"/>
      <c r="F7" s="77"/>
      <c r="G7" s="226" t="s">
        <v>1</v>
      </c>
      <c r="H7" s="226"/>
      <c r="I7" s="226" t="s">
        <v>2</v>
      </c>
      <c r="J7" s="226"/>
    </row>
    <row r="8" spans="1:10" ht="28.5" customHeight="1">
      <c r="A8" s="222" t="s">
        <v>3</v>
      </c>
      <c r="B8" s="226" t="s">
        <v>410</v>
      </c>
      <c r="C8" s="226"/>
      <c r="D8" s="226"/>
      <c r="E8" s="226"/>
      <c r="F8" s="226"/>
      <c r="G8" s="193" t="s">
        <v>4</v>
      </c>
      <c r="H8" s="195">
        <v>22824664</v>
      </c>
      <c r="I8" s="197" t="s">
        <v>5</v>
      </c>
      <c r="J8" s="225"/>
    </row>
    <row r="9" spans="1:10" ht="28.5" customHeight="1">
      <c r="A9" s="222"/>
      <c r="B9" s="226"/>
      <c r="C9" s="226"/>
      <c r="D9" s="226"/>
      <c r="E9" s="226"/>
      <c r="F9" s="226"/>
      <c r="G9" s="194"/>
      <c r="H9" s="196"/>
      <c r="I9" s="197"/>
      <c r="J9" s="226"/>
    </row>
    <row r="10" spans="1:10" ht="28.5" customHeight="1">
      <c r="A10" s="78" t="s">
        <v>6</v>
      </c>
      <c r="B10" s="190" t="s">
        <v>411</v>
      </c>
      <c r="C10" s="191"/>
      <c r="D10" s="191"/>
      <c r="E10" s="191"/>
      <c r="F10" s="192"/>
      <c r="G10" s="78" t="s">
        <v>7</v>
      </c>
      <c r="H10" s="79">
        <v>250</v>
      </c>
      <c r="I10" s="197" t="s">
        <v>5</v>
      </c>
      <c r="J10" s="225"/>
    </row>
    <row r="11" spans="1:10" ht="28.5" customHeight="1">
      <c r="A11" s="78" t="s">
        <v>8</v>
      </c>
      <c r="B11" s="190" t="s">
        <v>412</v>
      </c>
      <c r="C11" s="191"/>
      <c r="D11" s="191"/>
      <c r="E11" s="191"/>
      <c r="F11" s="192"/>
      <c r="G11" s="78" t="s">
        <v>9</v>
      </c>
      <c r="H11" s="79"/>
      <c r="I11" s="197"/>
      <c r="J11" s="226"/>
    </row>
    <row r="12" spans="1:10" ht="28.5" customHeight="1">
      <c r="A12" s="78" t="s">
        <v>10</v>
      </c>
      <c r="B12" s="190" t="s">
        <v>413</v>
      </c>
      <c r="C12" s="191"/>
      <c r="D12" s="191"/>
      <c r="E12" s="191"/>
      <c r="F12" s="192"/>
      <c r="G12" s="78" t="s">
        <v>11</v>
      </c>
      <c r="H12" s="79" t="s">
        <v>418</v>
      </c>
      <c r="I12" s="197" t="s">
        <v>5</v>
      </c>
      <c r="J12" s="223"/>
    </row>
    <row r="13" spans="1:10" ht="28.5" customHeight="1">
      <c r="A13" s="78" t="s">
        <v>12</v>
      </c>
      <c r="B13" s="190" t="s">
        <v>414</v>
      </c>
      <c r="C13" s="191"/>
      <c r="D13" s="191"/>
      <c r="E13" s="191"/>
      <c r="F13" s="191"/>
      <c r="G13" s="191"/>
      <c r="H13" s="192"/>
      <c r="I13" s="197"/>
      <c r="J13" s="224"/>
    </row>
    <row r="14" spans="1:10" ht="28.5" customHeight="1">
      <c r="A14" s="78" t="s">
        <v>13</v>
      </c>
      <c r="B14" s="190" t="s">
        <v>415</v>
      </c>
      <c r="C14" s="191"/>
      <c r="D14" s="191"/>
      <c r="E14" s="191"/>
      <c r="F14" s="191"/>
      <c r="G14" s="191"/>
      <c r="H14" s="192"/>
      <c r="I14" s="197" t="s">
        <v>5</v>
      </c>
      <c r="J14" s="218"/>
    </row>
    <row r="15" spans="1:10" ht="28.5" customHeight="1">
      <c r="A15" s="78" t="s">
        <v>14</v>
      </c>
      <c r="B15" s="190" t="s">
        <v>416</v>
      </c>
      <c r="C15" s="191"/>
      <c r="D15" s="191"/>
      <c r="E15" s="191"/>
      <c r="F15" s="191"/>
      <c r="G15" s="191"/>
      <c r="H15" s="192"/>
      <c r="I15" s="197"/>
      <c r="J15" s="218"/>
    </row>
    <row r="16" spans="1:10" ht="28.5" customHeight="1">
      <c r="A16" s="78" t="s">
        <v>15</v>
      </c>
      <c r="B16" s="190">
        <v>70</v>
      </c>
      <c r="C16" s="191"/>
      <c r="D16" s="191"/>
      <c r="E16" s="191"/>
      <c r="F16" s="191"/>
      <c r="G16" s="191"/>
      <c r="H16" s="192"/>
      <c r="I16" s="197" t="s">
        <v>5</v>
      </c>
      <c r="J16" s="218"/>
    </row>
    <row r="17" spans="1:10" ht="28.5" customHeight="1">
      <c r="A17" s="78" t="s">
        <v>16</v>
      </c>
      <c r="B17" s="190" t="s">
        <v>417</v>
      </c>
      <c r="C17" s="191"/>
      <c r="D17" s="191"/>
      <c r="E17" s="191"/>
      <c r="F17" s="191"/>
      <c r="G17" s="191"/>
      <c r="H17" s="192"/>
      <c r="I17" s="197"/>
      <c r="J17" s="218"/>
    </row>
    <row r="18" spans="1:10" ht="28.5" customHeight="1">
      <c r="A18" s="78" t="s">
        <v>17</v>
      </c>
      <c r="B18" s="190"/>
      <c r="C18" s="191"/>
      <c r="D18" s="191"/>
      <c r="E18" s="191"/>
      <c r="F18" s="191"/>
      <c r="G18" s="192"/>
      <c r="H18" s="222" t="s">
        <v>18</v>
      </c>
      <c r="I18" s="222"/>
      <c r="J18" s="80" t="s">
        <v>419</v>
      </c>
    </row>
    <row r="19" spans="1:10" ht="28.5" customHeight="1">
      <c r="A19" s="78" t="s">
        <v>19</v>
      </c>
      <c r="B19" s="190"/>
      <c r="C19" s="191"/>
      <c r="D19" s="191"/>
      <c r="E19" s="191"/>
      <c r="F19" s="191"/>
      <c r="G19" s="192"/>
      <c r="H19" s="222" t="s">
        <v>20</v>
      </c>
      <c r="I19" s="222"/>
      <c r="J19" s="81"/>
    </row>
    <row r="20" spans="1:10" ht="18.75" customHeight="1">
      <c r="A20" s="82"/>
      <c r="B20" s="82"/>
      <c r="C20" s="82"/>
      <c r="D20" s="82"/>
      <c r="E20" s="82"/>
      <c r="F20" s="82"/>
      <c r="G20" s="82"/>
      <c r="H20" s="83"/>
      <c r="I20" s="70"/>
      <c r="J20" s="75"/>
    </row>
    <row r="21" spans="1:10" ht="18.899999999999999" customHeight="1">
      <c r="A21" s="72"/>
      <c r="B21" s="71"/>
      <c r="C21" s="71"/>
      <c r="D21" s="71"/>
      <c r="E21" s="71"/>
      <c r="F21" s="72"/>
      <c r="G21" s="72"/>
      <c r="H21" s="72"/>
      <c r="I21" s="72"/>
      <c r="J21" s="72"/>
    </row>
    <row r="22" spans="1:10" ht="24" customHeight="1">
      <c r="A22" s="202" t="s">
        <v>21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ht="18" customHeight="1">
      <c r="A23" s="202" t="s">
        <v>420</v>
      </c>
      <c r="B23" s="202"/>
      <c r="C23" s="202"/>
      <c r="D23" s="202"/>
      <c r="E23" s="202"/>
      <c r="F23" s="202"/>
      <c r="G23" s="202"/>
      <c r="H23" s="202"/>
      <c r="I23" s="202"/>
      <c r="J23" s="202"/>
    </row>
    <row r="24" spans="1:10" ht="18" customHeight="1">
      <c r="A24" s="202" t="s">
        <v>22</v>
      </c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 ht="13.5" customHeight="1">
      <c r="A25" s="72"/>
      <c r="B25" s="84"/>
      <c r="C25" s="85"/>
      <c r="D25" s="84"/>
      <c r="E25" s="84"/>
      <c r="F25" s="84"/>
      <c r="G25" s="84"/>
      <c r="H25" s="84"/>
      <c r="I25" s="84"/>
      <c r="J25" s="84"/>
    </row>
    <row r="26" spans="1:10" ht="31.5" customHeight="1">
      <c r="A26" s="211" t="s">
        <v>23</v>
      </c>
      <c r="B26" s="197" t="s">
        <v>24</v>
      </c>
      <c r="C26" s="207" t="s">
        <v>25</v>
      </c>
      <c r="D26" s="207" t="s">
        <v>26</v>
      </c>
      <c r="E26" s="213" t="s">
        <v>27</v>
      </c>
      <c r="F26" s="197" t="s">
        <v>28</v>
      </c>
      <c r="G26" s="219" t="s">
        <v>29</v>
      </c>
      <c r="H26" s="220"/>
      <c r="I26" s="220"/>
      <c r="J26" s="221"/>
    </row>
    <row r="27" spans="1:10" ht="54.75" customHeight="1">
      <c r="A27" s="211"/>
      <c r="B27" s="197"/>
      <c r="C27" s="208"/>
      <c r="D27" s="208"/>
      <c r="E27" s="214"/>
      <c r="F27" s="197"/>
      <c r="G27" s="10" t="s">
        <v>30</v>
      </c>
      <c r="H27" s="10" t="s">
        <v>31</v>
      </c>
      <c r="I27" s="10" t="s">
        <v>32</v>
      </c>
      <c r="J27" s="10" t="s">
        <v>33</v>
      </c>
    </row>
    <row r="28" spans="1:10" ht="20.100000000000001" customHeight="1">
      <c r="A28" s="11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0">
        <v>8</v>
      </c>
      <c r="I28" s="10">
        <v>9</v>
      </c>
      <c r="J28" s="10">
        <v>10</v>
      </c>
    </row>
    <row r="29" spans="1:10" ht="24.9" customHeight="1">
      <c r="A29" s="210" t="s">
        <v>34</v>
      </c>
      <c r="B29" s="210"/>
      <c r="C29" s="210"/>
      <c r="D29" s="210"/>
      <c r="E29" s="210"/>
      <c r="F29" s="210"/>
      <c r="G29" s="210"/>
      <c r="H29" s="210"/>
      <c r="I29" s="210"/>
      <c r="J29" s="210"/>
    </row>
    <row r="30" spans="1:10" ht="18.75" customHeight="1">
      <c r="A30" s="12" t="s">
        <v>35</v>
      </c>
      <c r="B30" s="13">
        <v>1000</v>
      </c>
      <c r="C30" s="14">
        <f>'I. Інф. до фін.плану'!C24</f>
        <v>3328</v>
      </c>
      <c r="D30" s="14">
        <f>'I. Інф. до фін.плану'!D24</f>
        <v>2300</v>
      </c>
      <c r="E30" s="14">
        <f>'I. Інф. до фін.плану'!E24</f>
        <v>3230</v>
      </c>
      <c r="F30" s="14">
        <f>'I. Інф. до фін.плану'!F24</f>
        <v>3600</v>
      </c>
      <c r="G30" s="15">
        <v>3700</v>
      </c>
      <c r="H30" s="15">
        <v>3800</v>
      </c>
      <c r="I30" s="15">
        <v>3900</v>
      </c>
      <c r="J30" s="15">
        <v>4000</v>
      </c>
    </row>
    <row r="31" spans="1:10" ht="18.75" customHeight="1">
      <c r="A31" s="12" t="s">
        <v>36</v>
      </c>
      <c r="B31" s="11">
        <v>1010</v>
      </c>
      <c r="C31" s="14">
        <f>'I. Інф. до фін.плану'!C25</f>
        <v>-4</v>
      </c>
      <c r="D31" s="14">
        <f>'I. Інф. до фін.плану'!D25</f>
        <v>-3</v>
      </c>
      <c r="E31" s="14">
        <f>'I. Інф. до фін.плану'!E25</f>
        <v>-6</v>
      </c>
      <c r="F31" s="14">
        <f>'I. Інф. до фін.плану'!F25</f>
        <v>-6</v>
      </c>
      <c r="G31" s="16">
        <v>-6</v>
      </c>
      <c r="H31" s="16">
        <v>-7</v>
      </c>
      <c r="I31" s="16">
        <v>-8</v>
      </c>
      <c r="J31" s="16">
        <v>-9</v>
      </c>
    </row>
    <row r="32" spans="1:10" ht="18.75" customHeight="1">
      <c r="A32" s="17" t="s">
        <v>37</v>
      </c>
      <c r="B32" s="18">
        <v>1020</v>
      </c>
      <c r="C32" s="14">
        <f t="shared" ref="C32:J32" si="0">SUM(C30,C31)</f>
        <v>3324</v>
      </c>
      <c r="D32" s="14">
        <f t="shared" si="0"/>
        <v>2297</v>
      </c>
      <c r="E32" s="14">
        <f t="shared" si="0"/>
        <v>3224</v>
      </c>
      <c r="F32" s="14">
        <f t="shared" si="0"/>
        <v>3594</v>
      </c>
      <c r="G32" s="14">
        <f t="shared" si="0"/>
        <v>3694</v>
      </c>
      <c r="H32" s="14">
        <f t="shared" si="0"/>
        <v>3793</v>
      </c>
      <c r="I32" s="14">
        <f t="shared" si="0"/>
        <v>3892</v>
      </c>
      <c r="J32" s="14">
        <f t="shared" si="0"/>
        <v>3991</v>
      </c>
    </row>
    <row r="33" spans="1:10" ht="18.75" customHeight="1">
      <c r="A33" s="19" t="s">
        <v>38</v>
      </c>
      <c r="B33" s="18">
        <v>1300</v>
      </c>
      <c r="C33" s="14">
        <f>'I. Інф. до фін.плану'!C109</f>
        <v>216</v>
      </c>
      <c r="D33" s="14">
        <f>'I. Інф. до фін.плану'!D109</f>
        <v>-189</v>
      </c>
      <c r="E33" s="14">
        <f>'I. Інф. до фін.плану'!E109</f>
        <v>231</v>
      </c>
      <c r="F33" s="14">
        <f>'I. Інф. до фін.плану'!F109</f>
        <v>26</v>
      </c>
      <c r="G33" s="20" t="s">
        <v>39</v>
      </c>
      <c r="H33" s="20" t="s">
        <v>39</v>
      </c>
      <c r="I33" s="20" t="s">
        <v>39</v>
      </c>
      <c r="J33" s="20" t="s">
        <v>39</v>
      </c>
    </row>
    <row r="34" spans="1:10" ht="18.75" customHeight="1">
      <c r="A34" s="21" t="s">
        <v>40</v>
      </c>
      <c r="B34" s="22">
        <v>1200</v>
      </c>
      <c r="C34" s="14">
        <f>'I. Інф. до фін.плану'!C103</f>
        <v>-161</v>
      </c>
      <c r="D34" s="14">
        <f>'I. Інф. до фін.плану'!D103</f>
        <v>9.02</v>
      </c>
      <c r="E34" s="14">
        <f>'I. Інф. до фін.плану'!E103</f>
        <v>23</v>
      </c>
      <c r="F34" s="14">
        <f>'I. Інф. до фін.плану'!F103</f>
        <v>21.32</v>
      </c>
      <c r="G34" s="23">
        <v>25</v>
      </c>
      <c r="H34" s="23">
        <v>30</v>
      </c>
      <c r="I34" s="23">
        <v>35</v>
      </c>
      <c r="J34" s="23">
        <v>40</v>
      </c>
    </row>
    <row r="35" spans="1:10" ht="24" customHeight="1">
      <c r="A35" s="212" t="s">
        <v>41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 ht="18.75" customHeight="1">
      <c r="A36" s="24" t="s">
        <v>42</v>
      </c>
      <c r="B36" s="11">
        <v>2111</v>
      </c>
      <c r="C36" s="14">
        <f>'ІІ. Розп. ч.п. та розр. з бюд.'!F25</f>
        <v>0</v>
      </c>
      <c r="D36" s="14">
        <f>'ІІ. Розп. ч.п. та розр. з бюд.'!G25</f>
        <v>1</v>
      </c>
      <c r="E36" s="14">
        <f>'ІІ. Розп. ч.п. та розр. з бюд.'!H25</f>
        <v>0</v>
      </c>
      <c r="F36" s="14">
        <f>'ІІ. Розп. ч.п. та розр. з бюд.'!I25</f>
        <v>5</v>
      </c>
      <c r="G36" s="16" t="s">
        <v>39</v>
      </c>
      <c r="H36" s="16" t="s">
        <v>39</v>
      </c>
      <c r="I36" s="16" t="s">
        <v>39</v>
      </c>
      <c r="J36" s="16" t="s">
        <v>39</v>
      </c>
    </row>
    <row r="37" spans="1:10" ht="37.5" customHeight="1">
      <c r="A37" s="24" t="s">
        <v>43</v>
      </c>
      <c r="B37" s="11">
        <v>2112</v>
      </c>
      <c r="C37" s="14">
        <f>'ІІ. Розп. ч.п. та розр. з бюд.'!F26</f>
        <v>0</v>
      </c>
      <c r="D37" s="14">
        <f>'ІІ. Розп. ч.п. та розр. з бюд.'!G26</f>
        <v>0</v>
      </c>
      <c r="E37" s="14">
        <f>'ІІ. Розп. ч.п. та розр. з бюд.'!H26</f>
        <v>0</v>
      </c>
      <c r="F37" s="14">
        <f>'ІІ. Розп. ч.п. та розр. з бюд.'!I26</f>
        <v>0</v>
      </c>
      <c r="G37" s="16" t="s">
        <v>39</v>
      </c>
      <c r="H37" s="16" t="s">
        <v>39</v>
      </c>
      <c r="I37" s="16" t="s">
        <v>39</v>
      </c>
      <c r="J37" s="16" t="s">
        <v>39</v>
      </c>
    </row>
    <row r="38" spans="1:10" ht="37.5" customHeight="1">
      <c r="A38" s="25" t="s">
        <v>44</v>
      </c>
      <c r="B38" s="26">
        <v>2113</v>
      </c>
      <c r="C38" s="27" t="str">
        <f>'ІІ. Розп. ч.п. та розр. з бюд.'!F27</f>
        <v>(    )</v>
      </c>
      <c r="D38" s="27" t="str">
        <f>'ІІ. Розп. ч.п. та розр. з бюд.'!G27</f>
        <v>(    )</v>
      </c>
      <c r="E38" s="27" t="str">
        <f>'ІІ. Розп. ч.п. та розр. з бюд.'!H27</f>
        <v>(    )</v>
      </c>
      <c r="F38" s="27">
        <f>'ІІ. Розп. ч.п. та розр. з бюд.'!I27</f>
        <v>0</v>
      </c>
      <c r="G38" s="16" t="s">
        <v>39</v>
      </c>
      <c r="H38" s="16" t="s">
        <v>39</v>
      </c>
      <c r="I38" s="16" t="s">
        <v>39</v>
      </c>
      <c r="J38" s="16" t="s">
        <v>39</v>
      </c>
    </row>
    <row r="39" spans="1:10" ht="37.5" customHeight="1">
      <c r="A39" s="25" t="s">
        <v>45</v>
      </c>
      <c r="B39" s="26">
        <v>2131</v>
      </c>
      <c r="C39" s="14">
        <f>'ІІ. Розп. ч.п. та розр. з бюд.'!F39</f>
        <v>0</v>
      </c>
      <c r="D39" s="14">
        <f>'ІІ. Розп. ч.п. та розр. з бюд.'!G39</f>
        <v>0</v>
      </c>
      <c r="E39" s="14">
        <f>'ІІ. Розп. ч.п. та розр. з бюд.'!H39</f>
        <v>0</v>
      </c>
      <c r="F39" s="14">
        <f>'ІІ. Розп. ч.п. та розр. з бюд.'!I39</f>
        <v>0</v>
      </c>
      <c r="G39" s="16" t="s">
        <v>39</v>
      </c>
      <c r="H39" s="16" t="s">
        <v>39</v>
      </c>
      <c r="I39" s="16" t="s">
        <v>39</v>
      </c>
      <c r="J39" s="16" t="s">
        <v>39</v>
      </c>
    </row>
    <row r="40" spans="1:10" ht="63" customHeight="1">
      <c r="A40" s="25" t="s">
        <v>46</v>
      </c>
      <c r="B40" s="26">
        <v>2132</v>
      </c>
      <c r="C40" s="14">
        <f>'ІІ. Розп. ч.п. та розр. з бюд.'!F40</f>
        <v>0</v>
      </c>
      <c r="D40" s="14">
        <f>'ІІ. Розп. ч.п. та розр. з бюд.'!G40</f>
        <v>0</v>
      </c>
      <c r="E40" s="14">
        <f>'ІІ. Розп. ч.п. та розр. з бюд.'!H40</f>
        <v>0</v>
      </c>
      <c r="F40" s="14">
        <f>'ІІ. Розп. ч.п. та розр. з бюд.'!I40</f>
        <v>0</v>
      </c>
      <c r="G40" s="16" t="s">
        <v>39</v>
      </c>
      <c r="H40" s="16" t="s">
        <v>39</v>
      </c>
      <c r="I40" s="16" t="s">
        <v>39</v>
      </c>
      <c r="J40" s="16" t="s">
        <v>39</v>
      </c>
    </row>
    <row r="41" spans="1:10" ht="25.2" customHeight="1">
      <c r="A41" s="28" t="s">
        <v>47</v>
      </c>
      <c r="B41" s="29">
        <v>2200</v>
      </c>
      <c r="C41" s="14">
        <f>'ІІ. Розп. ч.п. та розр. з бюд.'!F47</f>
        <v>3522.74</v>
      </c>
      <c r="D41" s="14">
        <f>'ІІ. Розп. ч.п. та розр. з бюд.'!G47</f>
        <v>3990.84</v>
      </c>
      <c r="E41" s="14">
        <f>'ІІ. Розп. ч.п. та розр. з бюд.'!H47</f>
        <v>3981</v>
      </c>
      <c r="F41" s="14">
        <f>'ІІ. Розп. ч.п. та розр. з бюд.'!I47</f>
        <v>4638.04</v>
      </c>
      <c r="G41" s="15">
        <v>4950</v>
      </c>
      <c r="H41" s="15">
        <v>5550</v>
      </c>
      <c r="I41" s="15">
        <v>5800</v>
      </c>
      <c r="J41" s="15">
        <v>6100</v>
      </c>
    </row>
    <row r="42" spans="1:10" ht="24.9" customHeight="1">
      <c r="A42" s="215" t="s">
        <v>48</v>
      </c>
      <c r="B42" s="216"/>
      <c r="C42" s="216"/>
      <c r="D42" s="216"/>
      <c r="E42" s="216"/>
      <c r="F42" s="216"/>
      <c r="G42" s="216"/>
      <c r="H42" s="216"/>
      <c r="I42" s="216"/>
      <c r="J42" s="217"/>
    </row>
    <row r="43" spans="1:10" s="2" customFormat="1" ht="20.100000000000001" customHeight="1">
      <c r="A43" s="30" t="s">
        <v>49</v>
      </c>
      <c r="B43" s="31">
        <v>4000</v>
      </c>
      <c r="C43" s="14">
        <f>'ІV кап. інвеат. V кред. '!F7</f>
        <v>530</v>
      </c>
      <c r="D43" s="14">
        <f>'ІV кап. інвеат. V кред. '!G7</f>
        <v>400</v>
      </c>
      <c r="E43" s="14">
        <f>'ІV кап. інвеат. V кред. '!H7</f>
        <v>789</v>
      </c>
      <c r="F43" s="14">
        <f>'ІV кап. інвеат. V кред. '!I7</f>
        <v>350</v>
      </c>
      <c r="G43" s="32">
        <v>400</v>
      </c>
      <c r="H43" s="32">
        <v>400</v>
      </c>
      <c r="I43" s="32">
        <v>500</v>
      </c>
      <c r="J43" s="32">
        <v>500</v>
      </c>
    </row>
    <row r="44" spans="1:10" ht="24.9" customHeight="1">
      <c r="A44" s="203" t="s">
        <v>50</v>
      </c>
      <c r="B44" s="204"/>
      <c r="C44" s="204"/>
      <c r="D44" s="204"/>
      <c r="E44" s="204"/>
      <c r="F44" s="204"/>
      <c r="G44" s="204"/>
      <c r="H44" s="204"/>
      <c r="I44" s="204"/>
      <c r="J44" s="205"/>
    </row>
    <row r="45" spans="1:10" ht="19.5" customHeight="1">
      <c r="A45" s="33" t="s">
        <v>51</v>
      </c>
      <c r="B45" s="34"/>
      <c r="C45" s="35"/>
      <c r="D45" s="35"/>
      <c r="E45" s="35"/>
      <c r="F45" s="35"/>
      <c r="G45" s="35"/>
      <c r="H45" s="35"/>
      <c r="I45" s="35"/>
      <c r="J45" s="36"/>
    </row>
    <row r="46" spans="1:10" ht="56.25" customHeight="1">
      <c r="A46" s="37" t="s">
        <v>52</v>
      </c>
      <c r="B46" s="38">
        <v>5010</v>
      </c>
      <c r="C46" s="39">
        <f t="shared" ref="C46:J46" si="1">C34/C30</f>
        <v>-4.8377403846153848E-2</v>
      </c>
      <c r="D46" s="39">
        <f t="shared" si="1"/>
        <v>3.9217391304347824E-3</v>
      </c>
      <c r="E46" s="39">
        <f t="shared" si="1"/>
        <v>7.1207430340557275E-3</v>
      </c>
      <c r="F46" s="39">
        <f t="shared" si="1"/>
        <v>5.922222222222222E-3</v>
      </c>
      <c r="G46" s="39">
        <f t="shared" si="1"/>
        <v>6.7567567567567571E-3</v>
      </c>
      <c r="H46" s="39">
        <f t="shared" si="1"/>
        <v>7.8947368421052634E-3</v>
      </c>
      <c r="I46" s="39">
        <f t="shared" si="1"/>
        <v>8.9743589743589737E-3</v>
      </c>
      <c r="J46" s="39">
        <f t="shared" si="1"/>
        <v>0.01</v>
      </c>
    </row>
    <row r="47" spans="1:10" ht="126">
      <c r="A47" s="37" t="s">
        <v>53</v>
      </c>
      <c r="B47" s="38">
        <v>5011</v>
      </c>
      <c r="C47" s="39">
        <f>'I. Інф. до фін.плану'!C85/ABS('I. Інф. до фін.плану'!C25+'I. Інф. до фін.плану'!C36+'I. Інф. до фін.плану'!C63+'I. Інф. до фін.плану'!C78)</f>
        <v>-6.8406787650247464E-2</v>
      </c>
      <c r="D47" s="39">
        <f>'I. Інф. до фін.плану'!D85/ABS('I. Інф. до фін.плану'!D25+'I. Інф. до фін.плану'!D36+'I. Інф. до фін.плану'!D63+'I. Інф. до фін.плану'!D78)</f>
        <v>-5.6440107287564913E-2</v>
      </c>
      <c r="E47" s="39">
        <f>'I. Інф. до фін.плану'!E85/ABS('I. Інф. до фін.плану'!E25+'I. Інф. до фін.плану'!E36+'I. Інф. до фін.плану'!E63+'I. Інф. до фін.плану'!E78)</f>
        <v>-6.554666666666667E-2</v>
      </c>
      <c r="F47" s="39">
        <f>'I. Інф. до фін.плану'!F85/ABS('I. Інф. до фін.плану'!F25+'I. Інф. до фін.плану'!F36+'I. Інф. до фін.плану'!F63+'I. Інф. до фін.плану'!F78)</f>
        <v>-4.87E-2</v>
      </c>
      <c r="G47" s="40"/>
      <c r="H47" s="40"/>
      <c r="I47" s="41" t="s">
        <v>39</v>
      </c>
      <c r="J47" s="41" t="s">
        <v>39</v>
      </c>
    </row>
    <row r="48" spans="1:10" ht="234.75" customHeight="1">
      <c r="A48" s="37" t="s">
        <v>54</v>
      </c>
      <c r="B48" s="38">
        <v>5012</v>
      </c>
      <c r="C48" s="40"/>
      <c r="D48" s="39">
        <f>((('I. Інф. до фін.плану'!D25+'I. Інф. до фін.плану'!D36+'I. Інф. до фін.плану'!D63+'I. Інф. до фін.плану'!D78)-('I. Інф. до фін.плану'!C25+'I. Інф. до фін.плану'!C36+'I. Інф. до фін.плану'!C63+'I. Інф. до фін.плану'!C78))/('I. Інф. до фін.плану'!C25+'I. Інф. до фін.плану'!C36+'I. Інф. до фін.плану'!C63+'I. Інф. до фін.плану'!C78))-((D65-100)/100)</f>
        <v>1.0324652368607117</v>
      </c>
      <c r="E48" s="39">
        <f>((('I. Інф. до фін.плану'!E25+'I. Інф. до фін.плану'!E36+'I. Інф. до фін.плану'!E63+'I. Інф. до фін.плану'!E78)-('I. Інф. до фін.плану'!C25+'I. Інф. до фін.плану'!C36+'I. Інф. до фін.плану'!C63+'I. Інф. до фін.плану'!C78))/('I. Інф. до фін.плану'!C25+'I. Інф. до фін.плану'!C36+'I. Інф. до фін.плану'!C63+'I. Інф. до фін.плану'!C78))-((E65-100)/100)</f>
        <v>1.1047607824652368</v>
      </c>
      <c r="F48" s="39">
        <f>((('I. Інф. до фін.плану'!F25+'I. Інф. до фін.плану'!F36+'I. Інф. до фін.плану'!F63+'I. Інф. до фін.плану'!F78)-('I. Інф. до фін.плану'!D25+'I. Інф. до фін.плану'!D36+'I. Інф. до фін.плану'!D63+'I. Інф. до фін.плану'!D78))/('I. Інф. до фін.плану'!D25+'I. Інф. до фін.плану'!D36+'I. Інф. до фін.плану'!D63+'I. Інф. до фін.плану'!D78))-((F65-100)/100)</f>
        <v>1.1413570735604635</v>
      </c>
      <c r="G48" s="40"/>
      <c r="H48" s="40"/>
      <c r="I48" s="41" t="s">
        <v>39</v>
      </c>
      <c r="J48" s="41" t="s">
        <v>39</v>
      </c>
    </row>
    <row r="49" spans="1:10" ht="63">
      <c r="A49" s="42" t="s">
        <v>55</v>
      </c>
      <c r="B49" s="38">
        <v>5013</v>
      </c>
      <c r="C49" s="39">
        <f>C33/C30</f>
        <v>6.4903846153846159E-2</v>
      </c>
      <c r="D49" s="39">
        <f>D33/D30</f>
        <v>-8.2173913043478264E-2</v>
      </c>
      <c r="E49" s="39">
        <f>E33/E30</f>
        <v>7.1517027863777088E-2</v>
      </c>
      <c r="F49" s="39">
        <f>F33/F30</f>
        <v>7.2222222222222219E-3</v>
      </c>
      <c r="G49" s="40"/>
      <c r="H49" s="40"/>
      <c r="I49" s="41" t="s">
        <v>39</v>
      </c>
      <c r="J49" s="41" t="s">
        <v>39</v>
      </c>
    </row>
    <row r="50" spans="1:10" ht="45.75" customHeight="1">
      <c r="A50" s="42" t="s">
        <v>56</v>
      </c>
      <c r="B50" s="38">
        <v>5014</v>
      </c>
      <c r="C50" s="39">
        <f>IF(AND(C34&lt;0,C87&lt;0),C34/C87*-1,C34/C87)</f>
        <v>-1.2638354658921422E-2</v>
      </c>
      <c r="D50" s="39">
        <f>IF(AND(D34&lt;0,D87&lt;0),D34/D87*-1,D34/D87)</f>
        <v>6.4520743919885552E-4</v>
      </c>
      <c r="E50" s="39">
        <f>IF(AND(E34&lt;0,E87&lt;0),E34/E87*-1,E34/E87)</f>
        <v>1.856935249475214E-3</v>
      </c>
      <c r="F50" s="39">
        <f>IF(AND(F34&lt;0,F87&lt;0),F34/F87*-1,F34/F87)</f>
        <v>1.6936765173180808E-3</v>
      </c>
      <c r="G50" s="43"/>
      <c r="H50" s="43"/>
      <c r="I50" s="44" t="s">
        <v>39</v>
      </c>
      <c r="J50" s="44" t="s">
        <v>39</v>
      </c>
    </row>
    <row r="51" spans="1:10" ht="45.75" customHeight="1">
      <c r="A51" s="37" t="s">
        <v>57</v>
      </c>
      <c r="B51" s="38">
        <v>5015</v>
      </c>
      <c r="C51" s="39">
        <f>(C34/C77)</f>
        <v>-9.8404742986370024E-3</v>
      </c>
      <c r="D51" s="39">
        <f>(D34/D77)</f>
        <v>5.4285026480500724E-4</v>
      </c>
      <c r="E51" s="39">
        <f>(E34/E77)</f>
        <v>1.4411027568922306E-3</v>
      </c>
      <c r="F51" s="39">
        <f>(F34/F77)</f>
        <v>1.3071735131820969E-3</v>
      </c>
      <c r="G51" s="43"/>
      <c r="H51" s="43"/>
      <c r="I51" s="44" t="s">
        <v>39</v>
      </c>
      <c r="J51" s="44" t="s">
        <v>39</v>
      </c>
    </row>
    <row r="52" spans="1:10" ht="131.25" customHeight="1">
      <c r="A52" s="37" t="s">
        <v>58</v>
      </c>
      <c r="B52" s="38">
        <v>5016</v>
      </c>
      <c r="C52" s="40"/>
      <c r="D52" s="39">
        <f>((D30-C30)/C30)-((D65-100)/100)</f>
        <v>0.69110576923076916</v>
      </c>
      <c r="E52" s="39">
        <f>((E30-C30)/C30)-((E65-100)/100)</f>
        <v>0.97055288461538458</v>
      </c>
      <c r="F52" s="39">
        <f>((F30-D30)/D30)-((F65-100)/100)</f>
        <v>1.5652173913043477</v>
      </c>
      <c r="G52" s="39">
        <f>((G30-F30)/F30)-((G65-100)/100)</f>
        <v>1.0277777777777777</v>
      </c>
      <c r="H52" s="39">
        <f>((H30-G30)/G30)-((H65-100)/100)</f>
        <v>1.027027027027027</v>
      </c>
      <c r="I52" s="43"/>
      <c r="J52" s="43"/>
    </row>
    <row r="53" spans="1:10" ht="21">
      <c r="A53" s="45" t="s">
        <v>59</v>
      </c>
      <c r="B53" s="38"/>
      <c r="C53" s="40"/>
      <c r="D53" s="40"/>
      <c r="E53" s="40"/>
      <c r="F53" s="40"/>
      <c r="G53" s="43"/>
      <c r="H53" s="43"/>
      <c r="I53" s="43"/>
      <c r="J53" s="43"/>
    </row>
    <row r="54" spans="1:10" ht="84">
      <c r="A54" s="46" t="s">
        <v>60</v>
      </c>
      <c r="B54" s="47">
        <v>5020</v>
      </c>
      <c r="C54" s="39">
        <f>C87/(C78+C80)</f>
        <v>3.5171176145775815</v>
      </c>
      <c r="D54" s="39">
        <f>D87/(D78+D80)</f>
        <v>3.5518292682926829</v>
      </c>
      <c r="E54" s="39">
        <f>E87/(E78+E80)</f>
        <v>3.3126504412944637</v>
      </c>
      <c r="F54" s="39">
        <f>F87/(F78+F80)</f>
        <v>3.4591920857378402</v>
      </c>
      <c r="G54" s="40"/>
      <c r="H54" s="40"/>
      <c r="I54" s="41" t="s">
        <v>39</v>
      </c>
      <c r="J54" s="41" t="s">
        <v>39</v>
      </c>
    </row>
    <row r="55" spans="1:10" ht="42">
      <c r="A55" s="42" t="s">
        <v>61</v>
      </c>
      <c r="B55" s="47">
        <v>5021</v>
      </c>
      <c r="C55" s="39" t="e">
        <f>C33/ABS('I. Інф. до фін.плану'!C89)</f>
        <v>#VALUE!</v>
      </c>
      <c r="D55" s="39" t="e">
        <f>D33/ABS('I. Інф. до фін.плану'!D89)</f>
        <v>#VALUE!</v>
      </c>
      <c r="E55" s="39" t="e">
        <f>E33/ABS('I. Інф. до фін.плану'!E89)</f>
        <v>#VALUE!</v>
      </c>
      <c r="F55" s="39" t="e">
        <f>F33/ABS('I. Інф. до фін.плану'!F89)</f>
        <v>#DIV/0!</v>
      </c>
      <c r="G55" s="40"/>
      <c r="H55" s="40"/>
      <c r="I55" s="41" t="s">
        <v>39</v>
      </c>
      <c r="J55" s="41" t="s">
        <v>39</v>
      </c>
    </row>
    <row r="56" spans="1:10" ht="105">
      <c r="A56" s="42" t="s">
        <v>62</v>
      </c>
      <c r="B56" s="47">
        <v>5022</v>
      </c>
      <c r="C56" s="39">
        <f>((C81+C79)-(C76+C75))/C33</f>
        <v>-5.1759259259259256</v>
      </c>
      <c r="D56" s="39">
        <f>((D81+D79)-(D76+D75))/D33</f>
        <v>4.6296296296296298</v>
      </c>
      <c r="E56" s="39">
        <f>((E81+E79)-(E76+E75))/E33</f>
        <v>-2.4632034632034632</v>
      </c>
      <c r="F56" s="39">
        <f>((F81+F79)-(F76+F75))/F33</f>
        <v>-26.46153846153846</v>
      </c>
      <c r="G56" s="40"/>
      <c r="H56" s="40"/>
      <c r="I56" s="41" t="s">
        <v>39</v>
      </c>
      <c r="J56" s="41" t="s">
        <v>39</v>
      </c>
    </row>
    <row r="57" spans="1:10" ht="63" customHeight="1">
      <c r="A57" s="42" t="s">
        <v>63</v>
      </c>
      <c r="B57" s="47">
        <v>5023</v>
      </c>
      <c r="C57" s="39">
        <f>(C81+C79)/C87</f>
        <v>0</v>
      </c>
      <c r="D57" s="39">
        <f>(D81+D79)/D87</f>
        <v>0</v>
      </c>
      <c r="E57" s="39">
        <f>(E81+E79)/E87</f>
        <v>0</v>
      </c>
      <c r="F57" s="39">
        <f>(F81+F79)/F87</f>
        <v>0</v>
      </c>
      <c r="G57" s="40"/>
      <c r="H57" s="40"/>
      <c r="I57" s="41" t="s">
        <v>39</v>
      </c>
      <c r="J57" s="41" t="s">
        <v>39</v>
      </c>
    </row>
    <row r="58" spans="1:10" ht="84">
      <c r="A58" s="42" t="s">
        <v>64</v>
      </c>
      <c r="B58" s="47">
        <v>5024</v>
      </c>
      <c r="C58" s="39">
        <f>(C78+C80)/C77</f>
        <v>0.22138011124014426</v>
      </c>
      <c r="D58" s="39">
        <f>(D78+D80)/D77</f>
        <v>0.23688011555127589</v>
      </c>
      <c r="E58" s="39">
        <f>(E78+E80)/E77</f>
        <v>0.23427318295739349</v>
      </c>
      <c r="F58" s="39">
        <f>(F78+F80)/F77</f>
        <v>0.22311465358675658</v>
      </c>
      <c r="G58" s="43"/>
      <c r="H58" s="43"/>
      <c r="I58" s="44" t="s">
        <v>39</v>
      </c>
      <c r="J58" s="44" t="s">
        <v>39</v>
      </c>
    </row>
    <row r="59" spans="1:10" ht="21">
      <c r="A59" s="45" t="s">
        <v>65</v>
      </c>
      <c r="B59" s="47"/>
      <c r="C59" s="40"/>
      <c r="D59" s="40"/>
      <c r="E59" s="40"/>
      <c r="F59" s="40"/>
      <c r="G59" s="43"/>
      <c r="H59" s="43"/>
      <c r="I59" s="44"/>
      <c r="J59" s="44"/>
    </row>
    <row r="60" spans="1:10" ht="58.5" customHeight="1">
      <c r="A60" s="42" t="s">
        <v>66</v>
      </c>
      <c r="B60" s="47">
        <v>5030</v>
      </c>
      <c r="C60" s="39">
        <f>C71/C80</f>
        <v>0.7562120375483159</v>
      </c>
      <c r="D60" s="39">
        <f>D71/D80</f>
        <v>0.66615853658536583</v>
      </c>
      <c r="E60" s="39">
        <f>E71/E80</f>
        <v>0.60550949451725056</v>
      </c>
      <c r="F60" s="39">
        <f>F71/F80</f>
        <v>0.63533937895026105</v>
      </c>
      <c r="G60" s="43"/>
      <c r="H60" s="43"/>
      <c r="I60" s="44" t="s">
        <v>39</v>
      </c>
      <c r="J60" s="44" t="s">
        <v>39</v>
      </c>
    </row>
    <row r="61" spans="1:10" ht="63">
      <c r="A61" s="42" t="s">
        <v>67</v>
      </c>
      <c r="B61" s="47">
        <v>5031</v>
      </c>
      <c r="C61" s="39">
        <f>(C71-C72)/C80</f>
        <v>0.7562120375483159</v>
      </c>
      <c r="D61" s="39">
        <f>(D71-D72)/D80</f>
        <v>0.66615853658536583</v>
      </c>
      <c r="E61" s="39">
        <f>(E71-E72)/E80</f>
        <v>0.60550949451725056</v>
      </c>
      <c r="F61" s="39">
        <f>(F71-F72)/F80</f>
        <v>0.63533937895026105</v>
      </c>
      <c r="G61" s="43"/>
      <c r="H61" s="43"/>
      <c r="I61" s="44" t="s">
        <v>39</v>
      </c>
      <c r="J61" s="44" t="s">
        <v>39</v>
      </c>
    </row>
    <row r="62" spans="1:10" ht="84">
      <c r="A62" s="42" t="s">
        <v>68</v>
      </c>
      <c r="B62" s="47">
        <v>5032</v>
      </c>
      <c r="C62" s="39">
        <f>(C76+C75)/C80</f>
        <v>0.30866924351187192</v>
      </c>
      <c r="D62" s="39">
        <f>(D76+D75)/D80</f>
        <v>0.2223069105691057</v>
      </c>
      <c r="E62" s="39">
        <f>(E76+E75)/E80</f>
        <v>0.15217972719978604</v>
      </c>
      <c r="F62" s="39">
        <f>(F76+F75)/F80</f>
        <v>0.18906292937620225</v>
      </c>
      <c r="G62" s="43"/>
      <c r="H62" s="43"/>
      <c r="I62" s="44" t="s">
        <v>39</v>
      </c>
      <c r="J62" s="44" t="s">
        <v>39</v>
      </c>
    </row>
    <row r="63" spans="1:10" ht="84">
      <c r="A63" s="42" t="s">
        <v>69</v>
      </c>
      <c r="B63" s="47">
        <v>5033</v>
      </c>
      <c r="C63" s="39">
        <f>C73*365/C30</f>
        <v>0</v>
      </c>
      <c r="D63" s="39">
        <f>D73*365/D30</f>
        <v>0</v>
      </c>
      <c r="E63" s="39">
        <f>E73*365/E30</f>
        <v>0</v>
      </c>
      <c r="F63" s="39">
        <f>F73*365/F30</f>
        <v>0</v>
      </c>
      <c r="G63" s="43"/>
      <c r="H63" s="43"/>
      <c r="I63" s="44" t="s">
        <v>39</v>
      </c>
      <c r="J63" s="44" t="s">
        <v>39</v>
      </c>
    </row>
    <row r="64" spans="1:10" ht="84">
      <c r="A64" s="42" t="s">
        <v>70</v>
      </c>
      <c r="B64" s="47">
        <v>5034</v>
      </c>
      <c r="C64" s="39">
        <f>C82*365/ABS(C31)</f>
        <v>0</v>
      </c>
      <c r="D64" s="39">
        <f>D82*365/ABS(D31)</f>
        <v>0</v>
      </c>
      <c r="E64" s="39">
        <f>E82*365/ABS(E31)</f>
        <v>0</v>
      </c>
      <c r="F64" s="39">
        <f>F82*365/ABS(F31)</f>
        <v>0</v>
      </c>
      <c r="G64" s="43"/>
      <c r="H64" s="43"/>
      <c r="I64" s="44" t="s">
        <v>39</v>
      </c>
      <c r="J64" s="44" t="s">
        <v>39</v>
      </c>
    </row>
    <row r="65" spans="1:10" ht="42">
      <c r="A65" s="42" t="s">
        <v>71</v>
      </c>
      <c r="B65" s="47">
        <v>5040</v>
      </c>
      <c r="C65" s="48"/>
      <c r="D65" s="48"/>
      <c r="E65" s="48"/>
      <c r="F65" s="48"/>
      <c r="G65" s="49"/>
      <c r="H65" s="49"/>
      <c r="I65" s="50" t="s">
        <v>39</v>
      </c>
      <c r="J65" s="50" t="s">
        <v>39</v>
      </c>
    </row>
    <row r="66" spans="1:10" ht="24.9" customHeight="1">
      <c r="A66" s="209" t="s">
        <v>72</v>
      </c>
      <c r="B66" s="206"/>
      <c r="C66" s="206"/>
      <c r="D66" s="206"/>
      <c r="E66" s="206"/>
      <c r="F66" s="206"/>
      <c r="G66" s="206"/>
      <c r="H66" s="206"/>
      <c r="I66" s="206"/>
      <c r="J66" s="206"/>
    </row>
    <row r="67" spans="1:10" ht="18.75" customHeight="1">
      <c r="A67" s="42" t="s">
        <v>73</v>
      </c>
      <c r="B67" s="11">
        <v>6000</v>
      </c>
      <c r="C67" s="16">
        <v>13618</v>
      </c>
      <c r="D67" s="16">
        <v>13990</v>
      </c>
      <c r="E67" s="16">
        <v>13692</v>
      </c>
      <c r="F67" s="16">
        <v>13816</v>
      </c>
      <c r="G67" s="51" t="s">
        <v>39</v>
      </c>
      <c r="H67" s="51" t="s">
        <v>39</v>
      </c>
      <c r="I67" s="51" t="s">
        <v>39</v>
      </c>
      <c r="J67" s="51" t="s">
        <v>39</v>
      </c>
    </row>
    <row r="68" spans="1:10" ht="18.75" customHeight="1">
      <c r="A68" s="42" t="s">
        <v>74</v>
      </c>
      <c r="B68" s="11">
        <v>6001</v>
      </c>
      <c r="C68" s="14">
        <f>C69-C70</f>
        <v>10394</v>
      </c>
      <c r="D68" s="14">
        <f>D69-D70</f>
        <v>10766</v>
      </c>
      <c r="E68" s="14">
        <f>E69-E70</f>
        <v>10468</v>
      </c>
      <c r="F68" s="14">
        <f>F69-F70</f>
        <v>10439</v>
      </c>
      <c r="G68" s="51" t="s">
        <v>39</v>
      </c>
      <c r="H68" s="51" t="s">
        <v>39</v>
      </c>
      <c r="I68" s="51" t="s">
        <v>39</v>
      </c>
      <c r="J68" s="51" t="s">
        <v>39</v>
      </c>
    </row>
    <row r="69" spans="1:10" ht="18.75" customHeight="1">
      <c r="A69" s="42" t="s">
        <v>75</v>
      </c>
      <c r="B69" s="11">
        <v>6002</v>
      </c>
      <c r="C69" s="16">
        <v>20762</v>
      </c>
      <c r="D69" s="16">
        <v>20786</v>
      </c>
      <c r="E69" s="16">
        <v>22078</v>
      </c>
      <c r="F69" s="16">
        <v>22228</v>
      </c>
      <c r="G69" s="51" t="s">
        <v>39</v>
      </c>
      <c r="H69" s="51" t="s">
        <v>39</v>
      </c>
      <c r="I69" s="51" t="s">
        <v>39</v>
      </c>
      <c r="J69" s="51" t="s">
        <v>39</v>
      </c>
    </row>
    <row r="70" spans="1:10" ht="18.75" customHeight="1">
      <c r="A70" s="42" t="s">
        <v>76</v>
      </c>
      <c r="B70" s="11">
        <v>6003</v>
      </c>
      <c r="C70" s="16">
        <v>10368</v>
      </c>
      <c r="D70" s="16">
        <v>10020</v>
      </c>
      <c r="E70" s="16">
        <v>11610</v>
      </c>
      <c r="F70" s="16">
        <v>11789</v>
      </c>
      <c r="G70" s="51" t="s">
        <v>39</v>
      </c>
      <c r="H70" s="51" t="s">
        <v>39</v>
      </c>
      <c r="I70" s="51" t="s">
        <v>39</v>
      </c>
      <c r="J70" s="51" t="s">
        <v>39</v>
      </c>
    </row>
    <row r="71" spans="1:10" ht="18.75" customHeight="1">
      <c r="A71" s="42" t="s">
        <v>77</v>
      </c>
      <c r="B71" s="11">
        <v>6010</v>
      </c>
      <c r="C71" s="16">
        <v>2739</v>
      </c>
      <c r="D71" s="16">
        <v>2622</v>
      </c>
      <c r="E71" s="16">
        <v>2264</v>
      </c>
      <c r="F71" s="16">
        <v>2312</v>
      </c>
      <c r="G71" s="51" t="s">
        <v>39</v>
      </c>
      <c r="H71" s="51" t="s">
        <v>39</v>
      </c>
      <c r="I71" s="51" t="s">
        <v>39</v>
      </c>
      <c r="J71" s="51" t="s">
        <v>39</v>
      </c>
    </row>
    <row r="72" spans="1:10" ht="18.75" customHeight="1">
      <c r="A72" s="42" t="s">
        <v>78</v>
      </c>
      <c r="B72" s="11">
        <v>6011</v>
      </c>
      <c r="C72" s="16"/>
      <c r="D72" s="16"/>
      <c r="E72" s="16"/>
      <c r="F72" s="16"/>
      <c r="G72" s="51" t="s">
        <v>39</v>
      </c>
      <c r="H72" s="51" t="s">
        <v>39</v>
      </c>
      <c r="I72" s="51" t="s">
        <v>39</v>
      </c>
      <c r="J72" s="51" t="s">
        <v>39</v>
      </c>
    </row>
    <row r="73" spans="1:10" ht="18.75" customHeight="1">
      <c r="A73" s="42" t="s">
        <v>79</v>
      </c>
      <c r="B73" s="11">
        <v>6012</v>
      </c>
      <c r="C73" s="16"/>
      <c r="D73" s="16"/>
      <c r="E73" s="16"/>
      <c r="F73" s="16"/>
      <c r="G73" s="51" t="s">
        <v>39</v>
      </c>
      <c r="H73" s="51" t="s">
        <v>39</v>
      </c>
      <c r="I73" s="51" t="s">
        <v>39</v>
      </c>
      <c r="J73" s="51" t="s">
        <v>39</v>
      </c>
    </row>
    <row r="74" spans="1:10" ht="18.600000000000001" customHeight="1">
      <c r="A74" s="42" t="s">
        <v>80</v>
      </c>
      <c r="B74" s="11">
        <v>6013</v>
      </c>
      <c r="C74" s="16"/>
      <c r="D74" s="16"/>
      <c r="E74" s="16"/>
      <c r="F74" s="16"/>
      <c r="G74" s="51" t="s">
        <v>39</v>
      </c>
      <c r="H74" s="51" t="s">
        <v>39</v>
      </c>
      <c r="I74" s="51" t="s">
        <v>39</v>
      </c>
      <c r="J74" s="51" t="s">
        <v>39</v>
      </c>
    </row>
    <row r="75" spans="1:10" ht="18.600000000000001" customHeight="1">
      <c r="A75" s="42" t="s">
        <v>81</v>
      </c>
      <c r="B75" s="11">
        <v>6014</v>
      </c>
      <c r="C75" s="16"/>
      <c r="D75" s="16"/>
      <c r="E75" s="16"/>
      <c r="F75" s="16"/>
      <c r="G75" s="51" t="s">
        <v>39</v>
      </c>
      <c r="H75" s="51" t="s">
        <v>39</v>
      </c>
      <c r="I75" s="51" t="s">
        <v>39</v>
      </c>
      <c r="J75" s="51" t="s">
        <v>39</v>
      </c>
    </row>
    <row r="76" spans="1:10" ht="18.600000000000001" customHeight="1">
      <c r="A76" s="42" t="s">
        <v>82</v>
      </c>
      <c r="B76" s="11">
        <v>6015</v>
      </c>
      <c r="C76" s="16">
        <v>1118</v>
      </c>
      <c r="D76" s="16">
        <v>875</v>
      </c>
      <c r="E76" s="16">
        <v>569</v>
      </c>
      <c r="F76" s="16">
        <v>688</v>
      </c>
      <c r="G76" s="51" t="s">
        <v>39</v>
      </c>
      <c r="H76" s="51" t="s">
        <v>39</v>
      </c>
      <c r="I76" s="51" t="s">
        <v>39</v>
      </c>
      <c r="J76" s="51" t="s">
        <v>39</v>
      </c>
    </row>
    <row r="77" spans="1:10" s="2" customFormat="1" ht="20.100000000000001" customHeight="1">
      <c r="A77" s="30" t="s">
        <v>83</v>
      </c>
      <c r="B77" s="18">
        <v>6020</v>
      </c>
      <c r="C77" s="32">
        <v>16361</v>
      </c>
      <c r="D77" s="32">
        <v>16616</v>
      </c>
      <c r="E77" s="32">
        <v>15960</v>
      </c>
      <c r="F77" s="32">
        <v>16310</v>
      </c>
      <c r="G77" s="23" t="s">
        <v>39</v>
      </c>
      <c r="H77" s="23" t="s">
        <v>39</v>
      </c>
      <c r="I77" s="23" t="s">
        <v>39</v>
      </c>
      <c r="J77" s="23" t="s">
        <v>39</v>
      </c>
    </row>
    <row r="78" spans="1:10" ht="18.600000000000001" customHeight="1">
      <c r="A78" s="42" t="s">
        <v>84</v>
      </c>
      <c r="B78" s="11">
        <v>6030</v>
      </c>
      <c r="C78" s="16"/>
      <c r="D78" s="16"/>
      <c r="E78" s="16"/>
      <c r="F78" s="16"/>
      <c r="G78" s="51" t="s">
        <v>39</v>
      </c>
      <c r="H78" s="51" t="s">
        <v>39</v>
      </c>
      <c r="I78" s="51" t="s">
        <v>39</v>
      </c>
      <c r="J78" s="51" t="s">
        <v>39</v>
      </c>
    </row>
    <row r="79" spans="1:10" ht="18.600000000000001" customHeight="1">
      <c r="A79" s="42" t="s">
        <v>85</v>
      </c>
      <c r="B79" s="11">
        <v>6031</v>
      </c>
      <c r="C79" s="16"/>
      <c r="D79" s="16"/>
      <c r="E79" s="16"/>
      <c r="F79" s="16"/>
      <c r="G79" s="51" t="s">
        <v>39</v>
      </c>
      <c r="H79" s="51" t="s">
        <v>39</v>
      </c>
      <c r="I79" s="51" t="s">
        <v>39</v>
      </c>
      <c r="J79" s="51" t="s">
        <v>39</v>
      </c>
    </row>
    <row r="80" spans="1:10" ht="18.600000000000001" customHeight="1">
      <c r="A80" s="42" t="s">
        <v>86</v>
      </c>
      <c r="B80" s="11">
        <v>6040</v>
      </c>
      <c r="C80" s="16">
        <v>3622</v>
      </c>
      <c r="D80" s="16">
        <v>3936</v>
      </c>
      <c r="E80" s="16">
        <v>3739</v>
      </c>
      <c r="F80" s="16">
        <v>3639</v>
      </c>
      <c r="G80" s="51" t="s">
        <v>39</v>
      </c>
      <c r="H80" s="51" t="s">
        <v>39</v>
      </c>
      <c r="I80" s="51" t="s">
        <v>39</v>
      </c>
      <c r="J80" s="51" t="s">
        <v>39</v>
      </c>
    </row>
    <row r="81" spans="1:10" ht="18.600000000000001" customHeight="1">
      <c r="A81" s="42" t="s">
        <v>87</v>
      </c>
      <c r="B81" s="11">
        <v>6041</v>
      </c>
      <c r="C81" s="16"/>
      <c r="D81" s="16"/>
      <c r="E81" s="16"/>
      <c r="F81" s="16"/>
      <c r="G81" s="51" t="s">
        <v>39</v>
      </c>
      <c r="H81" s="51" t="s">
        <v>39</v>
      </c>
      <c r="I81" s="51" t="s">
        <v>39</v>
      </c>
      <c r="J81" s="51" t="s">
        <v>39</v>
      </c>
    </row>
    <row r="82" spans="1:10" ht="18.75" customHeight="1">
      <c r="A82" s="42" t="s">
        <v>88</v>
      </c>
      <c r="B82" s="11">
        <v>6042</v>
      </c>
      <c r="C82" s="16"/>
      <c r="D82" s="16"/>
      <c r="E82" s="16"/>
      <c r="F82" s="16"/>
      <c r="G82" s="51" t="s">
        <v>39</v>
      </c>
      <c r="H82" s="51" t="s">
        <v>39</v>
      </c>
      <c r="I82" s="51" t="s">
        <v>39</v>
      </c>
      <c r="J82" s="51" t="s">
        <v>39</v>
      </c>
    </row>
    <row r="83" spans="1:10" ht="19.5" customHeight="1">
      <c r="A83" s="42" t="s">
        <v>89</v>
      </c>
      <c r="B83" s="11">
        <v>6043</v>
      </c>
      <c r="C83" s="16"/>
      <c r="D83" s="16"/>
      <c r="E83" s="16"/>
      <c r="F83" s="16"/>
      <c r="G83" s="51" t="s">
        <v>39</v>
      </c>
      <c r="H83" s="51" t="s">
        <v>39</v>
      </c>
      <c r="I83" s="51" t="s">
        <v>39</v>
      </c>
      <c r="J83" s="51" t="s">
        <v>39</v>
      </c>
    </row>
    <row r="84" spans="1:10" s="2" customFormat="1" ht="18.75" customHeight="1">
      <c r="A84" s="30" t="s">
        <v>90</v>
      </c>
      <c r="B84" s="18">
        <v>6050</v>
      </c>
      <c r="C84" s="15">
        <v>3622</v>
      </c>
      <c r="D84" s="15">
        <v>3636</v>
      </c>
      <c r="E84" s="15">
        <v>3739</v>
      </c>
      <c r="F84" s="15">
        <v>3639</v>
      </c>
      <c r="G84" s="23" t="s">
        <v>39</v>
      </c>
      <c r="H84" s="23" t="s">
        <v>39</v>
      </c>
      <c r="I84" s="23" t="s">
        <v>39</v>
      </c>
      <c r="J84" s="23" t="s">
        <v>39</v>
      </c>
    </row>
    <row r="85" spans="1:10" ht="18.75" customHeight="1">
      <c r="A85" s="42" t="s">
        <v>91</v>
      </c>
      <c r="B85" s="11">
        <v>6060</v>
      </c>
      <c r="C85" s="16"/>
      <c r="D85" s="16"/>
      <c r="E85" s="16"/>
      <c r="F85" s="16"/>
      <c r="G85" s="51" t="s">
        <v>39</v>
      </c>
      <c r="H85" s="51" t="s">
        <v>39</v>
      </c>
      <c r="I85" s="51" t="s">
        <v>39</v>
      </c>
      <c r="J85" s="51" t="s">
        <v>39</v>
      </c>
    </row>
    <row r="86" spans="1:10" ht="18.75" customHeight="1">
      <c r="A86" s="42" t="s">
        <v>92</v>
      </c>
      <c r="B86" s="11">
        <v>6070</v>
      </c>
      <c r="C86" s="16"/>
      <c r="D86" s="16"/>
      <c r="E86" s="16"/>
      <c r="F86" s="16"/>
      <c r="G86" s="51" t="s">
        <v>39</v>
      </c>
      <c r="H86" s="51" t="s">
        <v>39</v>
      </c>
      <c r="I86" s="51" t="s">
        <v>39</v>
      </c>
      <c r="J86" s="51" t="s">
        <v>39</v>
      </c>
    </row>
    <row r="87" spans="1:10" s="2" customFormat="1" ht="18.75" customHeight="1">
      <c r="A87" s="30" t="s">
        <v>93</v>
      </c>
      <c r="B87" s="18">
        <v>6080</v>
      </c>
      <c r="C87" s="32">
        <v>12739</v>
      </c>
      <c r="D87" s="32">
        <v>13980</v>
      </c>
      <c r="E87" s="32">
        <v>12386</v>
      </c>
      <c r="F87" s="32">
        <v>12588</v>
      </c>
      <c r="G87" s="23" t="s">
        <v>39</v>
      </c>
      <c r="H87" s="23" t="s">
        <v>39</v>
      </c>
      <c r="I87" s="23" t="s">
        <v>39</v>
      </c>
      <c r="J87" s="23" t="s">
        <v>39</v>
      </c>
    </row>
    <row r="88" spans="1:10" s="2" customFormat="1" ht="27" customHeight="1">
      <c r="A88" s="206" t="s">
        <v>94</v>
      </c>
      <c r="B88" s="206"/>
      <c r="C88" s="206"/>
      <c r="D88" s="206"/>
      <c r="E88" s="206"/>
      <c r="F88" s="206"/>
      <c r="G88" s="206"/>
      <c r="H88" s="206"/>
      <c r="I88" s="206"/>
      <c r="J88" s="206"/>
    </row>
    <row r="89" spans="1:10" s="2" customFormat="1" ht="18.75" customHeight="1">
      <c r="A89" s="52" t="s">
        <v>95</v>
      </c>
      <c r="B89" s="53">
        <v>7000</v>
      </c>
      <c r="C89" s="18"/>
      <c r="D89" s="18"/>
      <c r="E89" s="18"/>
      <c r="F89" s="14">
        <f>'ІV кап. інвеат. V кред. '!C37</f>
        <v>0</v>
      </c>
      <c r="G89" s="18"/>
      <c r="H89" s="18"/>
      <c r="I89" s="18"/>
      <c r="J89" s="18"/>
    </row>
    <row r="90" spans="1:10" s="2" customFormat="1" ht="18.75" customHeight="1">
      <c r="A90" s="45" t="s">
        <v>96</v>
      </c>
      <c r="B90" s="54" t="s">
        <v>97</v>
      </c>
      <c r="C90" s="14">
        <f>SUM(C91:C93)</f>
        <v>0</v>
      </c>
      <c r="D90" s="14">
        <f>SUM(D91:D93)</f>
        <v>0</v>
      </c>
      <c r="E90" s="14">
        <f>SUM(E91:E93)</f>
        <v>0</v>
      </c>
      <c r="F90" s="14">
        <f>SUM(F91:F93)</f>
        <v>0</v>
      </c>
      <c r="G90" s="32"/>
      <c r="H90" s="32"/>
      <c r="I90" s="32"/>
      <c r="J90" s="32"/>
    </row>
    <row r="91" spans="1:10" s="2" customFormat="1" ht="18.75" customHeight="1">
      <c r="A91" s="42" t="s">
        <v>98</v>
      </c>
      <c r="B91" s="55" t="s">
        <v>99</v>
      </c>
      <c r="C91" s="56"/>
      <c r="D91" s="56"/>
      <c r="E91" s="56"/>
      <c r="F91" s="16">
        <f>'ІV кап. інвеат. V кред. '!E28</f>
        <v>0</v>
      </c>
      <c r="G91" s="16" t="s">
        <v>39</v>
      </c>
      <c r="H91" s="16" t="s">
        <v>39</v>
      </c>
      <c r="I91" s="16" t="s">
        <v>39</v>
      </c>
      <c r="J91" s="16" t="s">
        <v>39</v>
      </c>
    </row>
    <row r="92" spans="1:10" s="2" customFormat="1" ht="18.75" customHeight="1">
      <c r="A92" s="42" t="s">
        <v>100</v>
      </c>
      <c r="B92" s="55" t="s">
        <v>101</v>
      </c>
      <c r="C92" s="16"/>
      <c r="D92" s="16"/>
      <c r="E92" s="16"/>
      <c r="F92" s="16">
        <f>'ІV кап. інвеат. V кред. '!E31</f>
        <v>0</v>
      </c>
      <c r="G92" s="16" t="s">
        <v>39</v>
      </c>
      <c r="H92" s="16" t="s">
        <v>39</v>
      </c>
      <c r="I92" s="16" t="s">
        <v>39</v>
      </c>
      <c r="J92" s="16" t="s">
        <v>39</v>
      </c>
    </row>
    <row r="93" spans="1:10" s="2" customFormat="1" ht="18.75" customHeight="1">
      <c r="A93" s="42" t="s">
        <v>102</v>
      </c>
      <c r="B93" s="55" t="s">
        <v>103</v>
      </c>
      <c r="C93" s="16"/>
      <c r="D93" s="16"/>
      <c r="E93" s="16"/>
      <c r="F93" s="16">
        <f>'ІV кап. інвеат. V кред. '!E34</f>
        <v>0</v>
      </c>
      <c r="G93" s="16" t="s">
        <v>39</v>
      </c>
      <c r="H93" s="16" t="s">
        <v>39</v>
      </c>
      <c r="I93" s="16" t="s">
        <v>39</v>
      </c>
      <c r="J93" s="16" t="s">
        <v>39</v>
      </c>
    </row>
    <row r="94" spans="1:10" s="2" customFormat="1" ht="18.75" customHeight="1">
      <c r="A94" s="30" t="s">
        <v>104</v>
      </c>
      <c r="B94" s="57" t="s">
        <v>105</v>
      </c>
      <c r="C94" s="14">
        <f>SUM(C95:C97)</f>
        <v>0</v>
      </c>
      <c r="D94" s="14">
        <f>SUM(D95:D97)</f>
        <v>0</v>
      </c>
      <c r="E94" s="14">
        <f>SUM(E95:E97)</f>
        <v>0</v>
      </c>
      <c r="F94" s="14">
        <f>SUM(F95:F97)</f>
        <v>0</v>
      </c>
      <c r="G94" s="32"/>
      <c r="H94" s="32"/>
      <c r="I94" s="32"/>
      <c r="J94" s="32"/>
    </row>
    <row r="95" spans="1:10" s="2" customFormat="1" ht="18.75" customHeight="1">
      <c r="A95" s="42" t="s">
        <v>98</v>
      </c>
      <c r="B95" s="55" t="s">
        <v>106</v>
      </c>
      <c r="C95" s="16"/>
      <c r="D95" s="16"/>
      <c r="E95" s="16"/>
      <c r="F95" s="16" t="str">
        <f>'ІV кап. інвеат. V кред. '!F28</f>
        <v>(    )</v>
      </c>
      <c r="G95" s="16" t="s">
        <v>39</v>
      </c>
      <c r="H95" s="16" t="s">
        <v>39</v>
      </c>
      <c r="I95" s="16" t="s">
        <v>39</v>
      </c>
      <c r="J95" s="16" t="s">
        <v>39</v>
      </c>
    </row>
    <row r="96" spans="1:10" s="2" customFormat="1" ht="18.75" customHeight="1">
      <c r="A96" s="42" t="s">
        <v>100</v>
      </c>
      <c r="B96" s="55" t="s">
        <v>107</v>
      </c>
      <c r="C96" s="16"/>
      <c r="D96" s="16"/>
      <c r="E96" s="16"/>
      <c r="F96" s="16" t="str">
        <f>'ІV кап. інвеат. V кред. '!F31</f>
        <v>(    )</v>
      </c>
      <c r="G96" s="16" t="s">
        <v>39</v>
      </c>
      <c r="H96" s="16" t="s">
        <v>39</v>
      </c>
      <c r="I96" s="16" t="s">
        <v>39</v>
      </c>
      <c r="J96" s="16" t="s">
        <v>39</v>
      </c>
    </row>
    <row r="97" spans="1:10" ht="18.75" customHeight="1">
      <c r="A97" s="42" t="s">
        <v>102</v>
      </c>
      <c r="B97" s="55" t="s">
        <v>108</v>
      </c>
      <c r="C97" s="16"/>
      <c r="D97" s="16"/>
      <c r="E97" s="16"/>
      <c r="F97" s="16" t="str">
        <f>'ІV кап. інвеат. V кред. '!F34</f>
        <v>(    )</v>
      </c>
      <c r="G97" s="16" t="s">
        <v>39</v>
      </c>
      <c r="H97" s="16" t="s">
        <v>39</v>
      </c>
      <c r="I97" s="16" t="s">
        <v>39</v>
      </c>
      <c r="J97" s="16" t="s">
        <v>39</v>
      </c>
    </row>
    <row r="98" spans="1:10" ht="18.75" customHeight="1">
      <c r="A98" s="58" t="s">
        <v>109</v>
      </c>
      <c r="B98" s="53">
        <v>7030</v>
      </c>
      <c r="C98" s="32"/>
      <c r="D98" s="32"/>
      <c r="E98" s="32"/>
      <c r="F98" s="14">
        <f>'ІV кап. інвеат. V кред. '!L37</f>
        <v>0</v>
      </c>
      <c r="G98" s="32"/>
      <c r="H98" s="32"/>
      <c r="I98" s="32"/>
      <c r="J98" s="32"/>
    </row>
    <row r="99" spans="1:10" ht="27" customHeight="1">
      <c r="A99" s="206" t="s">
        <v>110</v>
      </c>
      <c r="B99" s="206"/>
      <c r="C99" s="206"/>
      <c r="D99" s="206"/>
      <c r="E99" s="206"/>
      <c r="F99" s="206"/>
      <c r="G99" s="206"/>
      <c r="H99" s="206"/>
      <c r="I99" s="206"/>
      <c r="J99" s="206"/>
    </row>
    <row r="100" spans="1:10" s="3" customFormat="1" ht="60.75" customHeight="1">
      <c r="A100" s="59" t="s">
        <v>461</v>
      </c>
      <c r="B100" s="60" t="s">
        <v>111</v>
      </c>
      <c r="C100" s="14">
        <f>SUM(C101:C105)</f>
        <v>59</v>
      </c>
      <c r="D100" s="14">
        <f>SUM(D101:D105)</f>
        <v>70</v>
      </c>
      <c r="E100" s="14">
        <f>SUM(E101:E105)</f>
        <v>60</v>
      </c>
      <c r="F100" s="14">
        <f>SUM(F101:F105)</f>
        <v>70</v>
      </c>
      <c r="G100" s="23"/>
      <c r="H100" s="23"/>
      <c r="I100" s="23"/>
      <c r="J100" s="23"/>
    </row>
    <row r="101" spans="1:10" s="3" customFormat="1" ht="18.75" customHeight="1">
      <c r="A101" s="61" t="s">
        <v>112</v>
      </c>
      <c r="B101" s="62" t="s">
        <v>113</v>
      </c>
      <c r="C101" s="16"/>
      <c r="D101" s="16"/>
      <c r="E101" s="16"/>
      <c r="F101" s="16"/>
      <c r="G101" s="51" t="s">
        <v>39</v>
      </c>
      <c r="H101" s="51" t="s">
        <v>39</v>
      </c>
      <c r="I101" s="51" t="s">
        <v>39</v>
      </c>
      <c r="J101" s="51" t="s">
        <v>39</v>
      </c>
    </row>
    <row r="102" spans="1:10" s="3" customFormat="1" ht="18.75" customHeight="1">
      <c r="A102" s="61" t="s">
        <v>114</v>
      </c>
      <c r="B102" s="62" t="s">
        <v>115</v>
      </c>
      <c r="C102" s="16"/>
      <c r="D102" s="16"/>
      <c r="E102" s="16"/>
      <c r="F102" s="16"/>
      <c r="G102" s="51" t="s">
        <v>39</v>
      </c>
      <c r="H102" s="51" t="s">
        <v>39</v>
      </c>
      <c r="I102" s="51" t="s">
        <v>39</v>
      </c>
      <c r="J102" s="51" t="s">
        <v>39</v>
      </c>
    </row>
    <row r="103" spans="1:10" s="3" customFormat="1" ht="18.75" customHeight="1">
      <c r="A103" s="24" t="s">
        <v>116</v>
      </c>
      <c r="B103" s="62" t="s">
        <v>117</v>
      </c>
      <c r="C103" s="16">
        <v>1</v>
      </c>
      <c r="D103" s="16">
        <v>1</v>
      </c>
      <c r="E103" s="16">
        <v>1</v>
      </c>
      <c r="F103" s="16">
        <v>1</v>
      </c>
      <c r="G103" s="51" t="s">
        <v>39</v>
      </c>
      <c r="H103" s="51" t="s">
        <v>39</v>
      </c>
      <c r="I103" s="51" t="s">
        <v>39</v>
      </c>
      <c r="J103" s="51" t="s">
        <v>39</v>
      </c>
    </row>
    <row r="104" spans="1:10" s="3" customFormat="1" ht="18.75" customHeight="1">
      <c r="A104" s="24" t="s">
        <v>118</v>
      </c>
      <c r="B104" s="62" t="s">
        <v>119</v>
      </c>
      <c r="C104" s="16">
        <v>12</v>
      </c>
      <c r="D104" s="16">
        <v>12</v>
      </c>
      <c r="E104" s="16">
        <v>12</v>
      </c>
      <c r="F104" s="16">
        <v>12</v>
      </c>
      <c r="G104" s="51" t="s">
        <v>39</v>
      </c>
      <c r="H104" s="51" t="s">
        <v>39</v>
      </c>
      <c r="I104" s="51" t="s">
        <v>39</v>
      </c>
      <c r="J104" s="51" t="s">
        <v>39</v>
      </c>
    </row>
    <row r="105" spans="1:10" s="3" customFormat="1" ht="18.75" customHeight="1">
      <c r="A105" s="24" t="s">
        <v>120</v>
      </c>
      <c r="B105" s="62" t="s">
        <v>121</v>
      </c>
      <c r="C105" s="16">
        <v>46</v>
      </c>
      <c r="D105" s="16">
        <v>57</v>
      </c>
      <c r="E105" s="16">
        <v>47</v>
      </c>
      <c r="F105" s="16">
        <v>57</v>
      </c>
      <c r="G105" s="51" t="s">
        <v>39</v>
      </c>
      <c r="H105" s="51" t="s">
        <v>39</v>
      </c>
      <c r="I105" s="51" t="s">
        <v>39</v>
      </c>
      <c r="J105" s="51" t="s">
        <v>39</v>
      </c>
    </row>
    <row r="106" spans="1:10" s="3" customFormat="1" ht="18.75" customHeight="1">
      <c r="A106" s="59" t="s">
        <v>122</v>
      </c>
      <c r="B106" s="60" t="s">
        <v>123</v>
      </c>
      <c r="C106" s="14">
        <f>'I. Інф. до фін.плану'!C114</f>
        <v>8443</v>
      </c>
      <c r="D106" s="14">
        <f>'I. Інф. до фін.плану'!D114</f>
        <v>8808</v>
      </c>
      <c r="E106" s="14">
        <f>'I. Інф. до фін.плану'!E114</f>
        <v>8800</v>
      </c>
      <c r="F106" s="14">
        <f>'I. Інф. до фін.плану'!F114</f>
        <v>10248</v>
      </c>
      <c r="G106" s="23"/>
      <c r="H106" s="23"/>
      <c r="I106" s="23"/>
      <c r="J106" s="23"/>
    </row>
    <row r="107" spans="1:10" s="3" customFormat="1" ht="18.75" customHeight="1">
      <c r="A107" s="42" t="s">
        <v>112</v>
      </c>
      <c r="B107" s="62" t="s">
        <v>124</v>
      </c>
      <c r="C107" s="16"/>
      <c r="D107" s="16"/>
      <c r="E107" s="16"/>
      <c r="F107" s="16"/>
      <c r="G107" s="51" t="s">
        <v>39</v>
      </c>
      <c r="H107" s="51" t="s">
        <v>39</v>
      </c>
      <c r="I107" s="51" t="s">
        <v>39</v>
      </c>
      <c r="J107" s="51" t="s">
        <v>39</v>
      </c>
    </row>
    <row r="108" spans="1:10" s="3" customFormat="1" ht="18.75" customHeight="1">
      <c r="A108" s="42" t="s">
        <v>114</v>
      </c>
      <c r="B108" s="62" t="s">
        <v>125</v>
      </c>
      <c r="C108" s="16"/>
      <c r="D108" s="16"/>
      <c r="E108" s="16"/>
      <c r="F108" s="16"/>
      <c r="G108" s="51" t="s">
        <v>39</v>
      </c>
      <c r="H108" s="51" t="s">
        <v>39</v>
      </c>
      <c r="I108" s="51" t="s">
        <v>39</v>
      </c>
      <c r="J108" s="51" t="s">
        <v>39</v>
      </c>
    </row>
    <row r="109" spans="1:10" s="3" customFormat="1" ht="18.75" customHeight="1">
      <c r="A109" s="63" t="s">
        <v>116</v>
      </c>
      <c r="B109" s="62" t="s">
        <v>126</v>
      </c>
      <c r="C109" s="16">
        <v>522</v>
      </c>
      <c r="D109" s="16">
        <v>550</v>
      </c>
      <c r="E109" s="16">
        <v>515</v>
      </c>
      <c r="F109" s="16">
        <v>600</v>
      </c>
      <c r="G109" s="51" t="s">
        <v>39</v>
      </c>
      <c r="H109" s="51" t="s">
        <v>39</v>
      </c>
      <c r="I109" s="51" t="s">
        <v>39</v>
      </c>
      <c r="J109" s="51" t="s">
        <v>39</v>
      </c>
    </row>
    <row r="110" spans="1:10" s="3" customFormat="1" ht="18.75" customHeight="1">
      <c r="A110" s="63" t="s">
        <v>118</v>
      </c>
      <c r="B110" s="62" t="s">
        <v>127</v>
      </c>
      <c r="C110" s="16">
        <v>1803</v>
      </c>
      <c r="D110" s="16">
        <v>1455</v>
      </c>
      <c r="E110" s="16">
        <v>1922</v>
      </c>
      <c r="F110" s="16">
        <v>2238</v>
      </c>
      <c r="G110" s="51" t="s">
        <v>39</v>
      </c>
      <c r="H110" s="51" t="s">
        <v>39</v>
      </c>
      <c r="I110" s="51" t="s">
        <v>39</v>
      </c>
      <c r="J110" s="51" t="s">
        <v>39</v>
      </c>
    </row>
    <row r="111" spans="1:10" s="3" customFormat="1" ht="18.75" customHeight="1">
      <c r="A111" s="63" t="s">
        <v>120</v>
      </c>
      <c r="B111" s="62" t="s">
        <v>128</v>
      </c>
      <c r="C111" s="16">
        <v>6118</v>
      </c>
      <c r="D111" s="16">
        <v>6803</v>
      </c>
      <c r="E111" s="16">
        <v>6363</v>
      </c>
      <c r="F111" s="16">
        <v>7410</v>
      </c>
      <c r="G111" s="51" t="s">
        <v>39</v>
      </c>
      <c r="H111" s="51" t="s">
        <v>39</v>
      </c>
      <c r="I111" s="51" t="s">
        <v>39</v>
      </c>
      <c r="J111" s="51" t="s">
        <v>39</v>
      </c>
    </row>
    <row r="112" spans="1:10" s="3" customFormat="1" ht="40.799999999999997">
      <c r="A112" s="30" t="s">
        <v>129</v>
      </c>
      <c r="B112" s="60" t="s">
        <v>130</v>
      </c>
      <c r="C112" s="64">
        <v>11400</v>
      </c>
      <c r="D112" s="14">
        <v>9986</v>
      </c>
      <c r="E112" s="14">
        <v>11528</v>
      </c>
      <c r="F112" s="14">
        <v>11605</v>
      </c>
      <c r="G112" s="14" t="e">
        <f t="shared" ref="C112:J114" si="2">(G106/G100)/12*1000</f>
        <v>#DIV/0!</v>
      </c>
      <c r="H112" s="14" t="e">
        <f t="shared" si="2"/>
        <v>#DIV/0!</v>
      </c>
      <c r="I112" s="14" t="e">
        <f t="shared" si="2"/>
        <v>#DIV/0!</v>
      </c>
      <c r="J112" s="14" t="e">
        <f t="shared" si="2"/>
        <v>#DIV/0!</v>
      </c>
    </row>
    <row r="113" spans="1:10" s="3" customFormat="1" ht="18.75" customHeight="1">
      <c r="A113" s="42" t="s">
        <v>131</v>
      </c>
      <c r="B113" s="62" t="s">
        <v>132</v>
      </c>
      <c r="C113" s="65" t="e">
        <f t="shared" si="2"/>
        <v>#DIV/0!</v>
      </c>
      <c r="D113" s="65" t="e">
        <f t="shared" si="2"/>
        <v>#DIV/0!</v>
      </c>
      <c r="E113" s="65" t="e">
        <f t="shared" si="2"/>
        <v>#DIV/0!</v>
      </c>
      <c r="F113" s="65" t="e">
        <f t="shared" si="2"/>
        <v>#DIV/0!</v>
      </c>
      <c r="G113" s="51" t="s">
        <v>39</v>
      </c>
      <c r="H113" s="51" t="s">
        <v>39</v>
      </c>
      <c r="I113" s="51" t="s">
        <v>39</v>
      </c>
      <c r="J113" s="51" t="s">
        <v>39</v>
      </c>
    </row>
    <row r="114" spans="1:10" s="3" customFormat="1" ht="18.75" customHeight="1">
      <c r="A114" s="42" t="s">
        <v>133</v>
      </c>
      <c r="B114" s="62" t="s">
        <v>134</v>
      </c>
      <c r="C114" s="65" t="e">
        <f t="shared" si="2"/>
        <v>#DIV/0!</v>
      </c>
      <c r="D114" s="65" t="e">
        <f t="shared" si="2"/>
        <v>#DIV/0!</v>
      </c>
      <c r="E114" s="65" t="e">
        <f t="shared" si="2"/>
        <v>#DIV/0!</v>
      </c>
      <c r="F114" s="65" t="e">
        <f t="shared" si="2"/>
        <v>#DIV/0!</v>
      </c>
      <c r="G114" s="51" t="s">
        <v>39</v>
      </c>
      <c r="H114" s="51" t="s">
        <v>39</v>
      </c>
      <c r="I114" s="51" t="s">
        <v>39</v>
      </c>
      <c r="J114" s="51" t="s">
        <v>39</v>
      </c>
    </row>
    <row r="115" spans="1:10" s="3" customFormat="1" ht="18.75" customHeight="1">
      <c r="A115" s="63" t="s">
        <v>135</v>
      </c>
      <c r="B115" s="62" t="s">
        <v>136</v>
      </c>
      <c r="C115" s="65">
        <f>(C109/C103)/12*1000</f>
        <v>43500</v>
      </c>
      <c r="D115" s="65">
        <f>(D109/D103)/12*1000</f>
        <v>45833.333333333336</v>
      </c>
      <c r="E115" s="65">
        <f>(E109/E103)/12*1000</f>
        <v>42916.666666666664</v>
      </c>
      <c r="F115" s="65">
        <f>(F109/F103)/12*1000</f>
        <v>50000</v>
      </c>
      <c r="G115" s="51" t="s">
        <v>39</v>
      </c>
      <c r="H115" s="51" t="s">
        <v>39</v>
      </c>
      <c r="I115" s="51" t="s">
        <v>39</v>
      </c>
      <c r="J115" s="51" t="s">
        <v>39</v>
      </c>
    </row>
    <row r="116" spans="1:10" s="8" customFormat="1" ht="18.75" customHeight="1">
      <c r="A116" s="66" t="s">
        <v>137</v>
      </c>
      <c r="B116" s="67" t="s">
        <v>138</v>
      </c>
      <c r="C116" s="68">
        <v>28000</v>
      </c>
      <c r="D116" s="68">
        <v>28000</v>
      </c>
      <c r="E116" s="68">
        <v>35000</v>
      </c>
      <c r="F116" s="68">
        <v>35000</v>
      </c>
      <c r="G116" s="69" t="s">
        <v>39</v>
      </c>
      <c r="H116" s="69" t="s">
        <v>39</v>
      </c>
      <c r="I116" s="69" t="s">
        <v>39</v>
      </c>
      <c r="J116" s="69" t="s">
        <v>39</v>
      </c>
    </row>
    <row r="117" spans="1:10" s="8" customFormat="1" ht="18.75" customHeight="1">
      <c r="A117" s="66" t="s">
        <v>139</v>
      </c>
      <c r="B117" s="67" t="s">
        <v>140</v>
      </c>
      <c r="C117" s="68">
        <v>15500</v>
      </c>
      <c r="D117" s="68">
        <v>17833</v>
      </c>
      <c r="E117" s="68">
        <v>7917</v>
      </c>
      <c r="F117" s="68">
        <v>15000</v>
      </c>
      <c r="G117" s="69" t="s">
        <v>39</v>
      </c>
      <c r="H117" s="69" t="s">
        <v>39</v>
      </c>
      <c r="I117" s="69" t="s">
        <v>39</v>
      </c>
      <c r="J117" s="69" t="s">
        <v>39</v>
      </c>
    </row>
    <row r="118" spans="1:10" s="8" customFormat="1" ht="18.75" customHeight="1">
      <c r="A118" s="66" t="s">
        <v>141</v>
      </c>
      <c r="B118" s="67" t="s">
        <v>142</v>
      </c>
      <c r="C118" s="68"/>
      <c r="D118" s="68"/>
      <c r="E118" s="68"/>
      <c r="F118" s="68"/>
      <c r="G118" s="69" t="s">
        <v>39</v>
      </c>
      <c r="H118" s="69" t="s">
        <v>39</v>
      </c>
      <c r="I118" s="69" t="s">
        <v>39</v>
      </c>
      <c r="J118" s="69" t="s">
        <v>39</v>
      </c>
    </row>
    <row r="119" spans="1:10" s="3" customFormat="1" ht="18.75" customHeight="1">
      <c r="A119" s="63" t="s">
        <v>143</v>
      </c>
      <c r="B119" s="62" t="s">
        <v>144</v>
      </c>
      <c r="C119" s="65">
        <f t="shared" ref="C119:F120" si="3">(C110/C104)/12*1000</f>
        <v>12520.833333333334</v>
      </c>
      <c r="D119" s="65">
        <f t="shared" si="3"/>
        <v>10104.166666666666</v>
      </c>
      <c r="E119" s="65">
        <f t="shared" si="3"/>
        <v>13347.222222222221</v>
      </c>
      <c r="F119" s="65">
        <f t="shared" si="3"/>
        <v>15541.666666666666</v>
      </c>
      <c r="G119" s="51" t="s">
        <v>39</v>
      </c>
      <c r="H119" s="51" t="s">
        <v>39</v>
      </c>
      <c r="I119" s="51" t="s">
        <v>39</v>
      </c>
      <c r="J119" s="51" t="s">
        <v>39</v>
      </c>
    </row>
    <row r="120" spans="1:10" s="3" customFormat="1" ht="18.75" customHeight="1">
      <c r="A120" s="63" t="s">
        <v>145</v>
      </c>
      <c r="B120" s="62" t="s">
        <v>146</v>
      </c>
      <c r="C120" s="65">
        <f t="shared" si="3"/>
        <v>11083.333333333334</v>
      </c>
      <c r="D120" s="65">
        <f t="shared" si="3"/>
        <v>9945.9064327485376</v>
      </c>
      <c r="E120" s="65">
        <f t="shared" si="3"/>
        <v>11281.91489361702</v>
      </c>
      <c r="F120" s="65">
        <f t="shared" si="3"/>
        <v>10833.333333333334</v>
      </c>
      <c r="G120" s="51" t="s">
        <v>39</v>
      </c>
      <c r="H120" s="51" t="s">
        <v>39</v>
      </c>
      <c r="I120" s="51" t="s">
        <v>39</v>
      </c>
      <c r="J120" s="51" t="s">
        <v>39</v>
      </c>
    </row>
    <row r="121" spans="1:10" s="3" customFormat="1" ht="18.75" customHeight="1">
      <c r="A121" s="86"/>
      <c r="B121" s="71"/>
      <c r="C121" s="87"/>
      <c r="D121" s="88"/>
      <c r="E121" s="88"/>
      <c r="F121" s="88"/>
      <c r="G121" s="89"/>
      <c r="H121" s="89"/>
      <c r="I121" s="89"/>
      <c r="J121" s="89"/>
    </row>
    <row r="122" spans="1:10" s="3" customFormat="1" ht="18.75" customHeight="1">
      <c r="A122" s="86"/>
      <c r="B122" s="71"/>
      <c r="C122" s="90"/>
      <c r="D122" s="88"/>
      <c r="E122" s="88"/>
      <c r="F122" s="88"/>
      <c r="G122" s="89"/>
      <c r="H122" s="89"/>
      <c r="I122" s="89"/>
      <c r="J122" s="89"/>
    </row>
    <row r="123" spans="1:10" s="3" customFormat="1" ht="18.75" customHeight="1">
      <c r="A123" s="91" t="s">
        <v>456</v>
      </c>
      <c r="B123" s="92"/>
      <c r="C123" s="200" t="s">
        <v>147</v>
      </c>
      <c r="D123" s="201"/>
      <c r="E123" s="201"/>
      <c r="F123" s="201"/>
      <c r="G123" s="93"/>
      <c r="H123" s="199" t="s">
        <v>421</v>
      </c>
      <c r="I123" s="199"/>
      <c r="J123" s="199"/>
    </row>
    <row r="124" spans="1:10" s="3" customFormat="1" ht="18.75" customHeight="1">
      <c r="A124" s="94" t="s">
        <v>148</v>
      </c>
      <c r="B124" s="95"/>
      <c r="C124" s="198" t="s">
        <v>149</v>
      </c>
      <c r="D124" s="198"/>
      <c r="E124" s="198"/>
      <c r="F124" s="198"/>
      <c r="G124" s="96"/>
      <c r="H124" s="71"/>
      <c r="I124" s="71"/>
      <c r="J124" s="71"/>
    </row>
    <row r="125" spans="1:10" s="3" customFormat="1" ht="21">
      <c r="A125" s="97"/>
      <c r="B125" s="71"/>
      <c r="C125" s="71"/>
      <c r="D125" s="71"/>
      <c r="E125" s="71"/>
      <c r="F125" s="72"/>
      <c r="G125" s="72"/>
      <c r="H125" s="72"/>
      <c r="I125" s="72"/>
      <c r="J125" s="72"/>
    </row>
    <row r="126" spans="1:10" s="3" customFormat="1" ht="21">
      <c r="A126" s="97"/>
      <c r="B126" s="71"/>
      <c r="C126" s="71"/>
      <c r="D126" s="71"/>
      <c r="E126" s="71"/>
      <c r="F126" s="72"/>
      <c r="G126" s="72"/>
      <c r="H126" s="72"/>
      <c r="I126" s="72"/>
      <c r="J126" s="72"/>
    </row>
    <row r="127" spans="1:10" s="3" customFormat="1" ht="21">
      <c r="A127" s="97"/>
      <c r="B127" s="71"/>
      <c r="C127" s="71"/>
      <c r="D127" s="71"/>
      <c r="E127" s="71"/>
      <c r="F127" s="72"/>
      <c r="G127" s="72"/>
      <c r="H127" s="72"/>
      <c r="I127" s="72"/>
      <c r="J127" s="72"/>
    </row>
    <row r="128" spans="1:10" s="3" customFormat="1" ht="21">
      <c r="A128" s="97"/>
      <c r="B128" s="71"/>
      <c r="C128" s="71"/>
      <c r="D128" s="71"/>
      <c r="E128" s="71"/>
      <c r="F128" s="72"/>
      <c r="G128" s="72"/>
      <c r="H128" s="72"/>
      <c r="I128" s="72"/>
      <c r="J128" s="72"/>
    </row>
    <row r="129" spans="1:10" s="3" customFormat="1" ht="21">
      <c r="A129" s="97"/>
      <c r="B129" s="71"/>
      <c r="C129" s="71"/>
      <c r="D129" s="71"/>
      <c r="E129" s="71"/>
      <c r="F129" s="72"/>
      <c r="G129" s="72"/>
      <c r="H129" s="72"/>
      <c r="I129" s="72"/>
      <c r="J129" s="72"/>
    </row>
    <row r="130" spans="1:10" s="3" customFormat="1" ht="21">
      <c r="A130" s="97"/>
      <c r="B130" s="71"/>
      <c r="C130" s="71"/>
      <c r="D130" s="71"/>
      <c r="E130" s="71"/>
      <c r="F130" s="72"/>
      <c r="G130" s="72"/>
      <c r="H130" s="72"/>
      <c r="I130" s="72"/>
      <c r="J130" s="72"/>
    </row>
    <row r="131" spans="1:10" s="3" customFormat="1" ht="21">
      <c r="A131" s="97"/>
      <c r="B131" s="71"/>
      <c r="C131" s="71"/>
      <c r="D131" s="71"/>
      <c r="E131" s="71"/>
      <c r="F131" s="72"/>
      <c r="G131" s="72"/>
      <c r="H131" s="72"/>
      <c r="I131" s="72"/>
      <c r="J131" s="72"/>
    </row>
    <row r="132" spans="1:10" s="3" customFormat="1" ht="21">
      <c r="A132" s="97"/>
      <c r="B132" s="71"/>
      <c r="C132" s="71"/>
      <c r="D132" s="71"/>
      <c r="E132" s="71"/>
      <c r="F132" s="72"/>
      <c r="G132" s="72"/>
      <c r="H132" s="72"/>
      <c r="I132" s="72"/>
      <c r="J132" s="72"/>
    </row>
    <row r="133" spans="1:10" s="3" customFormat="1" ht="21">
      <c r="A133" s="97"/>
      <c r="B133" s="71"/>
      <c r="C133" s="71"/>
      <c r="D133" s="71"/>
      <c r="E133" s="71"/>
      <c r="F133" s="72"/>
      <c r="G133" s="72"/>
      <c r="H133" s="72"/>
      <c r="I133" s="72"/>
      <c r="J133" s="72"/>
    </row>
    <row r="134" spans="1:10" s="3" customFormat="1" ht="21">
      <c r="A134" s="97"/>
      <c r="B134" s="71"/>
      <c r="C134" s="71"/>
      <c r="D134" s="71"/>
      <c r="E134" s="71"/>
      <c r="F134" s="72"/>
      <c r="G134" s="72"/>
      <c r="H134" s="72"/>
      <c r="I134" s="72"/>
      <c r="J134" s="72"/>
    </row>
    <row r="135" spans="1:10" s="3" customFormat="1" ht="21">
      <c r="A135" s="97"/>
      <c r="B135" s="71"/>
      <c r="C135" s="71"/>
      <c r="D135" s="71"/>
      <c r="E135" s="71"/>
      <c r="F135" s="72"/>
      <c r="G135" s="72"/>
      <c r="H135" s="72"/>
      <c r="I135" s="72"/>
      <c r="J135" s="72"/>
    </row>
    <row r="136" spans="1:10" s="3" customFormat="1" ht="21">
      <c r="A136" s="97"/>
      <c r="B136" s="71"/>
      <c r="C136" s="71"/>
      <c r="D136" s="71"/>
      <c r="E136" s="71"/>
      <c r="F136" s="72"/>
      <c r="G136" s="72"/>
      <c r="H136" s="72"/>
      <c r="I136" s="72"/>
      <c r="J136" s="72"/>
    </row>
    <row r="137" spans="1:10" s="3" customFormat="1" ht="21">
      <c r="A137" s="97"/>
      <c r="B137" s="71"/>
      <c r="C137" s="71"/>
      <c r="D137" s="71"/>
      <c r="E137" s="71"/>
      <c r="F137" s="72"/>
      <c r="G137" s="72"/>
      <c r="H137" s="72"/>
      <c r="I137" s="72"/>
      <c r="J137" s="72"/>
    </row>
    <row r="138" spans="1:10" s="3" customFormat="1" ht="21">
      <c r="A138" s="97"/>
      <c r="B138" s="71"/>
      <c r="C138" s="71"/>
      <c r="D138" s="71"/>
      <c r="E138" s="71"/>
      <c r="F138" s="72"/>
      <c r="G138" s="72"/>
      <c r="H138" s="72"/>
      <c r="I138" s="72"/>
      <c r="J138" s="72"/>
    </row>
    <row r="139" spans="1:10" s="3" customFormat="1" ht="21">
      <c r="A139" s="97"/>
      <c r="B139" s="71"/>
      <c r="C139" s="71"/>
      <c r="D139" s="71"/>
      <c r="E139" s="71"/>
      <c r="F139" s="72"/>
      <c r="G139" s="72"/>
      <c r="H139" s="72"/>
      <c r="I139" s="72"/>
      <c r="J139" s="72"/>
    </row>
    <row r="140" spans="1:10" s="3" customFormat="1" ht="21">
      <c r="A140" s="97"/>
      <c r="B140" s="71"/>
      <c r="C140" s="71"/>
      <c r="D140" s="71"/>
      <c r="E140" s="71"/>
      <c r="F140" s="72"/>
      <c r="G140" s="72"/>
      <c r="H140" s="72"/>
      <c r="I140" s="72"/>
      <c r="J140" s="72"/>
    </row>
    <row r="141" spans="1:10" s="3" customFormat="1" ht="21">
      <c r="A141" s="97"/>
      <c r="B141" s="71"/>
      <c r="C141" s="71"/>
      <c r="D141" s="71"/>
      <c r="E141" s="71"/>
      <c r="F141" s="72"/>
      <c r="G141" s="72"/>
      <c r="H141" s="72"/>
      <c r="I141" s="72"/>
      <c r="J141" s="72"/>
    </row>
    <row r="142" spans="1:10" s="3" customFormat="1" ht="21">
      <c r="A142" s="97"/>
      <c r="B142" s="71"/>
      <c r="C142" s="71"/>
      <c r="D142" s="71"/>
      <c r="E142" s="71"/>
      <c r="F142" s="72"/>
      <c r="G142" s="72"/>
      <c r="H142" s="72"/>
      <c r="I142" s="72"/>
      <c r="J142" s="72"/>
    </row>
    <row r="143" spans="1:10" s="3" customFormat="1" ht="21">
      <c r="A143" s="97"/>
      <c r="B143" s="71"/>
      <c r="C143" s="71"/>
      <c r="D143" s="71"/>
      <c r="E143" s="71"/>
      <c r="F143" s="72"/>
      <c r="G143" s="72"/>
      <c r="H143" s="72"/>
      <c r="I143" s="72"/>
      <c r="J143" s="72"/>
    </row>
    <row r="144" spans="1:10" s="3" customFormat="1" ht="21">
      <c r="A144" s="97"/>
      <c r="B144" s="71"/>
      <c r="C144" s="71"/>
      <c r="D144" s="71"/>
      <c r="E144" s="71"/>
      <c r="F144" s="72"/>
      <c r="G144" s="72"/>
      <c r="H144" s="72"/>
      <c r="I144" s="72"/>
      <c r="J144" s="72"/>
    </row>
    <row r="145" spans="1:10" s="3" customFormat="1" ht="21">
      <c r="A145" s="97"/>
      <c r="B145" s="71"/>
      <c r="C145" s="71"/>
      <c r="D145" s="71"/>
      <c r="E145" s="71"/>
      <c r="F145" s="72"/>
      <c r="G145" s="72"/>
      <c r="H145" s="72"/>
      <c r="I145" s="72"/>
      <c r="J145" s="72"/>
    </row>
    <row r="146" spans="1:10" s="3" customFormat="1" ht="21">
      <c r="A146" s="97"/>
      <c r="B146" s="71"/>
      <c r="C146" s="71"/>
      <c r="D146" s="71"/>
      <c r="E146" s="71"/>
      <c r="F146" s="72"/>
      <c r="G146" s="72"/>
      <c r="H146" s="72"/>
      <c r="I146" s="72"/>
      <c r="J146" s="72"/>
    </row>
    <row r="147" spans="1:10" s="3" customFormat="1" ht="21">
      <c r="A147" s="97"/>
      <c r="B147" s="71"/>
      <c r="C147" s="71"/>
      <c r="D147" s="71"/>
      <c r="E147" s="71"/>
      <c r="F147" s="72"/>
      <c r="G147" s="72"/>
      <c r="H147" s="72"/>
      <c r="I147" s="72"/>
      <c r="J147" s="72"/>
    </row>
    <row r="148" spans="1:10" s="3" customFormat="1" ht="21">
      <c r="A148" s="97"/>
      <c r="B148" s="71"/>
      <c r="C148" s="71"/>
      <c r="D148" s="71"/>
      <c r="E148" s="71"/>
      <c r="F148" s="72"/>
      <c r="G148" s="72"/>
      <c r="H148" s="72"/>
      <c r="I148" s="72"/>
      <c r="J148" s="72"/>
    </row>
    <row r="149" spans="1:10" s="3" customFormat="1" ht="21">
      <c r="A149" s="97"/>
      <c r="B149" s="71"/>
      <c r="C149" s="71"/>
      <c r="D149" s="71"/>
      <c r="E149" s="71"/>
      <c r="F149" s="72"/>
      <c r="G149" s="72"/>
      <c r="H149" s="72"/>
      <c r="I149" s="72"/>
      <c r="J149" s="72"/>
    </row>
    <row r="150" spans="1:10" s="3" customFormat="1" ht="21">
      <c r="A150" s="97"/>
      <c r="B150" s="71"/>
      <c r="C150" s="71"/>
      <c r="D150" s="71"/>
      <c r="E150" s="71"/>
      <c r="F150" s="72"/>
      <c r="G150" s="72"/>
      <c r="H150" s="72"/>
      <c r="I150" s="72"/>
      <c r="J150" s="72"/>
    </row>
    <row r="151" spans="1:10" s="3" customFormat="1" ht="21">
      <c r="A151" s="97"/>
      <c r="B151" s="71"/>
      <c r="C151" s="71"/>
      <c r="D151" s="71"/>
      <c r="E151" s="71"/>
      <c r="F151" s="72"/>
      <c r="G151" s="72"/>
      <c r="H151" s="72"/>
      <c r="I151" s="72"/>
      <c r="J151" s="72"/>
    </row>
    <row r="152" spans="1:10" s="3" customFormat="1" ht="21">
      <c r="A152" s="97"/>
      <c r="B152" s="71"/>
      <c r="C152" s="71"/>
      <c r="D152" s="71"/>
      <c r="E152" s="71"/>
      <c r="F152" s="72"/>
      <c r="G152" s="72"/>
      <c r="H152" s="72"/>
      <c r="I152" s="72"/>
      <c r="J152" s="72"/>
    </row>
    <row r="153" spans="1:10" s="3" customFormat="1" ht="21">
      <c r="A153" s="97"/>
      <c r="B153" s="71"/>
      <c r="C153" s="71"/>
      <c r="D153" s="71"/>
      <c r="E153" s="71"/>
      <c r="F153" s="72"/>
      <c r="G153" s="72"/>
      <c r="H153" s="72"/>
      <c r="I153" s="72"/>
      <c r="J153" s="72"/>
    </row>
    <row r="154" spans="1:10" s="3" customFormat="1" ht="21">
      <c r="A154" s="97"/>
      <c r="B154" s="71"/>
      <c r="C154" s="71"/>
      <c r="D154" s="71"/>
      <c r="E154" s="71"/>
      <c r="F154" s="72"/>
      <c r="G154" s="72"/>
      <c r="H154" s="72"/>
      <c r="I154" s="72"/>
      <c r="J154" s="72"/>
    </row>
    <row r="155" spans="1:10" s="3" customFormat="1" ht="21">
      <c r="A155" s="97"/>
      <c r="B155" s="71"/>
      <c r="C155" s="71"/>
      <c r="D155" s="71"/>
      <c r="E155" s="71"/>
      <c r="F155" s="72"/>
      <c r="G155" s="72"/>
      <c r="H155" s="72"/>
      <c r="I155" s="72"/>
      <c r="J155" s="72"/>
    </row>
    <row r="156" spans="1:10" s="3" customFormat="1" ht="21">
      <c r="A156" s="97"/>
      <c r="B156" s="71"/>
      <c r="C156" s="71"/>
      <c r="D156" s="71"/>
      <c r="E156" s="71"/>
      <c r="F156" s="72"/>
      <c r="G156" s="72"/>
      <c r="H156" s="72"/>
      <c r="I156" s="72"/>
      <c r="J156" s="72"/>
    </row>
    <row r="157" spans="1:10" s="3" customFormat="1" ht="21">
      <c r="A157" s="97"/>
      <c r="B157" s="71"/>
      <c r="C157" s="71"/>
      <c r="D157" s="71"/>
      <c r="E157" s="71"/>
      <c r="F157" s="72"/>
      <c r="G157" s="72"/>
      <c r="H157" s="72"/>
      <c r="I157" s="72"/>
      <c r="J157" s="72"/>
    </row>
    <row r="158" spans="1:10" s="3" customFormat="1" ht="21">
      <c r="A158" s="97"/>
      <c r="B158" s="71"/>
      <c r="C158" s="71"/>
      <c r="D158" s="71"/>
      <c r="E158" s="71"/>
      <c r="F158" s="72"/>
      <c r="G158" s="72"/>
      <c r="H158" s="72"/>
      <c r="I158" s="72"/>
      <c r="J158" s="72"/>
    </row>
    <row r="159" spans="1:10" s="3" customFormat="1" ht="21">
      <c r="A159" s="97"/>
      <c r="B159" s="71"/>
      <c r="C159" s="71"/>
      <c r="D159" s="71"/>
      <c r="E159" s="71"/>
      <c r="F159" s="72"/>
      <c r="G159" s="72"/>
      <c r="H159" s="72"/>
      <c r="I159" s="72"/>
      <c r="J159" s="72"/>
    </row>
    <row r="160" spans="1:10" s="3" customFormat="1" ht="21">
      <c r="A160" s="97"/>
      <c r="B160" s="71"/>
      <c r="C160" s="71"/>
      <c r="D160" s="71"/>
      <c r="E160" s="71"/>
      <c r="F160" s="72"/>
      <c r="G160" s="72"/>
      <c r="H160" s="72"/>
      <c r="I160" s="72"/>
      <c r="J160" s="72"/>
    </row>
    <row r="161" spans="1:10" s="3" customFormat="1" ht="21">
      <c r="A161" s="97"/>
      <c r="B161" s="71"/>
      <c r="C161" s="71"/>
      <c r="D161" s="71"/>
      <c r="E161" s="71"/>
      <c r="F161" s="72"/>
      <c r="G161" s="72"/>
      <c r="H161" s="72"/>
      <c r="I161" s="72"/>
      <c r="J161" s="72"/>
    </row>
    <row r="162" spans="1:10" s="3" customFormat="1" ht="21">
      <c r="A162" s="97"/>
      <c r="B162" s="71"/>
      <c r="C162" s="71"/>
      <c r="D162" s="71"/>
      <c r="E162" s="71"/>
      <c r="F162" s="72"/>
      <c r="G162" s="72"/>
      <c r="H162" s="72"/>
      <c r="I162" s="72"/>
      <c r="J162" s="72"/>
    </row>
    <row r="163" spans="1:10" s="3" customFormat="1" ht="21">
      <c r="A163" s="97"/>
      <c r="B163" s="71"/>
      <c r="C163" s="71"/>
      <c r="D163" s="71"/>
      <c r="E163" s="71"/>
      <c r="F163" s="72"/>
      <c r="G163" s="72"/>
      <c r="H163" s="72"/>
      <c r="I163" s="72"/>
      <c r="J163" s="72"/>
    </row>
    <row r="164" spans="1:10" s="3" customFormat="1" ht="21">
      <c r="A164" s="97"/>
      <c r="B164" s="71"/>
      <c r="C164" s="71"/>
      <c r="D164" s="71"/>
      <c r="E164" s="71"/>
      <c r="F164" s="72"/>
      <c r="G164" s="72"/>
      <c r="H164" s="72"/>
      <c r="I164" s="72"/>
      <c r="J164" s="72"/>
    </row>
    <row r="165" spans="1:10" s="3" customFormat="1" ht="21">
      <c r="A165" s="97"/>
      <c r="B165" s="71"/>
      <c r="C165" s="71"/>
      <c r="D165" s="71"/>
      <c r="E165" s="71"/>
      <c r="F165" s="72"/>
      <c r="G165" s="72"/>
      <c r="H165" s="72"/>
      <c r="I165" s="72"/>
      <c r="J165" s="72"/>
    </row>
    <row r="166" spans="1:10" s="3" customFormat="1" ht="21">
      <c r="A166" s="97"/>
      <c r="B166" s="71"/>
      <c r="C166" s="71"/>
      <c r="D166" s="71"/>
      <c r="E166" s="71"/>
      <c r="F166" s="72"/>
      <c r="G166" s="72"/>
      <c r="H166" s="72"/>
      <c r="I166" s="72"/>
      <c r="J166" s="72"/>
    </row>
    <row r="167" spans="1:10" s="3" customFormat="1" ht="21">
      <c r="A167" s="97"/>
      <c r="B167" s="71"/>
      <c r="C167" s="71"/>
      <c r="D167" s="71"/>
      <c r="E167" s="71"/>
      <c r="F167" s="72"/>
      <c r="G167" s="72"/>
      <c r="H167" s="72"/>
      <c r="I167" s="72"/>
      <c r="J167" s="72"/>
    </row>
    <row r="168" spans="1:10" s="3" customFormat="1" ht="21">
      <c r="A168" s="97"/>
      <c r="B168" s="71"/>
      <c r="C168" s="71"/>
      <c r="D168" s="71"/>
      <c r="E168" s="71"/>
      <c r="F168" s="72"/>
      <c r="G168" s="72"/>
      <c r="H168" s="72"/>
      <c r="I168" s="72"/>
      <c r="J168" s="72"/>
    </row>
    <row r="169" spans="1:10" s="3" customFormat="1" ht="21">
      <c r="A169" s="97"/>
      <c r="B169" s="71"/>
      <c r="C169" s="71"/>
      <c r="D169" s="71"/>
      <c r="E169" s="71"/>
      <c r="F169" s="72"/>
      <c r="G169" s="72"/>
      <c r="H169" s="72"/>
      <c r="I169" s="72"/>
      <c r="J169" s="72"/>
    </row>
    <row r="170" spans="1:10" s="3" customFormat="1" ht="21">
      <c r="A170" s="97"/>
      <c r="B170" s="71"/>
      <c r="C170" s="71"/>
      <c r="D170" s="71"/>
      <c r="E170" s="71"/>
      <c r="F170" s="72"/>
      <c r="G170" s="72"/>
      <c r="H170" s="72"/>
      <c r="I170" s="72"/>
      <c r="J170" s="72"/>
    </row>
    <row r="171" spans="1:10" s="3" customFormat="1" ht="21">
      <c r="A171" s="97"/>
      <c r="B171" s="71"/>
      <c r="C171" s="71"/>
      <c r="D171" s="71"/>
      <c r="E171" s="71"/>
      <c r="F171" s="72"/>
      <c r="G171" s="72"/>
      <c r="H171" s="72"/>
      <c r="I171" s="72"/>
      <c r="J171" s="72"/>
    </row>
    <row r="172" spans="1:10" s="3" customFormat="1" ht="21">
      <c r="A172" s="97"/>
      <c r="B172" s="71"/>
      <c r="C172" s="71"/>
      <c r="D172" s="71"/>
      <c r="E172" s="71"/>
      <c r="F172" s="72"/>
      <c r="G172" s="72"/>
      <c r="H172" s="72"/>
      <c r="I172" s="72"/>
      <c r="J172" s="72"/>
    </row>
    <row r="173" spans="1:10" s="3" customFormat="1" ht="21">
      <c r="A173" s="97"/>
      <c r="B173" s="71"/>
      <c r="C173" s="71"/>
      <c r="D173" s="71"/>
      <c r="E173" s="71"/>
      <c r="F173" s="72"/>
      <c r="G173" s="72"/>
      <c r="H173" s="72"/>
      <c r="I173" s="72"/>
      <c r="J173" s="72"/>
    </row>
    <row r="174" spans="1:10" s="3" customFormat="1" ht="21">
      <c r="A174" s="97"/>
      <c r="B174" s="71"/>
      <c r="C174" s="71"/>
      <c r="D174" s="71"/>
      <c r="E174" s="71"/>
      <c r="F174" s="72"/>
      <c r="G174" s="72"/>
      <c r="H174" s="72"/>
      <c r="I174" s="72"/>
      <c r="J174" s="72"/>
    </row>
    <row r="175" spans="1:10" s="3" customFormat="1" ht="21">
      <c r="A175" s="97"/>
      <c r="B175" s="71"/>
      <c r="C175" s="71"/>
      <c r="D175" s="71"/>
      <c r="E175" s="71"/>
      <c r="F175" s="72"/>
      <c r="G175" s="72"/>
      <c r="H175" s="72"/>
      <c r="I175" s="72"/>
      <c r="J175" s="72"/>
    </row>
    <row r="176" spans="1:10" s="3" customFormat="1" ht="21">
      <c r="A176" s="97"/>
      <c r="B176" s="71"/>
      <c r="C176" s="71"/>
      <c r="D176" s="71"/>
      <c r="E176" s="71"/>
      <c r="F176" s="72"/>
      <c r="G176" s="72"/>
      <c r="H176" s="72"/>
      <c r="I176" s="72"/>
      <c r="J176" s="72"/>
    </row>
    <row r="177" spans="1:10" s="3" customFormat="1" ht="21">
      <c r="A177" s="97"/>
      <c r="B177" s="71"/>
      <c r="C177" s="71"/>
      <c r="D177" s="71"/>
      <c r="E177" s="71"/>
      <c r="F177" s="72"/>
      <c r="G177" s="72"/>
      <c r="H177" s="72"/>
      <c r="I177" s="72"/>
      <c r="J177" s="72"/>
    </row>
    <row r="178" spans="1:10" s="3" customFormat="1" ht="21">
      <c r="A178" s="97"/>
      <c r="B178" s="71"/>
      <c r="C178" s="71"/>
      <c r="D178" s="71"/>
      <c r="E178" s="71"/>
      <c r="F178" s="72"/>
      <c r="G178" s="72"/>
      <c r="H178" s="72"/>
      <c r="I178" s="72"/>
      <c r="J178" s="72"/>
    </row>
    <row r="179" spans="1:10" s="3" customFormat="1" ht="21">
      <c r="A179" s="97"/>
      <c r="B179" s="71"/>
      <c r="C179" s="71"/>
      <c r="D179" s="71"/>
      <c r="E179" s="71"/>
      <c r="F179" s="72"/>
      <c r="G179" s="72"/>
      <c r="H179" s="72"/>
      <c r="I179" s="72"/>
      <c r="J179" s="72"/>
    </row>
    <row r="180" spans="1:10" s="3" customFormat="1" ht="21">
      <c r="A180" s="97"/>
      <c r="B180" s="71"/>
      <c r="C180" s="71"/>
      <c r="D180" s="71"/>
      <c r="E180" s="71"/>
      <c r="F180" s="72"/>
      <c r="G180" s="72"/>
      <c r="H180" s="72"/>
      <c r="I180" s="72"/>
      <c r="J180" s="72"/>
    </row>
    <row r="181" spans="1:10" s="3" customFormat="1" ht="21">
      <c r="A181" s="97"/>
      <c r="B181" s="71"/>
      <c r="C181" s="71"/>
      <c r="D181" s="71"/>
      <c r="E181" s="71"/>
      <c r="F181" s="72"/>
      <c r="G181" s="72"/>
      <c r="H181" s="72"/>
      <c r="I181" s="72"/>
      <c r="J181" s="72"/>
    </row>
    <row r="182" spans="1:10" s="3" customFormat="1" ht="21">
      <c r="A182" s="97"/>
      <c r="B182" s="71"/>
      <c r="C182" s="71"/>
      <c r="D182" s="71"/>
      <c r="E182" s="71"/>
      <c r="F182" s="72"/>
      <c r="G182" s="72"/>
      <c r="H182" s="72"/>
      <c r="I182" s="72"/>
      <c r="J182" s="72"/>
    </row>
    <row r="183" spans="1:10" s="3" customFormat="1" ht="21">
      <c r="A183" s="97"/>
      <c r="B183" s="71"/>
      <c r="C183" s="71"/>
      <c r="D183" s="71"/>
      <c r="E183" s="71"/>
      <c r="F183" s="72"/>
      <c r="G183" s="72"/>
      <c r="H183" s="72"/>
      <c r="I183" s="72"/>
      <c r="J183" s="72"/>
    </row>
    <row r="184" spans="1:10" s="3" customFormat="1" ht="21">
      <c r="A184" s="97"/>
      <c r="B184" s="71"/>
      <c r="C184" s="71"/>
      <c r="D184" s="71"/>
      <c r="E184" s="71"/>
      <c r="F184" s="72"/>
      <c r="G184" s="72"/>
      <c r="H184" s="72"/>
      <c r="I184" s="72"/>
      <c r="J184" s="72"/>
    </row>
    <row r="185" spans="1:10" s="3" customFormat="1" ht="21">
      <c r="A185" s="97"/>
      <c r="B185" s="71"/>
      <c r="C185" s="71"/>
      <c r="D185" s="71"/>
      <c r="E185" s="71"/>
      <c r="F185" s="72"/>
      <c r="G185" s="72"/>
      <c r="H185" s="72"/>
      <c r="I185" s="72"/>
      <c r="J185" s="72"/>
    </row>
    <row r="186" spans="1:10" s="3" customFormat="1" ht="21">
      <c r="A186" s="97"/>
      <c r="B186" s="71"/>
      <c r="C186" s="71"/>
      <c r="D186" s="71"/>
      <c r="E186" s="71"/>
      <c r="F186" s="72"/>
      <c r="G186" s="72"/>
      <c r="H186" s="72"/>
      <c r="I186" s="72"/>
      <c r="J186" s="72"/>
    </row>
    <row r="187" spans="1:10" s="3" customFormat="1" ht="21">
      <c r="A187" s="97"/>
      <c r="B187" s="71"/>
      <c r="C187" s="71"/>
      <c r="D187" s="71"/>
      <c r="E187" s="71"/>
      <c r="F187" s="72"/>
      <c r="G187" s="72"/>
      <c r="H187" s="72"/>
      <c r="I187" s="72"/>
      <c r="J187" s="72"/>
    </row>
    <row r="188" spans="1:10" s="3" customFormat="1" ht="21">
      <c r="A188" s="97"/>
      <c r="B188" s="71"/>
      <c r="C188" s="71"/>
      <c r="D188" s="71"/>
      <c r="E188" s="71"/>
      <c r="F188" s="72"/>
      <c r="G188" s="72"/>
      <c r="H188" s="72"/>
      <c r="I188" s="72"/>
      <c r="J188" s="72"/>
    </row>
    <row r="189" spans="1:10" s="3" customFormat="1" ht="21">
      <c r="A189" s="97"/>
      <c r="B189" s="71"/>
      <c r="C189" s="71"/>
      <c r="D189" s="71"/>
      <c r="E189" s="71"/>
      <c r="F189" s="72"/>
      <c r="G189" s="72"/>
      <c r="H189" s="72"/>
      <c r="I189" s="72"/>
      <c r="J189" s="72"/>
    </row>
    <row r="190" spans="1:10" s="3" customFormat="1" ht="21">
      <c r="A190" s="97"/>
      <c r="B190" s="71"/>
      <c r="C190" s="71"/>
      <c r="D190" s="71"/>
      <c r="E190" s="71"/>
      <c r="F190" s="72"/>
      <c r="G190" s="72"/>
      <c r="H190" s="72"/>
      <c r="I190" s="72"/>
      <c r="J190" s="72"/>
    </row>
    <row r="191" spans="1:10" s="3" customFormat="1" ht="21">
      <c r="A191" s="97"/>
      <c r="B191" s="71"/>
      <c r="C191" s="71"/>
      <c r="D191" s="71"/>
      <c r="E191" s="71"/>
      <c r="F191" s="72"/>
      <c r="G191" s="72"/>
      <c r="H191" s="72"/>
      <c r="I191" s="72"/>
      <c r="J191" s="72"/>
    </row>
    <row r="192" spans="1:10" s="3" customFormat="1" ht="21">
      <c r="A192" s="97"/>
      <c r="B192" s="71"/>
      <c r="C192" s="71"/>
      <c r="D192" s="71"/>
      <c r="E192" s="71"/>
      <c r="F192" s="72"/>
      <c r="G192" s="72"/>
      <c r="H192" s="72"/>
      <c r="I192" s="72"/>
      <c r="J192" s="72"/>
    </row>
    <row r="193" spans="1:10" s="3" customFormat="1" ht="21">
      <c r="A193" s="97"/>
      <c r="B193" s="71"/>
      <c r="C193" s="71"/>
      <c r="D193" s="71"/>
      <c r="E193" s="71"/>
      <c r="F193" s="72"/>
      <c r="G193" s="72"/>
      <c r="H193" s="72"/>
      <c r="I193" s="72"/>
      <c r="J193" s="72"/>
    </row>
    <row r="194" spans="1:10" s="3" customFormat="1" ht="21">
      <c r="A194" s="97"/>
      <c r="B194" s="71"/>
      <c r="C194" s="71"/>
      <c r="D194" s="71"/>
      <c r="E194" s="71"/>
      <c r="F194" s="72"/>
      <c r="G194" s="72"/>
      <c r="H194" s="72"/>
      <c r="I194" s="72"/>
      <c r="J194" s="72"/>
    </row>
    <row r="195" spans="1:10" s="3" customFormat="1" ht="21">
      <c r="A195" s="97"/>
      <c r="B195" s="71"/>
      <c r="C195" s="71"/>
      <c r="D195" s="71"/>
      <c r="E195" s="71"/>
      <c r="F195" s="72"/>
      <c r="G195" s="72"/>
      <c r="H195" s="72"/>
      <c r="I195" s="72"/>
      <c r="J195" s="72"/>
    </row>
    <row r="196" spans="1:10" s="3" customFormat="1" ht="21">
      <c r="A196" s="97"/>
      <c r="B196" s="71"/>
      <c r="C196" s="71"/>
      <c r="D196" s="71"/>
      <c r="E196" s="71"/>
      <c r="F196" s="72"/>
      <c r="G196" s="72"/>
      <c r="H196" s="72"/>
      <c r="I196" s="72"/>
      <c r="J196" s="72"/>
    </row>
    <row r="197" spans="1:10" s="3" customFormat="1" ht="21">
      <c r="A197" s="97"/>
      <c r="B197" s="71"/>
      <c r="C197" s="71"/>
      <c r="D197" s="71"/>
      <c r="E197" s="71"/>
      <c r="F197" s="72"/>
      <c r="G197" s="72"/>
      <c r="H197" s="72"/>
      <c r="I197" s="72"/>
      <c r="J197" s="72"/>
    </row>
    <row r="198" spans="1:10" s="3" customFormat="1" ht="21">
      <c r="A198" s="97"/>
      <c r="B198" s="71"/>
      <c r="C198" s="71"/>
      <c r="D198" s="71"/>
      <c r="E198" s="71"/>
      <c r="F198" s="72"/>
      <c r="G198" s="72"/>
      <c r="H198" s="72"/>
      <c r="I198" s="72"/>
      <c r="J198" s="72"/>
    </row>
    <row r="199" spans="1:10" s="3" customFormat="1" ht="21">
      <c r="A199" s="97"/>
      <c r="B199" s="71"/>
      <c r="C199" s="71"/>
      <c r="D199" s="71"/>
      <c r="E199" s="71"/>
      <c r="F199" s="72"/>
      <c r="G199" s="72"/>
      <c r="H199" s="72"/>
      <c r="I199" s="72"/>
      <c r="J199" s="72"/>
    </row>
    <row r="200" spans="1:10" s="3" customFormat="1" ht="21">
      <c r="A200" s="97"/>
      <c r="B200" s="71"/>
      <c r="C200" s="71"/>
      <c r="D200" s="71"/>
      <c r="E200" s="71"/>
      <c r="F200" s="72"/>
      <c r="G200" s="72"/>
      <c r="H200" s="72"/>
      <c r="I200" s="72"/>
      <c r="J200" s="72"/>
    </row>
    <row r="201" spans="1:10" s="3" customFormat="1" ht="21">
      <c r="A201" s="97"/>
      <c r="B201" s="71"/>
      <c r="C201" s="71"/>
      <c r="D201" s="71"/>
      <c r="E201" s="71"/>
      <c r="F201" s="72"/>
      <c r="G201" s="72"/>
      <c r="H201" s="72"/>
      <c r="I201" s="72"/>
      <c r="J201" s="72"/>
    </row>
    <row r="202" spans="1:10" s="3" customFormat="1" ht="21">
      <c r="A202" s="97"/>
      <c r="B202" s="71"/>
      <c r="C202" s="71"/>
      <c r="D202" s="71"/>
      <c r="E202" s="71"/>
      <c r="F202" s="72"/>
      <c r="G202" s="72"/>
      <c r="H202" s="72"/>
      <c r="I202" s="72"/>
      <c r="J202" s="72"/>
    </row>
    <row r="203" spans="1:10" s="3" customFormat="1" ht="21">
      <c r="A203" s="97"/>
      <c r="B203" s="71"/>
      <c r="C203" s="71"/>
      <c r="D203" s="71"/>
      <c r="E203" s="71"/>
      <c r="F203" s="72"/>
      <c r="G203" s="72"/>
      <c r="H203" s="72"/>
      <c r="I203" s="72"/>
      <c r="J203" s="72"/>
    </row>
    <row r="204" spans="1:10" s="3" customFormat="1" ht="21">
      <c r="A204" s="97"/>
      <c r="B204" s="71"/>
      <c r="C204" s="71"/>
      <c r="D204" s="71"/>
      <c r="E204" s="71"/>
      <c r="F204" s="72"/>
      <c r="G204" s="72"/>
      <c r="H204" s="72"/>
      <c r="I204" s="72"/>
      <c r="J204" s="72"/>
    </row>
    <row r="205" spans="1:10" s="3" customFormat="1" ht="21">
      <c r="A205" s="97"/>
      <c r="B205" s="71"/>
      <c r="C205" s="71"/>
      <c r="D205" s="71"/>
      <c r="E205" s="71"/>
      <c r="F205" s="72"/>
      <c r="G205" s="72"/>
      <c r="H205" s="72"/>
      <c r="I205" s="72"/>
      <c r="J205" s="72"/>
    </row>
    <row r="206" spans="1:10" s="3" customFormat="1" ht="21">
      <c r="A206" s="97"/>
      <c r="B206" s="71"/>
      <c r="C206" s="71"/>
      <c r="D206" s="71"/>
      <c r="E206" s="71"/>
      <c r="F206" s="72"/>
      <c r="G206" s="72"/>
      <c r="H206" s="72"/>
      <c r="I206" s="72"/>
      <c r="J206" s="72"/>
    </row>
    <row r="207" spans="1:10" s="3" customFormat="1" ht="21">
      <c r="A207" s="97"/>
      <c r="B207" s="71"/>
      <c r="C207" s="71"/>
      <c r="D207" s="71"/>
      <c r="E207" s="71"/>
      <c r="F207" s="72"/>
      <c r="G207" s="72"/>
      <c r="H207" s="72"/>
      <c r="I207" s="72"/>
      <c r="J207" s="72"/>
    </row>
    <row r="208" spans="1:10" s="3" customFormat="1" ht="21">
      <c r="A208" s="97"/>
      <c r="B208" s="71"/>
      <c r="C208" s="71"/>
      <c r="D208" s="71"/>
      <c r="E208" s="71"/>
      <c r="F208" s="72"/>
      <c r="G208" s="72"/>
      <c r="H208" s="72"/>
      <c r="I208" s="72"/>
      <c r="J208" s="72"/>
    </row>
    <row r="209" spans="1:10" s="3" customFormat="1" ht="21">
      <c r="A209" s="97"/>
      <c r="B209" s="71"/>
      <c r="C209" s="71"/>
      <c r="D209" s="71"/>
      <c r="E209" s="71"/>
      <c r="F209" s="72"/>
      <c r="G209" s="72"/>
      <c r="H209" s="72"/>
      <c r="I209" s="72"/>
      <c r="J209" s="72"/>
    </row>
    <row r="210" spans="1:10" s="3" customFormat="1" ht="21">
      <c r="A210" s="97"/>
      <c r="B210" s="71"/>
      <c r="C210" s="71"/>
      <c r="D210" s="71"/>
      <c r="E210" s="71"/>
      <c r="F210" s="72"/>
      <c r="G210" s="72"/>
      <c r="H210" s="72"/>
      <c r="I210" s="72"/>
      <c r="J210" s="72"/>
    </row>
    <row r="211" spans="1:10" s="3" customFormat="1" ht="21">
      <c r="A211" s="97"/>
      <c r="B211" s="71"/>
      <c r="C211" s="71"/>
      <c r="D211" s="71"/>
      <c r="E211" s="71"/>
      <c r="F211" s="72"/>
      <c r="G211" s="72"/>
      <c r="H211" s="72"/>
      <c r="I211" s="72"/>
      <c r="J211" s="72"/>
    </row>
    <row r="212" spans="1:10" s="3" customFormat="1" ht="21">
      <c r="A212" s="97"/>
      <c r="B212" s="71"/>
      <c r="C212" s="71"/>
      <c r="D212" s="71"/>
      <c r="E212" s="71"/>
      <c r="F212" s="72"/>
      <c r="G212" s="72"/>
      <c r="H212" s="72"/>
      <c r="I212" s="72"/>
      <c r="J212" s="72"/>
    </row>
    <row r="213" spans="1:10" s="3" customFormat="1" ht="21">
      <c r="A213" s="97"/>
      <c r="B213" s="71"/>
      <c r="C213" s="71"/>
      <c r="D213" s="71"/>
      <c r="E213" s="71"/>
      <c r="F213" s="72"/>
      <c r="G213" s="72"/>
      <c r="H213" s="72"/>
      <c r="I213" s="72"/>
      <c r="J213" s="72"/>
    </row>
    <row r="214" spans="1:10" s="3" customFormat="1" ht="21">
      <c r="A214" s="97"/>
      <c r="B214" s="71"/>
      <c r="C214" s="71"/>
      <c r="D214" s="71"/>
      <c r="E214" s="71"/>
      <c r="F214" s="72"/>
      <c r="G214" s="72"/>
      <c r="H214" s="72"/>
      <c r="I214" s="72"/>
      <c r="J214" s="72"/>
    </row>
    <row r="215" spans="1:10" s="3" customFormat="1" ht="21">
      <c r="A215" s="97"/>
      <c r="B215" s="71"/>
      <c r="C215" s="71"/>
      <c r="D215" s="71"/>
      <c r="E215" s="71"/>
      <c r="F215" s="72"/>
      <c r="G215" s="72"/>
      <c r="H215" s="72"/>
      <c r="I215" s="72"/>
      <c r="J215" s="72"/>
    </row>
    <row r="216" spans="1:10" s="3" customFormat="1" ht="21">
      <c r="A216" s="97"/>
      <c r="B216" s="71"/>
      <c r="C216" s="71"/>
      <c r="D216" s="71"/>
      <c r="E216" s="71"/>
      <c r="F216" s="72"/>
      <c r="G216" s="72"/>
      <c r="H216" s="72"/>
      <c r="I216" s="72"/>
      <c r="J216" s="72"/>
    </row>
    <row r="217" spans="1:10" s="3" customFormat="1" ht="21">
      <c r="A217" s="97"/>
      <c r="B217" s="71"/>
      <c r="C217" s="71"/>
      <c r="D217" s="71"/>
      <c r="E217" s="71"/>
      <c r="F217" s="72"/>
      <c r="G217" s="72"/>
      <c r="H217" s="72"/>
      <c r="I217" s="72"/>
      <c r="J217" s="72"/>
    </row>
    <row r="218" spans="1:10" s="3" customFormat="1" ht="21">
      <c r="A218" s="97"/>
      <c r="B218" s="71"/>
      <c r="C218" s="71"/>
      <c r="D218" s="71"/>
      <c r="E218" s="71"/>
      <c r="F218" s="72"/>
      <c r="G218" s="72"/>
      <c r="H218" s="72"/>
      <c r="I218" s="72"/>
      <c r="J218" s="72"/>
    </row>
    <row r="219" spans="1:10" s="3" customFormat="1" ht="21">
      <c r="A219" s="97"/>
      <c r="B219" s="71"/>
      <c r="C219" s="71"/>
      <c r="D219" s="71"/>
      <c r="E219" s="71"/>
      <c r="F219" s="72"/>
      <c r="G219" s="72"/>
      <c r="H219" s="72"/>
      <c r="I219" s="72"/>
      <c r="J219" s="72"/>
    </row>
    <row r="220" spans="1:10" s="3" customFormat="1" ht="21">
      <c r="A220" s="97"/>
      <c r="B220" s="71"/>
      <c r="C220" s="71"/>
      <c r="D220" s="71"/>
      <c r="E220" s="71"/>
      <c r="F220" s="72"/>
      <c r="G220" s="72"/>
      <c r="H220" s="72"/>
      <c r="I220" s="72"/>
      <c r="J220" s="72"/>
    </row>
    <row r="221" spans="1:10" s="3" customFormat="1" ht="21">
      <c r="A221" s="97"/>
      <c r="B221" s="71"/>
      <c r="C221" s="71"/>
      <c r="D221" s="71"/>
      <c r="E221" s="71"/>
      <c r="F221" s="72"/>
      <c r="G221" s="72"/>
      <c r="H221" s="72"/>
      <c r="I221" s="72"/>
      <c r="J221" s="72"/>
    </row>
    <row r="222" spans="1:10" s="3" customFormat="1" ht="21">
      <c r="A222" s="97"/>
      <c r="B222" s="71"/>
      <c r="C222" s="71"/>
      <c r="D222" s="71"/>
      <c r="E222" s="71"/>
      <c r="F222" s="72"/>
      <c r="G222" s="72"/>
      <c r="H222" s="72"/>
      <c r="I222" s="72"/>
      <c r="J222" s="72"/>
    </row>
    <row r="223" spans="1:10" s="3" customFormat="1" ht="21">
      <c r="A223" s="97"/>
      <c r="B223" s="71"/>
      <c r="C223" s="71"/>
      <c r="D223" s="71"/>
      <c r="E223" s="71"/>
      <c r="F223" s="72"/>
      <c r="G223" s="72"/>
      <c r="H223" s="72"/>
      <c r="I223" s="72"/>
      <c r="J223" s="72"/>
    </row>
    <row r="224" spans="1:10" s="3" customFormat="1" ht="21">
      <c r="A224" s="97"/>
      <c r="B224" s="71"/>
      <c r="C224" s="71"/>
      <c r="D224" s="71"/>
      <c r="E224" s="71"/>
      <c r="F224" s="72"/>
      <c r="G224" s="72"/>
      <c r="H224" s="72"/>
      <c r="I224" s="72"/>
      <c r="J224" s="72"/>
    </row>
    <row r="225" spans="1:10" s="3" customFormat="1" ht="21">
      <c r="A225" s="97"/>
      <c r="B225" s="71"/>
      <c r="C225" s="71"/>
      <c r="D225" s="71"/>
      <c r="E225" s="71"/>
      <c r="F225" s="72"/>
      <c r="G225" s="72"/>
      <c r="H225" s="72"/>
      <c r="I225" s="72"/>
      <c r="J225" s="72"/>
    </row>
    <row r="226" spans="1:10" s="3" customFormat="1" ht="21">
      <c r="A226" s="97"/>
      <c r="B226" s="71"/>
      <c r="C226" s="71"/>
      <c r="D226" s="71"/>
      <c r="E226" s="71"/>
      <c r="F226" s="72"/>
      <c r="G226" s="72"/>
      <c r="H226" s="72"/>
      <c r="I226" s="72"/>
      <c r="J226" s="72"/>
    </row>
    <row r="227" spans="1:10" s="3" customFormat="1" ht="21">
      <c r="A227" s="97"/>
      <c r="B227" s="71"/>
      <c r="C227" s="71"/>
      <c r="D227" s="71"/>
      <c r="E227" s="71"/>
      <c r="F227" s="72"/>
      <c r="G227" s="72"/>
      <c r="H227" s="72"/>
      <c r="I227" s="72"/>
      <c r="J227" s="72"/>
    </row>
    <row r="228" spans="1:10" s="3" customFormat="1" ht="21">
      <c r="A228" s="97"/>
      <c r="B228" s="71"/>
      <c r="C228" s="71"/>
      <c r="D228" s="71"/>
      <c r="E228" s="71"/>
      <c r="F228" s="72"/>
      <c r="G228" s="72"/>
      <c r="H228" s="72"/>
      <c r="I228" s="72"/>
      <c r="J228" s="72"/>
    </row>
    <row r="229" spans="1:10" s="3" customFormat="1" ht="21">
      <c r="A229" s="97"/>
      <c r="B229" s="71"/>
      <c r="C229" s="71"/>
      <c r="D229" s="71"/>
      <c r="E229" s="71"/>
      <c r="F229" s="72"/>
      <c r="G229" s="72"/>
      <c r="H229" s="72"/>
      <c r="I229" s="72"/>
      <c r="J229" s="72"/>
    </row>
    <row r="230" spans="1:10" s="3" customFormat="1" ht="21">
      <c r="A230" s="97"/>
      <c r="B230" s="71"/>
      <c r="C230" s="71"/>
      <c r="D230" s="71"/>
      <c r="E230" s="71"/>
      <c r="F230" s="72"/>
      <c r="G230" s="72"/>
      <c r="H230" s="72"/>
      <c r="I230" s="72"/>
      <c r="J230" s="72"/>
    </row>
    <row r="231" spans="1:10" s="3" customFormat="1" ht="21">
      <c r="A231" s="97"/>
      <c r="B231" s="71"/>
      <c r="C231" s="71"/>
      <c r="D231" s="71"/>
      <c r="E231" s="71"/>
      <c r="F231" s="72"/>
      <c r="G231" s="72"/>
      <c r="H231" s="72"/>
      <c r="I231" s="72"/>
      <c r="J231" s="72"/>
    </row>
    <row r="232" spans="1:10" s="3" customFormat="1" ht="21">
      <c r="A232" s="97"/>
      <c r="B232" s="71"/>
      <c r="C232" s="71"/>
      <c r="D232" s="71"/>
      <c r="E232" s="71"/>
      <c r="F232" s="72"/>
      <c r="G232" s="72"/>
      <c r="H232" s="72"/>
      <c r="I232" s="72"/>
      <c r="J232" s="72"/>
    </row>
    <row r="233" spans="1:10" s="3" customFormat="1" ht="21">
      <c r="A233" s="97"/>
      <c r="B233" s="71"/>
      <c r="C233" s="71"/>
      <c r="D233" s="71"/>
      <c r="E233" s="71"/>
      <c r="F233" s="72"/>
      <c r="G233" s="72"/>
      <c r="H233" s="72"/>
      <c r="I233" s="72"/>
      <c r="J233" s="72"/>
    </row>
    <row r="234" spans="1:10" s="3" customFormat="1" ht="21">
      <c r="A234" s="97"/>
      <c r="B234" s="71"/>
      <c r="C234" s="71"/>
      <c r="D234" s="71"/>
      <c r="E234" s="71"/>
      <c r="F234" s="72"/>
      <c r="G234" s="72"/>
      <c r="H234" s="72"/>
      <c r="I234" s="72"/>
      <c r="J234" s="72"/>
    </row>
    <row r="235" spans="1:10" s="3" customFormat="1" ht="21">
      <c r="A235" s="97"/>
      <c r="B235" s="71"/>
      <c r="C235" s="71"/>
      <c r="D235" s="71"/>
      <c r="E235" s="71"/>
      <c r="F235" s="72"/>
      <c r="G235" s="72"/>
      <c r="H235" s="72"/>
      <c r="I235" s="72"/>
      <c r="J235" s="72"/>
    </row>
    <row r="236" spans="1:10" s="3" customFormat="1" ht="21">
      <c r="A236" s="97"/>
      <c r="B236" s="71"/>
      <c r="C236" s="71"/>
      <c r="D236" s="71"/>
      <c r="E236" s="71"/>
      <c r="F236" s="72"/>
      <c r="G236" s="72"/>
      <c r="H236" s="72"/>
      <c r="I236" s="72"/>
      <c r="J236" s="72"/>
    </row>
    <row r="237" spans="1:10" s="3" customFormat="1" ht="21">
      <c r="A237" s="97"/>
      <c r="B237" s="71"/>
      <c r="C237" s="71"/>
      <c r="D237" s="71"/>
      <c r="E237" s="71"/>
      <c r="F237" s="72"/>
      <c r="G237" s="72"/>
      <c r="H237" s="72"/>
      <c r="I237" s="72"/>
      <c r="J237" s="72"/>
    </row>
    <row r="238" spans="1:10" s="3" customFormat="1" ht="21">
      <c r="A238" s="97"/>
      <c r="B238" s="71"/>
      <c r="C238" s="71"/>
      <c r="D238" s="71"/>
      <c r="E238" s="71"/>
      <c r="F238" s="72"/>
      <c r="G238" s="72"/>
      <c r="H238" s="72"/>
      <c r="I238" s="72"/>
      <c r="J238" s="72"/>
    </row>
    <row r="239" spans="1:10" s="3" customFormat="1" ht="21">
      <c r="A239" s="97"/>
      <c r="B239" s="71"/>
      <c r="C239" s="71"/>
      <c r="D239" s="71"/>
      <c r="E239" s="71"/>
      <c r="F239" s="72"/>
      <c r="G239" s="72"/>
      <c r="H239" s="72"/>
      <c r="I239" s="72"/>
      <c r="J239" s="72"/>
    </row>
    <row r="240" spans="1:10" s="3" customFormat="1" ht="21">
      <c r="A240" s="97"/>
      <c r="B240" s="71"/>
      <c r="C240" s="71"/>
      <c r="D240" s="71"/>
      <c r="E240" s="71"/>
      <c r="F240" s="72"/>
      <c r="G240" s="72"/>
      <c r="H240" s="72"/>
      <c r="I240" s="72"/>
      <c r="J240" s="72"/>
    </row>
    <row r="241" spans="1:10" s="3" customFormat="1" ht="21">
      <c r="A241" s="97"/>
      <c r="B241" s="71"/>
      <c r="C241" s="71"/>
      <c r="D241" s="71"/>
      <c r="E241" s="71"/>
      <c r="F241" s="72"/>
      <c r="G241" s="72"/>
      <c r="H241" s="72"/>
      <c r="I241" s="72"/>
      <c r="J241" s="72"/>
    </row>
    <row r="242" spans="1:10" s="3" customFormat="1" ht="21">
      <c r="A242" s="97"/>
      <c r="B242" s="71"/>
      <c r="C242" s="71"/>
      <c r="D242" s="71"/>
      <c r="E242" s="71"/>
      <c r="F242" s="72"/>
      <c r="G242" s="72"/>
      <c r="H242" s="72"/>
      <c r="I242" s="72"/>
      <c r="J242" s="72"/>
    </row>
    <row r="243" spans="1:10" s="3" customFormat="1" ht="21">
      <c r="A243" s="97"/>
      <c r="B243" s="71"/>
      <c r="C243" s="71"/>
      <c r="D243" s="71"/>
      <c r="E243" s="71"/>
      <c r="F243" s="72"/>
      <c r="G243" s="72"/>
      <c r="H243" s="72"/>
      <c r="I243" s="72"/>
      <c r="J243" s="72"/>
    </row>
    <row r="244" spans="1:10" s="3" customFormat="1" ht="21">
      <c r="A244" s="97"/>
      <c r="B244" s="71"/>
      <c r="C244" s="71"/>
      <c r="D244" s="71"/>
      <c r="E244" s="71"/>
      <c r="F244" s="72"/>
      <c r="G244" s="72"/>
      <c r="H244" s="72"/>
      <c r="I244" s="72"/>
      <c r="J244" s="72"/>
    </row>
    <row r="245" spans="1:10" s="3" customFormat="1" ht="21">
      <c r="A245" s="97"/>
      <c r="B245" s="71"/>
      <c r="C245" s="71"/>
      <c r="D245" s="71"/>
      <c r="E245" s="71"/>
      <c r="F245" s="72"/>
      <c r="G245" s="72"/>
      <c r="H245" s="72"/>
      <c r="I245" s="72"/>
      <c r="J245" s="72"/>
    </row>
    <row r="246" spans="1:10" s="3" customFormat="1" ht="21">
      <c r="A246" s="97"/>
      <c r="B246" s="71"/>
      <c r="C246" s="71"/>
      <c r="D246" s="71"/>
      <c r="E246" s="71"/>
      <c r="F246" s="72"/>
      <c r="G246" s="72"/>
      <c r="H246" s="72"/>
      <c r="I246" s="72"/>
      <c r="J246" s="72"/>
    </row>
    <row r="247" spans="1:10" s="3" customFormat="1" ht="21">
      <c r="A247" s="97"/>
      <c r="B247" s="71"/>
      <c r="C247" s="71"/>
      <c r="D247" s="71"/>
      <c r="E247" s="71"/>
      <c r="F247" s="72"/>
      <c r="G247" s="72"/>
      <c r="H247" s="72"/>
      <c r="I247" s="72"/>
      <c r="J247" s="72"/>
    </row>
    <row r="248" spans="1:10" s="3" customFormat="1" ht="21">
      <c r="A248" s="97"/>
      <c r="B248" s="71"/>
      <c r="C248" s="71"/>
      <c r="D248" s="71"/>
      <c r="E248" s="71"/>
      <c r="F248" s="72"/>
      <c r="G248" s="72"/>
      <c r="H248" s="72"/>
      <c r="I248" s="72"/>
      <c r="J248" s="72"/>
    </row>
    <row r="249" spans="1:10" s="3" customFormat="1" ht="21">
      <c r="A249" s="97"/>
      <c r="B249" s="71"/>
      <c r="C249" s="71"/>
      <c r="D249" s="71"/>
      <c r="E249" s="71"/>
      <c r="F249" s="72"/>
      <c r="G249" s="72"/>
      <c r="H249" s="72"/>
      <c r="I249" s="72"/>
      <c r="J249" s="72"/>
    </row>
    <row r="250" spans="1:10" s="3" customFormat="1" ht="21">
      <c r="A250" s="97"/>
      <c r="B250" s="71"/>
      <c r="C250" s="71"/>
      <c r="D250" s="71"/>
      <c r="E250" s="71"/>
      <c r="F250" s="72"/>
      <c r="G250" s="72"/>
      <c r="H250" s="72"/>
      <c r="I250" s="72"/>
      <c r="J250" s="72"/>
    </row>
    <row r="251" spans="1:10" s="3" customFormat="1" ht="21">
      <c r="A251" s="97"/>
      <c r="B251" s="71"/>
      <c r="C251" s="71"/>
      <c r="D251" s="71"/>
      <c r="E251" s="71"/>
      <c r="F251" s="72"/>
      <c r="G251" s="72"/>
      <c r="H251" s="72"/>
      <c r="I251" s="72"/>
      <c r="J251" s="72"/>
    </row>
    <row r="252" spans="1:10" s="3" customFormat="1" ht="21">
      <c r="A252" s="97"/>
      <c r="B252" s="71"/>
      <c r="C252" s="71"/>
      <c r="D252" s="71"/>
      <c r="E252" s="71"/>
      <c r="F252" s="72"/>
      <c r="G252" s="72"/>
      <c r="H252" s="72"/>
      <c r="I252" s="72"/>
      <c r="J252" s="72"/>
    </row>
    <row r="253" spans="1:10" s="3" customFormat="1" ht="21">
      <c r="A253" s="97"/>
      <c r="B253" s="71"/>
      <c r="C253" s="71"/>
      <c r="D253" s="71"/>
      <c r="E253" s="71"/>
      <c r="F253" s="72"/>
      <c r="G253" s="72"/>
      <c r="H253" s="72"/>
      <c r="I253" s="72"/>
      <c r="J253" s="72"/>
    </row>
    <row r="254" spans="1:10" s="3" customFormat="1" ht="21">
      <c r="A254" s="97"/>
      <c r="B254" s="71"/>
      <c r="C254" s="71"/>
      <c r="D254" s="71"/>
      <c r="E254" s="71"/>
      <c r="F254" s="72"/>
      <c r="G254" s="72"/>
      <c r="H254" s="72"/>
      <c r="I254" s="72"/>
      <c r="J254" s="72"/>
    </row>
    <row r="255" spans="1:10" s="3" customFormat="1" ht="21">
      <c r="A255" s="97"/>
      <c r="B255" s="71"/>
      <c r="C255" s="71"/>
      <c r="D255" s="71"/>
      <c r="E255" s="71"/>
      <c r="F255" s="72"/>
      <c r="G255" s="72"/>
      <c r="H255" s="72"/>
      <c r="I255" s="72"/>
      <c r="J255" s="72"/>
    </row>
    <row r="256" spans="1:10" s="3" customFormat="1" ht="21">
      <c r="A256" s="97"/>
      <c r="B256" s="71"/>
      <c r="C256" s="71"/>
      <c r="D256" s="71"/>
      <c r="E256" s="71"/>
      <c r="F256" s="72"/>
      <c r="G256" s="72"/>
      <c r="H256" s="72"/>
      <c r="I256" s="72"/>
      <c r="J256" s="72"/>
    </row>
    <row r="257" spans="1:10" s="3" customFormat="1" ht="21">
      <c r="A257" s="97"/>
      <c r="B257" s="71"/>
      <c r="C257" s="71"/>
      <c r="D257" s="71"/>
      <c r="E257" s="71"/>
      <c r="F257" s="72"/>
      <c r="G257" s="72"/>
      <c r="H257" s="72"/>
      <c r="I257" s="72"/>
      <c r="J257" s="72"/>
    </row>
    <row r="258" spans="1:10" s="3" customFormat="1" ht="21">
      <c r="A258" s="97"/>
      <c r="B258" s="71"/>
      <c r="C258" s="71"/>
      <c r="D258" s="71"/>
      <c r="E258" s="71"/>
      <c r="F258" s="72"/>
      <c r="G258" s="72"/>
      <c r="H258" s="72"/>
      <c r="I258" s="72"/>
      <c r="J258" s="72"/>
    </row>
    <row r="259" spans="1:10" s="3" customFormat="1" ht="21">
      <c r="A259" s="97"/>
      <c r="B259" s="71"/>
      <c r="C259" s="71"/>
      <c r="D259" s="71"/>
      <c r="E259" s="71"/>
      <c r="F259" s="72"/>
      <c r="G259" s="72"/>
      <c r="H259" s="72"/>
      <c r="I259" s="72"/>
      <c r="J259" s="72"/>
    </row>
    <row r="260" spans="1:10" s="3" customFormat="1" ht="21">
      <c r="A260" s="97"/>
      <c r="B260" s="71"/>
      <c r="C260" s="71"/>
      <c r="D260" s="71"/>
      <c r="E260" s="71"/>
      <c r="F260" s="72"/>
      <c r="G260" s="72"/>
      <c r="H260" s="72"/>
      <c r="I260" s="72"/>
      <c r="J260" s="72"/>
    </row>
    <row r="261" spans="1:10" s="3" customFormat="1" ht="21">
      <c r="A261" s="97"/>
      <c r="B261" s="71"/>
      <c r="C261" s="71"/>
      <c r="D261" s="71"/>
      <c r="E261" s="71"/>
      <c r="F261" s="72"/>
      <c r="G261" s="72"/>
      <c r="H261" s="72"/>
      <c r="I261" s="72"/>
      <c r="J261" s="72"/>
    </row>
    <row r="262" spans="1:10" s="3" customFormat="1" ht="21">
      <c r="A262" s="97"/>
      <c r="B262" s="71"/>
      <c r="C262" s="71"/>
      <c r="D262" s="71"/>
      <c r="E262" s="71"/>
      <c r="F262" s="72"/>
      <c r="G262" s="72"/>
      <c r="H262" s="72"/>
      <c r="I262" s="72"/>
      <c r="J262" s="72"/>
    </row>
    <row r="263" spans="1:10" s="3" customFormat="1" ht="21">
      <c r="A263" s="97"/>
      <c r="B263" s="71"/>
      <c r="C263" s="71"/>
      <c r="D263" s="71"/>
      <c r="E263" s="71"/>
      <c r="F263" s="72"/>
      <c r="G263" s="72"/>
      <c r="H263" s="72"/>
      <c r="I263" s="72"/>
      <c r="J263" s="72"/>
    </row>
    <row r="264" spans="1:10" s="3" customFormat="1" ht="21">
      <c r="A264" s="97"/>
      <c r="B264" s="71"/>
      <c r="C264" s="71"/>
      <c r="D264" s="71"/>
      <c r="E264" s="71"/>
      <c r="F264" s="72"/>
      <c r="G264" s="72"/>
      <c r="H264" s="72"/>
      <c r="I264" s="72"/>
      <c r="J264" s="72"/>
    </row>
    <row r="265" spans="1:10" s="3" customFormat="1" ht="21">
      <c r="A265" s="97"/>
      <c r="B265" s="71"/>
      <c r="C265" s="71"/>
      <c r="D265" s="71"/>
      <c r="E265" s="71"/>
      <c r="F265" s="72"/>
      <c r="G265" s="72"/>
      <c r="H265" s="72"/>
      <c r="I265" s="72"/>
      <c r="J265" s="72"/>
    </row>
    <row r="266" spans="1:10" s="3" customFormat="1" ht="21">
      <c r="A266" s="97"/>
      <c r="B266" s="71"/>
      <c r="C266" s="71"/>
      <c r="D266" s="71"/>
      <c r="E266" s="71"/>
      <c r="F266" s="72"/>
      <c r="G266" s="72"/>
      <c r="H266" s="72"/>
      <c r="I266" s="72"/>
      <c r="J266" s="72"/>
    </row>
    <row r="267" spans="1:10" s="3" customFormat="1" ht="21">
      <c r="A267" s="97"/>
      <c r="B267" s="71"/>
      <c r="C267" s="71"/>
      <c r="D267" s="71"/>
      <c r="E267" s="71"/>
      <c r="F267" s="72"/>
      <c r="G267" s="72"/>
      <c r="H267" s="72"/>
      <c r="I267" s="72"/>
      <c r="J267" s="72"/>
    </row>
    <row r="268" spans="1:10" s="3" customFormat="1" ht="21">
      <c r="A268" s="97"/>
      <c r="B268" s="71"/>
      <c r="C268" s="71"/>
      <c r="D268" s="71"/>
      <c r="E268" s="71"/>
      <c r="F268" s="72"/>
      <c r="G268" s="72"/>
      <c r="H268" s="72"/>
      <c r="I268" s="72"/>
      <c r="J268" s="72"/>
    </row>
    <row r="269" spans="1:10" s="3" customFormat="1" ht="21">
      <c r="A269" s="97"/>
      <c r="B269" s="71"/>
      <c r="C269" s="71"/>
      <c r="D269" s="71"/>
      <c r="E269" s="71"/>
      <c r="F269" s="72"/>
      <c r="G269" s="72"/>
      <c r="H269" s="72"/>
      <c r="I269" s="72"/>
      <c r="J269" s="72"/>
    </row>
    <row r="270" spans="1:10" s="3" customFormat="1">
      <c r="A270" s="4"/>
      <c r="B270" s="9"/>
      <c r="C270" s="9"/>
      <c r="D270" s="9"/>
      <c r="E270" s="9"/>
      <c r="F270" s="1"/>
      <c r="G270" s="1"/>
      <c r="H270" s="1"/>
      <c r="I270" s="1"/>
      <c r="J270" s="1"/>
    </row>
    <row r="271" spans="1:10" s="3" customFormat="1">
      <c r="A271" s="4"/>
      <c r="B271" s="9"/>
      <c r="C271" s="9"/>
      <c r="D271" s="9"/>
      <c r="E271" s="9"/>
      <c r="F271" s="1"/>
      <c r="G271" s="1"/>
      <c r="H271" s="1"/>
      <c r="I271" s="1"/>
      <c r="J271" s="1"/>
    </row>
    <row r="272" spans="1:10" s="3" customFormat="1">
      <c r="A272" s="4"/>
      <c r="B272" s="9"/>
      <c r="C272" s="9"/>
      <c r="D272" s="9"/>
      <c r="E272" s="9"/>
      <c r="F272" s="1"/>
      <c r="G272" s="1"/>
      <c r="H272" s="1"/>
      <c r="I272" s="1"/>
      <c r="J272" s="1"/>
    </row>
    <row r="273" spans="1:10" s="3" customFormat="1">
      <c r="A273" s="4"/>
      <c r="B273" s="9"/>
      <c r="C273" s="9"/>
      <c r="D273" s="9"/>
      <c r="E273" s="9"/>
      <c r="F273" s="1"/>
      <c r="G273" s="1"/>
      <c r="H273" s="1"/>
      <c r="I273" s="1"/>
      <c r="J273" s="1"/>
    </row>
    <row r="274" spans="1:10" s="3" customFormat="1">
      <c r="A274" s="4"/>
      <c r="B274" s="9"/>
      <c r="C274" s="9"/>
      <c r="D274" s="9"/>
      <c r="E274" s="9"/>
      <c r="F274" s="1"/>
      <c r="G274" s="1"/>
      <c r="H274" s="1"/>
      <c r="I274" s="1"/>
      <c r="J274" s="1"/>
    </row>
    <row r="275" spans="1:10" s="3" customFormat="1">
      <c r="A275" s="4"/>
      <c r="B275" s="9"/>
      <c r="C275" s="9"/>
      <c r="D275" s="9"/>
      <c r="E275" s="9"/>
      <c r="F275" s="1"/>
      <c r="G275" s="1"/>
      <c r="H275" s="1"/>
      <c r="I275" s="1"/>
      <c r="J275" s="1"/>
    </row>
  </sheetData>
  <mergeCells count="52">
    <mergeCell ref="I12:I13"/>
    <mergeCell ref="J12:J13"/>
    <mergeCell ref="J14:J15"/>
    <mergeCell ref="A7:D7"/>
    <mergeCell ref="I8:I9"/>
    <mergeCell ref="I10:I11"/>
    <mergeCell ref="J10:J11"/>
    <mergeCell ref="B8:F9"/>
    <mergeCell ref="B11:F11"/>
    <mergeCell ref="G7:H7"/>
    <mergeCell ref="I7:J7"/>
    <mergeCell ref="B14:H14"/>
    <mergeCell ref="B15:H15"/>
    <mergeCell ref="B13:H13"/>
    <mergeCell ref="J8:J9"/>
    <mergeCell ref="D26:D27"/>
    <mergeCell ref="E26:E27"/>
    <mergeCell ref="A42:J42"/>
    <mergeCell ref="I16:I17"/>
    <mergeCell ref="J16:J17"/>
    <mergeCell ref="B17:H17"/>
    <mergeCell ref="G26:J26"/>
    <mergeCell ref="B16:H16"/>
    <mergeCell ref="H18:I18"/>
    <mergeCell ref="A23:J23"/>
    <mergeCell ref="A24:J24"/>
    <mergeCell ref="B18:G18"/>
    <mergeCell ref="B19:G19"/>
    <mergeCell ref="H19:I19"/>
    <mergeCell ref="B12:F12"/>
    <mergeCell ref="I14:I15"/>
    <mergeCell ref="C124:F124"/>
    <mergeCell ref="H123:J123"/>
    <mergeCell ref="C123:F123"/>
    <mergeCell ref="A22:J22"/>
    <mergeCell ref="F26:F27"/>
    <mergeCell ref="A44:J44"/>
    <mergeCell ref="A88:J88"/>
    <mergeCell ref="C26:C27"/>
    <mergeCell ref="B26:B27"/>
    <mergeCell ref="A99:J99"/>
    <mergeCell ref="A66:J66"/>
    <mergeCell ref="A29:J29"/>
    <mergeCell ref="A26:A27"/>
    <mergeCell ref="A35:J35"/>
    <mergeCell ref="A3:B3"/>
    <mergeCell ref="G6:J6"/>
    <mergeCell ref="A6:B6"/>
    <mergeCell ref="B10:F10"/>
    <mergeCell ref="G8:G9"/>
    <mergeCell ref="H8:H9"/>
    <mergeCell ref="A8:A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4" max="9" man="1"/>
    <brk id="52" max="9" man="1"/>
    <brk id="77" max="9" man="1"/>
  </rowBreaks>
  <ignoredErrors>
    <ignoredError sqref="B100 B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0"/>
  <sheetViews>
    <sheetView tabSelected="1" zoomScale="80" zoomScaleNormal="80" zoomScaleSheetLayoutView="80" workbookViewId="0">
      <selection activeCell="A11" sqref="A11:A12"/>
    </sheetView>
  </sheetViews>
  <sheetFormatPr defaultColWidth="9.109375" defaultRowHeight="18"/>
  <cols>
    <col min="1" max="1" width="89.88671875" style="1" customWidth="1"/>
    <col min="2" max="2" width="14.88671875" style="3" customWidth="1"/>
    <col min="3" max="5" width="19.88671875" style="3" customWidth="1"/>
    <col min="6" max="15" width="19.88671875" style="1" customWidth="1"/>
    <col min="16" max="16" width="9.109375" style="1" customWidth="1"/>
    <col min="17" max="16384" width="9.109375" style="1"/>
  </cols>
  <sheetData>
    <row r="1" spans="1:15" ht="21">
      <c r="A1" s="235" t="s">
        <v>150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/>
      <c r="M1" s="236"/>
      <c r="N1" s="236"/>
      <c r="O1" s="72"/>
    </row>
    <row r="2" spans="1:15" ht="13.5" customHeight="1">
      <c r="A2" s="72"/>
      <c r="B2" s="71"/>
      <c r="C2" s="71"/>
      <c r="D2" s="71"/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20.399999999999999">
      <c r="A3" s="228" t="s">
        <v>151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ht="9" customHeight="1">
      <c r="A4" s="98"/>
      <c r="B4" s="85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18.75" customHeight="1">
      <c r="A5" s="99" t="s">
        <v>152</v>
      </c>
      <c r="B5" s="230" t="s">
        <v>153</v>
      </c>
      <c r="C5" s="231"/>
      <c r="D5" s="231"/>
      <c r="E5" s="231"/>
      <c r="F5" s="211" t="s">
        <v>154</v>
      </c>
      <c r="G5" s="211"/>
      <c r="H5" s="211"/>
      <c r="I5" s="211"/>
      <c r="J5" s="211"/>
      <c r="K5" s="211"/>
      <c r="L5" s="211"/>
      <c r="M5" s="211"/>
      <c r="N5" s="211"/>
      <c r="O5" s="211"/>
    </row>
    <row r="6" spans="1:15" ht="18.75" customHeight="1">
      <c r="A6" s="99">
        <v>1</v>
      </c>
      <c r="B6" s="230">
        <v>2</v>
      </c>
      <c r="C6" s="231"/>
      <c r="D6" s="231"/>
      <c r="E6" s="231"/>
      <c r="F6" s="211">
        <v>3</v>
      </c>
      <c r="G6" s="211"/>
      <c r="H6" s="211"/>
      <c r="I6" s="211"/>
      <c r="J6" s="211"/>
      <c r="K6" s="211"/>
      <c r="L6" s="211"/>
      <c r="M6" s="211"/>
      <c r="N6" s="211"/>
      <c r="O6" s="211"/>
    </row>
    <row r="7" spans="1:15" ht="18.75" customHeight="1">
      <c r="A7" s="100">
        <v>22824664</v>
      </c>
      <c r="B7" s="237" t="s">
        <v>423</v>
      </c>
      <c r="C7" s="238"/>
      <c r="D7" s="238"/>
      <c r="E7" s="239"/>
      <c r="F7" s="237" t="s">
        <v>413</v>
      </c>
      <c r="G7" s="238"/>
      <c r="H7" s="238"/>
      <c r="I7" s="238"/>
      <c r="J7" s="238"/>
      <c r="K7" s="238"/>
      <c r="L7" s="238"/>
      <c r="M7" s="238"/>
      <c r="N7" s="238"/>
      <c r="O7" s="239"/>
    </row>
    <row r="8" spans="1:15" ht="2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8.75" customHeight="1">
      <c r="A9" s="232" t="s">
        <v>155</v>
      </c>
      <c r="B9" s="233"/>
      <c r="C9" s="233"/>
      <c r="D9" s="233"/>
      <c r="E9" s="233"/>
      <c r="F9" s="233"/>
      <c r="G9" s="233"/>
      <c r="H9" s="233"/>
      <c r="I9" s="233"/>
      <c r="J9" s="233"/>
      <c r="K9" s="98"/>
      <c r="L9" s="98"/>
      <c r="M9" s="98"/>
      <c r="N9" s="98"/>
      <c r="O9" s="98"/>
    </row>
    <row r="10" spans="1:15" ht="7.5" customHeight="1">
      <c r="A10" s="98"/>
      <c r="B10" s="85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</row>
    <row r="11" spans="1:15" ht="67.5" customHeight="1">
      <c r="A11" s="207" t="s">
        <v>156</v>
      </c>
      <c r="B11" s="219" t="s">
        <v>157</v>
      </c>
      <c r="C11" s="221"/>
      <c r="D11" s="197" t="s">
        <v>424</v>
      </c>
      <c r="E11" s="197"/>
      <c r="F11" s="197"/>
      <c r="G11" s="197" t="s">
        <v>425</v>
      </c>
      <c r="H11" s="197"/>
      <c r="I11" s="197"/>
      <c r="J11" s="219" t="s">
        <v>426</v>
      </c>
      <c r="K11" s="220"/>
      <c r="L11" s="221"/>
      <c r="M11" s="197" t="s">
        <v>427</v>
      </c>
      <c r="N11" s="197"/>
      <c r="O11" s="197"/>
    </row>
    <row r="12" spans="1:15" ht="150" customHeight="1">
      <c r="A12" s="208"/>
      <c r="B12" s="10" t="s">
        <v>158</v>
      </c>
      <c r="C12" s="10" t="s">
        <v>159</v>
      </c>
      <c r="D12" s="10" t="s">
        <v>160</v>
      </c>
      <c r="E12" s="10" t="s">
        <v>161</v>
      </c>
      <c r="F12" s="10" t="s">
        <v>162</v>
      </c>
      <c r="G12" s="10" t="s">
        <v>160</v>
      </c>
      <c r="H12" s="10" t="s">
        <v>161</v>
      </c>
      <c r="I12" s="10" t="s">
        <v>162</v>
      </c>
      <c r="J12" s="10" t="s">
        <v>160</v>
      </c>
      <c r="K12" s="10" t="s">
        <v>161</v>
      </c>
      <c r="L12" s="10" t="s">
        <v>162</v>
      </c>
      <c r="M12" s="10" t="s">
        <v>160</v>
      </c>
      <c r="N12" s="10" t="s">
        <v>161</v>
      </c>
      <c r="O12" s="10" t="s">
        <v>162</v>
      </c>
    </row>
    <row r="13" spans="1:15" ht="21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</row>
    <row r="14" spans="1:15" ht="21">
      <c r="A14" s="63" t="s">
        <v>428</v>
      </c>
      <c r="B14" s="101">
        <v>0.84</v>
      </c>
      <c r="C14" s="101">
        <f>M14/M17</f>
        <v>0.81666666666666665</v>
      </c>
      <c r="D14" s="10">
        <v>2811</v>
      </c>
      <c r="E14" s="10">
        <v>187</v>
      </c>
      <c r="F14" s="10">
        <v>15</v>
      </c>
      <c r="G14" s="10">
        <v>1662</v>
      </c>
      <c r="H14" s="11">
        <v>138</v>
      </c>
      <c r="I14" s="11">
        <v>12</v>
      </c>
      <c r="J14" s="11">
        <v>2364</v>
      </c>
      <c r="K14" s="11">
        <v>157</v>
      </c>
      <c r="L14" s="11">
        <v>15</v>
      </c>
      <c r="M14" s="102">
        <f t="shared" ref="M14:M15" si="0">N14*O14</f>
        <v>2940</v>
      </c>
      <c r="N14" s="11">
        <v>147</v>
      </c>
      <c r="O14" s="11">
        <v>20</v>
      </c>
    </row>
    <row r="15" spans="1:15" ht="21">
      <c r="A15" s="63" t="s">
        <v>429</v>
      </c>
      <c r="B15" s="101">
        <v>0.06</v>
      </c>
      <c r="C15" s="101">
        <f>M15/M17</f>
        <v>0.04</v>
      </c>
      <c r="D15" s="10">
        <v>201</v>
      </c>
      <c r="E15" s="10">
        <v>112</v>
      </c>
      <c r="F15" s="10">
        <v>1.8</v>
      </c>
      <c r="G15" s="10">
        <v>200</v>
      </c>
      <c r="H15" s="11">
        <v>111</v>
      </c>
      <c r="I15" s="11">
        <v>1.8</v>
      </c>
      <c r="J15" s="11">
        <v>150</v>
      </c>
      <c r="K15" s="11">
        <v>83</v>
      </c>
      <c r="L15" s="11">
        <v>1.8</v>
      </c>
      <c r="M15" s="102">
        <f t="shared" si="0"/>
        <v>144</v>
      </c>
      <c r="N15" s="11">
        <v>80</v>
      </c>
      <c r="O15" s="11">
        <v>1.8</v>
      </c>
    </row>
    <row r="16" spans="1:15" ht="21">
      <c r="A16" s="63" t="s">
        <v>430</v>
      </c>
      <c r="B16" s="101">
        <v>0.1</v>
      </c>
      <c r="C16" s="101">
        <f>M16/M17</f>
        <v>0.14333333333333334</v>
      </c>
      <c r="D16" s="10">
        <v>316</v>
      </c>
      <c r="E16" s="10">
        <v>10</v>
      </c>
      <c r="F16" s="10">
        <v>31.6</v>
      </c>
      <c r="G16" s="10">
        <v>438</v>
      </c>
      <c r="H16" s="11">
        <v>10</v>
      </c>
      <c r="I16" s="11">
        <v>43.8</v>
      </c>
      <c r="J16" s="11">
        <v>232</v>
      </c>
      <c r="K16" s="11">
        <v>7</v>
      </c>
      <c r="L16" s="11">
        <v>33.1</v>
      </c>
      <c r="M16" s="102">
        <f>N16*O16</f>
        <v>516</v>
      </c>
      <c r="N16" s="11">
        <v>10</v>
      </c>
      <c r="O16" s="11">
        <v>51.6</v>
      </c>
    </row>
    <row r="17" spans="1:15" ht="20.399999999999999">
      <c r="A17" s="103" t="s">
        <v>163</v>
      </c>
      <c r="B17" s="23">
        <v>100</v>
      </c>
      <c r="C17" s="23">
        <v>100</v>
      </c>
      <c r="D17" s="104">
        <f>SUM(D14:D16)</f>
        <v>3328</v>
      </c>
      <c r="E17" s="105"/>
      <c r="F17" s="106"/>
      <c r="G17" s="104">
        <f>SUM(G14:G16)</f>
        <v>2300</v>
      </c>
      <c r="H17" s="105"/>
      <c r="I17" s="106"/>
      <c r="J17" s="104">
        <f>SUM(J14:J16)</f>
        <v>2746</v>
      </c>
      <c r="K17" s="105"/>
      <c r="L17" s="106"/>
      <c r="M17" s="104">
        <f>SUM(M14:M16)</f>
        <v>3600</v>
      </c>
      <c r="N17" s="105"/>
      <c r="O17" s="106"/>
    </row>
    <row r="18" spans="1:15" ht="21">
      <c r="A18" s="72"/>
      <c r="B18" s="71"/>
      <c r="C18" s="71"/>
      <c r="D18" s="71"/>
      <c r="E18" s="71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5" ht="21">
      <c r="A19" s="228" t="s">
        <v>164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72"/>
      <c r="M19" s="72"/>
      <c r="N19" s="72"/>
      <c r="O19" s="72"/>
    </row>
    <row r="20" spans="1:15" ht="11.25" customHeight="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72"/>
      <c r="M20" s="72"/>
      <c r="N20" s="72"/>
      <c r="O20" s="72"/>
    </row>
    <row r="21" spans="1:15" ht="44.25" customHeight="1">
      <c r="A21" s="240" t="s">
        <v>23</v>
      </c>
      <c r="B21" s="207" t="s">
        <v>24</v>
      </c>
      <c r="C21" s="207" t="s">
        <v>25</v>
      </c>
      <c r="D21" s="207" t="s">
        <v>26</v>
      </c>
      <c r="E21" s="213" t="s">
        <v>165</v>
      </c>
      <c r="F21" s="207" t="s">
        <v>166</v>
      </c>
      <c r="G21" s="219" t="s">
        <v>167</v>
      </c>
      <c r="H21" s="220"/>
      <c r="I21" s="220"/>
      <c r="J21" s="221"/>
      <c r="K21" s="251" t="s">
        <v>168</v>
      </c>
      <c r="L21" s="252"/>
      <c r="M21" s="252"/>
      <c r="N21" s="252"/>
      <c r="O21" s="252"/>
    </row>
    <row r="22" spans="1:15" ht="52.5" customHeight="1">
      <c r="A22" s="241"/>
      <c r="B22" s="208"/>
      <c r="C22" s="208"/>
      <c r="D22" s="208"/>
      <c r="E22" s="214"/>
      <c r="F22" s="208"/>
      <c r="G22" s="109" t="s">
        <v>169</v>
      </c>
      <c r="H22" s="109" t="s">
        <v>170</v>
      </c>
      <c r="I22" s="109" t="s">
        <v>171</v>
      </c>
      <c r="J22" s="109" t="s">
        <v>172</v>
      </c>
      <c r="K22" s="197"/>
      <c r="L22" s="252"/>
      <c r="M22" s="252"/>
      <c r="N22" s="252"/>
      <c r="O22" s="252"/>
    </row>
    <row r="23" spans="1:15" ht="21">
      <c r="A23" s="11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  <c r="H23" s="10">
        <v>8</v>
      </c>
      <c r="I23" s="10">
        <v>9</v>
      </c>
      <c r="J23" s="10">
        <v>10</v>
      </c>
      <c r="K23" s="230">
        <v>11</v>
      </c>
      <c r="L23" s="231"/>
      <c r="M23" s="231"/>
      <c r="N23" s="231"/>
      <c r="O23" s="231"/>
    </row>
    <row r="24" spans="1:15" s="2" customFormat="1" ht="18.75" customHeight="1">
      <c r="A24" s="103" t="s">
        <v>35</v>
      </c>
      <c r="B24" s="31">
        <v>1000</v>
      </c>
      <c r="C24" s="32">
        <f>D17</f>
        <v>3328</v>
      </c>
      <c r="D24" s="32">
        <f>G17</f>
        <v>2300</v>
      </c>
      <c r="E24" s="32">
        <v>3230</v>
      </c>
      <c r="F24" s="110">
        <f>SUM(G24:J24)</f>
        <v>3600</v>
      </c>
      <c r="G24" s="32">
        <v>950</v>
      </c>
      <c r="H24" s="32">
        <v>900</v>
      </c>
      <c r="I24" s="32">
        <v>800</v>
      </c>
      <c r="J24" s="32">
        <v>950</v>
      </c>
      <c r="K24" s="206"/>
      <c r="L24" s="206"/>
      <c r="M24" s="206"/>
      <c r="N24" s="206"/>
      <c r="O24" s="206"/>
    </row>
    <row r="25" spans="1:15" s="2" customFormat="1" ht="18.75" customHeight="1">
      <c r="A25" s="103" t="s">
        <v>36</v>
      </c>
      <c r="B25" s="31">
        <v>1010</v>
      </c>
      <c r="C25" s="111">
        <f>SUM(C26:C34)</f>
        <v>-4</v>
      </c>
      <c r="D25" s="110">
        <f>SUM(D26:D34)</f>
        <v>-3</v>
      </c>
      <c r="E25" s="110">
        <f>SUM(E26:E34)</f>
        <v>-6</v>
      </c>
      <c r="F25" s="110">
        <f t="shared" ref="F25:F84" si="1">SUM(G25:J25)</f>
        <v>-6</v>
      </c>
      <c r="G25" s="110">
        <f>SUM(G26:G34)</f>
        <v>-2</v>
      </c>
      <c r="H25" s="110">
        <f>SUM(H26:H34)</f>
        <v>-2</v>
      </c>
      <c r="I25" s="110">
        <f>SUM(I26:I34)</f>
        <v>0</v>
      </c>
      <c r="J25" s="110">
        <f>SUM(J26:J34)</f>
        <v>-2</v>
      </c>
      <c r="K25" s="206"/>
      <c r="L25" s="206"/>
      <c r="M25" s="206"/>
      <c r="N25" s="206"/>
      <c r="O25" s="206"/>
    </row>
    <row r="26" spans="1:15" ht="18.75" customHeight="1">
      <c r="A26" s="63" t="s">
        <v>173</v>
      </c>
      <c r="B26" s="10">
        <v>1011</v>
      </c>
      <c r="C26" s="16">
        <v>-4</v>
      </c>
      <c r="D26" s="16">
        <v>-3</v>
      </c>
      <c r="E26" s="16">
        <v>-6</v>
      </c>
      <c r="F26" s="112">
        <f t="shared" si="1"/>
        <v>-6</v>
      </c>
      <c r="G26" s="16">
        <v>-2</v>
      </c>
      <c r="H26" s="16">
        <v>-2</v>
      </c>
      <c r="I26" s="16" t="s">
        <v>174</v>
      </c>
      <c r="J26" s="16">
        <v>-2</v>
      </c>
      <c r="K26" s="206"/>
      <c r="L26" s="206"/>
      <c r="M26" s="206"/>
      <c r="N26" s="206"/>
      <c r="O26" s="206"/>
    </row>
    <row r="27" spans="1:15" ht="18.75" customHeight="1">
      <c r="A27" s="63" t="s">
        <v>175</v>
      </c>
      <c r="B27" s="10">
        <v>1012</v>
      </c>
      <c r="C27" s="16" t="s">
        <v>174</v>
      </c>
      <c r="D27" s="16" t="s">
        <v>174</v>
      </c>
      <c r="E27" s="16" t="s">
        <v>174</v>
      </c>
      <c r="F27" s="112">
        <f t="shared" si="1"/>
        <v>0</v>
      </c>
      <c r="G27" s="16" t="s">
        <v>174</v>
      </c>
      <c r="H27" s="16" t="s">
        <v>174</v>
      </c>
      <c r="I27" s="16" t="s">
        <v>174</v>
      </c>
      <c r="J27" s="16" t="s">
        <v>174</v>
      </c>
      <c r="K27" s="206"/>
      <c r="L27" s="206"/>
      <c r="M27" s="206"/>
      <c r="N27" s="206"/>
      <c r="O27" s="206"/>
    </row>
    <row r="28" spans="1:15" ht="18.75" customHeight="1">
      <c r="A28" s="63" t="s">
        <v>176</v>
      </c>
      <c r="B28" s="10">
        <v>1013</v>
      </c>
      <c r="C28" s="16" t="s">
        <v>174</v>
      </c>
      <c r="D28" s="16" t="s">
        <v>174</v>
      </c>
      <c r="E28" s="16" t="s">
        <v>174</v>
      </c>
      <c r="F28" s="112">
        <f t="shared" si="1"/>
        <v>0</v>
      </c>
      <c r="G28" s="16" t="s">
        <v>174</v>
      </c>
      <c r="H28" s="16" t="s">
        <v>174</v>
      </c>
      <c r="I28" s="16" t="s">
        <v>174</v>
      </c>
      <c r="J28" s="16" t="s">
        <v>174</v>
      </c>
      <c r="K28" s="206"/>
      <c r="L28" s="206"/>
      <c r="M28" s="206"/>
      <c r="N28" s="206"/>
      <c r="O28" s="206"/>
    </row>
    <row r="29" spans="1:15" ht="18.75" customHeight="1">
      <c r="A29" s="63" t="s">
        <v>122</v>
      </c>
      <c r="B29" s="10">
        <v>1014</v>
      </c>
      <c r="C29" s="16" t="s">
        <v>174</v>
      </c>
      <c r="D29" s="16" t="s">
        <v>174</v>
      </c>
      <c r="E29" s="16" t="s">
        <v>174</v>
      </c>
      <c r="F29" s="112">
        <f t="shared" si="1"/>
        <v>0</v>
      </c>
      <c r="G29" s="16" t="s">
        <v>174</v>
      </c>
      <c r="H29" s="16" t="s">
        <v>174</v>
      </c>
      <c r="I29" s="16" t="s">
        <v>174</v>
      </c>
      <c r="J29" s="16" t="s">
        <v>174</v>
      </c>
      <c r="K29" s="206"/>
      <c r="L29" s="206"/>
      <c r="M29" s="206"/>
      <c r="N29" s="206"/>
      <c r="O29" s="206"/>
    </row>
    <row r="30" spans="1:15" ht="18.75" customHeight="1">
      <c r="A30" s="63" t="s">
        <v>177</v>
      </c>
      <c r="B30" s="10">
        <v>1015</v>
      </c>
      <c r="C30" s="16" t="s">
        <v>174</v>
      </c>
      <c r="D30" s="16" t="s">
        <v>174</v>
      </c>
      <c r="E30" s="16" t="s">
        <v>174</v>
      </c>
      <c r="F30" s="112">
        <f t="shared" si="1"/>
        <v>0</v>
      </c>
      <c r="G30" s="16" t="s">
        <v>174</v>
      </c>
      <c r="H30" s="16" t="s">
        <v>174</v>
      </c>
      <c r="I30" s="16" t="s">
        <v>174</v>
      </c>
      <c r="J30" s="16" t="s">
        <v>174</v>
      </c>
      <c r="K30" s="206"/>
      <c r="L30" s="206"/>
      <c r="M30" s="206"/>
      <c r="N30" s="206"/>
      <c r="O30" s="206"/>
    </row>
    <row r="31" spans="1:15" ht="46.5" customHeight="1">
      <c r="A31" s="63" t="s">
        <v>178</v>
      </c>
      <c r="B31" s="10">
        <v>1016</v>
      </c>
      <c r="C31" s="16" t="s">
        <v>174</v>
      </c>
      <c r="D31" s="16" t="s">
        <v>174</v>
      </c>
      <c r="E31" s="16" t="s">
        <v>174</v>
      </c>
      <c r="F31" s="112">
        <f t="shared" si="1"/>
        <v>0</v>
      </c>
      <c r="G31" s="16" t="s">
        <v>174</v>
      </c>
      <c r="H31" s="16" t="s">
        <v>174</v>
      </c>
      <c r="I31" s="16" t="s">
        <v>174</v>
      </c>
      <c r="J31" s="16" t="s">
        <v>174</v>
      </c>
      <c r="K31" s="206"/>
      <c r="L31" s="206"/>
      <c r="M31" s="206"/>
      <c r="N31" s="206"/>
      <c r="O31" s="206"/>
    </row>
    <row r="32" spans="1:15" ht="18.75" customHeight="1">
      <c r="A32" s="63" t="s">
        <v>179</v>
      </c>
      <c r="B32" s="10">
        <v>1017</v>
      </c>
      <c r="C32" s="16" t="s">
        <v>174</v>
      </c>
      <c r="D32" s="16" t="s">
        <v>174</v>
      </c>
      <c r="E32" s="16" t="s">
        <v>174</v>
      </c>
      <c r="F32" s="112">
        <f t="shared" si="1"/>
        <v>0</v>
      </c>
      <c r="G32" s="16" t="s">
        <v>174</v>
      </c>
      <c r="H32" s="16" t="s">
        <v>174</v>
      </c>
      <c r="I32" s="16" t="s">
        <v>174</v>
      </c>
      <c r="J32" s="16" t="s">
        <v>174</v>
      </c>
      <c r="K32" s="206"/>
      <c r="L32" s="206"/>
      <c r="M32" s="206"/>
      <c r="N32" s="206"/>
      <c r="O32" s="206"/>
    </row>
    <row r="33" spans="1:15" ht="18.75" customHeight="1">
      <c r="A33" s="63" t="s">
        <v>180</v>
      </c>
      <c r="B33" s="10">
        <v>1018</v>
      </c>
      <c r="C33" s="16" t="s">
        <v>174</v>
      </c>
      <c r="D33" s="16" t="s">
        <v>174</v>
      </c>
      <c r="E33" s="16" t="s">
        <v>174</v>
      </c>
      <c r="F33" s="112"/>
      <c r="G33" s="16" t="s">
        <v>174</v>
      </c>
      <c r="H33" s="16" t="s">
        <v>174</v>
      </c>
      <c r="I33" s="16" t="s">
        <v>174</v>
      </c>
      <c r="J33" s="16" t="s">
        <v>174</v>
      </c>
      <c r="K33" s="242"/>
      <c r="L33" s="243"/>
      <c r="M33" s="243"/>
      <c r="N33" s="243"/>
      <c r="O33" s="244"/>
    </row>
    <row r="34" spans="1:15" ht="18.75" customHeight="1">
      <c r="A34" s="63" t="s">
        <v>181</v>
      </c>
      <c r="B34" s="10">
        <v>1019</v>
      </c>
      <c r="C34" s="16" t="s">
        <v>174</v>
      </c>
      <c r="D34" s="16" t="s">
        <v>174</v>
      </c>
      <c r="E34" s="16" t="s">
        <v>174</v>
      </c>
      <c r="F34" s="112">
        <f t="shared" si="1"/>
        <v>0</v>
      </c>
      <c r="G34" s="16" t="s">
        <v>174</v>
      </c>
      <c r="H34" s="16" t="s">
        <v>174</v>
      </c>
      <c r="I34" s="16" t="s">
        <v>174</v>
      </c>
      <c r="J34" s="16" t="s">
        <v>174</v>
      </c>
      <c r="K34" s="206"/>
      <c r="L34" s="206"/>
      <c r="M34" s="206"/>
      <c r="N34" s="206"/>
      <c r="O34" s="206"/>
    </row>
    <row r="35" spans="1:15" ht="18.75" customHeight="1">
      <c r="A35" s="103" t="s">
        <v>182</v>
      </c>
      <c r="B35" s="31">
        <v>1020</v>
      </c>
      <c r="C35" s="14">
        <f>SUM(C24,C25)</f>
        <v>3324</v>
      </c>
      <c r="D35" s="14">
        <f t="shared" ref="D35:J35" si="2">SUM(D24,D25)</f>
        <v>2297</v>
      </c>
      <c r="E35" s="14">
        <f t="shared" si="2"/>
        <v>3224</v>
      </c>
      <c r="F35" s="14">
        <f t="shared" si="2"/>
        <v>3594</v>
      </c>
      <c r="G35" s="14">
        <f t="shared" si="2"/>
        <v>948</v>
      </c>
      <c r="H35" s="14">
        <f t="shared" si="2"/>
        <v>898</v>
      </c>
      <c r="I35" s="14">
        <f t="shared" si="2"/>
        <v>800</v>
      </c>
      <c r="J35" s="14">
        <f t="shared" si="2"/>
        <v>948</v>
      </c>
      <c r="K35" s="206"/>
      <c r="L35" s="206"/>
      <c r="M35" s="206"/>
      <c r="N35" s="206"/>
      <c r="O35" s="206"/>
    </row>
    <row r="36" spans="1:15" s="2" customFormat="1" ht="18.75" customHeight="1">
      <c r="A36" s="103" t="s">
        <v>183</v>
      </c>
      <c r="B36" s="31">
        <v>1030</v>
      </c>
      <c r="C36" s="110">
        <f>SUM(C37:C56,C58)</f>
        <v>-16913</v>
      </c>
      <c r="D36" s="110">
        <f>SUM(D37:D56,D58)</f>
        <v>-17470</v>
      </c>
      <c r="E36" s="110">
        <f>SUM(E37:E56,E58)</f>
        <v>-18679</v>
      </c>
      <c r="F36" s="110">
        <f t="shared" si="1"/>
        <v>-19944</v>
      </c>
      <c r="G36" s="110">
        <f>SUM(G37:G56,G58)</f>
        <v>-5758</v>
      </c>
      <c r="H36" s="110">
        <f>SUM(H37:H56,H58)</f>
        <v>-4229</v>
      </c>
      <c r="I36" s="110">
        <f>SUM(I37:I56,I58)</f>
        <v>-4148</v>
      </c>
      <c r="J36" s="110">
        <f>SUM(J37:J56,J58)</f>
        <v>-5809</v>
      </c>
      <c r="K36" s="206"/>
      <c r="L36" s="206"/>
      <c r="M36" s="206"/>
      <c r="N36" s="206"/>
      <c r="O36" s="206"/>
    </row>
    <row r="37" spans="1:15" ht="18.75" customHeight="1">
      <c r="A37" s="63" t="s">
        <v>184</v>
      </c>
      <c r="B37" s="113">
        <v>1031</v>
      </c>
      <c r="C37" s="16" t="s">
        <v>174</v>
      </c>
      <c r="D37" s="16" t="s">
        <v>174</v>
      </c>
      <c r="E37" s="16" t="s">
        <v>174</v>
      </c>
      <c r="F37" s="112">
        <f t="shared" si="1"/>
        <v>0</v>
      </c>
      <c r="G37" s="16" t="s">
        <v>174</v>
      </c>
      <c r="H37" s="16" t="s">
        <v>174</v>
      </c>
      <c r="I37" s="16" t="s">
        <v>174</v>
      </c>
      <c r="J37" s="16" t="s">
        <v>174</v>
      </c>
      <c r="K37" s="206"/>
      <c r="L37" s="206"/>
      <c r="M37" s="206"/>
      <c r="N37" s="206"/>
      <c r="O37" s="206"/>
    </row>
    <row r="38" spans="1:15" ht="18.75" customHeight="1">
      <c r="A38" s="63" t="s">
        <v>185</v>
      </c>
      <c r="B38" s="113">
        <v>1032</v>
      </c>
      <c r="C38" s="16" t="s">
        <v>174</v>
      </c>
      <c r="D38" s="16" t="s">
        <v>174</v>
      </c>
      <c r="E38" s="16" t="s">
        <v>174</v>
      </c>
      <c r="F38" s="112">
        <f t="shared" si="1"/>
        <v>0</v>
      </c>
      <c r="G38" s="16" t="s">
        <v>174</v>
      </c>
      <c r="H38" s="16" t="s">
        <v>174</v>
      </c>
      <c r="I38" s="16" t="s">
        <v>174</v>
      </c>
      <c r="J38" s="16" t="s">
        <v>174</v>
      </c>
      <c r="K38" s="206"/>
      <c r="L38" s="206"/>
      <c r="M38" s="206"/>
      <c r="N38" s="206"/>
      <c r="O38" s="206"/>
    </row>
    <row r="39" spans="1:15" ht="18.75" customHeight="1">
      <c r="A39" s="63" t="s">
        <v>186</v>
      </c>
      <c r="B39" s="113">
        <v>1033</v>
      </c>
      <c r="C39" s="16" t="s">
        <v>174</v>
      </c>
      <c r="D39" s="16" t="s">
        <v>174</v>
      </c>
      <c r="E39" s="16" t="s">
        <v>174</v>
      </c>
      <c r="F39" s="112">
        <f t="shared" si="1"/>
        <v>0</v>
      </c>
      <c r="G39" s="16" t="s">
        <v>174</v>
      </c>
      <c r="H39" s="16" t="s">
        <v>174</v>
      </c>
      <c r="I39" s="16" t="s">
        <v>174</v>
      </c>
      <c r="J39" s="16" t="s">
        <v>174</v>
      </c>
      <c r="K39" s="206"/>
      <c r="L39" s="206"/>
      <c r="M39" s="206"/>
      <c r="N39" s="206"/>
      <c r="O39" s="206"/>
    </row>
    <row r="40" spans="1:15" ht="18.75" customHeight="1">
      <c r="A40" s="63" t="s">
        <v>187</v>
      </c>
      <c r="B40" s="113">
        <v>1034</v>
      </c>
      <c r="C40" s="16" t="s">
        <v>174</v>
      </c>
      <c r="D40" s="16" t="s">
        <v>174</v>
      </c>
      <c r="E40" s="16" t="s">
        <v>174</v>
      </c>
      <c r="F40" s="112">
        <f t="shared" si="1"/>
        <v>0</v>
      </c>
      <c r="G40" s="16" t="s">
        <v>174</v>
      </c>
      <c r="H40" s="16" t="s">
        <v>174</v>
      </c>
      <c r="I40" s="16" t="s">
        <v>174</v>
      </c>
      <c r="J40" s="16" t="s">
        <v>174</v>
      </c>
      <c r="K40" s="206"/>
      <c r="L40" s="206"/>
      <c r="M40" s="206"/>
      <c r="N40" s="206"/>
      <c r="O40" s="206"/>
    </row>
    <row r="41" spans="1:15" ht="18.75" customHeight="1">
      <c r="A41" s="63" t="s">
        <v>188</v>
      </c>
      <c r="B41" s="113">
        <v>1035</v>
      </c>
      <c r="C41" s="16" t="s">
        <v>174</v>
      </c>
      <c r="D41" s="16" t="s">
        <v>174</v>
      </c>
      <c r="E41" s="16" t="s">
        <v>174</v>
      </c>
      <c r="F41" s="112">
        <f t="shared" si="1"/>
        <v>0</v>
      </c>
      <c r="G41" s="16" t="s">
        <v>174</v>
      </c>
      <c r="H41" s="16" t="s">
        <v>174</v>
      </c>
      <c r="I41" s="16" t="s">
        <v>174</v>
      </c>
      <c r="J41" s="16" t="s">
        <v>174</v>
      </c>
      <c r="K41" s="206"/>
      <c r="L41" s="206"/>
      <c r="M41" s="206"/>
      <c r="N41" s="206"/>
      <c r="O41" s="206"/>
    </row>
    <row r="42" spans="1:15" ht="18.75" customHeight="1">
      <c r="A42" s="63" t="s">
        <v>189</v>
      </c>
      <c r="B42" s="113">
        <v>1036</v>
      </c>
      <c r="C42" s="16" t="s">
        <v>174</v>
      </c>
      <c r="D42" s="16" t="s">
        <v>174</v>
      </c>
      <c r="E42" s="16" t="s">
        <v>174</v>
      </c>
      <c r="F42" s="112">
        <f t="shared" si="1"/>
        <v>0</v>
      </c>
      <c r="G42" s="16" t="s">
        <v>174</v>
      </c>
      <c r="H42" s="16" t="s">
        <v>174</v>
      </c>
      <c r="I42" s="16" t="s">
        <v>174</v>
      </c>
      <c r="J42" s="16" t="s">
        <v>174</v>
      </c>
      <c r="K42" s="206"/>
      <c r="L42" s="206"/>
      <c r="M42" s="206"/>
      <c r="N42" s="206"/>
      <c r="O42" s="206"/>
    </row>
    <row r="43" spans="1:15" ht="18.75" customHeight="1">
      <c r="A43" s="63" t="s">
        <v>190</v>
      </c>
      <c r="B43" s="113">
        <v>1037</v>
      </c>
      <c r="C43" s="16">
        <v>-27</v>
      </c>
      <c r="D43" s="16">
        <v>-20</v>
      </c>
      <c r="E43" s="16">
        <v>-40</v>
      </c>
      <c r="F43" s="112">
        <f t="shared" si="1"/>
        <v>-40</v>
      </c>
      <c r="G43" s="16">
        <v>-10</v>
      </c>
      <c r="H43" s="16">
        <v>-10</v>
      </c>
      <c r="I43" s="16">
        <v>-10</v>
      </c>
      <c r="J43" s="16">
        <v>-10</v>
      </c>
      <c r="K43" s="206"/>
      <c r="L43" s="206"/>
      <c r="M43" s="206"/>
      <c r="N43" s="206"/>
      <c r="O43" s="206"/>
    </row>
    <row r="44" spans="1:15" ht="18.75" customHeight="1">
      <c r="A44" s="63" t="s">
        <v>191</v>
      </c>
      <c r="B44" s="113">
        <v>1038</v>
      </c>
      <c r="C44" s="16">
        <v>-8443</v>
      </c>
      <c r="D44" s="16">
        <v>-8808</v>
      </c>
      <c r="E44" s="16">
        <v>-8800</v>
      </c>
      <c r="F44" s="112">
        <f t="shared" si="1"/>
        <v>-10248</v>
      </c>
      <c r="G44" s="16">
        <v>-2562</v>
      </c>
      <c r="H44" s="16">
        <v>-2562</v>
      </c>
      <c r="I44" s="16">
        <v>-2562</v>
      </c>
      <c r="J44" s="16">
        <v>-2562</v>
      </c>
      <c r="K44" s="206"/>
      <c r="L44" s="206"/>
      <c r="M44" s="206"/>
      <c r="N44" s="206"/>
      <c r="O44" s="206"/>
    </row>
    <row r="45" spans="1:15" ht="18.75" customHeight="1">
      <c r="A45" s="63" t="s">
        <v>192</v>
      </c>
      <c r="B45" s="113">
        <v>1039</v>
      </c>
      <c r="C45" s="16">
        <v>-1837</v>
      </c>
      <c r="D45" s="16">
        <v>-1940</v>
      </c>
      <c r="E45" s="16">
        <v>-1941</v>
      </c>
      <c r="F45" s="112">
        <f t="shared" si="1"/>
        <v>-2256</v>
      </c>
      <c r="G45" s="16">
        <v>-564</v>
      </c>
      <c r="H45" s="16">
        <v>-564</v>
      </c>
      <c r="I45" s="16">
        <v>-564</v>
      </c>
      <c r="J45" s="16">
        <v>-564</v>
      </c>
      <c r="K45" s="206"/>
      <c r="L45" s="206"/>
      <c r="M45" s="206"/>
      <c r="N45" s="206"/>
      <c r="O45" s="206"/>
    </row>
    <row r="46" spans="1:15" ht="42">
      <c r="A46" s="63" t="s">
        <v>193</v>
      </c>
      <c r="B46" s="113">
        <v>1040</v>
      </c>
      <c r="C46" s="16">
        <v>-1377</v>
      </c>
      <c r="D46" s="16">
        <v>-800</v>
      </c>
      <c r="E46" s="16">
        <v>-1460</v>
      </c>
      <c r="F46" s="112">
        <f t="shared" si="1"/>
        <v>-1000</v>
      </c>
      <c r="G46" s="16">
        <v>-250</v>
      </c>
      <c r="H46" s="16">
        <v>-250</v>
      </c>
      <c r="I46" s="16">
        <v>-250</v>
      </c>
      <c r="J46" s="16">
        <v>-250</v>
      </c>
      <c r="K46" s="206"/>
      <c r="L46" s="206"/>
      <c r="M46" s="206"/>
      <c r="N46" s="206"/>
      <c r="O46" s="206"/>
    </row>
    <row r="47" spans="1:15" ht="42">
      <c r="A47" s="63" t="s">
        <v>194</v>
      </c>
      <c r="B47" s="113">
        <v>1041</v>
      </c>
      <c r="C47" s="16" t="s">
        <v>174</v>
      </c>
      <c r="D47" s="16" t="s">
        <v>174</v>
      </c>
      <c r="E47" s="16" t="s">
        <v>174</v>
      </c>
      <c r="F47" s="112">
        <f t="shared" si="1"/>
        <v>0</v>
      </c>
      <c r="G47" s="16" t="s">
        <v>174</v>
      </c>
      <c r="H47" s="16" t="s">
        <v>174</v>
      </c>
      <c r="I47" s="16" t="s">
        <v>174</v>
      </c>
      <c r="J47" s="16" t="s">
        <v>174</v>
      </c>
      <c r="K47" s="206"/>
      <c r="L47" s="206"/>
      <c r="M47" s="206"/>
      <c r="N47" s="206"/>
      <c r="O47" s="206"/>
    </row>
    <row r="48" spans="1:15" ht="18.75" customHeight="1">
      <c r="A48" s="63" t="s">
        <v>195</v>
      </c>
      <c r="B48" s="113">
        <v>1042</v>
      </c>
      <c r="C48" s="16" t="s">
        <v>174</v>
      </c>
      <c r="D48" s="16" t="s">
        <v>174</v>
      </c>
      <c r="E48" s="16" t="s">
        <v>174</v>
      </c>
      <c r="F48" s="112">
        <f t="shared" si="1"/>
        <v>0</v>
      </c>
      <c r="G48" s="16" t="s">
        <v>174</v>
      </c>
      <c r="H48" s="16" t="s">
        <v>174</v>
      </c>
      <c r="I48" s="16" t="s">
        <v>174</v>
      </c>
      <c r="J48" s="16" t="s">
        <v>174</v>
      </c>
      <c r="K48" s="206"/>
      <c r="L48" s="206"/>
      <c r="M48" s="206"/>
      <c r="N48" s="206"/>
      <c r="O48" s="206"/>
    </row>
    <row r="49" spans="1:15" ht="18.75" customHeight="1">
      <c r="A49" s="63" t="s">
        <v>196</v>
      </c>
      <c r="B49" s="113">
        <v>1043</v>
      </c>
      <c r="C49" s="16" t="s">
        <v>174</v>
      </c>
      <c r="D49" s="16">
        <v>-2</v>
      </c>
      <c r="E49" s="16">
        <v>0</v>
      </c>
      <c r="F49" s="112">
        <f t="shared" si="1"/>
        <v>-6</v>
      </c>
      <c r="G49" s="16">
        <v>0</v>
      </c>
      <c r="H49" s="16">
        <v>-2</v>
      </c>
      <c r="I49" s="16">
        <v>-2</v>
      </c>
      <c r="J49" s="16">
        <v>-2</v>
      </c>
      <c r="K49" s="206"/>
      <c r="L49" s="206"/>
      <c r="M49" s="206"/>
      <c r="N49" s="206"/>
      <c r="O49" s="206"/>
    </row>
    <row r="50" spans="1:15" ht="18.75" customHeight="1">
      <c r="A50" s="63" t="s">
        <v>197</v>
      </c>
      <c r="B50" s="113">
        <v>1044</v>
      </c>
      <c r="C50" s="16">
        <v>-104</v>
      </c>
      <c r="D50" s="16">
        <v>-60</v>
      </c>
      <c r="E50" s="16">
        <v>-290</v>
      </c>
      <c r="F50" s="112">
        <f t="shared" si="1"/>
        <v>-100</v>
      </c>
      <c r="G50" s="16">
        <v>-25</v>
      </c>
      <c r="H50" s="16">
        <v>-25</v>
      </c>
      <c r="I50" s="16">
        <v>-25</v>
      </c>
      <c r="J50" s="16">
        <v>-25</v>
      </c>
      <c r="K50" s="206"/>
      <c r="L50" s="206"/>
      <c r="M50" s="206"/>
      <c r="N50" s="206"/>
      <c r="O50" s="206"/>
    </row>
    <row r="51" spans="1:15" ht="18.75" customHeight="1">
      <c r="A51" s="63" t="s">
        <v>198</v>
      </c>
      <c r="B51" s="113">
        <v>1045</v>
      </c>
      <c r="C51" s="16" t="s">
        <v>174</v>
      </c>
      <c r="D51" s="16" t="s">
        <v>174</v>
      </c>
      <c r="E51" s="16" t="s">
        <v>174</v>
      </c>
      <c r="F51" s="112">
        <f t="shared" si="1"/>
        <v>0</v>
      </c>
      <c r="G51" s="16" t="s">
        <v>174</v>
      </c>
      <c r="H51" s="16" t="s">
        <v>174</v>
      </c>
      <c r="I51" s="16" t="s">
        <v>174</v>
      </c>
      <c r="J51" s="16" t="s">
        <v>174</v>
      </c>
      <c r="K51" s="206"/>
      <c r="L51" s="206"/>
      <c r="M51" s="206"/>
      <c r="N51" s="206"/>
      <c r="O51" s="206"/>
    </row>
    <row r="52" spans="1:15" ht="18.75" customHeight="1">
      <c r="A52" s="63" t="s">
        <v>199</v>
      </c>
      <c r="B52" s="113">
        <v>1046</v>
      </c>
      <c r="C52" s="16" t="s">
        <v>174</v>
      </c>
      <c r="D52" s="16" t="s">
        <v>174</v>
      </c>
      <c r="E52" s="16" t="s">
        <v>174</v>
      </c>
      <c r="F52" s="112">
        <f t="shared" si="1"/>
        <v>0</v>
      </c>
      <c r="G52" s="16" t="s">
        <v>174</v>
      </c>
      <c r="H52" s="16" t="s">
        <v>174</v>
      </c>
      <c r="I52" s="16" t="s">
        <v>174</v>
      </c>
      <c r="J52" s="16" t="s">
        <v>174</v>
      </c>
      <c r="K52" s="206"/>
      <c r="L52" s="206"/>
      <c r="M52" s="206"/>
      <c r="N52" s="206"/>
      <c r="O52" s="206"/>
    </row>
    <row r="53" spans="1:15" ht="18.75" customHeight="1">
      <c r="A53" s="63" t="s">
        <v>200</v>
      </c>
      <c r="B53" s="113">
        <v>1047</v>
      </c>
      <c r="C53" s="16" t="s">
        <v>174</v>
      </c>
      <c r="D53" s="16" t="s">
        <v>174</v>
      </c>
      <c r="E53" s="16" t="s">
        <v>174</v>
      </c>
      <c r="F53" s="112">
        <f t="shared" si="1"/>
        <v>0</v>
      </c>
      <c r="G53" s="16" t="s">
        <v>174</v>
      </c>
      <c r="H53" s="16" t="s">
        <v>174</v>
      </c>
      <c r="I53" s="16" t="s">
        <v>174</v>
      </c>
      <c r="J53" s="16" t="s">
        <v>174</v>
      </c>
      <c r="K53" s="206"/>
      <c r="L53" s="206"/>
      <c r="M53" s="206"/>
      <c r="N53" s="206"/>
      <c r="O53" s="206"/>
    </row>
    <row r="54" spans="1:15" ht="18.75" customHeight="1">
      <c r="A54" s="63" t="s">
        <v>201</v>
      </c>
      <c r="B54" s="113">
        <v>1048</v>
      </c>
      <c r="C54" s="16">
        <v>-2</v>
      </c>
      <c r="D54" s="16">
        <v>-2</v>
      </c>
      <c r="E54" s="16">
        <v>0</v>
      </c>
      <c r="F54" s="112">
        <f t="shared" si="1"/>
        <v>0</v>
      </c>
      <c r="G54" s="16">
        <v>0</v>
      </c>
      <c r="H54" s="16">
        <v>0</v>
      </c>
      <c r="I54" s="16">
        <v>0</v>
      </c>
      <c r="J54" s="16">
        <v>0</v>
      </c>
      <c r="K54" s="206"/>
      <c r="L54" s="206"/>
      <c r="M54" s="206"/>
      <c r="N54" s="206"/>
      <c r="O54" s="206"/>
    </row>
    <row r="55" spans="1:15" ht="18.75" customHeight="1">
      <c r="A55" s="63" t="s">
        <v>202</v>
      </c>
      <c r="B55" s="113">
        <v>1049</v>
      </c>
      <c r="C55" s="16">
        <v>-2</v>
      </c>
      <c r="D55" s="16">
        <v>-2</v>
      </c>
      <c r="E55" s="16">
        <v>-5</v>
      </c>
      <c r="F55" s="112">
        <f t="shared" si="1"/>
        <v>-4</v>
      </c>
      <c r="G55" s="16">
        <v>0</v>
      </c>
      <c r="H55" s="16">
        <v>-4</v>
      </c>
      <c r="I55" s="16">
        <v>0</v>
      </c>
      <c r="J55" s="16">
        <v>0</v>
      </c>
      <c r="K55" s="206"/>
      <c r="L55" s="206"/>
      <c r="M55" s="206"/>
      <c r="N55" s="206"/>
      <c r="O55" s="206"/>
    </row>
    <row r="56" spans="1:15" ht="42">
      <c r="A56" s="63" t="s">
        <v>203</v>
      </c>
      <c r="B56" s="113">
        <v>1050</v>
      </c>
      <c r="C56" s="16">
        <v>-1095</v>
      </c>
      <c r="D56" s="16">
        <v>-680</v>
      </c>
      <c r="E56" s="16">
        <v>-1250</v>
      </c>
      <c r="F56" s="112">
        <f t="shared" si="1"/>
        <v>-570</v>
      </c>
      <c r="G56" s="16">
        <v>-150</v>
      </c>
      <c r="H56" s="16">
        <v>-150</v>
      </c>
      <c r="I56" s="16">
        <v>-120</v>
      </c>
      <c r="J56" s="16">
        <v>-150</v>
      </c>
      <c r="K56" s="206"/>
      <c r="L56" s="206"/>
      <c r="M56" s="206"/>
      <c r="N56" s="206"/>
      <c r="O56" s="206"/>
    </row>
    <row r="57" spans="1:15" ht="18.75" customHeight="1">
      <c r="A57" s="63" t="s">
        <v>204</v>
      </c>
      <c r="B57" s="114" t="s">
        <v>205</v>
      </c>
      <c r="C57" s="16">
        <v>-868</v>
      </c>
      <c r="D57" s="16">
        <v>-450</v>
      </c>
      <c r="E57" s="16">
        <v>-1110</v>
      </c>
      <c r="F57" s="112">
        <f t="shared" si="1"/>
        <v>-350</v>
      </c>
      <c r="G57" s="16">
        <v>-100</v>
      </c>
      <c r="H57" s="16">
        <v>-100</v>
      </c>
      <c r="I57" s="16">
        <v>-50</v>
      </c>
      <c r="J57" s="16">
        <v>-100</v>
      </c>
      <c r="K57" s="206"/>
      <c r="L57" s="206"/>
      <c r="M57" s="206"/>
      <c r="N57" s="206"/>
      <c r="O57" s="206"/>
    </row>
    <row r="58" spans="1:15" ht="18.75" customHeight="1">
      <c r="A58" s="63" t="s">
        <v>206</v>
      </c>
      <c r="B58" s="113">
        <v>1051</v>
      </c>
      <c r="C58" s="16">
        <f>C59+C60+C61+C62</f>
        <v>-4026</v>
      </c>
      <c r="D58" s="16">
        <f>D59+D60+D61+D62</f>
        <v>-5156</v>
      </c>
      <c r="E58" s="16">
        <f t="shared" ref="E58" si="3">E59+E60+E61+E62</f>
        <v>-4893</v>
      </c>
      <c r="F58" s="112">
        <f t="shared" si="1"/>
        <v>-5720</v>
      </c>
      <c r="G58" s="16">
        <f t="shared" ref="G58:J58" si="4">G59+G60+G61+G62</f>
        <v>-2197</v>
      </c>
      <c r="H58" s="16">
        <f t="shared" si="4"/>
        <v>-662</v>
      </c>
      <c r="I58" s="16">
        <f t="shared" si="4"/>
        <v>-615</v>
      </c>
      <c r="J58" s="16">
        <f t="shared" si="4"/>
        <v>-2246</v>
      </c>
      <c r="K58" s="206"/>
      <c r="L58" s="206"/>
      <c r="M58" s="206"/>
      <c r="N58" s="206"/>
      <c r="O58" s="206"/>
    </row>
    <row r="59" spans="1:15" ht="18.75" customHeight="1">
      <c r="A59" s="63" t="s">
        <v>431</v>
      </c>
      <c r="B59" s="113" t="s">
        <v>435</v>
      </c>
      <c r="C59" s="16">
        <v>-1207</v>
      </c>
      <c r="D59" s="16">
        <v>-270</v>
      </c>
      <c r="E59" s="16">
        <v>-1295</v>
      </c>
      <c r="F59" s="112">
        <f t="shared" si="1"/>
        <v>-250</v>
      </c>
      <c r="G59" s="16">
        <v>-50</v>
      </c>
      <c r="H59" s="16">
        <v>-50</v>
      </c>
      <c r="I59" s="16">
        <v>-50</v>
      </c>
      <c r="J59" s="16">
        <v>-100</v>
      </c>
      <c r="K59" s="18"/>
      <c r="L59" s="18"/>
      <c r="M59" s="18"/>
      <c r="N59" s="18"/>
      <c r="O59" s="18"/>
    </row>
    <row r="60" spans="1:15" ht="18.75" customHeight="1">
      <c r="A60" s="63" t="s">
        <v>432</v>
      </c>
      <c r="B60" s="113" t="s">
        <v>436</v>
      </c>
      <c r="C60" s="16">
        <v>-2756</v>
      </c>
      <c r="D60" s="16">
        <v>-4782</v>
      </c>
      <c r="E60" s="16">
        <v>-3512</v>
      </c>
      <c r="F60" s="112">
        <f t="shared" si="1"/>
        <v>-5380</v>
      </c>
      <c r="G60" s="16">
        <v>-2122</v>
      </c>
      <c r="H60" s="16">
        <v>-587</v>
      </c>
      <c r="I60" s="16">
        <v>-550</v>
      </c>
      <c r="J60" s="16">
        <v>-2121</v>
      </c>
      <c r="K60" s="18"/>
      <c r="L60" s="18"/>
      <c r="M60" s="18"/>
      <c r="N60" s="18"/>
      <c r="O60" s="18"/>
    </row>
    <row r="61" spans="1:15" ht="18.75" customHeight="1">
      <c r="A61" s="63" t="s">
        <v>433</v>
      </c>
      <c r="B61" s="113" t="s">
        <v>437</v>
      </c>
      <c r="C61" s="16">
        <v>-48</v>
      </c>
      <c r="D61" s="16">
        <v>-80</v>
      </c>
      <c r="E61" s="16">
        <v>-70</v>
      </c>
      <c r="F61" s="112">
        <f t="shared" si="1"/>
        <v>-70</v>
      </c>
      <c r="G61" s="16">
        <v>-20</v>
      </c>
      <c r="H61" s="16">
        <v>-20</v>
      </c>
      <c r="I61" s="16">
        <v>-10</v>
      </c>
      <c r="J61" s="16">
        <v>-20</v>
      </c>
      <c r="K61" s="18"/>
      <c r="L61" s="18"/>
      <c r="M61" s="18"/>
      <c r="N61" s="18"/>
      <c r="O61" s="18"/>
    </row>
    <row r="62" spans="1:15" ht="18.75" customHeight="1">
      <c r="A62" s="63" t="s">
        <v>434</v>
      </c>
      <c r="B62" s="113" t="s">
        <v>438</v>
      </c>
      <c r="C62" s="16">
        <v>-15</v>
      </c>
      <c r="D62" s="16">
        <v>-24</v>
      </c>
      <c r="E62" s="16">
        <v>-16</v>
      </c>
      <c r="F62" s="112">
        <f t="shared" si="1"/>
        <v>-20</v>
      </c>
      <c r="G62" s="16">
        <v>-5</v>
      </c>
      <c r="H62" s="16">
        <v>-5</v>
      </c>
      <c r="I62" s="16">
        <v>-5</v>
      </c>
      <c r="J62" s="16">
        <v>-5</v>
      </c>
      <c r="K62" s="18"/>
      <c r="L62" s="18"/>
      <c r="M62" s="18"/>
      <c r="N62" s="18"/>
      <c r="O62" s="18"/>
    </row>
    <row r="63" spans="1:15" s="2" customFormat="1" ht="18.75" customHeight="1">
      <c r="A63" s="103" t="s">
        <v>207</v>
      </c>
      <c r="B63" s="31">
        <v>1060</v>
      </c>
      <c r="C63" s="110">
        <f>SUM(C64:C70)</f>
        <v>0</v>
      </c>
      <c r="D63" s="110">
        <f>SUM(D64:D70)</f>
        <v>0</v>
      </c>
      <c r="E63" s="110">
        <f>SUM(E64:E70)</f>
        <v>0</v>
      </c>
      <c r="F63" s="110">
        <f t="shared" si="1"/>
        <v>0</v>
      </c>
      <c r="G63" s="110">
        <f>SUM(G64:G70)</f>
        <v>0</v>
      </c>
      <c r="H63" s="110">
        <f>SUM(H64:H70)</f>
        <v>0</v>
      </c>
      <c r="I63" s="110">
        <f>SUM(I64:I70)</f>
        <v>0</v>
      </c>
      <c r="J63" s="110">
        <f>SUM(J64:J70)</f>
        <v>0</v>
      </c>
      <c r="K63" s="206"/>
      <c r="L63" s="206"/>
      <c r="M63" s="206"/>
      <c r="N63" s="206"/>
      <c r="O63" s="206"/>
    </row>
    <row r="64" spans="1:15" ht="18.75" customHeight="1">
      <c r="A64" s="63" t="s">
        <v>208</v>
      </c>
      <c r="B64" s="115">
        <v>1061</v>
      </c>
      <c r="C64" s="16" t="s">
        <v>174</v>
      </c>
      <c r="D64" s="16" t="s">
        <v>174</v>
      </c>
      <c r="E64" s="16" t="s">
        <v>174</v>
      </c>
      <c r="F64" s="112">
        <f t="shared" si="1"/>
        <v>0</v>
      </c>
      <c r="G64" s="16" t="s">
        <v>174</v>
      </c>
      <c r="H64" s="16" t="s">
        <v>174</v>
      </c>
      <c r="I64" s="16" t="s">
        <v>174</v>
      </c>
      <c r="J64" s="16" t="s">
        <v>174</v>
      </c>
      <c r="K64" s="206"/>
      <c r="L64" s="206"/>
      <c r="M64" s="206"/>
      <c r="N64" s="206"/>
      <c r="O64" s="206"/>
    </row>
    <row r="65" spans="1:15" ht="18.75" customHeight="1">
      <c r="A65" s="63" t="s">
        <v>209</v>
      </c>
      <c r="B65" s="115">
        <v>1062</v>
      </c>
      <c r="C65" s="16" t="s">
        <v>174</v>
      </c>
      <c r="D65" s="16" t="s">
        <v>174</v>
      </c>
      <c r="E65" s="16" t="s">
        <v>174</v>
      </c>
      <c r="F65" s="112">
        <f t="shared" si="1"/>
        <v>0</v>
      </c>
      <c r="G65" s="16" t="s">
        <v>174</v>
      </c>
      <c r="H65" s="16" t="s">
        <v>174</v>
      </c>
      <c r="I65" s="16" t="s">
        <v>174</v>
      </c>
      <c r="J65" s="16" t="s">
        <v>174</v>
      </c>
      <c r="K65" s="206"/>
      <c r="L65" s="206"/>
      <c r="M65" s="206"/>
      <c r="N65" s="206"/>
      <c r="O65" s="206"/>
    </row>
    <row r="66" spans="1:15" ht="18.75" customHeight="1">
      <c r="A66" s="63" t="s">
        <v>191</v>
      </c>
      <c r="B66" s="115">
        <v>1063</v>
      </c>
      <c r="C66" s="16" t="s">
        <v>174</v>
      </c>
      <c r="D66" s="16" t="s">
        <v>174</v>
      </c>
      <c r="E66" s="16" t="s">
        <v>174</v>
      </c>
      <c r="F66" s="112">
        <f t="shared" si="1"/>
        <v>0</v>
      </c>
      <c r="G66" s="16" t="s">
        <v>174</v>
      </c>
      <c r="H66" s="16" t="s">
        <v>174</v>
      </c>
      <c r="I66" s="16" t="s">
        <v>174</v>
      </c>
      <c r="J66" s="16" t="s">
        <v>174</v>
      </c>
      <c r="K66" s="206"/>
      <c r="L66" s="206"/>
      <c r="M66" s="206"/>
      <c r="N66" s="206"/>
      <c r="O66" s="206"/>
    </row>
    <row r="67" spans="1:15" ht="18.75" customHeight="1">
      <c r="A67" s="63" t="s">
        <v>192</v>
      </c>
      <c r="B67" s="115">
        <v>1064</v>
      </c>
      <c r="C67" s="16" t="s">
        <v>174</v>
      </c>
      <c r="D67" s="16" t="s">
        <v>174</v>
      </c>
      <c r="E67" s="16" t="s">
        <v>174</v>
      </c>
      <c r="F67" s="112">
        <f t="shared" si="1"/>
        <v>0</v>
      </c>
      <c r="G67" s="16" t="s">
        <v>174</v>
      </c>
      <c r="H67" s="16" t="s">
        <v>174</v>
      </c>
      <c r="I67" s="16" t="s">
        <v>174</v>
      </c>
      <c r="J67" s="16" t="s">
        <v>174</v>
      </c>
      <c r="K67" s="206"/>
      <c r="L67" s="206"/>
      <c r="M67" s="206"/>
      <c r="N67" s="206"/>
      <c r="O67" s="206"/>
    </row>
    <row r="68" spans="1:15" ht="18.75" customHeight="1">
      <c r="A68" s="63" t="s">
        <v>210</v>
      </c>
      <c r="B68" s="115">
        <v>1065</v>
      </c>
      <c r="C68" s="16" t="s">
        <v>174</v>
      </c>
      <c r="D68" s="16" t="s">
        <v>174</v>
      </c>
      <c r="E68" s="16" t="s">
        <v>174</v>
      </c>
      <c r="F68" s="112">
        <f t="shared" si="1"/>
        <v>0</v>
      </c>
      <c r="G68" s="16" t="s">
        <v>174</v>
      </c>
      <c r="H68" s="16" t="s">
        <v>174</v>
      </c>
      <c r="I68" s="16" t="s">
        <v>174</v>
      </c>
      <c r="J68" s="16" t="s">
        <v>174</v>
      </c>
      <c r="K68" s="206"/>
      <c r="L68" s="206"/>
      <c r="M68" s="206"/>
      <c r="N68" s="206"/>
      <c r="O68" s="206"/>
    </row>
    <row r="69" spans="1:15" ht="18.75" customHeight="1">
      <c r="A69" s="63" t="s">
        <v>211</v>
      </c>
      <c r="B69" s="115">
        <v>1066</v>
      </c>
      <c r="C69" s="16" t="s">
        <v>174</v>
      </c>
      <c r="D69" s="16" t="s">
        <v>174</v>
      </c>
      <c r="E69" s="16" t="s">
        <v>174</v>
      </c>
      <c r="F69" s="112">
        <f t="shared" si="1"/>
        <v>0</v>
      </c>
      <c r="G69" s="16" t="s">
        <v>174</v>
      </c>
      <c r="H69" s="16" t="s">
        <v>174</v>
      </c>
      <c r="I69" s="16" t="s">
        <v>174</v>
      </c>
      <c r="J69" s="16" t="s">
        <v>174</v>
      </c>
      <c r="K69" s="206"/>
      <c r="L69" s="206"/>
      <c r="M69" s="206"/>
      <c r="N69" s="206"/>
      <c r="O69" s="206"/>
    </row>
    <row r="70" spans="1:15" ht="18.75" customHeight="1">
      <c r="A70" s="63" t="s">
        <v>212</v>
      </c>
      <c r="B70" s="115">
        <v>1067</v>
      </c>
      <c r="C70" s="16" t="s">
        <v>174</v>
      </c>
      <c r="D70" s="16" t="s">
        <v>174</v>
      </c>
      <c r="E70" s="16" t="s">
        <v>174</v>
      </c>
      <c r="F70" s="112">
        <f t="shared" si="1"/>
        <v>0</v>
      </c>
      <c r="G70" s="16" t="s">
        <v>174</v>
      </c>
      <c r="H70" s="16" t="s">
        <v>174</v>
      </c>
      <c r="I70" s="16" t="s">
        <v>174</v>
      </c>
      <c r="J70" s="16" t="s">
        <v>174</v>
      </c>
      <c r="K70" s="206"/>
      <c r="L70" s="206"/>
      <c r="M70" s="206"/>
      <c r="N70" s="206"/>
      <c r="O70" s="206"/>
    </row>
    <row r="71" spans="1:15" s="2" customFormat="1" ht="18.75" customHeight="1">
      <c r="A71" s="103" t="s">
        <v>213</v>
      </c>
      <c r="B71" s="31">
        <v>1070</v>
      </c>
      <c r="C71" s="110">
        <f>SUM(C72:C74)</f>
        <v>12483</v>
      </c>
      <c r="D71" s="110">
        <f>SUM(D72:D74)</f>
        <v>14234</v>
      </c>
      <c r="E71" s="110">
        <f>SUM(E72:E74)</f>
        <v>14291</v>
      </c>
      <c r="F71" s="110">
        <f t="shared" si="1"/>
        <v>15426</v>
      </c>
      <c r="G71" s="110">
        <f>SUM(G72:G74)</f>
        <v>4588</v>
      </c>
      <c r="H71" s="110">
        <f>SUM(H72:H74)</f>
        <v>3103</v>
      </c>
      <c r="I71" s="110">
        <f>SUM(I72:I74)</f>
        <v>2986</v>
      </c>
      <c r="J71" s="110">
        <f>SUM(J72:J74)</f>
        <v>4749</v>
      </c>
      <c r="K71" s="206"/>
      <c r="L71" s="206"/>
      <c r="M71" s="206"/>
      <c r="N71" s="206"/>
      <c r="O71" s="206"/>
    </row>
    <row r="72" spans="1:15" ht="18.75" customHeight="1">
      <c r="A72" s="63" t="s">
        <v>214</v>
      </c>
      <c r="B72" s="115">
        <v>1071</v>
      </c>
      <c r="C72" s="16"/>
      <c r="D72" s="16"/>
      <c r="E72" s="16"/>
      <c r="F72" s="112">
        <f t="shared" si="1"/>
        <v>0</v>
      </c>
      <c r="G72" s="16"/>
      <c r="H72" s="16"/>
      <c r="I72" s="16"/>
      <c r="J72" s="16"/>
      <c r="K72" s="206"/>
      <c r="L72" s="206"/>
      <c r="M72" s="206"/>
      <c r="N72" s="206"/>
      <c r="O72" s="206"/>
    </row>
    <row r="73" spans="1:15" ht="18.75" customHeight="1">
      <c r="A73" s="63" t="s">
        <v>215</v>
      </c>
      <c r="B73" s="115">
        <v>1072</v>
      </c>
      <c r="C73" s="16"/>
      <c r="D73" s="16"/>
      <c r="E73" s="16"/>
      <c r="F73" s="112">
        <f t="shared" si="1"/>
        <v>0</v>
      </c>
      <c r="G73" s="16"/>
      <c r="H73" s="16"/>
      <c r="I73" s="16"/>
      <c r="J73" s="16"/>
      <c r="K73" s="206"/>
      <c r="L73" s="206"/>
      <c r="M73" s="206"/>
      <c r="N73" s="206"/>
      <c r="O73" s="206"/>
    </row>
    <row r="74" spans="1:15" ht="18.75" customHeight="1">
      <c r="A74" s="63" t="s">
        <v>216</v>
      </c>
      <c r="B74" s="115">
        <v>1073</v>
      </c>
      <c r="C74" s="16">
        <f>C75+C76+C77</f>
        <v>12483</v>
      </c>
      <c r="D74" s="16">
        <f t="shared" ref="D74:E74" si="5">D75+D76+D77</f>
        <v>14234</v>
      </c>
      <c r="E74" s="16">
        <f t="shared" si="5"/>
        <v>14291</v>
      </c>
      <c r="F74" s="112">
        <f t="shared" si="1"/>
        <v>15426</v>
      </c>
      <c r="G74" s="16">
        <f t="shared" ref="G74:J74" si="6">G75+G76+G77</f>
        <v>4588</v>
      </c>
      <c r="H74" s="16">
        <f t="shared" si="6"/>
        <v>3103</v>
      </c>
      <c r="I74" s="16">
        <f t="shared" si="6"/>
        <v>2986</v>
      </c>
      <c r="J74" s="16">
        <f t="shared" si="6"/>
        <v>4749</v>
      </c>
      <c r="K74" s="206"/>
      <c r="L74" s="206"/>
      <c r="M74" s="206"/>
      <c r="N74" s="206"/>
      <c r="O74" s="206"/>
    </row>
    <row r="75" spans="1:15" ht="18.75" customHeight="1">
      <c r="A75" s="63" t="s">
        <v>439</v>
      </c>
      <c r="B75" s="115" t="s">
        <v>442</v>
      </c>
      <c r="C75" s="16">
        <v>194</v>
      </c>
      <c r="D75" s="16">
        <v>200</v>
      </c>
      <c r="E75" s="16">
        <v>287</v>
      </c>
      <c r="F75" s="112">
        <f t="shared" si="1"/>
        <v>300</v>
      </c>
      <c r="G75" s="16">
        <v>75</v>
      </c>
      <c r="H75" s="16">
        <v>75</v>
      </c>
      <c r="I75" s="16">
        <v>75</v>
      </c>
      <c r="J75" s="16">
        <v>75</v>
      </c>
      <c r="K75" s="18"/>
      <c r="L75" s="18"/>
      <c r="M75" s="18"/>
      <c r="N75" s="18"/>
      <c r="O75" s="18"/>
    </row>
    <row r="76" spans="1:15" ht="18.75" customHeight="1">
      <c r="A76" s="63" t="s">
        <v>440</v>
      </c>
      <c r="B76" s="115" t="s">
        <v>443</v>
      </c>
      <c r="C76" s="16">
        <v>349</v>
      </c>
      <c r="D76" s="16">
        <v>330</v>
      </c>
      <c r="E76" s="16">
        <v>450</v>
      </c>
      <c r="F76" s="112">
        <f t="shared" si="1"/>
        <v>450</v>
      </c>
      <c r="G76" s="16">
        <v>120</v>
      </c>
      <c r="H76" s="16">
        <v>120</v>
      </c>
      <c r="I76" s="16">
        <v>90</v>
      </c>
      <c r="J76" s="16">
        <v>120</v>
      </c>
      <c r="K76" s="18"/>
      <c r="L76" s="18"/>
      <c r="M76" s="18"/>
      <c r="N76" s="18"/>
      <c r="O76" s="18"/>
    </row>
    <row r="77" spans="1:15" ht="18.75" customHeight="1">
      <c r="A77" s="63" t="s">
        <v>441</v>
      </c>
      <c r="B77" s="115">
        <v>1073.3</v>
      </c>
      <c r="C77" s="16">
        <v>11940</v>
      </c>
      <c r="D77" s="16">
        <v>13704</v>
      </c>
      <c r="E77" s="16">
        <v>13554</v>
      </c>
      <c r="F77" s="112">
        <f t="shared" si="1"/>
        <v>14676</v>
      </c>
      <c r="G77" s="16">
        <v>4393</v>
      </c>
      <c r="H77" s="16">
        <v>2908</v>
      </c>
      <c r="I77" s="16">
        <v>2821</v>
      </c>
      <c r="J77" s="16">
        <v>4554</v>
      </c>
      <c r="K77" s="18"/>
      <c r="L77" s="18"/>
      <c r="M77" s="18"/>
      <c r="N77" s="18"/>
      <c r="O77" s="18"/>
    </row>
    <row r="78" spans="1:15" s="2" customFormat="1" ht="18.75" customHeight="1">
      <c r="A78" s="116" t="s">
        <v>217</v>
      </c>
      <c r="B78" s="31">
        <v>1080</v>
      </c>
      <c r="C78" s="110">
        <f>SUM(C79:C84)</f>
        <v>-55</v>
      </c>
      <c r="D78" s="110">
        <f>SUM(D79:D84)</f>
        <v>-50</v>
      </c>
      <c r="E78" s="110">
        <f>SUM(E79:E84)</f>
        <v>-65</v>
      </c>
      <c r="F78" s="110">
        <f t="shared" si="1"/>
        <v>-50</v>
      </c>
      <c r="G78" s="110">
        <f>SUM(G79:G84)</f>
        <v>-20</v>
      </c>
      <c r="H78" s="110">
        <f>SUM(H79:H84)</f>
        <v>-10</v>
      </c>
      <c r="I78" s="110">
        <f>SUM(I79:I84)</f>
        <v>0</v>
      </c>
      <c r="J78" s="110">
        <f>SUM(J79:J84)</f>
        <v>-20</v>
      </c>
      <c r="K78" s="206"/>
      <c r="L78" s="206"/>
      <c r="M78" s="206"/>
      <c r="N78" s="206"/>
      <c r="O78" s="206"/>
    </row>
    <row r="79" spans="1:15" ht="18.75" customHeight="1">
      <c r="A79" s="63" t="s">
        <v>214</v>
      </c>
      <c r="B79" s="115">
        <v>1081</v>
      </c>
      <c r="C79" s="16" t="s">
        <v>174</v>
      </c>
      <c r="D79" s="16" t="s">
        <v>174</v>
      </c>
      <c r="E79" s="16" t="s">
        <v>174</v>
      </c>
      <c r="F79" s="112">
        <f t="shared" si="1"/>
        <v>0</v>
      </c>
      <c r="G79" s="16" t="s">
        <v>174</v>
      </c>
      <c r="H79" s="16" t="s">
        <v>174</v>
      </c>
      <c r="I79" s="16" t="s">
        <v>174</v>
      </c>
      <c r="J79" s="16" t="s">
        <v>174</v>
      </c>
      <c r="K79" s="206"/>
      <c r="L79" s="206"/>
      <c r="M79" s="206"/>
      <c r="N79" s="206"/>
      <c r="O79" s="206"/>
    </row>
    <row r="80" spans="1:15" ht="18.75" customHeight="1">
      <c r="A80" s="63" t="s">
        <v>218</v>
      </c>
      <c r="B80" s="115">
        <v>1082</v>
      </c>
      <c r="C80" s="16" t="s">
        <v>174</v>
      </c>
      <c r="D80" s="16" t="s">
        <v>174</v>
      </c>
      <c r="E80" s="16" t="s">
        <v>174</v>
      </c>
      <c r="F80" s="112">
        <f t="shared" si="1"/>
        <v>0</v>
      </c>
      <c r="G80" s="16" t="s">
        <v>174</v>
      </c>
      <c r="H80" s="16" t="s">
        <v>174</v>
      </c>
      <c r="I80" s="16" t="s">
        <v>174</v>
      </c>
      <c r="J80" s="16" t="s">
        <v>174</v>
      </c>
      <c r="K80" s="206"/>
      <c r="L80" s="206"/>
      <c r="M80" s="206"/>
      <c r="N80" s="206"/>
      <c r="O80" s="206"/>
    </row>
    <row r="81" spans="1:15" ht="18.75" customHeight="1">
      <c r="A81" s="63" t="s">
        <v>219</v>
      </c>
      <c r="B81" s="115">
        <v>1083</v>
      </c>
      <c r="C81" s="16" t="s">
        <v>174</v>
      </c>
      <c r="D81" s="16" t="s">
        <v>174</v>
      </c>
      <c r="E81" s="16" t="s">
        <v>174</v>
      </c>
      <c r="F81" s="112">
        <f t="shared" si="1"/>
        <v>0</v>
      </c>
      <c r="G81" s="16" t="s">
        <v>174</v>
      </c>
      <c r="H81" s="16" t="s">
        <v>174</v>
      </c>
      <c r="I81" s="16" t="s">
        <v>174</v>
      </c>
      <c r="J81" s="16" t="s">
        <v>174</v>
      </c>
      <c r="K81" s="206"/>
      <c r="L81" s="206"/>
      <c r="M81" s="206"/>
      <c r="N81" s="206"/>
      <c r="O81" s="206"/>
    </row>
    <row r="82" spans="1:15" ht="18.75" customHeight="1">
      <c r="A82" s="63" t="s">
        <v>220</v>
      </c>
      <c r="B82" s="115">
        <v>1084</v>
      </c>
      <c r="C82" s="16" t="s">
        <v>174</v>
      </c>
      <c r="D82" s="16" t="s">
        <v>174</v>
      </c>
      <c r="E82" s="16" t="s">
        <v>174</v>
      </c>
      <c r="F82" s="112">
        <f t="shared" si="1"/>
        <v>0</v>
      </c>
      <c r="G82" s="16" t="s">
        <v>174</v>
      </c>
      <c r="H82" s="16" t="s">
        <v>174</v>
      </c>
      <c r="I82" s="16" t="s">
        <v>174</v>
      </c>
      <c r="J82" s="16" t="s">
        <v>174</v>
      </c>
      <c r="K82" s="206"/>
      <c r="L82" s="206"/>
      <c r="M82" s="206"/>
      <c r="N82" s="206"/>
      <c r="O82" s="206"/>
    </row>
    <row r="83" spans="1:15" ht="18.75" customHeight="1">
      <c r="A83" s="63" t="s">
        <v>221</v>
      </c>
      <c r="B83" s="115">
        <v>1085</v>
      </c>
      <c r="C83" s="16" t="s">
        <v>174</v>
      </c>
      <c r="D83" s="16" t="s">
        <v>174</v>
      </c>
      <c r="E83" s="16" t="s">
        <v>174</v>
      </c>
      <c r="F83" s="112">
        <f t="shared" si="1"/>
        <v>0</v>
      </c>
      <c r="G83" s="16" t="s">
        <v>174</v>
      </c>
      <c r="H83" s="16" t="s">
        <v>174</v>
      </c>
      <c r="I83" s="16" t="s">
        <v>174</v>
      </c>
      <c r="J83" s="16" t="s">
        <v>174</v>
      </c>
      <c r="K83" s="206"/>
      <c r="L83" s="206"/>
      <c r="M83" s="206"/>
      <c r="N83" s="206"/>
      <c r="O83" s="206"/>
    </row>
    <row r="84" spans="1:15" ht="18.75" customHeight="1">
      <c r="A84" s="63" t="s">
        <v>444</v>
      </c>
      <c r="B84" s="115">
        <v>1086</v>
      </c>
      <c r="C84" s="16">
        <v>-55</v>
      </c>
      <c r="D84" s="16">
        <v>-50</v>
      </c>
      <c r="E84" s="16">
        <v>-65</v>
      </c>
      <c r="F84" s="112">
        <f t="shared" si="1"/>
        <v>-50</v>
      </c>
      <c r="G84" s="16">
        <v>-20</v>
      </c>
      <c r="H84" s="16">
        <v>-10</v>
      </c>
      <c r="I84" s="16">
        <v>0</v>
      </c>
      <c r="J84" s="16">
        <v>-20</v>
      </c>
      <c r="K84" s="206"/>
      <c r="L84" s="206"/>
      <c r="M84" s="206"/>
      <c r="N84" s="206"/>
      <c r="O84" s="206"/>
    </row>
    <row r="85" spans="1:15" s="2" customFormat="1" ht="18.75" customHeight="1">
      <c r="A85" s="103" t="s">
        <v>222</v>
      </c>
      <c r="B85" s="31">
        <v>1100</v>
      </c>
      <c r="C85" s="14">
        <f>SUM(C35,C36,C63,C71,C78)</f>
        <v>-1161</v>
      </c>
      <c r="D85" s="14">
        <f t="shared" ref="D85:J85" si="7">SUM(D35,D36,D63,D71,D78)</f>
        <v>-989</v>
      </c>
      <c r="E85" s="14">
        <f t="shared" si="7"/>
        <v>-1229</v>
      </c>
      <c r="F85" s="14">
        <f t="shared" si="7"/>
        <v>-974</v>
      </c>
      <c r="G85" s="14">
        <f t="shared" si="7"/>
        <v>-242</v>
      </c>
      <c r="H85" s="14">
        <f t="shared" si="7"/>
        <v>-238</v>
      </c>
      <c r="I85" s="14">
        <f t="shared" si="7"/>
        <v>-362</v>
      </c>
      <c r="J85" s="14">
        <f t="shared" si="7"/>
        <v>-132</v>
      </c>
      <c r="K85" s="206"/>
      <c r="L85" s="206"/>
      <c r="M85" s="206"/>
      <c r="N85" s="206"/>
      <c r="O85" s="206"/>
    </row>
    <row r="86" spans="1:15" s="2" customFormat="1" ht="18.75" customHeight="1">
      <c r="A86" s="103" t="s">
        <v>223</v>
      </c>
      <c r="B86" s="31">
        <v>1110</v>
      </c>
      <c r="C86" s="32"/>
      <c r="D86" s="32"/>
      <c r="E86" s="32"/>
      <c r="F86" s="110">
        <f t="shared" ref="F86:F97" si="8">SUM(G86:J86)</f>
        <v>0</v>
      </c>
      <c r="G86" s="32"/>
      <c r="H86" s="32"/>
      <c r="I86" s="32"/>
      <c r="J86" s="32"/>
      <c r="K86" s="206"/>
      <c r="L86" s="206"/>
      <c r="M86" s="206"/>
      <c r="N86" s="206"/>
      <c r="O86" s="206"/>
    </row>
    <row r="87" spans="1:15" s="2" customFormat="1" ht="18.75" customHeight="1">
      <c r="A87" s="103" t="s">
        <v>224</v>
      </c>
      <c r="B87" s="31">
        <v>1120</v>
      </c>
      <c r="C87" s="32" t="s">
        <v>174</v>
      </c>
      <c r="D87" s="32" t="s">
        <v>174</v>
      </c>
      <c r="E87" s="32" t="s">
        <v>174</v>
      </c>
      <c r="F87" s="110">
        <f t="shared" si="8"/>
        <v>0</v>
      </c>
      <c r="G87" s="32" t="s">
        <v>174</v>
      </c>
      <c r="H87" s="32" t="s">
        <v>174</v>
      </c>
      <c r="I87" s="32" t="s">
        <v>174</v>
      </c>
      <c r="J87" s="32" t="s">
        <v>174</v>
      </c>
      <c r="K87" s="206"/>
      <c r="L87" s="206"/>
      <c r="M87" s="206"/>
      <c r="N87" s="206"/>
      <c r="O87" s="206"/>
    </row>
    <row r="88" spans="1:15" s="2" customFormat="1" ht="18.75" customHeight="1">
      <c r="A88" s="103" t="s">
        <v>225</v>
      </c>
      <c r="B88" s="31">
        <v>1130</v>
      </c>
      <c r="C88" s="32"/>
      <c r="D88" s="32"/>
      <c r="E88" s="32"/>
      <c r="F88" s="110">
        <f t="shared" si="8"/>
        <v>0</v>
      </c>
      <c r="G88" s="32"/>
      <c r="H88" s="32"/>
      <c r="I88" s="32"/>
      <c r="J88" s="32"/>
      <c r="K88" s="206"/>
      <c r="L88" s="206"/>
      <c r="M88" s="206"/>
      <c r="N88" s="206"/>
      <c r="O88" s="206"/>
    </row>
    <row r="89" spans="1:15" s="2" customFormat="1" ht="18.75" customHeight="1">
      <c r="A89" s="103" t="s">
        <v>226</v>
      </c>
      <c r="B89" s="31">
        <v>1140</v>
      </c>
      <c r="C89" s="32" t="s">
        <v>174</v>
      </c>
      <c r="D89" s="32" t="s">
        <v>174</v>
      </c>
      <c r="E89" s="32" t="s">
        <v>174</v>
      </c>
      <c r="F89" s="110">
        <f t="shared" si="8"/>
        <v>0</v>
      </c>
      <c r="G89" s="32" t="s">
        <v>174</v>
      </c>
      <c r="H89" s="32" t="s">
        <v>174</v>
      </c>
      <c r="I89" s="32" t="s">
        <v>174</v>
      </c>
      <c r="J89" s="32" t="s">
        <v>174</v>
      </c>
      <c r="K89" s="206"/>
      <c r="L89" s="206"/>
      <c r="M89" s="206"/>
      <c r="N89" s="206"/>
      <c r="O89" s="206"/>
    </row>
    <row r="90" spans="1:15" s="2" customFormat="1" ht="18.75" customHeight="1">
      <c r="A90" s="103" t="s">
        <v>227</v>
      </c>
      <c r="B90" s="31">
        <v>1150</v>
      </c>
      <c r="C90" s="110">
        <f>SUM(C91:C92)</f>
        <v>1000</v>
      </c>
      <c r="D90" s="110">
        <f t="shared" ref="D90:J90" si="9">SUM(D91:D92)</f>
        <v>1000</v>
      </c>
      <c r="E90" s="110">
        <f t="shared" si="9"/>
        <v>1257</v>
      </c>
      <c r="F90" s="110">
        <f t="shared" si="8"/>
        <v>1000</v>
      </c>
      <c r="G90" s="110">
        <f t="shared" si="9"/>
        <v>250</v>
      </c>
      <c r="H90" s="110">
        <f t="shared" si="9"/>
        <v>250</v>
      </c>
      <c r="I90" s="110">
        <f t="shared" si="9"/>
        <v>250</v>
      </c>
      <c r="J90" s="110">
        <f t="shared" si="9"/>
        <v>250</v>
      </c>
      <c r="K90" s="206"/>
      <c r="L90" s="206"/>
      <c r="M90" s="206"/>
      <c r="N90" s="206"/>
      <c r="O90" s="206"/>
    </row>
    <row r="91" spans="1:15" ht="18.75" customHeight="1">
      <c r="A91" s="63" t="s">
        <v>214</v>
      </c>
      <c r="B91" s="115">
        <v>1151</v>
      </c>
      <c r="C91" s="16"/>
      <c r="D91" s="16"/>
      <c r="E91" s="16"/>
      <c r="F91" s="112">
        <f t="shared" si="8"/>
        <v>0</v>
      </c>
      <c r="G91" s="16"/>
      <c r="H91" s="16"/>
      <c r="I91" s="16"/>
      <c r="J91" s="16"/>
      <c r="K91" s="206"/>
      <c r="L91" s="206"/>
      <c r="M91" s="206"/>
      <c r="N91" s="206"/>
      <c r="O91" s="206"/>
    </row>
    <row r="92" spans="1:15" ht="18.75" customHeight="1">
      <c r="A92" s="63" t="s">
        <v>228</v>
      </c>
      <c r="B92" s="115">
        <v>1152</v>
      </c>
      <c r="C92" s="16">
        <f>C93+C94</f>
        <v>1000</v>
      </c>
      <c r="D92" s="16">
        <f t="shared" ref="D92:E92" si="10">D93+D94</f>
        <v>1000</v>
      </c>
      <c r="E92" s="16">
        <f t="shared" si="10"/>
        <v>1257</v>
      </c>
      <c r="F92" s="112">
        <f t="shared" si="8"/>
        <v>1000</v>
      </c>
      <c r="G92" s="16">
        <f t="shared" ref="G92:J92" si="11">G93+G94</f>
        <v>250</v>
      </c>
      <c r="H92" s="16">
        <f t="shared" si="11"/>
        <v>250</v>
      </c>
      <c r="I92" s="16">
        <f t="shared" si="11"/>
        <v>250</v>
      </c>
      <c r="J92" s="16">
        <f t="shared" si="11"/>
        <v>250</v>
      </c>
      <c r="K92" s="206"/>
      <c r="L92" s="206"/>
      <c r="M92" s="206"/>
      <c r="N92" s="206"/>
      <c r="O92" s="206"/>
    </row>
    <row r="93" spans="1:15" ht="18.75" customHeight="1">
      <c r="A93" s="63" t="s">
        <v>445</v>
      </c>
      <c r="B93" s="115" t="s">
        <v>447</v>
      </c>
      <c r="C93" s="16">
        <v>825</v>
      </c>
      <c r="D93" s="16">
        <v>1000</v>
      </c>
      <c r="E93" s="16">
        <v>1257</v>
      </c>
      <c r="F93" s="112">
        <f t="shared" ref="F93" si="12">SUM(G93:J93)</f>
        <v>1000</v>
      </c>
      <c r="G93" s="16">
        <v>250</v>
      </c>
      <c r="H93" s="16">
        <v>250</v>
      </c>
      <c r="I93" s="16">
        <v>250</v>
      </c>
      <c r="J93" s="16">
        <v>250</v>
      </c>
      <c r="K93" s="18"/>
      <c r="L93" s="18"/>
      <c r="M93" s="18"/>
      <c r="N93" s="18"/>
      <c r="O93" s="18"/>
    </row>
    <row r="94" spans="1:15" ht="18.75" customHeight="1">
      <c r="A94" s="63" t="s">
        <v>446</v>
      </c>
      <c r="B94" s="115" t="s">
        <v>448</v>
      </c>
      <c r="C94" s="16">
        <v>175</v>
      </c>
      <c r="D94" s="16"/>
      <c r="E94" s="16"/>
      <c r="F94" s="112"/>
      <c r="G94" s="16"/>
      <c r="H94" s="16"/>
      <c r="I94" s="16"/>
      <c r="J94" s="16"/>
      <c r="K94" s="18"/>
      <c r="L94" s="18"/>
      <c r="M94" s="18"/>
      <c r="N94" s="18"/>
      <c r="O94" s="18"/>
    </row>
    <row r="95" spans="1:15" s="2" customFormat="1" ht="18.75" customHeight="1">
      <c r="A95" s="103" t="s">
        <v>229</v>
      </c>
      <c r="B95" s="31">
        <v>1160</v>
      </c>
      <c r="C95" s="110">
        <f>SUM(C96:C97)</f>
        <v>0</v>
      </c>
      <c r="D95" s="110">
        <f t="shared" ref="D95:J95" si="13">SUM(D96:D97)</f>
        <v>0</v>
      </c>
      <c r="E95" s="110">
        <f t="shared" si="13"/>
        <v>0</v>
      </c>
      <c r="F95" s="110">
        <f t="shared" si="8"/>
        <v>0</v>
      </c>
      <c r="G95" s="110">
        <f t="shared" si="13"/>
        <v>0</v>
      </c>
      <c r="H95" s="110">
        <f t="shared" si="13"/>
        <v>0</v>
      </c>
      <c r="I95" s="110">
        <f t="shared" si="13"/>
        <v>0</v>
      </c>
      <c r="J95" s="110">
        <f t="shared" si="13"/>
        <v>0</v>
      </c>
      <c r="K95" s="206"/>
      <c r="L95" s="206"/>
      <c r="M95" s="206"/>
      <c r="N95" s="206"/>
      <c r="O95" s="206"/>
    </row>
    <row r="96" spans="1:15" ht="18.75" customHeight="1">
      <c r="A96" s="63" t="s">
        <v>214</v>
      </c>
      <c r="B96" s="115">
        <v>1161</v>
      </c>
      <c r="C96" s="16" t="s">
        <v>174</v>
      </c>
      <c r="D96" s="16" t="s">
        <v>174</v>
      </c>
      <c r="E96" s="16" t="s">
        <v>174</v>
      </c>
      <c r="F96" s="112">
        <f t="shared" si="8"/>
        <v>0</v>
      </c>
      <c r="G96" s="16" t="s">
        <v>174</v>
      </c>
      <c r="H96" s="16" t="s">
        <v>174</v>
      </c>
      <c r="I96" s="16" t="s">
        <v>174</v>
      </c>
      <c r="J96" s="16" t="s">
        <v>174</v>
      </c>
      <c r="K96" s="206"/>
      <c r="L96" s="206"/>
      <c r="M96" s="206"/>
      <c r="N96" s="206"/>
      <c r="O96" s="206"/>
    </row>
    <row r="97" spans="1:15" ht="18.75" customHeight="1">
      <c r="A97" s="63" t="s">
        <v>230</v>
      </c>
      <c r="B97" s="115">
        <v>1162</v>
      </c>
      <c r="C97" s="16" t="s">
        <v>174</v>
      </c>
      <c r="D97" s="16" t="s">
        <v>174</v>
      </c>
      <c r="E97" s="16" t="s">
        <v>174</v>
      </c>
      <c r="F97" s="112">
        <f t="shared" si="8"/>
        <v>0</v>
      </c>
      <c r="G97" s="16" t="s">
        <v>174</v>
      </c>
      <c r="H97" s="16" t="s">
        <v>174</v>
      </c>
      <c r="I97" s="16" t="s">
        <v>174</v>
      </c>
      <c r="J97" s="16" t="s">
        <v>174</v>
      </c>
      <c r="K97" s="206"/>
      <c r="L97" s="206"/>
      <c r="M97" s="206"/>
      <c r="N97" s="206"/>
      <c r="O97" s="206"/>
    </row>
    <row r="98" spans="1:15" ht="18.75" customHeight="1">
      <c r="A98" s="103" t="s">
        <v>231</v>
      </c>
      <c r="B98" s="31">
        <v>1170</v>
      </c>
      <c r="C98" s="14">
        <f>SUM(C85,C86,C87,C88,C89,C90,C95)</f>
        <v>-161</v>
      </c>
      <c r="D98" s="14">
        <f t="shared" ref="D98:J98" si="14">SUM(D85,D86,D87,D88,D89,D90,D95)</f>
        <v>11</v>
      </c>
      <c r="E98" s="14">
        <f t="shared" si="14"/>
        <v>28</v>
      </c>
      <c r="F98" s="14">
        <f t="shared" si="14"/>
        <v>26</v>
      </c>
      <c r="G98" s="14">
        <f t="shared" si="14"/>
        <v>8</v>
      </c>
      <c r="H98" s="14">
        <f t="shared" si="14"/>
        <v>12</v>
      </c>
      <c r="I98" s="14">
        <f t="shared" si="14"/>
        <v>-112</v>
      </c>
      <c r="J98" s="14">
        <f t="shared" si="14"/>
        <v>118</v>
      </c>
      <c r="K98" s="206"/>
      <c r="L98" s="206"/>
      <c r="M98" s="206"/>
      <c r="N98" s="206"/>
      <c r="O98" s="206"/>
    </row>
    <row r="99" spans="1:15" ht="18.75" customHeight="1">
      <c r="A99" s="63" t="s">
        <v>232</v>
      </c>
      <c r="B99" s="10">
        <v>1180</v>
      </c>
      <c r="C99" s="16" t="s">
        <v>174</v>
      </c>
      <c r="D99" s="16">
        <f>(D98*0.18)*-1</f>
        <v>-1.98</v>
      </c>
      <c r="E99" s="16">
        <v>-5</v>
      </c>
      <c r="F99" s="112">
        <f>F98*0.18*-1</f>
        <v>-4.68</v>
      </c>
      <c r="G99" s="16" t="s">
        <v>174</v>
      </c>
      <c r="H99" s="16" t="s">
        <v>174</v>
      </c>
      <c r="I99" s="16" t="s">
        <v>174</v>
      </c>
      <c r="J99" s="56">
        <v>-4.68</v>
      </c>
      <c r="K99" s="206"/>
      <c r="L99" s="206"/>
      <c r="M99" s="206"/>
      <c r="N99" s="206"/>
      <c r="O99" s="206"/>
    </row>
    <row r="100" spans="1:15" ht="18.75" customHeight="1">
      <c r="A100" s="63" t="s">
        <v>233</v>
      </c>
      <c r="B100" s="10">
        <v>1181</v>
      </c>
      <c r="C100" s="16"/>
      <c r="D100" s="16"/>
      <c r="E100" s="16"/>
      <c r="F100" s="112">
        <f>SUM(G100:J100)</f>
        <v>0</v>
      </c>
      <c r="G100" s="16"/>
      <c r="H100" s="16"/>
      <c r="I100" s="16"/>
      <c r="J100" s="16"/>
      <c r="K100" s="206"/>
      <c r="L100" s="206"/>
      <c r="M100" s="206"/>
      <c r="N100" s="206"/>
      <c r="O100" s="206"/>
    </row>
    <row r="101" spans="1:15" ht="18.75" customHeight="1">
      <c r="A101" s="63" t="s">
        <v>234</v>
      </c>
      <c r="B101" s="115">
        <v>1190</v>
      </c>
      <c r="C101" s="16"/>
      <c r="D101" s="16"/>
      <c r="E101" s="16"/>
      <c r="F101" s="112">
        <f>SUM(G101:J101)</f>
        <v>0</v>
      </c>
      <c r="G101" s="16"/>
      <c r="H101" s="16"/>
      <c r="I101" s="16"/>
      <c r="J101" s="16"/>
      <c r="K101" s="206"/>
      <c r="L101" s="206"/>
      <c r="M101" s="206"/>
      <c r="N101" s="206"/>
      <c r="O101" s="206"/>
    </row>
    <row r="102" spans="1:15" ht="18.75" customHeight="1">
      <c r="A102" s="63" t="s">
        <v>235</v>
      </c>
      <c r="B102" s="11">
        <v>1191</v>
      </c>
      <c r="C102" s="16" t="s">
        <v>174</v>
      </c>
      <c r="D102" s="16" t="s">
        <v>174</v>
      </c>
      <c r="E102" s="16" t="s">
        <v>174</v>
      </c>
      <c r="F102" s="112">
        <f>SUM(G102:J102)</f>
        <v>0</v>
      </c>
      <c r="G102" s="16" t="s">
        <v>174</v>
      </c>
      <c r="H102" s="16" t="s">
        <v>174</v>
      </c>
      <c r="I102" s="16" t="s">
        <v>174</v>
      </c>
      <c r="J102" s="16" t="s">
        <v>174</v>
      </c>
      <c r="K102" s="206"/>
      <c r="L102" s="206"/>
      <c r="M102" s="206"/>
      <c r="N102" s="206"/>
      <c r="O102" s="206"/>
    </row>
    <row r="103" spans="1:15" ht="18.75" customHeight="1">
      <c r="A103" s="103" t="s">
        <v>236</v>
      </c>
      <c r="B103" s="31">
        <v>1200</v>
      </c>
      <c r="C103" s="14">
        <f>SUM(C98,C99,C100,C101,C102)</f>
        <v>-161</v>
      </c>
      <c r="D103" s="14">
        <f t="shared" ref="D103:J103" si="15">SUM(D98,D99,D100,D101,D102)</f>
        <v>9.02</v>
      </c>
      <c r="E103" s="14">
        <f t="shared" si="15"/>
        <v>23</v>
      </c>
      <c r="F103" s="14">
        <f t="shared" si="15"/>
        <v>21.32</v>
      </c>
      <c r="G103" s="14">
        <f t="shared" si="15"/>
        <v>8</v>
      </c>
      <c r="H103" s="14">
        <f t="shared" si="15"/>
        <v>12</v>
      </c>
      <c r="I103" s="14">
        <f t="shared" si="15"/>
        <v>-112</v>
      </c>
      <c r="J103" s="14">
        <f t="shared" si="15"/>
        <v>113.32</v>
      </c>
      <c r="K103" s="206"/>
      <c r="L103" s="206"/>
      <c r="M103" s="206"/>
      <c r="N103" s="206"/>
      <c r="O103" s="206"/>
    </row>
    <row r="104" spans="1:15" ht="18.75" customHeight="1">
      <c r="A104" s="63" t="s">
        <v>237</v>
      </c>
      <c r="B104" s="11">
        <v>1201</v>
      </c>
      <c r="C104" s="117">
        <f t="shared" ref="C104:J104" si="16">IF(C103&gt;0,C103,0)</f>
        <v>0</v>
      </c>
      <c r="D104" s="117">
        <f t="shared" si="16"/>
        <v>9.02</v>
      </c>
      <c r="E104" s="117">
        <f t="shared" si="16"/>
        <v>23</v>
      </c>
      <c r="F104" s="117">
        <f t="shared" si="16"/>
        <v>21.32</v>
      </c>
      <c r="G104" s="117">
        <f t="shared" si="16"/>
        <v>8</v>
      </c>
      <c r="H104" s="117">
        <f t="shared" si="16"/>
        <v>12</v>
      </c>
      <c r="I104" s="117">
        <f t="shared" si="16"/>
        <v>0</v>
      </c>
      <c r="J104" s="118">
        <f t="shared" si="16"/>
        <v>113.32</v>
      </c>
      <c r="K104" s="206"/>
      <c r="L104" s="206"/>
      <c r="M104" s="206"/>
      <c r="N104" s="206"/>
      <c r="O104" s="206"/>
    </row>
    <row r="105" spans="1:15" ht="18.75" customHeight="1">
      <c r="A105" s="63" t="s">
        <v>238</v>
      </c>
      <c r="B105" s="11">
        <v>1202</v>
      </c>
      <c r="C105" s="117">
        <f t="shared" ref="C105:J105" si="17">IF(C103&lt;0,C103,0)</f>
        <v>-161</v>
      </c>
      <c r="D105" s="117">
        <f t="shared" si="17"/>
        <v>0</v>
      </c>
      <c r="E105" s="117">
        <f t="shared" si="17"/>
        <v>0</v>
      </c>
      <c r="F105" s="117">
        <f t="shared" si="17"/>
        <v>0</v>
      </c>
      <c r="G105" s="117">
        <f t="shared" si="17"/>
        <v>0</v>
      </c>
      <c r="H105" s="117">
        <f t="shared" si="17"/>
        <v>0</v>
      </c>
      <c r="I105" s="117">
        <f t="shared" si="17"/>
        <v>-112</v>
      </c>
      <c r="J105" s="117">
        <f t="shared" si="17"/>
        <v>0</v>
      </c>
      <c r="K105" s="206"/>
      <c r="L105" s="206"/>
      <c r="M105" s="206"/>
      <c r="N105" s="206"/>
      <c r="O105" s="206"/>
    </row>
    <row r="106" spans="1:15" ht="18.75" customHeight="1">
      <c r="A106" s="103" t="s">
        <v>239</v>
      </c>
      <c r="B106" s="115">
        <v>1210</v>
      </c>
      <c r="C106" s="14">
        <f>SUM(C24,C71,C86,C88,C90,C100,C101)</f>
        <v>16811</v>
      </c>
      <c r="D106" s="14">
        <f t="shared" ref="D106:J106" si="18">SUM(D24,D71,D86,D88,D90,D100,D101)</f>
        <v>17534</v>
      </c>
      <c r="E106" s="14">
        <f t="shared" si="18"/>
        <v>18778</v>
      </c>
      <c r="F106" s="14">
        <f t="shared" si="18"/>
        <v>20026</v>
      </c>
      <c r="G106" s="14">
        <f t="shared" si="18"/>
        <v>5788</v>
      </c>
      <c r="H106" s="14">
        <f t="shared" si="18"/>
        <v>4253</v>
      </c>
      <c r="I106" s="14">
        <f t="shared" si="18"/>
        <v>4036</v>
      </c>
      <c r="J106" s="14">
        <f t="shared" si="18"/>
        <v>5949</v>
      </c>
      <c r="K106" s="206"/>
      <c r="L106" s="206"/>
      <c r="M106" s="206"/>
      <c r="N106" s="206"/>
      <c r="O106" s="206"/>
    </row>
    <row r="107" spans="1:15" ht="18.75" customHeight="1">
      <c r="A107" s="103" t="s">
        <v>240</v>
      </c>
      <c r="B107" s="115">
        <v>1220</v>
      </c>
      <c r="C107" s="14">
        <f>SUM(C25,C36,C63,C78,C87,C89,C95,C99,C102)</f>
        <v>-16972</v>
      </c>
      <c r="D107" s="14">
        <f t="shared" ref="D107:J107" si="19">SUM(D25,D36,D63,D78,D87,D89,D95,D99,D102)</f>
        <v>-17524.98</v>
      </c>
      <c r="E107" s="14">
        <f t="shared" si="19"/>
        <v>-18755</v>
      </c>
      <c r="F107" s="14">
        <f t="shared" si="19"/>
        <v>-20004.68</v>
      </c>
      <c r="G107" s="14">
        <f t="shared" si="19"/>
        <v>-5780</v>
      </c>
      <c r="H107" s="14">
        <f t="shared" si="19"/>
        <v>-4241</v>
      </c>
      <c r="I107" s="14">
        <f t="shared" si="19"/>
        <v>-4148</v>
      </c>
      <c r="J107" s="14">
        <f t="shared" si="19"/>
        <v>-5835.68</v>
      </c>
      <c r="K107" s="206"/>
      <c r="L107" s="206"/>
      <c r="M107" s="206"/>
      <c r="N107" s="206"/>
      <c r="O107" s="206"/>
    </row>
    <row r="108" spans="1:15" ht="18.75" customHeight="1">
      <c r="A108" s="63" t="s">
        <v>241</v>
      </c>
      <c r="B108" s="115">
        <v>1230</v>
      </c>
      <c r="C108" s="16"/>
      <c r="D108" s="16"/>
      <c r="E108" s="16"/>
      <c r="F108" s="112">
        <f>SUM(G108:J108)</f>
        <v>0</v>
      </c>
      <c r="G108" s="16"/>
      <c r="H108" s="16"/>
      <c r="I108" s="16"/>
      <c r="J108" s="16"/>
      <c r="K108" s="206"/>
      <c r="L108" s="206"/>
      <c r="M108" s="206"/>
      <c r="N108" s="206"/>
      <c r="O108" s="206"/>
    </row>
    <row r="109" spans="1:15" ht="38.25" customHeight="1">
      <c r="A109" s="119" t="s">
        <v>462</v>
      </c>
      <c r="B109" s="31">
        <v>1300</v>
      </c>
      <c r="C109" s="14">
        <f t="shared" ref="C109:I109" si="20">C85+C116</f>
        <v>216</v>
      </c>
      <c r="D109" s="14">
        <f t="shared" si="20"/>
        <v>-189</v>
      </c>
      <c r="E109" s="14">
        <f t="shared" si="20"/>
        <v>231</v>
      </c>
      <c r="F109" s="14">
        <f t="shared" si="20"/>
        <v>26</v>
      </c>
      <c r="G109" s="14">
        <f t="shared" si="20"/>
        <v>8</v>
      </c>
      <c r="H109" s="14">
        <f t="shared" si="20"/>
        <v>12</v>
      </c>
      <c r="I109" s="14">
        <f t="shared" si="20"/>
        <v>-112</v>
      </c>
      <c r="J109" s="14">
        <f>J85+J116</f>
        <v>118</v>
      </c>
      <c r="K109" s="248"/>
      <c r="L109" s="249"/>
      <c r="M109" s="249"/>
      <c r="N109" s="249"/>
      <c r="O109" s="250"/>
    </row>
    <row r="110" spans="1:15" ht="18.75" customHeight="1">
      <c r="A110" s="245" t="s">
        <v>242</v>
      </c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7"/>
    </row>
    <row r="111" spans="1:15" ht="18.75" customHeight="1">
      <c r="A111" s="63" t="s">
        <v>243</v>
      </c>
      <c r="B111" s="115">
        <v>1400</v>
      </c>
      <c r="C111" s="16">
        <f>C112+C113</f>
        <v>3963</v>
      </c>
      <c r="D111" s="16">
        <f>D112+D113</f>
        <v>5052</v>
      </c>
      <c r="E111" s="16">
        <f>E112+E113</f>
        <v>4807</v>
      </c>
      <c r="F111" s="112">
        <f t="shared" ref="F111:F118" si="21">SUM(G111:J111)</f>
        <v>5630</v>
      </c>
      <c r="G111" s="16">
        <f t="shared" ref="G111:J111" si="22">G112+G113</f>
        <v>2172</v>
      </c>
      <c r="H111" s="16">
        <f t="shared" si="22"/>
        <v>637</v>
      </c>
      <c r="I111" s="16">
        <f t="shared" si="22"/>
        <v>600</v>
      </c>
      <c r="J111" s="16">
        <f t="shared" si="22"/>
        <v>2221</v>
      </c>
      <c r="K111" s="206"/>
      <c r="L111" s="206"/>
      <c r="M111" s="206"/>
      <c r="N111" s="206"/>
      <c r="O111" s="206"/>
    </row>
    <row r="112" spans="1:15" ht="18.75" customHeight="1">
      <c r="A112" s="63" t="s">
        <v>244</v>
      </c>
      <c r="B112" s="120">
        <v>1401</v>
      </c>
      <c r="C112" s="16">
        <f t="shared" ref="C112:E113" si="23">C59*-1</f>
        <v>1207</v>
      </c>
      <c r="D112" s="16">
        <f t="shared" si="23"/>
        <v>270</v>
      </c>
      <c r="E112" s="16">
        <f t="shared" si="23"/>
        <v>1295</v>
      </c>
      <c r="F112" s="112">
        <f t="shared" si="21"/>
        <v>250</v>
      </c>
      <c r="G112" s="16">
        <f t="shared" ref="G112:J112" si="24">G59*-1</f>
        <v>50</v>
      </c>
      <c r="H112" s="16">
        <f t="shared" si="24"/>
        <v>50</v>
      </c>
      <c r="I112" s="16">
        <f t="shared" si="24"/>
        <v>50</v>
      </c>
      <c r="J112" s="16">
        <f t="shared" si="24"/>
        <v>100</v>
      </c>
      <c r="K112" s="206"/>
      <c r="L112" s="206"/>
      <c r="M112" s="206"/>
      <c r="N112" s="206"/>
      <c r="O112" s="206"/>
    </row>
    <row r="113" spans="1:15" ht="18.75" customHeight="1">
      <c r="A113" s="63" t="s">
        <v>245</v>
      </c>
      <c r="B113" s="120">
        <v>1402</v>
      </c>
      <c r="C113" s="16">
        <f t="shared" si="23"/>
        <v>2756</v>
      </c>
      <c r="D113" s="16">
        <f t="shared" si="23"/>
        <v>4782</v>
      </c>
      <c r="E113" s="16">
        <f t="shared" si="23"/>
        <v>3512</v>
      </c>
      <c r="F113" s="112">
        <f t="shared" si="21"/>
        <v>5380</v>
      </c>
      <c r="G113" s="16">
        <f t="shared" ref="G113:J113" si="25">G60*-1</f>
        <v>2122</v>
      </c>
      <c r="H113" s="16">
        <f t="shared" si="25"/>
        <v>587</v>
      </c>
      <c r="I113" s="16">
        <f t="shared" si="25"/>
        <v>550</v>
      </c>
      <c r="J113" s="16">
        <f t="shared" si="25"/>
        <v>2121</v>
      </c>
      <c r="K113" s="206"/>
      <c r="L113" s="206"/>
      <c r="M113" s="206"/>
      <c r="N113" s="206"/>
      <c r="O113" s="206"/>
    </row>
    <row r="114" spans="1:15" ht="18.75" customHeight="1">
      <c r="A114" s="63" t="s">
        <v>122</v>
      </c>
      <c r="B114" s="121">
        <v>1410</v>
      </c>
      <c r="C114" s="16">
        <f t="shared" ref="C114:E116" si="26">C44*-1</f>
        <v>8443</v>
      </c>
      <c r="D114" s="16">
        <f t="shared" si="26"/>
        <v>8808</v>
      </c>
      <c r="E114" s="16">
        <f t="shared" si="26"/>
        <v>8800</v>
      </c>
      <c r="F114" s="112">
        <f t="shared" si="21"/>
        <v>10248</v>
      </c>
      <c r="G114" s="16">
        <f t="shared" ref="G114:J114" si="27">G44*-1</f>
        <v>2562</v>
      </c>
      <c r="H114" s="16">
        <f t="shared" si="27"/>
        <v>2562</v>
      </c>
      <c r="I114" s="16">
        <f t="shared" si="27"/>
        <v>2562</v>
      </c>
      <c r="J114" s="16">
        <f t="shared" si="27"/>
        <v>2562</v>
      </c>
      <c r="K114" s="206"/>
      <c r="L114" s="206"/>
      <c r="M114" s="206"/>
      <c r="N114" s="206"/>
      <c r="O114" s="206"/>
    </row>
    <row r="115" spans="1:15" ht="18.75" customHeight="1">
      <c r="A115" s="63" t="s">
        <v>177</v>
      </c>
      <c r="B115" s="121">
        <v>1420</v>
      </c>
      <c r="C115" s="16">
        <f t="shared" si="26"/>
        <v>1837</v>
      </c>
      <c r="D115" s="16">
        <f t="shared" si="26"/>
        <v>1940</v>
      </c>
      <c r="E115" s="16">
        <f t="shared" si="26"/>
        <v>1941</v>
      </c>
      <c r="F115" s="112">
        <f t="shared" si="21"/>
        <v>2256</v>
      </c>
      <c r="G115" s="16">
        <f t="shared" ref="G115:J115" si="28">G45*-1</f>
        <v>564</v>
      </c>
      <c r="H115" s="16">
        <f t="shared" si="28"/>
        <v>564</v>
      </c>
      <c r="I115" s="16">
        <f t="shared" si="28"/>
        <v>564</v>
      </c>
      <c r="J115" s="16">
        <f t="shared" si="28"/>
        <v>564</v>
      </c>
      <c r="K115" s="206"/>
      <c r="L115" s="206"/>
      <c r="M115" s="206"/>
      <c r="N115" s="206"/>
      <c r="O115" s="206"/>
    </row>
    <row r="116" spans="1:15" ht="18.75" customHeight="1">
      <c r="A116" s="63" t="s">
        <v>246</v>
      </c>
      <c r="B116" s="121">
        <v>1430</v>
      </c>
      <c r="C116" s="16">
        <f t="shared" si="26"/>
        <v>1377</v>
      </c>
      <c r="D116" s="16">
        <f t="shared" si="26"/>
        <v>800</v>
      </c>
      <c r="E116" s="16">
        <f t="shared" si="26"/>
        <v>1460</v>
      </c>
      <c r="F116" s="112">
        <f t="shared" si="21"/>
        <v>1000</v>
      </c>
      <c r="G116" s="16">
        <f t="shared" ref="G116:J116" si="29">G46*-1</f>
        <v>250</v>
      </c>
      <c r="H116" s="16">
        <f t="shared" si="29"/>
        <v>250</v>
      </c>
      <c r="I116" s="16">
        <f t="shared" si="29"/>
        <v>250</v>
      </c>
      <c r="J116" s="16">
        <f t="shared" si="29"/>
        <v>250</v>
      </c>
      <c r="K116" s="206"/>
      <c r="L116" s="206"/>
      <c r="M116" s="206"/>
      <c r="N116" s="206"/>
      <c r="O116" s="206"/>
    </row>
    <row r="117" spans="1:15" ht="18.75" customHeight="1">
      <c r="A117" s="63" t="s">
        <v>247</v>
      </c>
      <c r="B117" s="121">
        <v>1440</v>
      </c>
      <c r="C117" s="16">
        <f>(C43+C50+C54+C55+C56+C61+C62+C84)*-1</f>
        <v>1348</v>
      </c>
      <c r="D117" s="16">
        <f>(D43+D50+D54+D55+D56+D61+D62+D84+D49)*-1</f>
        <v>920</v>
      </c>
      <c r="E117" s="16">
        <f>(E43+E50+E54+E55+E56+E61+E62+E84+E49)*-1</f>
        <v>1736</v>
      </c>
      <c r="F117" s="112">
        <f t="shared" si="21"/>
        <v>860</v>
      </c>
      <c r="G117" s="16">
        <f>(G43+G50+G54+G55+G56+G61+G62+G84+G49)*-1</f>
        <v>230</v>
      </c>
      <c r="H117" s="16">
        <f t="shared" ref="H117:J117" si="30">(H43+H50+H54+H55+H56+H61+H62+H84+H49)*-1</f>
        <v>226</v>
      </c>
      <c r="I117" s="16">
        <f>(I43+I50+I54+I55+I56+I61+I62+I84+I49)*-1</f>
        <v>172</v>
      </c>
      <c r="J117" s="16">
        <f t="shared" si="30"/>
        <v>232</v>
      </c>
      <c r="K117" s="206"/>
      <c r="L117" s="206"/>
      <c r="M117" s="206"/>
      <c r="N117" s="206"/>
      <c r="O117" s="206"/>
    </row>
    <row r="118" spans="1:15" ht="18.75" customHeight="1">
      <c r="A118" s="103" t="s">
        <v>163</v>
      </c>
      <c r="B118" s="122">
        <v>1450</v>
      </c>
      <c r="C118" s="14">
        <f>SUM(C111,C114:C117)</f>
        <v>16968</v>
      </c>
      <c r="D118" s="14">
        <f>SUM(D111,D114:D117)</f>
        <v>17520</v>
      </c>
      <c r="E118" s="14">
        <f>SUM(E111,E114:E117)</f>
        <v>18744</v>
      </c>
      <c r="F118" s="112">
        <f t="shared" si="21"/>
        <v>19994</v>
      </c>
      <c r="G118" s="14">
        <f>SUM(G111,G114:G117)</f>
        <v>5778</v>
      </c>
      <c r="H118" s="14">
        <f>SUM(H111,H114:H117)</f>
        <v>4239</v>
      </c>
      <c r="I118" s="14">
        <f>SUM(I111,I114:I117)</f>
        <v>4148</v>
      </c>
      <c r="J118" s="14">
        <f>SUM(J111,J114:J117)</f>
        <v>5829</v>
      </c>
      <c r="K118" s="206"/>
      <c r="L118" s="206"/>
      <c r="M118" s="206"/>
      <c r="N118" s="206"/>
      <c r="O118" s="206"/>
    </row>
    <row r="119" spans="1:15" s="2" customFormat="1" ht="18.7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</row>
    <row r="120" spans="1:15" ht="18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ht="18.75" customHeight="1">
      <c r="A121" s="91" t="s">
        <v>458</v>
      </c>
      <c r="B121" s="124"/>
      <c r="C121" s="125"/>
      <c r="D121" s="125" t="s">
        <v>147</v>
      </c>
      <c r="E121" s="125"/>
      <c r="F121" s="124"/>
      <c r="G121" s="124"/>
      <c r="H121" s="199" t="s">
        <v>421</v>
      </c>
      <c r="I121" s="199"/>
      <c r="J121" s="199"/>
      <c r="K121" s="72"/>
      <c r="L121" s="72"/>
      <c r="M121" s="124"/>
      <c r="N121" s="72"/>
      <c r="O121" s="72"/>
    </row>
    <row r="122" spans="1:15" ht="18.75" customHeight="1">
      <c r="A122" s="97" t="s">
        <v>248</v>
      </c>
      <c r="B122" s="124"/>
      <c r="C122" s="71"/>
      <c r="D122" s="71" t="s">
        <v>149</v>
      </c>
      <c r="E122" s="71"/>
      <c r="F122" s="124"/>
      <c r="G122" s="124"/>
      <c r="H122" s="227"/>
      <c r="I122" s="227"/>
      <c r="J122" s="227"/>
      <c r="K122" s="227"/>
      <c r="L122" s="227"/>
      <c r="M122" s="72"/>
      <c r="N122" s="72"/>
      <c r="O122" s="72"/>
    </row>
    <row r="123" spans="1:15" ht="18.75" customHeight="1">
      <c r="A123" s="97"/>
      <c r="B123" s="124"/>
      <c r="C123" s="71"/>
      <c r="D123" s="71"/>
      <c r="E123" s="71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</row>
    <row r="124" spans="1:15" ht="21">
      <c r="A124" s="97"/>
      <c r="B124" s="71"/>
      <c r="C124" s="71"/>
      <c r="D124" s="71"/>
      <c r="E124" s="71"/>
      <c r="F124" s="127"/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ht="21">
      <c r="A125" s="97"/>
      <c r="B125" s="71"/>
      <c r="C125" s="71"/>
      <c r="D125" s="71"/>
      <c r="E125" s="71"/>
      <c r="F125" s="127"/>
      <c r="G125" s="126"/>
      <c r="H125" s="126"/>
      <c r="I125" s="126"/>
      <c r="J125" s="126"/>
      <c r="K125" s="126"/>
      <c r="L125" s="126"/>
      <c r="M125" s="126"/>
      <c r="N125" s="126"/>
      <c r="O125" s="126"/>
    </row>
    <row r="126" spans="1:15" ht="21">
      <c r="A126" s="97"/>
      <c r="B126" s="71"/>
      <c r="C126" s="71"/>
      <c r="D126" s="71"/>
      <c r="E126" s="71"/>
      <c r="F126" s="127"/>
      <c r="G126" s="126"/>
      <c r="H126" s="126"/>
      <c r="I126" s="126"/>
      <c r="J126" s="126"/>
      <c r="K126" s="126"/>
      <c r="L126" s="126"/>
      <c r="M126" s="126"/>
      <c r="N126" s="126"/>
      <c r="O126" s="126"/>
    </row>
    <row r="127" spans="1:15" ht="21">
      <c r="A127" s="97"/>
      <c r="B127" s="71"/>
      <c r="C127" s="71"/>
      <c r="D127" s="71"/>
      <c r="E127" s="71"/>
      <c r="F127" s="127"/>
      <c r="G127" s="126"/>
      <c r="H127" s="126"/>
      <c r="I127" s="126"/>
      <c r="J127" s="126"/>
      <c r="K127" s="126"/>
      <c r="L127" s="126"/>
      <c r="M127" s="126"/>
      <c r="N127" s="126"/>
      <c r="O127" s="126"/>
    </row>
    <row r="128" spans="1:15" ht="21">
      <c r="A128" s="97"/>
      <c r="B128" s="71"/>
      <c r="C128" s="71"/>
      <c r="D128" s="71"/>
      <c r="E128" s="71"/>
      <c r="F128" s="127"/>
      <c r="G128" s="126"/>
      <c r="H128" s="126"/>
      <c r="I128" s="126"/>
      <c r="J128" s="126"/>
      <c r="K128" s="126"/>
      <c r="L128" s="126"/>
      <c r="M128" s="126"/>
      <c r="N128" s="126"/>
      <c r="O128" s="126"/>
    </row>
    <row r="129" spans="1:15" ht="21">
      <c r="A129" s="97"/>
      <c r="B129" s="71"/>
      <c r="C129" s="71"/>
      <c r="D129" s="71"/>
      <c r="E129" s="71"/>
      <c r="F129" s="127"/>
      <c r="G129" s="126"/>
      <c r="H129" s="126"/>
      <c r="I129" s="126"/>
      <c r="J129" s="126"/>
      <c r="K129" s="126"/>
      <c r="L129" s="126"/>
      <c r="M129" s="126"/>
      <c r="N129" s="126"/>
      <c r="O129" s="126"/>
    </row>
    <row r="130" spans="1:15" ht="21">
      <c r="A130" s="97"/>
      <c r="B130" s="71"/>
      <c r="C130" s="71"/>
      <c r="D130" s="71"/>
      <c r="E130" s="71"/>
      <c r="F130" s="108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1:15" ht="21">
      <c r="A131" s="97"/>
      <c r="B131" s="71"/>
      <c r="C131" s="71"/>
      <c r="D131" s="71"/>
      <c r="E131" s="71"/>
      <c r="F131" s="126"/>
      <c r="G131" s="126"/>
      <c r="H131" s="126"/>
      <c r="I131" s="126"/>
      <c r="J131" s="126"/>
      <c r="K131" s="72"/>
      <c r="L131" s="72"/>
      <c r="M131" s="72"/>
      <c r="N131" s="72"/>
      <c r="O131" s="72"/>
    </row>
    <row r="132" spans="1:15" ht="21">
      <c r="A132" s="97"/>
      <c r="B132" s="71"/>
      <c r="C132" s="71"/>
      <c r="D132" s="71"/>
      <c r="E132" s="71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1:15" ht="21">
      <c r="A133" s="97"/>
      <c r="B133" s="71"/>
      <c r="C133" s="71"/>
      <c r="D133" s="71"/>
      <c r="E133" s="71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1:15" ht="21">
      <c r="A134" s="97"/>
      <c r="B134" s="71"/>
      <c r="C134" s="71"/>
      <c r="D134" s="71"/>
      <c r="E134" s="71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1:15" ht="21">
      <c r="A135" s="97"/>
      <c r="B135" s="71"/>
      <c r="C135" s="71"/>
      <c r="D135" s="71"/>
      <c r="E135" s="71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1:15" ht="21">
      <c r="A136" s="97"/>
      <c r="B136" s="71"/>
      <c r="C136" s="71"/>
      <c r="D136" s="71"/>
      <c r="E136" s="71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1:15" ht="21">
      <c r="A137" s="97"/>
      <c r="B137" s="71"/>
      <c r="C137" s="71"/>
      <c r="D137" s="71"/>
      <c r="E137" s="71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1:15" ht="21">
      <c r="A138" s="97"/>
      <c r="B138" s="71"/>
      <c r="C138" s="71"/>
      <c r="D138" s="71"/>
      <c r="E138" s="71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1:15" ht="21">
      <c r="A139" s="97"/>
      <c r="B139" s="71"/>
      <c r="C139" s="71"/>
      <c r="D139" s="71"/>
      <c r="E139" s="71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1:15" ht="21">
      <c r="A140" s="97"/>
      <c r="B140" s="71"/>
      <c r="C140" s="71"/>
      <c r="D140" s="71"/>
      <c r="E140" s="71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1:15" ht="21">
      <c r="A141" s="97"/>
      <c r="B141" s="71"/>
      <c r="C141" s="71"/>
      <c r="D141" s="71"/>
      <c r="E141" s="71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1:15" ht="21">
      <c r="A142" s="97"/>
      <c r="B142" s="71"/>
      <c r="C142" s="71"/>
      <c r="D142" s="71"/>
      <c r="E142" s="71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1:15" ht="21">
      <c r="A143" s="97"/>
      <c r="B143" s="71"/>
      <c r="C143" s="71"/>
      <c r="D143" s="71"/>
      <c r="E143" s="71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1:15" ht="21">
      <c r="A144" s="97"/>
      <c r="B144" s="71"/>
      <c r="C144" s="71"/>
      <c r="D144" s="71"/>
      <c r="E144" s="71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1:15" ht="21">
      <c r="A145" s="97"/>
      <c r="B145" s="71"/>
      <c r="C145" s="71"/>
      <c r="D145" s="71"/>
      <c r="E145" s="71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1:15" ht="21">
      <c r="A146" s="97"/>
      <c r="B146" s="71"/>
      <c r="C146" s="71"/>
      <c r="D146" s="71"/>
      <c r="E146" s="71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1:15" ht="21">
      <c r="A147" s="97"/>
      <c r="B147" s="71"/>
      <c r="C147" s="71"/>
      <c r="D147" s="71"/>
      <c r="E147" s="71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1:15" ht="21">
      <c r="A148" s="97"/>
      <c r="B148" s="71"/>
      <c r="C148" s="71"/>
      <c r="D148" s="71"/>
      <c r="E148" s="71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1:15" ht="21">
      <c r="A149" s="97"/>
      <c r="B149" s="71"/>
      <c r="C149" s="71"/>
      <c r="D149" s="71"/>
      <c r="E149" s="71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1:15" ht="21">
      <c r="A150" s="97"/>
      <c r="B150" s="71"/>
      <c r="C150" s="71"/>
      <c r="D150" s="71"/>
      <c r="E150" s="71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1:15" ht="21">
      <c r="A151" s="97"/>
      <c r="B151" s="71"/>
      <c r="C151" s="71"/>
      <c r="D151" s="71"/>
      <c r="E151" s="71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1:15" ht="21">
      <c r="A152" s="97"/>
      <c r="B152" s="71"/>
      <c r="C152" s="71"/>
      <c r="D152" s="71"/>
      <c r="E152" s="71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1:15" ht="21">
      <c r="A153" s="97"/>
      <c r="B153" s="71"/>
      <c r="C153" s="71"/>
      <c r="D153" s="71"/>
      <c r="E153" s="71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1:15" ht="21">
      <c r="A154" s="97"/>
      <c r="B154" s="71"/>
      <c r="C154" s="71"/>
      <c r="D154" s="71"/>
      <c r="E154" s="71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1:15" ht="21">
      <c r="A155" s="97"/>
      <c r="B155" s="71"/>
      <c r="C155" s="71"/>
      <c r="D155" s="71"/>
      <c r="E155" s="71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1:15" ht="21">
      <c r="A156" s="97"/>
      <c r="B156" s="71"/>
      <c r="C156" s="71"/>
      <c r="D156" s="71"/>
      <c r="E156" s="71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1:15" ht="21">
      <c r="A157" s="97"/>
      <c r="B157" s="71"/>
      <c r="C157" s="71"/>
      <c r="D157" s="71"/>
      <c r="E157" s="71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1:15" ht="21">
      <c r="A158" s="97"/>
      <c r="B158" s="71"/>
      <c r="C158" s="71"/>
      <c r="D158" s="71"/>
      <c r="E158" s="71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1:15" ht="21">
      <c r="A159" s="97"/>
      <c r="B159" s="71"/>
      <c r="C159" s="71"/>
      <c r="D159" s="71"/>
      <c r="E159" s="71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1:15" ht="21">
      <c r="A160" s="97"/>
      <c r="B160" s="71"/>
      <c r="C160" s="71"/>
      <c r="D160" s="71"/>
      <c r="E160" s="71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1:15" ht="21">
      <c r="A161" s="97"/>
      <c r="B161" s="71"/>
      <c r="C161" s="71"/>
      <c r="D161" s="71"/>
      <c r="E161" s="71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1:15" ht="21">
      <c r="A162" s="97"/>
      <c r="B162" s="71"/>
      <c r="C162" s="71"/>
      <c r="D162" s="71"/>
      <c r="E162" s="71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1:15" ht="21">
      <c r="A163" s="97"/>
      <c r="B163" s="71"/>
      <c r="C163" s="71"/>
      <c r="D163" s="71"/>
      <c r="E163" s="71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1:15" ht="21">
      <c r="A164" s="97"/>
      <c r="B164" s="71"/>
      <c r="C164" s="71"/>
      <c r="D164" s="71"/>
      <c r="E164" s="71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1:15" ht="21">
      <c r="A165" s="97"/>
      <c r="B165" s="71"/>
      <c r="C165" s="71"/>
      <c r="D165" s="71"/>
      <c r="E165" s="71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1:15" ht="21">
      <c r="A166" s="97"/>
      <c r="B166" s="71"/>
      <c r="C166" s="71"/>
      <c r="D166" s="71"/>
      <c r="E166" s="71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1:15" ht="21">
      <c r="A167" s="97"/>
      <c r="B167" s="71"/>
      <c r="C167" s="71"/>
      <c r="D167" s="71"/>
      <c r="E167" s="71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1:15" ht="21">
      <c r="A168" s="97"/>
      <c r="B168" s="71"/>
      <c r="C168" s="71"/>
      <c r="D168" s="71"/>
      <c r="E168" s="71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1:15" ht="21">
      <c r="A169" s="97"/>
      <c r="B169" s="71"/>
      <c r="C169" s="71"/>
      <c r="D169" s="71"/>
      <c r="E169" s="71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1:15" ht="21">
      <c r="A170" s="97"/>
      <c r="B170" s="71"/>
      <c r="C170" s="71"/>
      <c r="D170" s="71"/>
      <c r="E170" s="71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1:15" ht="21">
      <c r="A171" s="97"/>
      <c r="B171" s="71"/>
      <c r="C171" s="71"/>
      <c r="D171" s="71"/>
      <c r="E171" s="71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1:15" ht="21">
      <c r="A172" s="97"/>
      <c r="B172" s="71"/>
      <c r="C172" s="71"/>
      <c r="D172" s="71"/>
      <c r="E172" s="71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  <row r="173" spans="1:15" ht="21">
      <c r="A173" s="97"/>
      <c r="B173" s="71"/>
      <c r="C173" s="71"/>
      <c r="D173" s="71"/>
      <c r="E173" s="71"/>
      <c r="F173" s="72"/>
      <c r="G173" s="72"/>
      <c r="H173" s="72"/>
      <c r="I173" s="72"/>
      <c r="J173" s="72"/>
      <c r="K173" s="72"/>
      <c r="L173" s="72"/>
      <c r="M173" s="72"/>
      <c r="N173" s="72"/>
      <c r="O173" s="72"/>
    </row>
    <row r="174" spans="1:15" ht="21">
      <c r="A174" s="97"/>
      <c r="B174" s="71"/>
      <c r="C174" s="71"/>
      <c r="D174" s="71"/>
      <c r="E174" s="71"/>
      <c r="F174" s="72"/>
      <c r="G174" s="72"/>
      <c r="H174" s="72"/>
      <c r="I174" s="72"/>
      <c r="J174" s="72"/>
      <c r="K174" s="72"/>
      <c r="L174" s="72"/>
      <c r="M174" s="72"/>
      <c r="N174" s="72"/>
      <c r="O174" s="72"/>
    </row>
    <row r="175" spans="1:15" ht="21">
      <c r="A175" s="97"/>
      <c r="B175" s="71"/>
      <c r="C175" s="71"/>
      <c r="D175" s="71"/>
      <c r="E175" s="71"/>
      <c r="F175" s="72"/>
      <c r="G175" s="72"/>
      <c r="H175" s="72"/>
      <c r="I175" s="72"/>
      <c r="J175" s="72"/>
      <c r="K175" s="72"/>
      <c r="L175" s="72"/>
      <c r="M175" s="72"/>
      <c r="N175" s="72"/>
      <c r="O175" s="72"/>
    </row>
    <row r="176" spans="1:15" ht="21">
      <c r="A176" s="97"/>
      <c r="B176" s="71"/>
      <c r="C176" s="71"/>
      <c r="D176" s="71"/>
      <c r="E176" s="71"/>
      <c r="F176" s="72"/>
      <c r="G176" s="72"/>
      <c r="H176" s="72"/>
      <c r="I176" s="72"/>
      <c r="J176" s="72"/>
      <c r="K176" s="72"/>
      <c r="L176" s="72"/>
      <c r="M176" s="72"/>
      <c r="N176" s="72"/>
      <c r="O176" s="72"/>
    </row>
    <row r="177" spans="1:15" ht="21">
      <c r="A177" s="97"/>
      <c r="B177" s="71"/>
      <c r="C177" s="71"/>
      <c r="D177" s="71"/>
      <c r="E177" s="71"/>
      <c r="F177" s="72"/>
      <c r="G177" s="72"/>
      <c r="H177" s="72"/>
      <c r="I177" s="72"/>
      <c r="J177" s="72"/>
      <c r="K177" s="72"/>
      <c r="L177" s="72"/>
      <c r="M177" s="72"/>
      <c r="N177" s="72"/>
      <c r="O177" s="72"/>
    </row>
    <row r="178" spans="1:15" ht="21">
      <c r="A178" s="97"/>
      <c r="B178" s="71"/>
      <c r="C178" s="71"/>
      <c r="D178" s="71"/>
      <c r="E178" s="71"/>
      <c r="F178" s="72"/>
      <c r="G178" s="72"/>
      <c r="H178" s="72"/>
      <c r="I178" s="72"/>
      <c r="J178" s="72"/>
      <c r="K178" s="72"/>
      <c r="L178" s="72"/>
      <c r="M178" s="72"/>
      <c r="N178" s="72"/>
      <c r="O178" s="72"/>
    </row>
    <row r="179" spans="1:15" ht="21">
      <c r="A179" s="97"/>
      <c r="B179" s="71"/>
      <c r="C179" s="71"/>
      <c r="D179" s="71"/>
      <c r="E179" s="71"/>
      <c r="F179" s="72"/>
      <c r="G179" s="72"/>
      <c r="H179" s="72"/>
      <c r="I179" s="72"/>
      <c r="J179" s="72"/>
      <c r="K179" s="72"/>
      <c r="L179" s="72"/>
      <c r="M179" s="72"/>
      <c r="N179" s="72"/>
      <c r="O179" s="72"/>
    </row>
    <row r="180" spans="1:15" ht="21">
      <c r="A180" s="97"/>
      <c r="B180" s="71"/>
      <c r="C180" s="71"/>
      <c r="D180" s="71"/>
      <c r="E180" s="71"/>
      <c r="F180" s="72"/>
      <c r="G180" s="72"/>
      <c r="H180" s="72"/>
      <c r="I180" s="72"/>
      <c r="J180" s="72"/>
      <c r="K180" s="72"/>
      <c r="L180" s="72"/>
      <c r="M180" s="72"/>
      <c r="N180" s="72"/>
      <c r="O180" s="72"/>
    </row>
    <row r="181" spans="1:15" ht="21">
      <c r="A181" s="97"/>
      <c r="B181" s="71"/>
      <c r="C181" s="71"/>
      <c r="D181" s="71"/>
      <c r="E181" s="71"/>
      <c r="F181" s="72"/>
      <c r="G181" s="72"/>
      <c r="H181" s="72"/>
      <c r="I181" s="72"/>
      <c r="J181" s="72"/>
      <c r="K181" s="72"/>
      <c r="L181" s="72"/>
      <c r="M181" s="72"/>
      <c r="N181" s="72"/>
      <c r="O181" s="72"/>
    </row>
    <row r="182" spans="1:15" ht="21">
      <c r="A182" s="97"/>
      <c r="B182" s="71"/>
      <c r="C182" s="71"/>
      <c r="D182" s="71"/>
      <c r="E182" s="71"/>
      <c r="F182" s="72"/>
      <c r="G182" s="72"/>
      <c r="H182" s="72"/>
      <c r="I182" s="72"/>
      <c r="J182" s="72"/>
      <c r="K182" s="72"/>
      <c r="L182" s="72"/>
      <c r="M182" s="72"/>
      <c r="N182" s="72"/>
      <c r="O182" s="72"/>
    </row>
    <row r="183" spans="1:15" ht="21">
      <c r="A183" s="97"/>
      <c r="B183" s="71"/>
      <c r="C183" s="71"/>
      <c r="D183" s="71"/>
      <c r="E183" s="71"/>
      <c r="F183" s="72"/>
      <c r="G183" s="72"/>
      <c r="H183" s="72"/>
      <c r="I183" s="72"/>
      <c r="J183" s="72"/>
      <c r="K183" s="72"/>
      <c r="L183" s="72"/>
      <c r="M183" s="72"/>
      <c r="N183" s="72"/>
      <c r="O183" s="72"/>
    </row>
    <row r="184" spans="1:15" ht="21">
      <c r="A184" s="97"/>
      <c r="B184" s="71"/>
      <c r="C184" s="71"/>
      <c r="D184" s="71"/>
      <c r="E184" s="71"/>
      <c r="F184" s="72"/>
      <c r="G184" s="72"/>
      <c r="H184" s="72"/>
      <c r="I184" s="72"/>
      <c r="J184" s="72"/>
      <c r="K184" s="72"/>
      <c r="L184" s="72"/>
      <c r="M184" s="72"/>
      <c r="N184" s="72"/>
      <c r="O184" s="72"/>
    </row>
    <row r="185" spans="1:15" ht="21">
      <c r="A185" s="97"/>
      <c r="B185" s="71"/>
      <c r="C185" s="71"/>
      <c r="D185" s="71"/>
      <c r="E185" s="71"/>
      <c r="F185" s="72"/>
      <c r="G185" s="72"/>
      <c r="H185" s="72"/>
      <c r="I185" s="72"/>
      <c r="J185" s="72"/>
      <c r="K185" s="72"/>
      <c r="L185" s="72"/>
      <c r="M185" s="72"/>
      <c r="N185" s="72"/>
      <c r="O185" s="72"/>
    </row>
    <row r="186" spans="1:15" ht="21">
      <c r="A186" s="97"/>
      <c r="B186" s="71"/>
      <c r="C186" s="71"/>
      <c r="D186" s="71"/>
      <c r="E186" s="71"/>
      <c r="F186" s="72"/>
      <c r="G186" s="72"/>
      <c r="H186" s="72"/>
      <c r="I186" s="72"/>
      <c r="J186" s="72"/>
      <c r="K186" s="72"/>
      <c r="L186" s="72"/>
      <c r="M186" s="72"/>
      <c r="N186" s="72"/>
      <c r="O186" s="72"/>
    </row>
    <row r="187" spans="1:15" ht="21">
      <c r="A187" s="97"/>
      <c r="B187" s="71"/>
      <c r="C187" s="71"/>
      <c r="D187" s="71"/>
      <c r="E187" s="71"/>
      <c r="F187" s="72"/>
      <c r="G187" s="72"/>
      <c r="H187" s="72"/>
      <c r="I187" s="72"/>
      <c r="J187" s="72"/>
      <c r="K187" s="72"/>
      <c r="L187" s="72"/>
      <c r="M187" s="72"/>
      <c r="N187" s="72"/>
      <c r="O187" s="72"/>
    </row>
    <row r="188" spans="1:15" ht="21">
      <c r="A188" s="97"/>
      <c r="B188" s="71"/>
      <c r="C188" s="71"/>
      <c r="D188" s="71"/>
      <c r="E188" s="71"/>
      <c r="F188" s="72"/>
      <c r="G188" s="72"/>
      <c r="H188" s="72"/>
      <c r="I188" s="72"/>
      <c r="J188" s="72"/>
      <c r="K188" s="72"/>
      <c r="L188" s="72"/>
      <c r="M188" s="72"/>
      <c r="N188" s="72"/>
      <c r="O188" s="72"/>
    </row>
    <row r="189" spans="1:15" ht="21">
      <c r="A189" s="97"/>
      <c r="B189" s="71"/>
      <c r="C189" s="71"/>
      <c r="D189" s="71"/>
      <c r="E189" s="71"/>
      <c r="F189" s="72"/>
      <c r="G189" s="72"/>
      <c r="H189" s="72"/>
      <c r="I189" s="72"/>
      <c r="J189" s="72"/>
      <c r="K189" s="72"/>
      <c r="L189" s="72"/>
      <c r="M189" s="72"/>
      <c r="N189" s="72"/>
      <c r="O189" s="72"/>
    </row>
    <row r="190" spans="1:15" ht="21">
      <c r="A190" s="97"/>
      <c r="B190" s="71"/>
      <c r="C190" s="71"/>
      <c r="D190" s="71"/>
      <c r="E190" s="71"/>
      <c r="F190" s="72"/>
      <c r="G190" s="72"/>
      <c r="H190" s="72"/>
      <c r="I190" s="72"/>
      <c r="J190" s="72"/>
      <c r="K190" s="72"/>
      <c r="L190" s="72"/>
      <c r="M190" s="72"/>
      <c r="N190" s="72"/>
      <c r="O190" s="72"/>
    </row>
    <row r="191" spans="1:15" ht="21">
      <c r="A191" s="97"/>
      <c r="B191" s="71"/>
      <c r="C191" s="71"/>
      <c r="D191" s="71"/>
      <c r="E191" s="71"/>
      <c r="F191" s="72"/>
      <c r="G191" s="72"/>
      <c r="H191" s="72"/>
      <c r="I191" s="72"/>
      <c r="J191" s="72"/>
      <c r="K191" s="72"/>
      <c r="L191" s="72"/>
      <c r="M191" s="72"/>
      <c r="N191" s="72"/>
      <c r="O191" s="72"/>
    </row>
    <row r="192" spans="1:15" ht="21">
      <c r="A192" s="97"/>
      <c r="B192" s="71"/>
      <c r="C192" s="71"/>
      <c r="D192" s="71"/>
      <c r="E192" s="71"/>
      <c r="F192" s="72"/>
      <c r="G192" s="72"/>
      <c r="H192" s="72"/>
      <c r="I192" s="72"/>
      <c r="J192" s="72"/>
      <c r="K192" s="72"/>
      <c r="L192" s="72"/>
      <c r="M192" s="72"/>
      <c r="N192" s="72"/>
      <c r="O192" s="72"/>
    </row>
    <row r="193" spans="1:15" ht="21">
      <c r="A193" s="97"/>
      <c r="B193" s="71"/>
      <c r="C193" s="71"/>
      <c r="D193" s="71"/>
      <c r="E193" s="71"/>
      <c r="F193" s="72"/>
      <c r="G193" s="72"/>
      <c r="H193" s="72"/>
      <c r="I193" s="72"/>
      <c r="J193" s="72"/>
      <c r="K193" s="72"/>
      <c r="L193" s="72"/>
      <c r="M193" s="72"/>
      <c r="N193" s="72"/>
      <c r="O193" s="72"/>
    </row>
    <row r="194" spans="1:15" ht="21">
      <c r="A194" s="97"/>
      <c r="B194" s="71"/>
      <c r="C194" s="71"/>
      <c r="D194" s="71"/>
      <c r="E194" s="71"/>
      <c r="F194" s="72"/>
      <c r="G194" s="72"/>
      <c r="H194" s="72"/>
      <c r="I194" s="72"/>
      <c r="J194" s="72"/>
      <c r="K194" s="72"/>
      <c r="L194" s="72"/>
      <c r="M194" s="72"/>
      <c r="N194" s="72"/>
      <c r="O194" s="72"/>
    </row>
    <row r="195" spans="1:15" ht="21">
      <c r="A195" s="97"/>
      <c r="B195" s="71"/>
      <c r="C195" s="71"/>
      <c r="D195" s="71"/>
      <c r="E195" s="71"/>
      <c r="F195" s="72"/>
      <c r="G195" s="72"/>
      <c r="H195" s="72"/>
      <c r="I195" s="72"/>
      <c r="J195" s="72"/>
      <c r="K195" s="72"/>
      <c r="L195" s="72"/>
      <c r="M195" s="72"/>
      <c r="N195" s="72"/>
      <c r="O195" s="72"/>
    </row>
    <row r="196" spans="1:15" ht="21">
      <c r="A196" s="97"/>
      <c r="B196" s="71"/>
      <c r="C196" s="71"/>
      <c r="D196" s="71"/>
      <c r="E196" s="71"/>
      <c r="F196" s="72"/>
      <c r="G196" s="72"/>
      <c r="H196" s="72"/>
      <c r="I196" s="72"/>
      <c r="J196" s="72"/>
      <c r="K196" s="72"/>
      <c r="L196" s="72"/>
      <c r="M196" s="72"/>
      <c r="N196" s="72"/>
      <c r="O196" s="72"/>
    </row>
    <row r="197" spans="1:15" ht="21">
      <c r="A197" s="97"/>
      <c r="B197" s="71"/>
      <c r="C197" s="71"/>
      <c r="D197" s="71"/>
      <c r="E197" s="71"/>
      <c r="F197" s="72"/>
      <c r="G197" s="72"/>
      <c r="H197" s="72"/>
      <c r="I197" s="72"/>
      <c r="J197" s="72"/>
      <c r="K197" s="72"/>
      <c r="L197" s="72"/>
      <c r="M197" s="72"/>
      <c r="N197" s="72"/>
      <c r="O197" s="72"/>
    </row>
    <row r="198" spans="1:15" ht="21">
      <c r="A198" s="97"/>
      <c r="B198" s="71"/>
      <c r="C198" s="71"/>
      <c r="D198" s="71"/>
      <c r="E198" s="71"/>
      <c r="F198" s="72"/>
      <c r="G198" s="72"/>
      <c r="H198" s="72"/>
      <c r="I198" s="72"/>
      <c r="J198" s="72"/>
      <c r="K198" s="72"/>
      <c r="L198" s="72"/>
      <c r="M198" s="72"/>
      <c r="N198" s="72"/>
      <c r="O198" s="72"/>
    </row>
    <row r="199" spans="1:15" ht="21">
      <c r="A199" s="97"/>
      <c r="B199" s="71"/>
      <c r="C199" s="71"/>
      <c r="D199" s="71"/>
      <c r="E199" s="71"/>
      <c r="F199" s="72"/>
      <c r="G199" s="72"/>
      <c r="H199" s="72"/>
      <c r="I199" s="72"/>
      <c r="J199" s="72"/>
      <c r="K199" s="72"/>
      <c r="L199" s="72"/>
      <c r="M199" s="72"/>
      <c r="N199" s="72"/>
      <c r="O199" s="72"/>
    </row>
    <row r="200" spans="1:15" ht="21">
      <c r="A200" s="97"/>
      <c r="B200" s="71"/>
      <c r="C200" s="71"/>
      <c r="D200" s="71"/>
      <c r="E200" s="71"/>
      <c r="F200" s="72"/>
      <c r="G200" s="72"/>
      <c r="H200" s="72"/>
      <c r="I200" s="72"/>
      <c r="J200" s="72"/>
      <c r="K200" s="72"/>
      <c r="L200" s="72"/>
      <c r="M200" s="72"/>
      <c r="N200" s="72"/>
      <c r="O200" s="72"/>
    </row>
    <row r="201" spans="1:15" ht="21">
      <c r="A201" s="97"/>
      <c r="B201" s="71"/>
      <c r="C201" s="71"/>
      <c r="D201" s="71"/>
      <c r="E201" s="71"/>
      <c r="F201" s="72"/>
      <c r="G201" s="72"/>
      <c r="H201" s="72"/>
      <c r="I201" s="72"/>
      <c r="J201" s="72"/>
      <c r="K201" s="72"/>
      <c r="L201" s="72"/>
      <c r="M201" s="72"/>
      <c r="N201" s="72"/>
      <c r="O201" s="72"/>
    </row>
    <row r="202" spans="1:15" ht="21">
      <c r="A202" s="97"/>
      <c r="B202" s="71"/>
      <c r="C202" s="71"/>
      <c r="D202" s="71"/>
      <c r="E202" s="71"/>
      <c r="F202" s="72"/>
      <c r="G202" s="72"/>
      <c r="H202" s="72"/>
      <c r="I202" s="72"/>
      <c r="J202" s="72"/>
      <c r="K202" s="72"/>
      <c r="L202" s="72"/>
      <c r="M202" s="72"/>
      <c r="N202" s="72"/>
      <c r="O202" s="72"/>
    </row>
    <row r="203" spans="1:15" ht="21">
      <c r="A203" s="97"/>
      <c r="B203" s="71"/>
      <c r="C203" s="71"/>
      <c r="D203" s="71"/>
      <c r="E203" s="71"/>
      <c r="F203" s="72"/>
      <c r="G203" s="72"/>
      <c r="H203" s="72"/>
      <c r="I203" s="72"/>
      <c r="J203" s="72"/>
      <c r="K203" s="72"/>
      <c r="L203" s="72"/>
      <c r="M203" s="72"/>
      <c r="N203" s="72"/>
      <c r="O203" s="72"/>
    </row>
    <row r="204" spans="1:15" ht="21">
      <c r="A204" s="97"/>
      <c r="B204" s="71"/>
      <c r="C204" s="71"/>
      <c r="D204" s="71"/>
      <c r="E204" s="71"/>
      <c r="F204" s="72"/>
      <c r="G204" s="72"/>
      <c r="H204" s="72"/>
      <c r="I204" s="72"/>
      <c r="J204" s="72"/>
      <c r="K204" s="72"/>
      <c r="L204" s="72"/>
      <c r="M204" s="72"/>
      <c r="N204" s="72"/>
      <c r="O204" s="72"/>
    </row>
    <row r="205" spans="1:15" ht="21">
      <c r="A205" s="97"/>
      <c r="B205" s="71"/>
      <c r="C205" s="71"/>
      <c r="D205" s="71"/>
      <c r="E205" s="71"/>
      <c r="F205" s="72"/>
      <c r="G205" s="72"/>
      <c r="H205" s="72"/>
      <c r="I205" s="72"/>
      <c r="J205" s="72"/>
      <c r="K205" s="72"/>
      <c r="L205" s="72"/>
      <c r="M205" s="72"/>
      <c r="N205" s="72"/>
      <c r="O205" s="72"/>
    </row>
    <row r="206" spans="1:15" ht="21">
      <c r="A206" s="97"/>
      <c r="B206" s="71"/>
      <c r="C206" s="71"/>
      <c r="D206" s="71"/>
      <c r="E206" s="71"/>
      <c r="F206" s="72"/>
      <c r="G206" s="72"/>
      <c r="H206" s="72"/>
      <c r="I206" s="72"/>
      <c r="J206" s="72"/>
      <c r="K206" s="72"/>
      <c r="L206" s="72"/>
      <c r="M206" s="72"/>
      <c r="N206" s="72"/>
      <c r="O206" s="72"/>
    </row>
    <row r="207" spans="1:15" ht="21">
      <c r="A207" s="97"/>
      <c r="B207" s="71"/>
      <c r="C207" s="71"/>
      <c r="D207" s="71"/>
      <c r="E207" s="71"/>
      <c r="F207" s="72"/>
      <c r="G207" s="72"/>
      <c r="H207" s="72"/>
      <c r="I207" s="72"/>
      <c r="J207" s="72"/>
      <c r="K207" s="72"/>
      <c r="L207" s="72"/>
      <c r="M207" s="72"/>
      <c r="N207" s="72"/>
      <c r="O207" s="72"/>
    </row>
    <row r="208" spans="1:15" ht="21">
      <c r="A208" s="97"/>
      <c r="B208" s="71"/>
      <c r="C208" s="71"/>
      <c r="D208" s="71"/>
      <c r="E208" s="71"/>
      <c r="F208" s="72"/>
      <c r="G208" s="72"/>
      <c r="H208" s="72"/>
      <c r="I208" s="72"/>
      <c r="J208" s="72"/>
      <c r="K208" s="72"/>
      <c r="L208" s="72"/>
      <c r="M208" s="72"/>
      <c r="N208" s="72"/>
      <c r="O208" s="72"/>
    </row>
    <row r="209" spans="1:15" ht="21">
      <c r="A209" s="97"/>
      <c r="B209" s="71"/>
      <c r="C209" s="71"/>
      <c r="D209" s="71"/>
      <c r="E209" s="71"/>
      <c r="F209" s="72"/>
      <c r="G209" s="72"/>
      <c r="H209" s="72"/>
      <c r="I209" s="72"/>
      <c r="J209" s="72"/>
      <c r="K209" s="72"/>
      <c r="L209" s="72"/>
      <c r="M209" s="72"/>
      <c r="N209" s="72"/>
      <c r="O209" s="72"/>
    </row>
    <row r="210" spans="1:15" ht="21">
      <c r="A210" s="97"/>
      <c r="B210" s="71"/>
      <c r="C210" s="71"/>
      <c r="D210" s="71"/>
      <c r="E210" s="71"/>
      <c r="F210" s="72"/>
      <c r="G210" s="72"/>
      <c r="H210" s="72"/>
      <c r="I210" s="72"/>
      <c r="J210" s="72"/>
      <c r="K210" s="72"/>
      <c r="L210" s="72"/>
      <c r="M210" s="72"/>
      <c r="N210" s="72"/>
      <c r="O210" s="72"/>
    </row>
    <row r="211" spans="1:15" ht="21">
      <c r="A211" s="97"/>
      <c r="B211" s="71"/>
      <c r="C211" s="71"/>
      <c r="D211" s="71"/>
      <c r="E211" s="71"/>
      <c r="F211" s="72"/>
      <c r="G211" s="72"/>
      <c r="H211" s="72"/>
      <c r="I211" s="72"/>
      <c r="J211" s="72"/>
      <c r="K211" s="72"/>
      <c r="L211" s="72"/>
      <c r="M211" s="72"/>
      <c r="N211" s="72"/>
      <c r="O211" s="72"/>
    </row>
    <row r="212" spans="1:15" ht="21">
      <c r="A212" s="97"/>
      <c r="B212" s="71"/>
      <c r="C212" s="71"/>
      <c r="D212" s="71"/>
      <c r="E212" s="71"/>
      <c r="F212" s="72"/>
      <c r="G212" s="72"/>
      <c r="H212" s="72"/>
      <c r="I212" s="72"/>
      <c r="J212" s="72"/>
      <c r="K212" s="72"/>
      <c r="L212" s="72"/>
      <c r="M212" s="72"/>
      <c r="N212" s="72"/>
      <c r="O212" s="72"/>
    </row>
    <row r="213" spans="1:15" ht="21">
      <c r="A213" s="97"/>
      <c r="B213" s="71"/>
      <c r="C213" s="71"/>
      <c r="D213" s="71"/>
      <c r="E213" s="71"/>
      <c r="F213" s="72"/>
      <c r="G213" s="72"/>
      <c r="H213" s="72"/>
      <c r="I213" s="72"/>
      <c r="J213" s="72"/>
      <c r="K213" s="72"/>
      <c r="L213" s="72"/>
      <c r="M213" s="72"/>
      <c r="N213" s="72"/>
      <c r="O213" s="72"/>
    </row>
    <row r="214" spans="1:15" ht="21">
      <c r="A214" s="97"/>
      <c r="B214" s="71"/>
      <c r="C214" s="71"/>
      <c r="D214" s="71"/>
      <c r="E214" s="71"/>
      <c r="F214" s="72"/>
      <c r="G214" s="72"/>
      <c r="H214" s="72"/>
      <c r="I214" s="72"/>
      <c r="J214" s="72"/>
      <c r="K214" s="72"/>
      <c r="L214" s="72"/>
      <c r="M214" s="72"/>
      <c r="N214" s="72"/>
      <c r="O214" s="72"/>
    </row>
    <row r="215" spans="1:15" ht="21">
      <c r="A215" s="97"/>
      <c r="B215" s="71"/>
      <c r="C215" s="71"/>
      <c r="D215" s="71"/>
      <c r="E215" s="71"/>
      <c r="F215" s="72"/>
      <c r="G215" s="72"/>
      <c r="H215" s="72"/>
      <c r="I215" s="72"/>
      <c r="J215" s="72"/>
      <c r="K215" s="72"/>
      <c r="L215" s="72"/>
      <c r="M215" s="72"/>
      <c r="N215" s="72"/>
      <c r="O215" s="72"/>
    </row>
    <row r="216" spans="1:15" ht="21">
      <c r="A216" s="97"/>
      <c r="B216" s="71"/>
      <c r="C216" s="71"/>
      <c r="D216" s="71"/>
      <c r="E216" s="71"/>
      <c r="F216" s="72"/>
      <c r="G216" s="72"/>
      <c r="H216" s="72"/>
      <c r="I216" s="72"/>
      <c r="J216" s="72"/>
      <c r="K216" s="72"/>
      <c r="L216" s="72"/>
      <c r="M216" s="72"/>
      <c r="N216" s="72"/>
      <c r="O216" s="72"/>
    </row>
    <row r="217" spans="1:15" ht="21">
      <c r="A217" s="97"/>
      <c r="B217" s="71"/>
      <c r="C217" s="71"/>
      <c r="D217" s="71"/>
      <c r="E217" s="71"/>
      <c r="F217" s="72"/>
      <c r="G217" s="72"/>
      <c r="H217" s="72"/>
      <c r="I217" s="72"/>
      <c r="J217" s="72"/>
      <c r="K217" s="72"/>
      <c r="L217" s="72"/>
      <c r="M217" s="72"/>
      <c r="N217" s="72"/>
      <c r="O217" s="72"/>
    </row>
    <row r="218" spans="1:15" ht="21">
      <c r="A218" s="97"/>
      <c r="B218" s="71"/>
      <c r="C218" s="71"/>
      <c r="D218" s="71"/>
      <c r="E218" s="71"/>
      <c r="F218" s="72"/>
      <c r="G218" s="72"/>
      <c r="H218" s="72"/>
      <c r="I218" s="72"/>
      <c r="J218" s="72"/>
      <c r="K218" s="72"/>
      <c r="L218" s="72"/>
      <c r="M218" s="72"/>
      <c r="N218" s="72"/>
      <c r="O218" s="72"/>
    </row>
    <row r="219" spans="1:15" ht="21">
      <c r="A219" s="97"/>
      <c r="B219" s="71"/>
      <c r="C219" s="71"/>
      <c r="D219" s="71"/>
      <c r="E219" s="71"/>
      <c r="F219" s="72"/>
      <c r="G219" s="72"/>
      <c r="H219" s="72"/>
      <c r="I219" s="72"/>
      <c r="J219" s="72"/>
      <c r="K219" s="72"/>
      <c r="L219" s="72"/>
      <c r="M219" s="72"/>
      <c r="N219" s="72"/>
      <c r="O219" s="72"/>
    </row>
    <row r="220" spans="1:15" ht="21">
      <c r="A220" s="97"/>
      <c r="B220" s="71"/>
      <c r="C220" s="71"/>
      <c r="D220" s="71"/>
      <c r="E220" s="71"/>
      <c r="F220" s="72"/>
      <c r="G220" s="72"/>
      <c r="H220" s="72"/>
      <c r="I220" s="72"/>
      <c r="J220" s="72"/>
      <c r="K220" s="72"/>
      <c r="L220" s="72"/>
      <c r="M220" s="72"/>
      <c r="N220" s="72"/>
      <c r="O220" s="72"/>
    </row>
    <row r="221" spans="1:15" ht="21">
      <c r="A221" s="97"/>
      <c r="B221" s="71"/>
      <c r="C221" s="71"/>
      <c r="D221" s="71"/>
      <c r="E221" s="71"/>
      <c r="F221" s="72"/>
      <c r="G221" s="72"/>
      <c r="H221" s="72"/>
      <c r="I221" s="72"/>
      <c r="J221" s="72"/>
      <c r="K221" s="72"/>
      <c r="L221" s="72"/>
      <c r="M221" s="72"/>
      <c r="N221" s="72"/>
      <c r="O221" s="72"/>
    </row>
    <row r="222" spans="1:15" ht="21">
      <c r="A222" s="97"/>
      <c r="B222" s="71"/>
      <c r="C222" s="71"/>
      <c r="D222" s="71"/>
      <c r="E222" s="71"/>
      <c r="F222" s="72"/>
      <c r="G222" s="72"/>
      <c r="H222" s="72"/>
      <c r="I222" s="72"/>
      <c r="J222" s="72"/>
      <c r="K222" s="72"/>
      <c r="L222" s="72"/>
      <c r="M222" s="72"/>
      <c r="N222" s="72"/>
      <c r="O222" s="72"/>
    </row>
    <row r="223" spans="1:15" ht="21">
      <c r="A223" s="97"/>
      <c r="B223" s="71"/>
      <c r="C223" s="71"/>
      <c r="D223" s="71"/>
      <c r="E223" s="71"/>
      <c r="F223" s="72"/>
      <c r="G223" s="72"/>
      <c r="H223" s="72"/>
      <c r="I223" s="72"/>
      <c r="J223" s="72"/>
      <c r="K223" s="72"/>
      <c r="L223" s="72"/>
      <c r="M223" s="72"/>
      <c r="N223" s="72"/>
      <c r="O223" s="72"/>
    </row>
    <row r="224" spans="1:15" ht="21">
      <c r="A224" s="97"/>
      <c r="B224" s="71"/>
      <c r="C224" s="71"/>
      <c r="D224" s="71"/>
      <c r="E224" s="71"/>
      <c r="F224" s="72"/>
      <c r="G224" s="72"/>
      <c r="H224" s="72"/>
      <c r="I224" s="72"/>
      <c r="J224" s="72"/>
      <c r="K224" s="72"/>
      <c r="L224" s="72"/>
      <c r="M224" s="72"/>
      <c r="N224" s="72"/>
      <c r="O224" s="72"/>
    </row>
    <row r="225" spans="1:15" ht="21">
      <c r="A225" s="97"/>
      <c r="B225" s="71"/>
      <c r="C225" s="71"/>
      <c r="D225" s="71"/>
      <c r="E225" s="71"/>
      <c r="F225" s="72"/>
      <c r="G225" s="72"/>
      <c r="H225" s="72"/>
      <c r="I225" s="72"/>
      <c r="J225" s="72"/>
      <c r="K225" s="72"/>
      <c r="L225" s="72"/>
      <c r="M225" s="72"/>
      <c r="N225" s="72"/>
      <c r="O225" s="72"/>
    </row>
    <row r="226" spans="1:15" ht="21">
      <c r="A226" s="97"/>
      <c r="B226" s="71"/>
      <c r="C226" s="71"/>
      <c r="D226" s="71"/>
      <c r="E226" s="71"/>
      <c r="F226" s="72"/>
      <c r="G226" s="72"/>
      <c r="H226" s="72"/>
      <c r="I226" s="72"/>
      <c r="J226" s="72"/>
      <c r="K226" s="72"/>
      <c r="L226" s="72"/>
      <c r="M226" s="72"/>
      <c r="N226" s="72"/>
      <c r="O226" s="72"/>
    </row>
    <row r="227" spans="1:15" ht="21">
      <c r="A227" s="97"/>
      <c r="B227" s="71"/>
      <c r="C227" s="71"/>
      <c r="D227" s="71"/>
      <c r="E227" s="71"/>
      <c r="F227" s="72"/>
      <c r="G227" s="72"/>
      <c r="H227" s="72"/>
      <c r="I227" s="72"/>
      <c r="J227" s="72"/>
      <c r="K227" s="72"/>
      <c r="L227" s="72"/>
      <c r="M227" s="72"/>
      <c r="N227" s="72"/>
      <c r="O227" s="72"/>
    </row>
    <row r="228" spans="1:15" ht="21">
      <c r="A228" s="97"/>
      <c r="B228" s="71"/>
      <c r="C228" s="71"/>
      <c r="D228" s="71"/>
      <c r="E228" s="71"/>
      <c r="F228" s="72"/>
      <c r="G228" s="72"/>
      <c r="H228" s="72"/>
      <c r="I228" s="72"/>
      <c r="J228" s="72"/>
      <c r="K228" s="72"/>
      <c r="L228" s="72"/>
      <c r="M228" s="72"/>
      <c r="N228" s="72"/>
      <c r="O228" s="72"/>
    </row>
    <row r="229" spans="1:15" ht="21">
      <c r="A229" s="97"/>
      <c r="B229" s="71"/>
      <c r="C229" s="71"/>
      <c r="D229" s="71"/>
      <c r="E229" s="71"/>
      <c r="F229" s="72"/>
      <c r="G229" s="72"/>
      <c r="H229" s="72"/>
      <c r="I229" s="72"/>
      <c r="J229" s="72"/>
      <c r="K229" s="72"/>
      <c r="L229" s="72"/>
      <c r="M229" s="72"/>
      <c r="N229" s="72"/>
      <c r="O229" s="72"/>
    </row>
    <row r="230" spans="1:15" ht="21">
      <c r="A230" s="97"/>
      <c r="B230" s="71"/>
      <c r="C230" s="71"/>
      <c r="D230" s="71"/>
      <c r="E230" s="71"/>
      <c r="F230" s="72"/>
      <c r="G230" s="72"/>
      <c r="H230" s="72"/>
      <c r="I230" s="72"/>
      <c r="J230" s="72"/>
      <c r="K230" s="72"/>
      <c r="L230" s="72"/>
      <c r="M230" s="72"/>
      <c r="N230" s="72"/>
      <c r="O230" s="72"/>
    </row>
    <row r="231" spans="1:15" ht="21">
      <c r="A231" s="97"/>
      <c r="B231" s="71"/>
      <c r="C231" s="71"/>
      <c r="D231" s="71"/>
      <c r="E231" s="71"/>
      <c r="F231" s="72"/>
      <c r="G231" s="72"/>
      <c r="H231" s="72"/>
      <c r="I231" s="72"/>
      <c r="J231" s="72"/>
      <c r="K231" s="72"/>
      <c r="L231" s="72"/>
      <c r="M231" s="72"/>
      <c r="N231" s="72"/>
      <c r="O231" s="72"/>
    </row>
    <row r="232" spans="1:15" ht="21">
      <c r="A232" s="97"/>
      <c r="B232" s="71"/>
      <c r="C232" s="71"/>
      <c r="D232" s="71"/>
      <c r="E232" s="71"/>
      <c r="F232" s="72"/>
      <c r="G232" s="72"/>
      <c r="H232" s="72"/>
      <c r="I232" s="72"/>
      <c r="J232" s="72"/>
      <c r="K232" s="72"/>
      <c r="L232" s="72"/>
      <c r="M232" s="72"/>
      <c r="N232" s="72"/>
      <c r="O232" s="72"/>
    </row>
    <row r="233" spans="1:15" ht="21">
      <c r="A233" s="97"/>
      <c r="B233" s="71"/>
      <c r="C233" s="71"/>
      <c r="D233" s="71"/>
      <c r="E233" s="71"/>
      <c r="F233" s="72"/>
      <c r="G233" s="72"/>
      <c r="H233" s="72"/>
      <c r="I233" s="72"/>
      <c r="J233" s="72"/>
      <c r="K233" s="72"/>
      <c r="L233" s="72"/>
      <c r="M233" s="72"/>
      <c r="N233" s="72"/>
      <c r="O233" s="72"/>
    </row>
    <row r="234" spans="1:15" ht="21">
      <c r="A234" s="97"/>
      <c r="B234" s="71"/>
      <c r="C234" s="71"/>
      <c r="D234" s="71"/>
      <c r="E234" s="71"/>
      <c r="F234" s="72"/>
      <c r="G234" s="72"/>
      <c r="H234" s="72"/>
      <c r="I234" s="72"/>
      <c r="J234" s="72"/>
      <c r="K234" s="72"/>
      <c r="L234" s="72"/>
      <c r="M234" s="72"/>
      <c r="N234" s="72"/>
      <c r="O234" s="72"/>
    </row>
    <row r="235" spans="1:15" ht="21">
      <c r="A235" s="97"/>
      <c r="B235" s="71"/>
      <c r="C235" s="71"/>
      <c r="D235" s="71"/>
      <c r="E235" s="71"/>
      <c r="F235" s="72"/>
      <c r="G235" s="72"/>
      <c r="H235" s="72"/>
      <c r="I235" s="72"/>
      <c r="J235" s="72"/>
      <c r="K235" s="72"/>
      <c r="L235" s="72"/>
      <c r="M235" s="72"/>
      <c r="N235" s="72"/>
      <c r="O235" s="72"/>
    </row>
    <row r="236" spans="1:15" ht="21">
      <c r="A236" s="97"/>
      <c r="B236" s="71"/>
      <c r="C236" s="71"/>
      <c r="D236" s="71"/>
      <c r="E236" s="71"/>
      <c r="F236" s="72"/>
      <c r="G236" s="72"/>
      <c r="H236" s="72"/>
      <c r="I236" s="72"/>
      <c r="J236" s="72"/>
      <c r="K236" s="72"/>
      <c r="L236" s="72"/>
      <c r="M236" s="72"/>
      <c r="N236" s="72"/>
      <c r="O236" s="72"/>
    </row>
    <row r="237" spans="1:15" ht="21">
      <c r="A237" s="97"/>
      <c r="B237" s="71"/>
      <c r="C237" s="71"/>
      <c r="D237" s="71"/>
      <c r="E237" s="71"/>
      <c r="F237" s="72"/>
      <c r="G237" s="72"/>
      <c r="H237" s="72"/>
      <c r="I237" s="72"/>
      <c r="J237" s="72"/>
      <c r="K237" s="72"/>
      <c r="L237" s="72"/>
      <c r="M237" s="72"/>
      <c r="N237" s="72"/>
      <c r="O237" s="72"/>
    </row>
    <row r="238" spans="1:15" ht="21">
      <c r="A238" s="97"/>
      <c r="B238" s="71"/>
      <c r="C238" s="71"/>
      <c r="D238" s="71"/>
      <c r="E238" s="71"/>
      <c r="F238" s="72"/>
      <c r="G238" s="72"/>
      <c r="H238" s="72"/>
      <c r="I238" s="72"/>
      <c r="J238" s="72"/>
      <c r="K238" s="72"/>
      <c r="L238" s="72"/>
      <c r="M238" s="72"/>
      <c r="N238" s="72"/>
      <c r="O238" s="72"/>
    </row>
    <row r="239" spans="1:15" ht="21">
      <c r="A239" s="97"/>
      <c r="B239" s="71"/>
      <c r="C239" s="71"/>
      <c r="D239" s="71"/>
      <c r="E239" s="71"/>
      <c r="F239" s="72"/>
      <c r="G239" s="72"/>
      <c r="H239" s="72"/>
      <c r="I239" s="72"/>
      <c r="J239" s="72"/>
      <c r="K239" s="72"/>
      <c r="L239" s="72"/>
      <c r="M239" s="72"/>
      <c r="N239" s="72"/>
      <c r="O239" s="72"/>
    </row>
    <row r="240" spans="1:15" ht="21">
      <c r="A240" s="97"/>
      <c r="B240" s="71"/>
      <c r="C240" s="71"/>
      <c r="D240" s="71"/>
      <c r="E240" s="71"/>
      <c r="F240" s="72"/>
      <c r="G240" s="72"/>
      <c r="H240" s="72"/>
      <c r="I240" s="72"/>
      <c r="J240" s="72"/>
      <c r="K240" s="72"/>
      <c r="L240" s="72"/>
      <c r="M240" s="72"/>
      <c r="N240" s="72"/>
      <c r="O240" s="72"/>
    </row>
    <row r="241" spans="1:15" ht="21">
      <c r="A241" s="97"/>
      <c r="B241" s="71"/>
      <c r="C241" s="71"/>
      <c r="D241" s="71"/>
      <c r="E241" s="71"/>
      <c r="F241" s="72"/>
      <c r="G241" s="72"/>
      <c r="H241" s="72"/>
      <c r="I241" s="72"/>
      <c r="J241" s="72"/>
      <c r="K241" s="72"/>
      <c r="L241" s="72"/>
      <c r="M241" s="72"/>
      <c r="N241" s="72"/>
      <c r="O241" s="72"/>
    </row>
    <row r="242" spans="1:15" ht="21">
      <c r="A242" s="97"/>
      <c r="B242" s="71"/>
      <c r="C242" s="71"/>
      <c r="D242" s="71"/>
      <c r="E242" s="71"/>
      <c r="F242" s="72"/>
      <c r="G242" s="72"/>
      <c r="H242" s="72"/>
      <c r="I242" s="72"/>
      <c r="J242" s="72"/>
      <c r="K242" s="72"/>
      <c r="L242" s="72"/>
      <c r="M242" s="72"/>
      <c r="N242" s="72"/>
      <c r="O242" s="72"/>
    </row>
    <row r="243" spans="1:15" ht="21">
      <c r="A243" s="97"/>
      <c r="B243" s="71"/>
      <c r="C243" s="71"/>
      <c r="D243" s="71"/>
      <c r="E243" s="71"/>
      <c r="F243" s="72"/>
      <c r="G243" s="72"/>
      <c r="H243" s="72"/>
      <c r="I243" s="72"/>
      <c r="J243" s="72"/>
      <c r="K243" s="72"/>
      <c r="L243" s="72"/>
      <c r="M243" s="72"/>
      <c r="N243" s="72"/>
      <c r="O243" s="72"/>
    </row>
    <row r="244" spans="1:15" ht="21">
      <c r="A244" s="97"/>
      <c r="B244" s="71"/>
      <c r="C244" s="71"/>
      <c r="D244" s="71"/>
      <c r="E244" s="71"/>
      <c r="F244" s="72"/>
      <c r="G244" s="72"/>
      <c r="H244" s="72"/>
      <c r="I244" s="72"/>
      <c r="J244" s="72"/>
      <c r="K244" s="72"/>
      <c r="L244" s="72"/>
      <c r="M244" s="72"/>
      <c r="N244" s="72"/>
      <c r="O244" s="72"/>
    </row>
    <row r="245" spans="1:15" ht="21">
      <c r="A245" s="97"/>
      <c r="B245" s="71"/>
      <c r="C245" s="71"/>
      <c r="D245" s="71"/>
      <c r="E245" s="71"/>
      <c r="F245" s="72"/>
      <c r="G245" s="72"/>
      <c r="H245" s="72"/>
      <c r="I245" s="72"/>
      <c r="J245" s="72"/>
      <c r="K245" s="72"/>
      <c r="L245" s="72"/>
      <c r="M245" s="72"/>
      <c r="N245" s="72"/>
      <c r="O245" s="72"/>
    </row>
    <row r="246" spans="1:15" ht="21">
      <c r="A246" s="97"/>
      <c r="B246" s="71"/>
      <c r="C246" s="71"/>
      <c r="D246" s="71"/>
      <c r="E246" s="71"/>
      <c r="F246" s="72"/>
      <c r="G246" s="72"/>
      <c r="H246" s="72"/>
      <c r="I246" s="72"/>
      <c r="J246" s="72"/>
      <c r="K246" s="72"/>
      <c r="L246" s="72"/>
      <c r="M246" s="72"/>
      <c r="N246" s="72"/>
      <c r="O246" s="72"/>
    </row>
    <row r="247" spans="1:15" ht="21">
      <c r="A247" s="97"/>
      <c r="B247" s="71"/>
      <c r="C247" s="71"/>
      <c r="D247" s="71"/>
      <c r="E247" s="71"/>
      <c r="F247" s="72"/>
      <c r="G247" s="72"/>
      <c r="H247" s="72"/>
      <c r="I247" s="72"/>
      <c r="J247" s="72"/>
      <c r="K247" s="72"/>
      <c r="L247" s="72"/>
      <c r="M247" s="72"/>
      <c r="N247" s="72"/>
      <c r="O247" s="72"/>
    </row>
    <row r="248" spans="1:15" ht="21">
      <c r="A248" s="97"/>
      <c r="B248" s="71"/>
      <c r="C248" s="71"/>
      <c r="D248" s="71"/>
      <c r="E248" s="71"/>
      <c r="F248" s="72"/>
      <c r="G248" s="72"/>
      <c r="H248" s="72"/>
      <c r="I248" s="72"/>
      <c r="J248" s="72"/>
      <c r="K248" s="72"/>
      <c r="L248" s="72"/>
      <c r="M248" s="72"/>
      <c r="N248" s="72"/>
      <c r="O248" s="72"/>
    </row>
    <row r="249" spans="1:15" ht="21">
      <c r="A249" s="97"/>
      <c r="B249" s="71"/>
      <c r="C249" s="71"/>
      <c r="D249" s="71"/>
      <c r="E249" s="71"/>
      <c r="F249" s="72"/>
      <c r="G249" s="72"/>
      <c r="H249" s="72"/>
      <c r="I249" s="72"/>
      <c r="J249" s="72"/>
      <c r="K249" s="72"/>
      <c r="L249" s="72"/>
      <c r="M249" s="72"/>
      <c r="N249" s="72"/>
      <c r="O249" s="72"/>
    </row>
    <row r="250" spans="1:15" ht="21">
      <c r="A250" s="97"/>
      <c r="B250" s="71"/>
      <c r="C250" s="71"/>
      <c r="D250" s="71"/>
      <c r="E250" s="71"/>
      <c r="F250" s="72"/>
      <c r="G250" s="72"/>
      <c r="H250" s="72"/>
      <c r="I250" s="72"/>
      <c r="J250" s="72"/>
      <c r="K250" s="72"/>
      <c r="L250" s="72"/>
      <c r="M250" s="72"/>
      <c r="N250" s="72"/>
      <c r="O250" s="72"/>
    </row>
    <row r="251" spans="1:15" ht="21">
      <c r="A251" s="97"/>
      <c r="B251" s="71"/>
      <c r="C251" s="71"/>
      <c r="D251" s="71"/>
      <c r="E251" s="71"/>
      <c r="F251" s="72"/>
      <c r="G251" s="72"/>
      <c r="H251" s="72"/>
      <c r="I251" s="72"/>
      <c r="J251" s="72"/>
      <c r="K251" s="72"/>
      <c r="L251" s="72"/>
      <c r="M251" s="72"/>
      <c r="N251" s="72"/>
      <c r="O251" s="72"/>
    </row>
    <row r="252" spans="1:15" ht="21">
      <c r="A252" s="97"/>
      <c r="B252" s="71"/>
      <c r="C252" s="71"/>
      <c r="D252" s="71"/>
      <c r="E252" s="71"/>
      <c r="F252" s="72"/>
      <c r="G252" s="72"/>
      <c r="H252" s="72"/>
      <c r="I252" s="72"/>
      <c r="J252" s="72"/>
      <c r="K252" s="72"/>
      <c r="L252" s="72"/>
      <c r="M252" s="72"/>
      <c r="N252" s="72"/>
      <c r="O252" s="72"/>
    </row>
    <row r="253" spans="1:15" ht="21">
      <c r="A253" s="97"/>
      <c r="B253" s="71"/>
      <c r="C253" s="71"/>
      <c r="D253" s="71"/>
      <c r="E253" s="71"/>
      <c r="F253" s="72"/>
      <c r="G253" s="72"/>
      <c r="H253" s="72"/>
      <c r="I253" s="72"/>
      <c r="J253" s="72"/>
      <c r="K253" s="72"/>
      <c r="L253" s="72"/>
      <c r="M253" s="72"/>
      <c r="N253" s="72"/>
      <c r="O253" s="72"/>
    </row>
    <row r="254" spans="1:15" ht="21">
      <c r="A254" s="97"/>
      <c r="B254" s="71"/>
      <c r="C254" s="71"/>
      <c r="D254" s="71"/>
      <c r="E254" s="71"/>
      <c r="F254" s="72"/>
      <c r="G254" s="72"/>
      <c r="H254" s="72"/>
      <c r="I254" s="72"/>
      <c r="J254" s="72"/>
      <c r="K254" s="72"/>
      <c r="L254" s="72"/>
      <c r="M254" s="72"/>
      <c r="N254" s="72"/>
      <c r="O254" s="72"/>
    </row>
    <row r="255" spans="1:15" ht="21">
      <c r="A255" s="97"/>
      <c r="B255" s="71"/>
      <c r="C255" s="71"/>
      <c r="D255" s="71"/>
      <c r="E255" s="71"/>
      <c r="F255" s="72"/>
      <c r="G255" s="72"/>
      <c r="H255" s="72"/>
      <c r="I255" s="72"/>
      <c r="J255" s="72"/>
      <c r="K255" s="72"/>
      <c r="L255" s="72"/>
      <c r="M255" s="72"/>
      <c r="N255" s="72"/>
      <c r="O255" s="72"/>
    </row>
    <row r="256" spans="1:15" ht="21">
      <c r="A256" s="97"/>
      <c r="B256" s="71"/>
      <c r="C256" s="71"/>
      <c r="D256" s="71"/>
      <c r="E256" s="71"/>
      <c r="F256" s="72"/>
      <c r="G256" s="72"/>
      <c r="H256" s="72"/>
      <c r="I256" s="72"/>
      <c r="J256" s="72"/>
      <c r="K256" s="72"/>
      <c r="L256" s="72"/>
      <c r="M256" s="72"/>
      <c r="N256" s="72"/>
      <c r="O256" s="72"/>
    </row>
    <row r="257" spans="1:15" ht="21">
      <c r="A257" s="97"/>
      <c r="B257" s="71"/>
      <c r="C257" s="71"/>
      <c r="D257" s="71"/>
      <c r="E257" s="71"/>
      <c r="F257" s="72"/>
      <c r="G257" s="72"/>
      <c r="H257" s="72"/>
      <c r="I257" s="72"/>
      <c r="J257" s="72"/>
      <c r="K257" s="72"/>
      <c r="L257" s="72"/>
      <c r="M257" s="72"/>
      <c r="N257" s="72"/>
      <c r="O257" s="72"/>
    </row>
    <row r="258" spans="1:15" ht="21">
      <c r="A258" s="97"/>
      <c r="B258" s="71"/>
      <c r="C258" s="71"/>
      <c r="D258" s="71"/>
      <c r="E258" s="71"/>
      <c r="F258" s="72"/>
      <c r="G258" s="72"/>
      <c r="H258" s="72"/>
      <c r="I258" s="72"/>
      <c r="J258" s="72"/>
      <c r="K258" s="72"/>
      <c r="L258" s="72"/>
      <c r="M258" s="72"/>
      <c r="N258" s="72"/>
      <c r="O258" s="72"/>
    </row>
    <row r="259" spans="1:15" ht="21">
      <c r="A259" s="97"/>
      <c r="B259" s="71"/>
      <c r="C259" s="71"/>
      <c r="D259" s="71"/>
      <c r="E259" s="71"/>
      <c r="F259" s="72"/>
      <c r="G259" s="72"/>
      <c r="H259" s="72"/>
      <c r="I259" s="72"/>
      <c r="J259" s="72"/>
      <c r="K259" s="72"/>
      <c r="L259" s="72"/>
      <c r="M259" s="72"/>
      <c r="N259" s="72"/>
      <c r="O259" s="72"/>
    </row>
    <row r="260" spans="1:15">
      <c r="A260" s="4"/>
    </row>
    <row r="261" spans="1:15">
      <c r="A261" s="4"/>
    </row>
    <row r="262" spans="1:15">
      <c r="A262" s="4"/>
    </row>
    <row r="263" spans="1:15">
      <c r="A263" s="4"/>
    </row>
    <row r="264" spans="1:15">
      <c r="A264" s="4"/>
    </row>
    <row r="265" spans="1:15">
      <c r="A265" s="4"/>
    </row>
    <row r="266" spans="1:15">
      <c r="A266" s="4"/>
    </row>
    <row r="267" spans="1:15">
      <c r="A267" s="4"/>
    </row>
    <row r="268" spans="1:15">
      <c r="A268" s="4"/>
    </row>
    <row r="269" spans="1:15">
      <c r="A269" s="4"/>
    </row>
    <row r="270" spans="1:15">
      <c r="A270" s="4"/>
    </row>
  </sheetData>
  <mergeCells count="113">
    <mergeCell ref="H121:J121"/>
    <mergeCell ref="E21:E22"/>
    <mergeCell ref="K104:O104"/>
    <mergeCell ref="G21:J21"/>
    <mergeCell ref="K97:O97"/>
    <mergeCell ref="K98:O98"/>
    <mergeCell ref="K99:O99"/>
    <mergeCell ref="K21:O22"/>
    <mergeCell ref="K23:O23"/>
    <mergeCell ref="F21:F22"/>
    <mergeCell ref="K66:O66"/>
    <mergeCell ref="K67:O67"/>
    <mergeCell ref="K52:O52"/>
    <mergeCell ref="K53:O53"/>
    <mergeCell ref="K54:O54"/>
    <mergeCell ref="K55:O55"/>
    <mergeCell ref="K56:O56"/>
    <mergeCell ref="K57:O57"/>
    <mergeCell ref="K46:O46"/>
    <mergeCell ref="K47:O47"/>
    <mergeCell ref="K48:O48"/>
    <mergeCell ref="K49:O49"/>
    <mergeCell ref="K69:O69"/>
    <mergeCell ref="K68:O68"/>
    <mergeCell ref="K117:O117"/>
    <mergeCell ref="K118:O118"/>
    <mergeCell ref="K115:O115"/>
    <mergeCell ref="K116:O116"/>
    <mergeCell ref="A110:O110"/>
    <mergeCell ref="K106:O106"/>
    <mergeCell ref="K100:O100"/>
    <mergeCell ref="K101:O101"/>
    <mergeCell ref="K78:O78"/>
    <mergeCell ref="K79:O79"/>
    <mergeCell ref="K80:O80"/>
    <mergeCell ref="K81:O81"/>
    <mergeCell ref="K82:O82"/>
    <mergeCell ref="K114:O114"/>
    <mergeCell ref="K109:O109"/>
    <mergeCell ref="K105:O105"/>
    <mergeCell ref="K107:O107"/>
    <mergeCell ref="K108:O108"/>
    <mergeCell ref="K83:O83"/>
    <mergeCell ref="K103:O103"/>
    <mergeCell ref="K89:O89"/>
    <mergeCell ref="K90:O90"/>
    <mergeCell ref="K91:O91"/>
    <mergeCell ref="K92:O92"/>
    <mergeCell ref="A1:N1"/>
    <mergeCell ref="B6:E6"/>
    <mergeCell ref="F6:O6"/>
    <mergeCell ref="B7:E7"/>
    <mergeCell ref="F7:O7"/>
    <mergeCell ref="K50:O50"/>
    <mergeCell ref="K51:O51"/>
    <mergeCell ref="K40:O40"/>
    <mergeCell ref="K41:O41"/>
    <mergeCell ref="K42:O42"/>
    <mergeCell ref="K43:O43"/>
    <mergeCell ref="K44:O44"/>
    <mergeCell ref="K45:O45"/>
    <mergeCell ref="K34:O34"/>
    <mergeCell ref="K35:O35"/>
    <mergeCell ref="K36:O36"/>
    <mergeCell ref="K38:O38"/>
    <mergeCell ref="K39:O39"/>
    <mergeCell ref="A21:A22"/>
    <mergeCell ref="K33:O33"/>
    <mergeCell ref="B21:B22"/>
    <mergeCell ref="C21:C22"/>
    <mergeCell ref="D21:D22"/>
    <mergeCell ref="K30:O30"/>
    <mergeCell ref="K96:O96"/>
    <mergeCell ref="K84:O84"/>
    <mergeCell ref="A19:K19"/>
    <mergeCell ref="D11:F11"/>
    <mergeCell ref="M11:O11"/>
    <mergeCell ref="G11:I11"/>
    <mergeCell ref="B11:C11"/>
    <mergeCell ref="K102:O102"/>
    <mergeCell ref="K85:O85"/>
    <mergeCell ref="K86:O86"/>
    <mergeCell ref="K87:O87"/>
    <mergeCell ref="K88:O88"/>
    <mergeCell ref="K74:O74"/>
    <mergeCell ref="K70:O70"/>
    <mergeCell ref="K71:O71"/>
    <mergeCell ref="K72:O72"/>
    <mergeCell ref="K73:O73"/>
    <mergeCell ref="H122:L122"/>
    <mergeCell ref="A3:O3"/>
    <mergeCell ref="B5:E5"/>
    <mergeCell ref="F5:O5"/>
    <mergeCell ref="A9:J9"/>
    <mergeCell ref="K31:O31"/>
    <mergeCell ref="K32:O32"/>
    <mergeCell ref="J11:L11"/>
    <mergeCell ref="A11:A12"/>
    <mergeCell ref="K24:O24"/>
    <mergeCell ref="K25:O25"/>
    <mergeCell ref="K26:O26"/>
    <mergeCell ref="K27:O27"/>
    <mergeCell ref="K28:O28"/>
    <mergeCell ref="K29:O29"/>
    <mergeCell ref="K111:O111"/>
    <mergeCell ref="K112:O112"/>
    <mergeCell ref="K113:O113"/>
    <mergeCell ref="K37:O37"/>
    <mergeCell ref="K58:O58"/>
    <mergeCell ref="K63:O63"/>
    <mergeCell ref="K64:O64"/>
    <mergeCell ref="K65:O65"/>
    <mergeCell ref="K95:O95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3"/>
  <sheetViews>
    <sheetView topLeftCell="A13" zoomScale="60" zoomScaleNormal="60" zoomScaleSheetLayoutView="52" workbookViewId="0">
      <selection activeCell="A23" sqref="A23:M23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253" t="s">
        <v>249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13.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41.25" customHeight="1">
      <c r="A4" s="256" t="s">
        <v>23</v>
      </c>
      <c r="B4" s="257"/>
      <c r="C4" s="257"/>
      <c r="D4" s="258"/>
      <c r="E4" s="254" t="s">
        <v>24</v>
      </c>
      <c r="F4" s="254" t="s">
        <v>250</v>
      </c>
      <c r="G4" s="254" t="s">
        <v>251</v>
      </c>
      <c r="H4" s="255" t="s">
        <v>27</v>
      </c>
      <c r="I4" s="197" t="s">
        <v>166</v>
      </c>
      <c r="J4" s="197" t="s">
        <v>167</v>
      </c>
      <c r="K4" s="197"/>
      <c r="L4" s="197"/>
      <c r="M4" s="197"/>
    </row>
    <row r="5" spans="1:13" ht="41.25" customHeight="1">
      <c r="A5" s="259"/>
      <c r="B5" s="260"/>
      <c r="C5" s="260"/>
      <c r="D5" s="261"/>
      <c r="E5" s="254"/>
      <c r="F5" s="254"/>
      <c r="G5" s="254"/>
      <c r="H5" s="255"/>
      <c r="I5" s="197"/>
      <c r="J5" s="109" t="s">
        <v>169</v>
      </c>
      <c r="K5" s="109" t="s">
        <v>170</v>
      </c>
      <c r="L5" s="109" t="s">
        <v>171</v>
      </c>
      <c r="M5" s="109" t="s">
        <v>172</v>
      </c>
    </row>
    <row r="6" spans="1:13" ht="21">
      <c r="A6" s="272">
        <v>1</v>
      </c>
      <c r="B6" s="273"/>
      <c r="C6" s="273"/>
      <c r="D6" s="274"/>
      <c r="E6" s="129">
        <v>2</v>
      </c>
      <c r="F6" s="129">
        <v>3</v>
      </c>
      <c r="G6" s="129">
        <v>4</v>
      </c>
      <c r="H6" s="129">
        <v>5</v>
      </c>
      <c r="I6" s="129">
        <v>6</v>
      </c>
      <c r="J6" s="129">
        <v>7</v>
      </c>
      <c r="K6" s="129">
        <v>8</v>
      </c>
      <c r="L6" s="129">
        <v>9</v>
      </c>
      <c r="M6" s="129">
        <v>10</v>
      </c>
    </row>
    <row r="7" spans="1:13" ht="18.75" customHeight="1">
      <c r="A7" s="268" t="s">
        <v>252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</row>
    <row r="8" spans="1:13" s="5" customFormat="1" ht="18.75" customHeight="1">
      <c r="A8" s="275" t="s">
        <v>40</v>
      </c>
      <c r="B8" s="276"/>
      <c r="C8" s="276"/>
      <c r="D8" s="277"/>
      <c r="E8" s="31">
        <v>1200</v>
      </c>
      <c r="F8" s="14">
        <f>'I. Інф. до фін.плану'!C103</f>
        <v>-161</v>
      </c>
      <c r="G8" s="14">
        <f>'I. Інф. до фін.плану'!D103</f>
        <v>9.02</v>
      </c>
      <c r="H8" s="14">
        <f>'I. Інф. до фін.плану'!E103</f>
        <v>23</v>
      </c>
      <c r="I8" s="14">
        <f>'I. Інф. до фін.плану'!F103</f>
        <v>21.32</v>
      </c>
      <c r="J8" s="14">
        <f>'I. Інф. до фін.плану'!G103</f>
        <v>8</v>
      </c>
      <c r="K8" s="14">
        <f>'I. Інф. до фін.плану'!H103</f>
        <v>12</v>
      </c>
      <c r="L8" s="14">
        <f>'I. Інф. до фін.плану'!I103</f>
        <v>-112</v>
      </c>
      <c r="M8" s="14">
        <f>'I. Інф. до фін.плану'!J103</f>
        <v>113.32</v>
      </c>
    </row>
    <row r="9" spans="1:13" s="5" customFormat="1" ht="18.75" customHeight="1">
      <c r="A9" s="265" t="s">
        <v>253</v>
      </c>
      <c r="B9" s="266"/>
      <c r="C9" s="266"/>
      <c r="D9" s="267"/>
      <c r="E9" s="18">
        <v>2000</v>
      </c>
      <c r="F9" s="32">
        <v>1885</v>
      </c>
      <c r="G9" s="32">
        <v>1888</v>
      </c>
      <c r="H9" s="32">
        <v>1724</v>
      </c>
      <c r="I9" s="32">
        <f>H22</f>
        <v>1747</v>
      </c>
      <c r="J9" s="32">
        <f>H22</f>
        <v>1747</v>
      </c>
      <c r="K9" s="32">
        <f>J22</f>
        <v>1732</v>
      </c>
      <c r="L9" s="32">
        <f>K22</f>
        <v>1744</v>
      </c>
      <c r="M9" s="32">
        <f>L22</f>
        <v>1632</v>
      </c>
    </row>
    <row r="10" spans="1:13" s="6" customFormat="1" ht="21.75" customHeight="1">
      <c r="A10" s="281" t="s">
        <v>254</v>
      </c>
      <c r="B10" s="282"/>
      <c r="C10" s="282"/>
      <c r="D10" s="283"/>
      <c r="E10" s="11">
        <v>2005</v>
      </c>
      <c r="F10" s="16" t="s">
        <v>174</v>
      </c>
      <c r="G10" s="16" t="s">
        <v>174</v>
      </c>
      <c r="H10" s="16" t="s">
        <v>174</v>
      </c>
      <c r="I10" s="112">
        <f t="shared" ref="I10:I47" si="0">SUM(J10:M10)</f>
        <v>0</v>
      </c>
      <c r="J10" s="16" t="s">
        <v>174</v>
      </c>
      <c r="K10" s="16" t="s">
        <v>174</v>
      </c>
      <c r="L10" s="16" t="s">
        <v>174</v>
      </c>
      <c r="M10" s="16" t="s">
        <v>174</v>
      </c>
    </row>
    <row r="11" spans="1:13" s="5" customFormat="1" ht="39.75" customHeight="1">
      <c r="A11" s="278" t="s">
        <v>255</v>
      </c>
      <c r="B11" s="279"/>
      <c r="C11" s="279"/>
      <c r="D11" s="280"/>
      <c r="E11" s="18">
        <v>2009</v>
      </c>
      <c r="F11" s="14">
        <f>SUM(F9:F10)</f>
        <v>1885</v>
      </c>
      <c r="G11" s="14">
        <f t="shared" ref="G11:M11" si="1">SUM(G9:G10)</f>
        <v>1888</v>
      </c>
      <c r="H11" s="14">
        <f t="shared" si="1"/>
        <v>1724</v>
      </c>
      <c r="I11" s="14">
        <f>SUM(I9:I10)</f>
        <v>1747</v>
      </c>
      <c r="J11" s="14">
        <f t="shared" si="1"/>
        <v>1747</v>
      </c>
      <c r="K11" s="14">
        <f t="shared" si="1"/>
        <v>1732</v>
      </c>
      <c r="L11" s="14">
        <f t="shared" si="1"/>
        <v>1744</v>
      </c>
      <c r="M11" s="14">
        <f t="shared" si="1"/>
        <v>1632</v>
      </c>
    </row>
    <row r="12" spans="1:13" s="5" customFormat="1" ht="18.75" customHeight="1">
      <c r="A12" s="265" t="s">
        <v>256</v>
      </c>
      <c r="B12" s="266"/>
      <c r="C12" s="266"/>
      <c r="D12" s="267"/>
      <c r="E12" s="18">
        <v>2010</v>
      </c>
      <c r="F12" s="110">
        <f>SUM(F13:F14)</f>
        <v>0</v>
      </c>
      <c r="G12" s="110">
        <f>SUM(G13:G14)</f>
        <v>0</v>
      </c>
      <c r="H12" s="110">
        <f>SUM(H13:H14)</f>
        <v>0</v>
      </c>
      <c r="I12" s="110">
        <f t="shared" si="0"/>
        <v>0</v>
      </c>
      <c r="J12" s="110">
        <f>SUM(J13:J14)</f>
        <v>0</v>
      </c>
      <c r="K12" s="110">
        <f>SUM(K13:K14)</f>
        <v>0</v>
      </c>
      <c r="L12" s="110">
        <f>SUM(L13:L14)</f>
        <v>0</v>
      </c>
      <c r="M12" s="110">
        <f>SUM(M13:M14)</f>
        <v>0</v>
      </c>
    </row>
    <row r="13" spans="1:13" ht="18.75" customHeight="1">
      <c r="A13" s="269" t="s">
        <v>257</v>
      </c>
      <c r="B13" s="270"/>
      <c r="C13" s="270"/>
      <c r="D13" s="271"/>
      <c r="E13" s="11">
        <v>2011</v>
      </c>
      <c r="F13" s="16" t="s">
        <v>174</v>
      </c>
      <c r="G13" s="16" t="s">
        <v>174</v>
      </c>
      <c r="H13" s="16" t="s">
        <v>174</v>
      </c>
      <c r="I13" s="112">
        <f t="shared" si="0"/>
        <v>0</v>
      </c>
      <c r="J13" s="16" t="s">
        <v>174</v>
      </c>
      <c r="K13" s="16" t="s">
        <v>174</v>
      </c>
      <c r="L13" s="16" t="s">
        <v>174</v>
      </c>
      <c r="M13" s="16" t="s">
        <v>174</v>
      </c>
    </row>
    <row r="14" spans="1:13" ht="40.5" customHeight="1">
      <c r="A14" s="269" t="s">
        <v>258</v>
      </c>
      <c r="B14" s="270"/>
      <c r="C14" s="270"/>
      <c r="D14" s="271"/>
      <c r="E14" s="11">
        <v>2012</v>
      </c>
      <c r="F14" s="16" t="s">
        <v>174</v>
      </c>
      <c r="G14" s="16" t="s">
        <v>174</v>
      </c>
      <c r="H14" s="16" t="s">
        <v>174</v>
      </c>
      <c r="I14" s="112">
        <f t="shared" si="0"/>
        <v>0</v>
      </c>
      <c r="J14" s="16" t="s">
        <v>174</v>
      </c>
      <c r="K14" s="16" t="s">
        <v>174</v>
      </c>
      <c r="L14" s="16" t="s">
        <v>174</v>
      </c>
      <c r="M14" s="16" t="s">
        <v>174</v>
      </c>
    </row>
    <row r="15" spans="1:13" ht="18.75" customHeight="1">
      <c r="A15" s="269" t="s">
        <v>259</v>
      </c>
      <c r="B15" s="270"/>
      <c r="C15" s="270"/>
      <c r="D15" s="271"/>
      <c r="E15" s="11" t="s">
        <v>260</v>
      </c>
      <c r="F15" s="16" t="s">
        <v>174</v>
      </c>
      <c r="G15" s="16" t="s">
        <v>174</v>
      </c>
      <c r="H15" s="16" t="s">
        <v>174</v>
      </c>
      <c r="I15" s="112">
        <f t="shared" si="0"/>
        <v>0</v>
      </c>
      <c r="J15" s="16" t="s">
        <v>174</v>
      </c>
      <c r="K15" s="16" t="s">
        <v>174</v>
      </c>
      <c r="L15" s="16" t="s">
        <v>174</v>
      </c>
      <c r="M15" s="16" t="s">
        <v>174</v>
      </c>
    </row>
    <row r="16" spans="1:13" ht="18.75" customHeight="1">
      <c r="A16" s="269" t="s">
        <v>261</v>
      </c>
      <c r="B16" s="270"/>
      <c r="C16" s="270"/>
      <c r="D16" s="271"/>
      <c r="E16" s="11">
        <v>2020</v>
      </c>
      <c r="F16" s="16"/>
      <c r="G16" s="16"/>
      <c r="H16" s="16"/>
      <c r="I16" s="112">
        <f t="shared" si="0"/>
        <v>0</v>
      </c>
      <c r="J16" s="16"/>
      <c r="K16" s="16"/>
      <c r="L16" s="16"/>
      <c r="M16" s="16"/>
    </row>
    <row r="17" spans="1:13" ht="18.75" customHeight="1">
      <c r="A17" s="262" t="s">
        <v>452</v>
      </c>
      <c r="B17" s="263"/>
      <c r="C17" s="263"/>
      <c r="D17" s="264"/>
      <c r="E17" s="11">
        <v>2030</v>
      </c>
      <c r="F17" s="16" t="s">
        <v>174</v>
      </c>
      <c r="G17" s="16" t="s">
        <v>174</v>
      </c>
      <c r="H17" s="16" t="s">
        <v>174</v>
      </c>
      <c r="I17" s="112">
        <f t="shared" si="0"/>
        <v>-17.25</v>
      </c>
      <c r="J17" s="56">
        <v>-17.25</v>
      </c>
      <c r="K17" s="16" t="s">
        <v>174</v>
      </c>
      <c r="L17" s="16" t="s">
        <v>174</v>
      </c>
      <c r="M17" s="16" t="s">
        <v>174</v>
      </c>
    </row>
    <row r="18" spans="1:13" ht="18.75" customHeight="1">
      <c r="A18" s="262" t="s">
        <v>262</v>
      </c>
      <c r="B18" s="263"/>
      <c r="C18" s="263"/>
      <c r="D18" s="264"/>
      <c r="E18" s="11">
        <v>2031</v>
      </c>
      <c r="F18" s="16" t="s">
        <v>174</v>
      </c>
      <c r="G18" s="16" t="s">
        <v>174</v>
      </c>
      <c r="H18" s="16" t="s">
        <v>174</v>
      </c>
      <c r="I18" s="112">
        <f t="shared" si="0"/>
        <v>0</v>
      </c>
      <c r="J18" s="56" t="s">
        <v>174</v>
      </c>
      <c r="K18" s="16" t="s">
        <v>174</v>
      </c>
      <c r="L18" s="16" t="s">
        <v>174</v>
      </c>
      <c r="M18" s="16" t="s">
        <v>174</v>
      </c>
    </row>
    <row r="19" spans="1:13" ht="18.75" customHeight="1">
      <c r="A19" s="262" t="s">
        <v>263</v>
      </c>
      <c r="B19" s="263"/>
      <c r="C19" s="263"/>
      <c r="D19" s="264"/>
      <c r="E19" s="11">
        <v>2040</v>
      </c>
      <c r="F19" s="16" t="s">
        <v>174</v>
      </c>
      <c r="G19" s="16" t="s">
        <v>174</v>
      </c>
      <c r="H19" s="16" t="s">
        <v>174</v>
      </c>
      <c r="I19" s="112">
        <f t="shared" si="0"/>
        <v>0</v>
      </c>
      <c r="J19" s="56" t="s">
        <v>174</v>
      </c>
      <c r="K19" s="16" t="s">
        <v>174</v>
      </c>
      <c r="L19" s="16" t="s">
        <v>174</v>
      </c>
      <c r="M19" s="16" t="s">
        <v>174</v>
      </c>
    </row>
    <row r="20" spans="1:13" ht="18.75" customHeight="1">
      <c r="A20" s="262" t="s">
        <v>453</v>
      </c>
      <c r="B20" s="263"/>
      <c r="C20" s="263"/>
      <c r="D20" s="264"/>
      <c r="E20" s="11">
        <v>2050</v>
      </c>
      <c r="F20" s="16" t="s">
        <v>174</v>
      </c>
      <c r="G20" s="16" t="s">
        <v>174</v>
      </c>
      <c r="H20" s="16" t="s">
        <v>174</v>
      </c>
      <c r="I20" s="112">
        <f t="shared" si="0"/>
        <v>-5.75</v>
      </c>
      <c r="J20" s="56">
        <v>-5.75</v>
      </c>
      <c r="K20" s="16" t="s">
        <v>174</v>
      </c>
      <c r="L20" s="16" t="s">
        <v>174</v>
      </c>
      <c r="M20" s="16" t="s">
        <v>174</v>
      </c>
    </row>
    <row r="21" spans="1:13" ht="18.75" customHeight="1">
      <c r="A21" s="262" t="s">
        <v>264</v>
      </c>
      <c r="B21" s="263"/>
      <c r="C21" s="263"/>
      <c r="D21" s="264"/>
      <c r="E21" s="11">
        <v>2060</v>
      </c>
      <c r="F21" s="16" t="s">
        <v>174</v>
      </c>
      <c r="G21" s="16" t="s">
        <v>174</v>
      </c>
      <c r="H21" s="16" t="s">
        <v>174</v>
      </c>
      <c r="I21" s="112">
        <f t="shared" si="0"/>
        <v>0</v>
      </c>
      <c r="J21" s="16" t="s">
        <v>174</v>
      </c>
      <c r="K21" s="16" t="s">
        <v>174</v>
      </c>
      <c r="L21" s="16" t="s">
        <v>174</v>
      </c>
      <c r="M21" s="16" t="s">
        <v>174</v>
      </c>
    </row>
    <row r="22" spans="1:13" s="5" customFormat="1" ht="24.75" customHeight="1">
      <c r="A22" s="265" t="s">
        <v>265</v>
      </c>
      <c r="B22" s="266"/>
      <c r="C22" s="266"/>
      <c r="D22" s="267"/>
      <c r="E22" s="18">
        <v>2070</v>
      </c>
      <c r="F22" s="14">
        <f t="shared" ref="F22:M22" si="2">SUM(F8,F11:F12,F16:F17,F19:F21)</f>
        <v>1724</v>
      </c>
      <c r="G22" s="14">
        <f t="shared" si="2"/>
        <v>1897.02</v>
      </c>
      <c r="H22" s="14">
        <f t="shared" si="2"/>
        <v>1747</v>
      </c>
      <c r="I22" s="14">
        <f>SUM(I8,I11:I12,I16:I17,I19:I21)</f>
        <v>1745.32</v>
      </c>
      <c r="J22" s="14">
        <f>SUM(J8,J11:J12,J16:J17,J19:J21)</f>
        <v>1732</v>
      </c>
      <c r="K22" s="14">
        <f t="shared" si="2"/>
        <v>1744</v>
      </c>
      <c r="L22" s="14">
        <f t="shared" si="2"/>
        <v>1632</v>
      </c>
      <c r="M22" s="14">
        <f t="shared" si="2"/>
        <v>1745.32</v>
      </c>
    </row>
    <row r="23" spans="1:13" ht="27.75" customHeight="1">
      <c r="A23" s="268" t="s">
        <v>266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</row>
    <row r="24" spans="1:13" ht="24.75" customHeight="1">
      <c r="A24" s="265" t="s">
        <v>267</v>
      </c>
      <c r="B24" s="266"/>
      <c r="C24" s="266"/>
      <c r="D24" s="267"/>
      <c r="E24" s="18">
        <v>2110</v>
      </c>
      <c r="F24" s="14">
        <f>SUM(F25:F32)</f>
        <v>0</v>
      </c>
      <c r="G24" s="14">
        <f>SUM(G25:G32)</f>
        <v>1</v>
      </c>
      <c r="H24" s="14">
        <f>SUM(H25:H32)</f>
        <v>0</v>
      </c>
      <c r="I24" s="110">
        <f t="shared" si="0"/>
        <v>5</v>
      </c>
      <c r="J24" s="14">
        <f>SUM(J25:J32)</f>
        <v>5</v>
      </c>
      <c r="K24" s="14">
        <f>SUM(K25:K32)</f>
        <v>0</v>
      </c>
      <c r="L24" s="14">
        <f>SUM(L25:L32)</f>
        <v>0</v>
      </c>
      <c r="M24" s="14">
        <f>SUM(M25:M32)</f>
        <v>0</v>
      </c>
    </row>
    <row r="25" spans="1:13" ht="18.75" customHeight="1">
      <c r="A25" s="269" t="s">
        <v>42</v>
      </c>
      <c r="B25" s="270"/>
      <c r="C25" s="270"/>
      <c r="D25" s="271"/>
      <c r="E25" s="11">
        <v>2111</v>
      </c>
      <c r="F25" s="16"/>
      <c r="G25" s="16">
        <v>1</v>
      </c>
      <c r="H25" s="16"/>
      <c r="I25" s="112">
        <f t="shared" si="0"/>
        <v>5</v>
      </c>
      <c r="J25" s="16">
        <f>'I. Інф. до фін.плану'!E99*-1</f>
        <v>5</v>
      </c>
      <c r="K25" s="16"/>
      <c r="L25" s="16"/>
      <c r="M25" s="16"/>
    </row>
    <row r="26" spans="1:13" ht="18.75" customHeight="1">
      <c r="A26" s="269" t="s">
        <v>43</v>
      </c>
      <c r="B26" s="270"/>
      <c r="C26" s="270"/>
      <c r="D26" s="271"/>
      <c r="E26" s="11">
        <v>2112</v>
      </c>
      <c r="F26" s="16"/>
      <c r="G26" s="16"/>
      <c r="H26" s="16"/>
      <c r="I26" s="112">
        <f t="shared" si="0"/>
        <v>0</v>
      </c>
      <c r="J26" s="16"/>
      <c r="K26" s="16"/>
      <c r="L26" s="16"/>
      <c r="M26" s="16"/>
    </row>
    <row r="27" spans="1:13" ht="18.75" customHeight="1">
      <c r="A27" s="262" t="s">
        <v>44</v>
      </c>
      <c r="B27" s="263"/>
      <c r="C27" s="263"/>
      <c r="D27" s="264"/>
      <c r="E27" s="26">
        <v>2113</v>
      </c>
      <c r="F27" s="16" t="s">
        <v>174</v>
      </c>
      <c r="G27" s="16" t="s">
        <v>174</v>
      </c>
      <c r="H27" s="16" t="s">
        <v>174</v>
      </c>
      <c r="I27" s="112">
        <f>SUM(J27:M27)</f>
        <v>0</v>
      </c>
      <c r="J27" s="56" t="s">
        <v>174</v>
      </c>
      <c r="K27" s="16" t="s">
        <v>174</v>
      </c>
      <c r="L27" s="16" t="s">
        <v>174</v>
      </c>
      <c r="M27" s="16" t="s">
        <v>174</v>
      </c>
    </row>
    <row r="28" spans="1:13" ht="18.75" customHeight="1">
      <c r="A28" s="262" t="s">
        <v>268</v>
      </c>
      <c r="B28" s="263"/>
      <c r="C28" s="263"/>
      <c r="D28" s="264"/>
      <c r="E28" s="26">
        <v>2114</v>
      </c>
      <c r="F28" s="16"/>
      <c r="G28" s="16"/>
      <c r="H28" s="16"/>
      <c r="I28" s="112">
        <f t="shared" si="0"/>
        <v>0</v>
      </c>
      <c r="J28" s="16"/>
      <c r="K28" s="16"/>
      <c r="L28" s="16"/>
      <c r="M28" s="16"/>
    </row>
    <row r="29" spans="1:13" ht="18.75" customHeight="1">
      <c r="A29" s="262" t="s">
        <v>269</v>
      </c>
      <c r="B29" s="263"/>
      <c r="C29" s="263"/>
      <c r="D29" s="264"/>
      <c r="E29" s="26">
        <v>2115</v>
      </c>
      <c r="F29" s="16"/>
      <c r="G29" s="16"/>
      <c r="H29" s="16"/>
      <c r="I29" s="112">
        <f t="shared" si="0"/>
        <v>0</v>
      </c>
      <c r="J29" s="16"/>
      <c r="K29" s="16"/>
      <c r="L29" s="16"/>
      <c r="M29" s="16"/>
    </row>
    <row r="30" spans="1:13" ht="18.75" customHeight="1">
      <c r="A30" s="262" t="s">
        <v>270</v>
      </c>
      <c r="B30" s="263"/>
      <c r="C30" s="263"/>
      <c r="D30" s="264"/>
      <c r="E30" s="26">
        <v>2116</v>
      </c>
      <c r="F30" s="16"/>
      <c r="G30" s="16"/>
      <c r="H30" s="16"/>
      <c r="I30" s="112">
        <f t="shared" si="0"/>
        <v>0</v>
      </c>
      <c r="J30" s="16"/>
      <c r="K30" s="16"/>
      <c r="L30" s="16"/>
      <c r="M30" s="16"/>
    </row>
    <row r="31" spans="1:13" ht="18.75" customHeight="1">
      <c r="A31" s="262" t="s">
        <v>271</v>
      </c>
      <c r="B31" s="263"/>
      <c r="C31" s="263"/>
      <c r="D31" s="264"/>
      <c r="E31" s="26">
        <v>2117</v>
      </c>
      <c r="F31" s="16"/>
      <c r="G31" s="16"/>
      <c r="H31" s="16"/>
      <c r="I31" s="112">
        <f t="shared" si="0"/>
        <v>0</v>
      </c>
      <c r="J31" s="16"/>
      <c r="K31" s="16"/>
      <c r="L31" s="16"/>
      <c r="M31" s="16"/>
    </row>
    <row r="32" spans="1:13" ht="18.75" customHeight="1">
      <c r="A32" s="262" t="s">
        <v>272</v>
      </c>
      <c r="B32" s="263"/>
      <c r="C32" s="263"/>
      <c r="D32" s="264"/>
      <c r="E32" s="26">
        <v>2118</v>
      </c>
      <c r="F32" s="16"/>
      <c r="G32" s="16"/>
      <c r="H32" s="16"/>
      <c r="I32" s="112">
        <f t="shared" si="0"/>
        <v>0</v>
      </c>
      <c r="J32" s="16"/>
      <c r="K32" s="16"/>
      <c r="L32" s="16"/>
      <c r="M32" s="16"/>
    </row>
    <row r="33" spans="1:13" ht="24" customHeight="1">
      <c r="A33" s="265" t="s">
        <v>273</v>
      </c>
      <c r="B33" s="266"/>
      <c r="C33" s="266"/>
      <c r="D33" s="267"/>
      <c r="E33" s="29">
        <v>2120</v>
      </c>
      <c r="F33" s="14">
        <f>SUM(F34:F37)</f>
        <v>1534.74</v>
      </c>
      <c r="G33" s="14">
        <f>SUM(G34:G37)</f>
        <v>1609.44</v>
      </c>
      <c r="H33" s="14">
        <f>SUM(H34:H37)</f>
        <v>1600</v>
      </c>
      <c r="I33" s="110">
        <f t="shared" si="0"/>
        <v>1864.6399999999999</v>
      </c>
      <c r="J33" s="14">
        <f>SUM(J34:J37)</f>
        <v>466.15999999999997</v>
      </c>
      <c r="K33" s="14">
        <f>SUM(K34:K37)</f>
        <v>466.15999999999997</v>
      </c>
      <c r="L33" s="14">
        <f>SUM(L34:L37)</f>
        <v>466.15999999999997</v>
      </c>
      <c r="M33" s="14">
        <f>SUM(M34:M37)</f>
        <v>466.15999999999997</v>
      </c>
    </row>
    <row r="34" spans="1:13" ht="18.600000000000001" customHeight="1">
      <c r="A34" s="262" t="s">
        <v>271</v>
      </c>
      <c r="B34" s="263"/>
      <c r="C34" s="263"/>
      <c r="D34" s="264"/>
      <c r="E34" s="26">
        <v>2121</v>
      </c>
      <c r="F34" s="16">
        <f>'I. Інф. до фін.плану'!C44*-1*18%</f>
        <v>1519.74</v>
      </c>
      <c r="G34" s="16">
        <f>'I. Інф. до фін.плану'!D44*-1*18%</f>
        <v>1585.44</v>
      </c>
      <c r="H34" s="16">
        <f>'I. Інф. до фін.плану'!E44*-1*18%</f>
        <v>1584</v>
      </c>
      <c r="I34" s="112">
        <f t="shared" si="0"/>
        <v>1844.6399999999999</v>
      </c>
      <c r="J34" s="16">
        <f>'I. Інф. до фін.плану'!G44*-1*18%</f>
        <v>461.15999999999997</v>
      </c>
      <c r="K34" s="16">
        <f>'I. Інф. до фін.плану'!H44*-1*18%</f>
        <v>461.15999999999997</v>
      </c>
      <c r="L34" s="16">
        <f>'I. Інф. до фін.плану'!I44*-1*18%</f>
        <v>461.15999999999997</v>
      </c>
      <c r="M34" s="16">
        <f>'I. Інф. до фін.плану'!J44*-1*18%</f>
        <v>461.15999999999997</v>
      </c>
    </row>
    <row r="35" spans="1:13" ht="18.600000000000001" customHeight="1">
      <c r="A35" s="262" t="s">
        <v>274</v>
      </c>
      <c r="B35" s="263"/>
      <c r="C35" s="263"/>
      <c r="D35" s="264"/>
      <c r="E35" s="26">
        <v>2122</v>
      </c>
      <c r="F35" s="16">
        <f>'I. Інф. до фін.плану'!C62*-1</f>
        <v>15</v>
      </c>
      <c r="G35" s="16">
        <f>'I. Інф. до фін.плану'!D62*-1</f>
        <v>24</v>
      </c>
      <c r="H35" s="16">
        <f>'I. Інф. до фін.плану'!E62*-1</f>
        <v>16</v>
      </c>
      <c r="I35" s="112">
        <f t="shared" si="0"/>
        <v>20</v>
      </c>
      <c r="J35" s="16">
        <f>'I. Інф. до фін.плану'!G62*-1</f>
        <v>5</v>
      </c>
      <c r="K35" s="16">
        <f>'I. Інф. до фін.плану'!H62*-1</f>
        <v>5</v>
      </c>
      <c r="L35" s="16">
        <f>'I. Інф. до фін.плану'!I62*-1</f>
        <v>5</v>
      </c>
      <c r="M35" s="16">
        <f>'I. Інф. до фін.плану'!J62*-1</f>
        <v>5</v>
      </c>
    </row>
    <row r="36" spans="1:13" ht="18.600000000000001" customHeight="1">
      <c r="A36" s="262" t="s">
        <v>275</v>
      </c>
      <c r="B36" s="263"/>
      <c r="C36" s="263"/>
      <c r="D36" s="264"/>
      <c r="E36" s="26">
        <v>2123</v>
      </c>
      <c r="F36" s="16"/>
      <c r="G36" s="16"/>
      <c r="H36" s="16"/>
      <c r="I36" s="112">
        <f t="shared" si="0"/>
        <v>0</v>
      </c>
      <c r="J36" s="16"/>
      <c r="K36" s="16"/>
      <c r="L36" s="16"/>
      <c r="M36" s="16"/>
    </row>
    <row r="37" spans="1:13" ht="18.600000000000001" customHeight="1">
      <c r="A37" s="262" t="s">
        <v>272</v>
      </c>
      <c r="B37" s="263"/>
      <c r="C37" s="263"/>
      <c r="D37" s="264"/>
      <c r="E37" s="26">
        <v>2124</v>
      </c>
      <c r="F37" s="16"/>
      <c r="G37" s="16"/>
      <c r="H37" s="16"/>
      <c r="I37" s="112">
        <f t="shared" si="0"/>
        <v>0</v>
      </c>
      <c r="J37" s="16"/>
      <c r="K37" s="16"/>
      <c r="L37" s="16"/>
      <c r="M37" s="16"/>
    </row>
    <row r="38" spans="1:13" ht="24" customHeight="1">
      <c r="A38" s="265" t="s">
        <v>276</v>
      </c>
      <c r="B38" s="266"/>
      <c r="C38" s="266"/>
      <c r="D38" s="267"/>
      <c r="E38" s="29">
        <v>2130</v>
      </c>
      <c r="F38" s="14">
        <f>SUM(F39:F43)</f>
        <v>1988</v>
      </c>
      <c r="G38" s="14">
        <f>SUM(G39:G43)</f>
        <v>2380.4</v>
      </c>
      <c r="H38" s="14">
        <f>SUM(H39:H43)</f>
        <v>2381</v>
      </c>
      <c r="I38" s="110">
        <f t="shared" si="0"/>
        <v>2768.4</v>
      </c>
      <c r="J38" s="14">
        <f>SUM(J39:J43)</f>
        <v>692.1</v>
      </c>
      <c r="K38" s="14">
        <f>SUM(K39:K43)</f>
        <v>692.1</v>
      </c>
      <c r="L38" s="14">
        <f>SUM(L39:L43)</f>
        <v>692.1</v>
      </c>
      <c r="M38" s="14">
        <f>SUM(M39:M43)</f>
        <v>692.1</v>
      </c>
    </row>
    <row r="39" spans="1:13" ht="18.75" customHeight="1">
      <c r="A39" s="262" t="s">
        <v>45</v>
      </c>
      <c r="B39" s="263"/>
      <c r="C39" s="263"/>
      <c r="D39" s="264"/>
      <c r="E39" s="26">
        <v>2131</v>
      </c>
      <c r="F39" s="16"/>
      <c r="G39" s="16"/>
      <c r="H39" s="16"/>
      <c r="I39" s="112">
        <f>SUM(J39:M39)</f>
        <v>0</v>
      </c>
      <c r="J39" s="16"/>
      <c r="K39" s="16"/>
      <c r="L39" s="16"/>
      <c r="M39" s="16"/>
    </row>
    <row r="40" spans="1:13" ht="41.25" customHeight="1">
      <c r="A40" s="262" t="s">
        <v>46</v>
      </c>
      <c r="B40" s="263"/>
      <c r="C40" s="263"/>
      <c r="D40" s="264"/>
      <c r="E40" s="26">
        <v>2132</v>
      </c>
      <c r="F40" s="16"/>
      <c r="G40" s="16"/>
      <c r="H40" s="16"/>
      <c r="I40" s="112">
        <f t="shared" si="0"/>
        <v>0</v>
      </c>
      <c r="J40" s="16"/>
      <c r="K40" s="16"/>
      <c r="L40" s="16"/>
      <c r="M40" s="16"/>
    </row>
    <row r="41" spans="1:13" ht="18.75" customHeight="1">
      <c r="A41" s="262" t="s">
        <v>277</v>
      </c>
      <c r="B41" s="263"/>
      <c r="C41" s="263"/>
      <c r="D41" s="264"/>
      <c r="E41" s="26">
        <v>2133</v>
      </c>
      <c r="F41" s="16"/>
      <c r="G41" s="16"/>
      <c r="H41" s="16"/>
      <c r="I41" s="112">
        <f t="shared" si="0"/>
        <v>0</v>
      </c>
      <c r="J41" s="16"/>
      <c r="K41" s="16"/>
      <c r="L41" s="16"/>
      <c r="M41" s="16"/>
    </row>
    <row r="42" spans="1:13" ht="18.75" customHeight="1">
      <c r="A42" s="262" t="s">
        <v>278</v>
      </c>
      <c r="B42" s="263"/>
      <c r="C42" s="263"/>
      <c r="D42" s="264"/>
      <c r="E42" s="26">
        <v>2134</v>
      </c>
      <c r="F42" s="16">
        <f>'I. Інф. до фін.плану'!C45*-1</f>
        <v>1837</v>
      </c>
      <c r="G42" s="16">
        <f>'I. Інф. до фін.плану'!D45*-1</f>
        <v>1940</v>
      </c>
      <c r="H42" s="16">
        <f>'I. Інф. до фін.плану'!E45*-1</f>
        <v>1941</v>
      </c>
      <c r="I42" s="112">
        <f t="shared" si="0"/>
        <v>2256</v>
      </c>
      <c r="J42" s="16">
        <f>'I. Інф. до фін.плану'!G45*-1</f>
        <v>564</v>
      </c>
      <c r="K42" s="16">
        <f>'I. Інф. до фін.плану'!H45*-1</f>
        <v>564</v>
      </c>
      <c r="L42" s="16">
        <f>'I. Інф. до фін.плану'!I45*-1</f>
        <v>564</v>
      </c>
      <c r="M42" s="16">
        <f>'I. Інф. до фін.плану'!J45*-1</f>
        <v>564</v>
      </c>
    </row>
    <row r="43" spans="1:13" ht="18.75" customHeight="1">
      <c r="A43" s="262" t="s">
        <v>449</v>
      </c>
      <c r="B43" s="263"/>
      <c r="C43" s="263"/>
      <c r="D43" s="264"/>
      <c r="E43" s="26">
        <v>2135</v>
      </c>
      <c r="F43" s="130">
        <v>151</v>
      </c>
      <c r="G43" s="16">
        <f>'I. Інф. до фін.плану'!D44*-1*5%</f>
        <v>440.40000000000003</v>
      </c>
      <c r="H43" s="16">
        <f>'I. Інф. до фін.плану'!E44*-1*5%</f>
        <v>440</v>
      </c>
      <c r="I43" s="112">
        <f t="shared" si="0"/>
        <v>512.4</v>
      </c>
      <c r="J43" s="16">
        <f>'I. Інф. до фін.плану'!G44*-1*5%</f>
        <v>128.1</v>
      </c>
      <c r="K43" s="16">
        <f>'I. Інф. до фін.плану'!H44*-1*5%</f>
        <v>128.1</v>
      </c>
      <c r="L43" s="16">
        <f>'I. Інф. до фін.плану'!I44*-1*5%</f>
        <v>128.1</v>
      </c>
      <c r="M43" s="16">
        <f>'I. Інф. до фін.плану'!J44*-1*5%</f>
        <v>128.1</v>
      </c>
    </row>
    <row r="44" spans="1:13" ht="18.75" customHeight="1">
      <c r="A44" s="265" t="s">
        <v>279</v>
      </c>
      <c r="B44" s="266"/>
      <c r="C44" s="266"/>
      <c r="D44" s="267"/>
      <c r="E44" s="29">
        <v>2140</v>
      </c>
      <c r="F44" s="14">
        <f>SUM(F45,F46)</f>
        <v>0</v>
      </c>
      <c r="G44" s="14">
        <f>SUM(G45,G46)</f>
        <v>0</v>
      </c>
      <c r="H44" s="14">
        <f>SUM(H45,H46)</f>
        <v>0</v>
      </c>
      <c r="I44" s="110">
        <f t="shared" si="0"/>
        <v>0</v>
      </c>
      <c r="J44" s="14">
        <v>0</v>
      </c>
      <c r="K44" s="14">
        <v>0</v>
      </c>
      <c r="L44" s="14">
        <v>0</v>
      </c>
      <c r="M44" s="14">
        <v>0</v>
      </c>
    </row>
    <row r="45" spans="1:13" ht="37.5" customHeight="1">
      <c r="A45" s="262" t="s">
        <v>280</v>
      </c>
      <c r="B45" s="263"/>
      <c r="C45" s="263"/>
      <c r="D45" s="264"/>
      <c r="E45" s="26">
        <v>2141</v>
      </c>
      <c r="F45" s="16"/>
      <c r="G45" s="16"/>
      <c r="H45" s="16"/>
      <c r="I45" s="112">
        <f t="shared" si="0"/>
        <v>0</v>
      </c>
      <c r="J45" s="16"/>
      <c r="K45" s="16"/>
      <c r="L45" s="16"/>
      <c r="M45" s="16"/>
    </row>
    <row r="46" spans="1:13" ht="18.75" customHeight="1">
      <c r="A46" s="262" t="s">
        <v>281</v>
      </c>
      <c r="B46" s="263"/>
      <c r="C46" s="263"/>
      <c r="D46" s="264"/>
      <c r="E46" s="26">
        <v>2142</v>
      </c>
      <c r="F46" s="16"/>
      <c r="G46" s="16"/>
      <c r="H46" s="16"/>
      <c r="I46" s="112">
        <f t="shared" si="0"/>
        <v>0</v>
      </c>
      <c r="J46" s="16"/>
      <c r="K46" s="16"/>
      <c r="L46" s="16"/>
      <c r="M46" s="16"/>
    </row>
    <row r="47" spans="1:13" ht="26.25" customHeight="1">
      <c r="A47" s="265" t="s">
        <v>47</v>
      </c>
      <c r="B47" s="266"/>
      <c r="C47" s="266"/>
      <c r="D47" s="267"/>
      <c r="E47" s="29">
        <v>2200</v>
      </c>
      <c r="F47" s="14">
        <f>SUM(F24,F33,F38,F44)</f>
        <v>3522.74</v>
      </c>
      <c r="G47" s="14">
        <f>SUM(G24,G33,G38,G44)</f>
        <v>3990.84</v>
      </c>
      <c r="H47" s="14">
        <f>SUM(H24,H33,H38,H44)</f>
        <v>3981</v>
      </c>
      <c r="I47" s="110">
        <f t="shared" si="0"/>
        <v>4638.04</v>
      </c>
      <c r="J47" s="14">
        <f>SUM(J24,J33,J38,J44)</f>
        <v>1163.26</v>
      </c>
      <c r="K47" s="14">
        <f>SUM(K24,K33,K38,K44)</f>
        <v>1158.26</v>
      </c>
      <c r="L47" s="14">
        <f>SUM(L24,L33,L38,L44)</f>
        <v>1158.26</v>
      </c>
      <c r="M47" s="14">
        <f>SUM(M24,M33,M38,M44)</f>
        <v>1158.26</v>
      </c>
    </row>
    <row r="48" spans="1:13" ht="15" customHeight="1">
      <c r="A48" s="131"/>
      <c r="B48" s="131"/>
      <c r="C48" s="131"/>
      <c r="D48" s="131"/>
      <c r="E48" s="132"/>
      <c r="F48" s="133"/>
      <c r="G48" s="134"/>
      <c r="H48" s="134"/>
      <c r="I48" s="133"/>
      <c r="J48" s="134"/>
      <c r="K48" s="134"/>
      <c r="L48" s="134"/>
      <c r="M48" s="134"/>
    </row>
    <row r="49" spans="1:13" ht="11.25" customHeight="1">
      <c r="A49" s="131"/>
      <c r="B49" s="131"/>
      <c r="C49" s="131"/>
      <c r="D49" s="131"/>
      <c r="E49" s="132"/>
      <c r="F49" s="133"/>
      <c r="G49" s="134"/>
      <c r="H49" s="134"/>
      <c r="I49" s="133"/>
      <c r="J49" s="134"/>
      <c r="K49" s="134"/>
      <c r="L49" s="134"/>
      <c r="M49" s="134"/>
    </row>
    <row r="50" spans="1:13" ht="46.5" customHeight="1">
      <c r="A50" s="138" t="s">
        <v>457</v>
      </c>
      <c r="B50" s="135"/>
      <c r="C50" s="135"/>
      <c r="D50" s="135"/>
      <c r="E50" s="92"/>
      <c r="F50" s="284" t="s">
        <v>147</v>
      </c>
      <c r="G50" s="284"/>
      <c r="H50" s="284"/>
      <c r="I50" s="284"/>
      <c r="J50" s="199" t="s">
        <v>421</v>
      </c>
      <c r="K50" s="199"/>
      <c r="L50" s="199"/>
      <c r="M50" s="136"/>
    </row>
    <row r="51" spans="1:13" ht="22.5" customHeight="1">
      <c r="A51" s="137" t="s">
        <v>463</v>
      </c>
      <c r="B51" s="137"/>
      <c r="C51" s="137"/>
      <c r="D51" s="137"/>
      <c r="E51" s="95"/>
      <c r="F51" s="285" t="s">
        <v>283</v>
      </c>
      <c r="G51" s="285"/>
      <c r="H51" s="285"/>
      <c r="I51" s="285"/>
      <c r="J51" s="96"/>
      <c r="K51" s="199"/>
      <c r="L51" s="199"/>
      <c r="M51" s="199"/>
    </row>
    <row r="52" spans="1:13" ht="20.399999999999999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</row>
    <row r="53" spans="1:13" ht="20.399999999999999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</row>
    <row r="54" spans="1:13" ht="20.399999999999999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</row>
    <row r="55" spans="1:13" ht="20.399999999999999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</row>
    <row r="56" spans="1:13" ht="20.399999999999999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</row>
    <row r="57" spans="1:13" ht="20.39999999999999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</row>
    <row r="58" spans="1:13" ht="20.399999999999999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</row>
    <row r="59" spans="1:13" ht="20.399999999999999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</row>
    <row r="60" spans="1:13" ht="20.399999999999999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</row>
    <row r="61" spans="1:13" ht="20.399999999999999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</row>
    <row r="62" spans="1:13" ht="20.399999999999999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</row>
    <row r="63" spans="1:13" ht="20.399999999999999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</row>
    <row r="64" spans="1:13" ht="20.399999999999999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</row>
    <row r="65" spans="1:13" ht="20.399999999999999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</row>
    <row r="66" spans="1:13" ht="20.399999999999999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</row>
    <row r="67" spans="1:13" ht="20.399999999999999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</row>
    <row r="68" spans="1:13" ht="20.399999999999999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</row>
    <row r="69" spans="1:13" ht="20.399999999999999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</row>
    <row r="70" spans="1:13" ht="20.399999999999999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</row>
    <row r="71" spans="1:13" ht="20.399999999999999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</row>
    <row r="72" spans="1:13" ht="20.399999999999999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</row>
    <row r="73" spans="1:13" ht="20.399999999999999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</row>
    <row r="74" spans="1:13" ht="20.399999999999999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</row>
    <row r="75" spans="1:13" ht="20.399999999999999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</row>
    <row r="76" spans="1:13" ht="20.399999999999999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</row>
    <row r="77" spans="1:13" ht="20.399999999999999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</row>
    <row r="78" spans="1:13" ht="20.399999999999999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</row>
    <row r="79" spans="1:13" ht="20.399999999999999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ht="20.399999999999999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</row>
    <row r="81" spans="1:13" ht="20.399999999999999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</row>
    <row r="82" spans="1:13" ht="20.399999999999999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</row>
    <row r="83" spans="1:13" ht="20.399999999999999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</row>
    <row r="84" spans="1:13" ht="20.399999999999999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</row>
    <row r="85" spans="1:13" ht="20.399999999999999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</row>
    <row r="86" spans="1:13" ht="20.399999999999999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</row>
    <row r="87" spans="1:13" ht="20.399999999999999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</row>
    <row r="88" spans="1:13" ht="20.399999999999999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</row>
    <row r="89" spans="1:13" ht="20.399999999999999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</row>
    <row r="90" spans="1:13" ht="20.399999999999999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</row>
    <row r="91" spans="1:13" ht="20.399999999999999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</row>
    <row r="92" spans="1:13" ht="20.399999999999999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</row>
    <row r="93" spans="1:13" ht="20.399999999999999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</row>
    <row r="94" spans="1:13" ht="20.399999999999999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</row>
    <row r="95" spans="1:13" ht="20.399999999999999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</row>
    <row r="96" spans="1:13" ht="20.399999999999999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</row>
    <row r="97" spans="1:13" ht="20.399999999999999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</row>
    <row r="98" spans="1:13" ht="20.399999999999999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</row>
    <row r="99" spans="1:13" ht="20.399999999999999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</row>
    <row r="100" spans="1:13" ht="20.399999999999999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</row>
    <row r="101" spans="1:13" ht="20.399999999999999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</row>
    <row r="102" spans="1:13" ht="20.399999999999999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</row>
    <row r="103" spans="1:13" ht="20.399999999999999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</row>
    <row r="104" spans="1:13" ht="20.399999999999999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</row>
    <row r="105" spans="1:13" ht="20.399999999999999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</row>
    <row r="106" spans="1:13" ht="20.399999999999999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</row>
    <row r="107" spans="1:13" ht="20.399999999999999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</row>
    <row r="108" spans="1:13" ht="20.399999999999999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</row>
    <row r="109" spans="1:13" ht="20.399999999999999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</row>
    <row r="110" spans="1:13" ht="20.399999999999999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</row>
    <row r="111" spans="1:13" ht="20.399999999999999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</row>
    <row r="112" spans="1:13" ht="20.399999999999999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</row>
    <row r="113" spans="1:13" ht="20.399999999999999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J50:L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64" zoomScale="65" zoomScaleNormal="65" zoomScaleSheetLayoutView="56" workbookViewId="0">
      <selection activeCell="A77" sqref="A77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287" t="s">
        <v>284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ht="20.399999999999999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41.25" customHeight="1">
      <c r="A3" s="288" t="s">
        <v>23</v>
      </c>
      <c r="B3" s="255" t="s">
        <v>285</v>
      </c>
      <c r="C3" s="255" t="s">
        <v>250</v>
      </c>
      <c r="D3" s="255" t="s">
        <v>251</v>
      </c>
      <c r="E3" s="255" t="s">
        <v>27</v>
      </c>
      <c r="F3" s="197" t="s">
        <v>286</v>
      </c>
      <c r="G3" s="197" t="s">
        <v>167</v>
      </c>
      <c r="H3" s="197"/>
      <c r="I3" s="197"/>
      <c r="J3" s="197"/>
    </row>
    <row r="4" spans="1:10" ht="45.75" customHeight="1">
      <c r="A4" s="289"/>
      <c r="B4" s="255"/>
      <c r="C4" s="255"/>
      <c r="D4" s="255"/>
      <c r="E4" s="255"/>
      <c r="F4" s="197"/>
      <c r="G4" s="109" t="s">
        <v>169</v>
      </c>
      <c r="H4" s="109" t="s">
        <v>170</v>
      </c>
      <c r="I4" s="109" t="s">
        <v>171</v>
      </c>
      <c r="J4" s="109" t="s">
        <v>172</v>
      </c>
    </row>
    <row r="5" spans="1:10" ht="18.75" customHeight="1">
      <c r="A5" s="10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109">
        <v>8</v>
      </c>
      <c r="I5" s="109">
        <v>9</v>
      </c>
      <c r="J5" s="109">
        <v>10</v>
      </c>
    </row>
    <row r="6" spans="1:10" ht="28.5" customHeight="1">
      <c r="A6" s="140" t="s">
        <v>287</v>
      </c>
      <c r="B6" s="141"/>
      <c r="C6" s="212"/>
      <c r="D6" s="212"/>
      <c r="E6" s="212"/>
      <c r="F6" s="212"/>
      <c r="G6" s="212"/>
      <c r="H6" s="212"/>
      <c r="I6" s="212"/>
      <c r="J6" s="212"/>
    </row>
    <row r="7" spans="1:10" ht="18.75" customHeight="1">
      <c r="A7" s="142" t="s">
        <v>288</v>
      </c>
      <c r="B7" s="143">
        <v>3000</v>
      </c>
      <c r="C7" s="14">
        <f>SUM(C8:C9,C11,C14:C15,C19)</f>
        <v>16476.599999999999</v>
      </c>
      <c r="D7" s="14">
        <f>SUM(D8:D9,D11,D14:D15,D19)</f>
        <v>16994</v>
      </c>
      <c r="E7" s="14">
        <f>SUM(E8:E9,E11,E14:E15,E19)</f>
        <v>18167</v>
      </c>
      <c r="F7" s="110">
        <f t="shared" ref="F7:F73" si="0">SUM(G7:J7)</f>
        <v>19746</v>
      </c>
      <c r="G7" s="14">
        <f>SUM(G8:G9,G11,G14:G15,G19)</f>
        <v>5728</v>
      </c>
      <c r="H7" s="14">
        <f>SUM(H8:H9,H11,H14:H15,H19)</f>
        <v>4183</v>
      </c>
      <c r="I7" s="14">
        <f>SUM(I8:I9,I11,I14:I15,I19)</f>
        <v>3946</v>
      </c>
      <c r="J7" s="14">
        <f>SUM(J8:J9,J11,J14:J15,J19)</f>
        <v>5889</v>
      </c>
    </row>
    <row r="8" spans="1:10" ht="18.75" customHeight="1">
      <c r="A8" s="63" t="s">
        <v>289</v>
      </c>
      <c r="B8" s="115">
        <v>3010</v>
      </c>
      <c r="C8" s="16">
        <f>'I. Інф. до фін.плану'!C24*20%+'I. Інф. до фін.плану'!C24</f>
        <v>3993.6</v>
      </c>
      <c r="D8" s="16">
        <f>'I. Інф. до фін.плану'!D24*20%+'I. Інф. до фін.плану'!D24</f>
        <v>2760</v>
      </c>
      <c r="E8" s="16">
        <f>'I. Інф. до фін.плану'!E24*20%+'I. Інф. до фін.плану'!E24</f>
        <v>3876</v>
      </c>
      <c r="F8" s="112">
        <f t="shared" si="0"/>
        <v>4320</v>
      </c>
      <c r="G8" s="16">
        <f>'I. Інф. до фін.плану'!G24*20%+'I. Інф. до фін.плану'!G24</f>
        <v>1140</v>
      </c>
      <c r="H8" s="16">
        <f>'I. Інф. до фін.плану'!H24*20%+'I. Інф. до фін.плану'!H24</f>
        <v>1080</v>
      </c>
      <c r="I8" s="16">
        <f>'I. Інф. до фін.плану'!I24*20%+'I. Інф. до фін.плану'!I24</f>
        <v>960</v>
      </c>
      <c r="J8" s="16">
        <f>'I. Інф. до фін.плану'!J24*20%+'I. Інф. до фін.плану'!J24</f>
        <v>1140</v>
      </c>
    </row>
    <row r="9" spans="1:10" ht="18.75" customHeight="1">
      <c r="A9" s="63" t="s">
        <v>290</v>
      </c>
      <c r="B9" s="115">
        <v>3020</v>
      </c>
      <c r="C9" s="16"/>
      <c r="D9" s="16"/>
      <c r="E9" s="16"/>
      <c r="F9" s="112">
        <f t="shared" si="0"/>
        <v>0</v>
      </c>
      <c r="G9" s="16"/>
      <c r="H9" s="16"/>
      <c r="I9" s="16"/>
      <c r="J9" s="16"/>
    </row>
    <row r="10" spans="1:10" ht="18.75" customHeight="1">
      <c r="A10" s="63" t="s">
        <v>291</v>
      </c>
      <c r="B10" s="115">
        <v>3030</v>
      </c>
      <c r="C10" s="16"/>
      <c r="D10" s="16"/>
      <c r="E10" s="16"/>
      <c r="F10" s="112">
        <f t="shared" si="0"/>
        <v>0</v>
      </c>
      <c r="G10" s="16"/>
      <c r="H10" s="16"/>
      <c r="I10" s="16"/>
      <c r="J10" s="16"/>
    </row>
    <row r="11" spans="1:10" ht="18.75" customHeight="1">
      <c r="A11" s="63" t="s">
        <v>292</v>
      </c>
      <c r="B11" s="115">
        <v>3040</v>
      </c>
      <c r="C11" s="16"/>
      <c r="D11" s="16"/>
      <c r="E11" s="16"/>
      <c r="F11" s="112">
        <f t="shared" si="0"/>
        <v>0</v>
      </c>
      <c r="G11" s="16"/>
      <c r="H11" s="16"/>
      <c r="I11" s="16"/>
      <c r="J11" s="16"/>
    </row>
    <row r="12" spans="1:10" ht="18.75" customHeight="1">
      <c r="A12" s="63" t="s">
        <v>293</v>
      </c>
      <c r="B12" s="115">
        <v>3041</v>
      </c>
      <c r="C12" s="16"/>
      <c r="D12" s="16"/>
      <c r="E12" s="16"/>
      <c r="F12" s="112">
        <f t="shared" si="0"/>
        <v>0</v>
      </c>
      <c r="G12" s="16"/>
      <c r="H12" s="16"/>
      <c r="I12" s="16"/>
      <c r="J12" s="16"/>
    </row>
    <row r="13" spans="1:10" ht="18.75" customHeight="1">
      <c r="A13" s="63" t="s">
        <v>294</v>
      </c>
      <c r="B13" s="115">
        <v>3042</v>
      </c>
      <c r="C13" s="16"/>
      <c r="D13" s="16"/>
      <c r="E13" s="16"/>
      <c r="F13" s="112">
        <f t="shared" si="0"/>
        <v>0</v>
      </c>
      <c r="G13" s="16"/>
      <c r="H13" s="16"/>
      <c r="I13" s="16"/>
      <c r="J13" s="16"/>
    </row>
    <row r="14" spans="1:10" ht="18.75" customHeight="1">
      <c r="A14" s="63" t="s">
        <v>295</v>
      </c>
      <c r="B14" s="115">
        <v>3050</v>
      </c>
      <c r="C14" s="16"/>
      <c r="D14" s="16"/>
      <c r="E14" s="16"/>
      <c r="F14" s="112">
        <f t="shared" si="0"/>
        <v>0</v>
      </c>
      <c r="G14" s="16"/>
      <c r="H14" s="16"/>
      <c r="I14" s="16"/>
      <c r="J14" s="16"/>
    </row>
    <row r="15" spans="1:10" ht="18.75" customHeight="1">
      <c r="A15" s="63" t="s">
        <v>296</v>
      </c>
      <c r="B15" s="115">
        <v>3060</v>
      </c>
      <c r="C15" s="112">
        <f>SUM(C16:C18)</f>
        <v>0</v>
      </c>
      <c r="D15" s="112">
        <f>SUM(D16:D18)</f>
        <v>0</v>
      </c>
      <c r="E15" s="112">
        <f>SUM(E16:E18)</f>
        <v>0</v>
      </c>
      <c r="F15" s="112">
        <f t="shared" si="0"/>
        <v>0</v>
      </c>
      <c r="G15" s="112">
        <f>SUM(G16:G18)</f>
        <v>0</v>
      </c>
      <c r="H15" s="112">
        <f>SUM(H16:H18)</f>
        <v>0</v>
      </c>
      <c r="I15" s="112">
        <f>SUM(I16:I18)</f>
        <v>0</v>
      </c>
      <c r="J15" s="112">
        <f>SUM(J16:J18)</f>
        <v>0</v>
      </c>
    </row>
    <row r="16" spans="1:10" ht="18.75" customHeight="1">
      <c r="A16" s="63" t="s">
        <v>297</v>
      </c>
      <c r="B16" s="11">
        <v>3061</v>
      </c>
      <c r="C16" s="16"/>
      <c r="D16" s="16"/>
      <c r="E16" s="16"/>
      <c r="F16" s="112">
        <f t="shared" si="0"/>
        <v>0</v>
      </c>
      <c r="G16" s="16"/>
      <c r="H16" s="16"/>
      <c r="I16" s="16"/>
      <c r="J16" s="16"/>
    </row>
    <row r="17" spans="1:10" ht="18.75" customHeight="1">
      <c r="A17" s="63" t="s">
        <v>298</v>
      </c>
      <c r="B17" s="11">
        <v>3062</v>
      </c>
      <c r="C17" s="16"/>
      <c r="D17" s="16"/>
      <c r="E17" s="16"/>
      <c r="F17" s="112">
        <f t="shared" si="0"/>
        <v>0</v>
      </c>
      <c r="G17" s="16"/>
      <c r="H17" s="16"/>
      <c r="I17" s="16"/>
      <c r="J17" s="16"/>
    </row>
    <row r="18" spans="1:10" ht="18.75" customHeight="1">
      <c r="A18" s="63" t="s">
        <v>299</v>
      </c>
      <c r="B18" s="11">
        <v>3063</v>
      </c>
      <c r="C18" s="16"/>
      <c r="D18" s="16"/>
      <c r="E18" s="16"/>
      <c r="F18" s="112">
        <f t="shared" si="0"/>
        <v>0</v>
      </c>
      <c r="G18" s="16"/>
      <c r="H18" s="16"/>
      <c r="I18" s="16"/>
      <c r="J18" s="16"/>
    </row>
    <row r="19" spans="1:10" ht="18.75" customHeight="1">
      <c r="A19" s="63" t="s">
        <v>450</v>
      </c>
      <c r="B19" s="115">
        <v>3070</v>
      </c>
      <c r="C19" s="16">
        <f>'I. Інф. до фін.плану'!C74</f>
        <v>12483</v>
      </c>
      <c r="D19" s="16">
        <f>'I. Інф. до фін.плану'!D74</f>
        <v>14234</v>
      </c>
      <c r="E19" s="16">
        <f>'I. Інф. до фін.плану'!E74</f>
        <v>14291</v>
      </c>
      <c r="F19" s="112">
        <f t="shared" si="0"/>
        <v>15426</v>
      </c>
      <c r="G19" s="16">
        <f>'I. Інф. до фін.плану'!G74</f>
        <v>4588</v>
      </c>
      <c r="H19" s="16">
        <f>'I. Інф. до фін.плану'!H74</f>
        <v>3103</v>
      </c>
      <c r="I19" s="16">
        <f>'I. Інф. до фін.плану'!I74</f>
        <v>2986</v>
      </c>
      <c r="J19" s="16">
        <f>'I. Інф. до фін.плану'!J74</f>
        <v>4749</v>
      </c>
    </row>
    <row r="20" spans="1:10" ht="18.75" customHeight="1">
      <c r="A20" s="103" t="s">
        <v>301</v>
      </c>
      <c r="B20" s="31">
        <v>3100</v>
      </c>
      <c r="C20" s="14">
        <f>SUM(C21:C24,C28,C38,C39)</f>
        <v>-15477</v>
      </c>
      <c r="D20" s="14">
        <f>SUM(D21:D24,D28,D38,D39)</f>
        <v>-16412</v>
      </c>
      <c r="E20" s="14">
        <f>SUM(E21:E24,E28,E38,E39)</f>
        <v>-17927</v>
      </c>
      <c r="F20" s="110">
        <f t="shared" si="0"/>
        <v>-19277</v>
      </c>
      <c r="G20" s="14">
        <f>SUM(G21:G24,G28,G38,G39)</f>
        <v>-5651</v>
      </c>
      <c r="H20" s="14">
        <f>SUM(H21:H24,H28,H38,H39)</f>
        <v>-4249</v>
      </c>
      <c r="I20" s="14">
        <f>SUM(I21:I24,I28,I38,I39)</f>
        <v>-3576</v>
      </c>
      <c r="J20" s="14">
        <f>SUM(J21:J24,J28,J38,J39)</f>
        <v>-5801</v>
      </c>
    </row>
    <row r="21" spans="1:10" ht="18.75" customHeight="1">
      <c r="A21" s="63" t="s">
        <v>302</v>
      </c>
      <c r="B21" s="113">
        <v>3110</v>
      </c>
      <c r="C21" s="16">
        <v>-5127</v>
      </c>
      <c r="D21" s="16">
        <v>-5590</v>
      </c>
      <c r="E21" s="16">
        <v>-7105</v>
      </c>
      <c r="F21" s="112">
        <f t="shared" si="0"/>
        <v>-6703</v>
      </c>
      <c r="G21" s="16">
        <v>-2500</v>
      </c>
      <c r="H21" s="16">
        <v>-1108</v>
      </c>
      <c r="I21" s="16">
        <v>-445</v>
      </c>
      <c r="J21" s="16">
        <v>-2650</v>
      </c>
    </row>
    <row r="22" spans="1:10" ht="18.75" customHeight="1">
      <c r="A22" s="63" t="s">
        <v>303</v>
      </c>
      <c r="B22" s="113">
        <v>3120</v>
      </c>
      <c r="C22" s="16">
        <f>('I. Інф. до фін.плану'!C44*-1-'ІІ. Розп. ч.п. та розр. з бюд.'!F34-'ІІ. Розп. ч.п. та розр. з бюд.'!F43)*-1</f>
        <v>-6772.26</v>
      </c>
      <c r="D22" s="16">
        <f>('I. Інф. до фін.плану'!D44*-1-'ІІ. Розп. ч.п. та розр. з бюд.'!G34-'ІІ. Розп. ч.п. та розр. з бюд.'!G43)*-1</f>
        <v>-6782.16</v>
      </c>
      <c r="E22" s="16">
        <f>('I. Інф. до фін.плану'!E44*-1-'ІІ. Розп. ч.п. та розр. з бюд.'!H34-'ІІ. Розп. ч.п. та розр. з бюд.'!H43)*-1</f>
        <v>-6776</v>
      </c>
      <c r="F22" s="112">
        <f t="shared" si="0"/>
        <v>-7890.9600000000009</v>
      </c>
      <c r="G22" s="16">
        <f>('I. Інф. до фін.плану'!G44*-1-'ІІ. Розп. ч.п. та розр. з бюд.'!J34-'ІІ. Розп. ч.п. та розр. з бюд.'!J43)*-1</f>
        <v>-1972.7400000000002</v>
      </c>
      <c r="H22" s="16">
        <f>('I. Інф. до фін.плану'!H44*-1-'ІІ. Розп. ч.п. та розр. з бюд.'!K34-'ІІ. Розп. ч.п. та розр. з бюд.'!K43)*-1</f>
        <v>-1972.7400000000002</v>
      </c>
      <c r="I22" s="16">
        <f>('I. Інф. до фін.плану'!I44*-1-'ІІ. Розп. ч.п. та розр. з бюд.'!L34-'ІІ. Розп. ч.п. та розр. з бюд.'!L43)*-1</f>
        <v>-1972.7400000000002</v>
      </c>
      <c r="J22" s="16">
        <f>('I. Інф. до фін.плану'!J44*-1-'ІІ. Розп. ч.п. та розр. з бюд.'!M34-'ІІ. Розп. ч.п. та розр. з бюд.'!M43)*-1</f>
        <v>-1972.7400000000002</v>
      </c>
    </row>
    <row r="23" spans="1:10" ht="18.75" customHeight="1">
      <c r="A23" s="63" t="s">
        <v>177</v>
      </c>
      <c r="B23" s="113">
        <v>3130</v>
      </c>
      <c r="C23" s="16">
        <f>'I. Інф. до фін.плану'!C45</f>
        <v>-1837</v>
      </c>
      <c r="D23" s="16">
        <f>'I. Інф. до фін.плану'!D45</f>
        <v>-1940</v>
      </c>
      <c r="E23" s="16">
        <f>'I. Інф. до фін.плану'!E45</f>
        <v>-1941</v>
      </c>
      <c r="F23" s="112">
        <f t="shared" si="0"/>
        <v>-2256</v>
      </c>
      <c r="G23" s="16">
        <f>'I. Інф. до фін.плану'!G45</f>
        <v>-564</v>
      </c>
      <c r="H23" s="16">
        <f>'I. Інф. до фін.плану'!H45</f>
        <v>-564</v>
      </c>
      <c r="I23" s="16">
        <f>'I. Інф. до фін.плану'!I45</f>
        <v>-564</v>
      </c>
      <c r="J23" s="16">
        <f>'I. Інф. до фін.плану'!J45</f>
        <v>-564</v>
      </c>
    </row>
    <row r="24" spans="1:10" ht="18.75" customHeight="1">
      <c r="A24" s="63" t="s">
        <v>304</v>
      </c>
      <c r="B24" s="113">
        <v>3140</v>
      </c>
      <c r="C24" s="112">
        <f>SUM(C25:C27)</f>
        <v>0</v>
      </c>
      <c r="D24" s="112">
        <f>SUM(D25:D27)</f>
        <v>0</v>
      </c>
      <c r="E24" s="112">
        <f>SUM(E25:E27)</f>
        <v>0</v>
      </c>
      <c r="F24" s="112">
        <f t="shared" si="0"/>
        <v>0</v>
      </c>
      <c r="G24" s="112">
        <f>SUM(G25:G27)</f>
        <v>0</v>
      </c>
      <c r="H24" s="112">
        <f>SUM(H25:H27)</f>
        <v>0</v>
      </c>
      <c r="I24" s="112">
        <f>SUM(I25:I27)</f>
        <v>0</v>
      </c>
      <c r="J24" s="112">
        <f>SUM(J25:J27)</f>
        <v>0</v>
      </c>
    </row>
    <row r="25" spans="1:10" ht="18.75" customHeight="1">
      <c r="A25" s="63" t="s">
        <v>297</v>
      </c>
      <c r="B25" s="114">
        <v>3141</v>
      </c>
      <c r="C25" s="16" t="s">
        <v>174</v>
      </c>
      <c r="D25" s="16" t="s">
        <v>174</v>
      </c>
      <c r="E25" s="16" t="s">
        <v>174</v>
      </c>
      <c r="F25" s="112">
        <f t="shared" si="0"/>
        <v>0</v>
      </c>
      <c r="G25" s="16" t="s">
        <v>174</v>
      </c>
      <c r="H25" s="16" t="s">
        <v>174</v>
      </c>
      <c r="I25" s="16" t="s">
        <v>174</v>
      </c>
      <c r="J25" s="16" t="s">
        <v>174</v>
      </c>
    </row>
    <row r="26" spans="1:10" ht="18.75" customHeight="1">
      <c r="A26" s="63" t="s">
        <v>298</v>
      </c>
      <c r="B26" s="114">
        <v>3142</v>
      </c>
      <c r="C26" s="16" t="s">
        <v>174</v>
      </c>
      <c r="D26" s="16" t="s">
        <v>174</v>
      </c>
      <c r="E26" s="16" t="s">
        <v>174</v>
      </c>
      <c r="F26" s="112">
        <f t="shared" si="0"/>
        <v>0</v>
      </c>
      <c r="G26" s="16" t="s">
        <v>174</v>
      </c>
      <c r="H26" s="16" t="s">
        <v>174</v>
      </c>
      <c r="I26" s="16" t="s">
        <v>174</v>
      </c>
      <c r="J26" s="16" t="s">
        <v>174</v>
      </c>
    </row>
    <row r="27" spans="1:10" ht="18.75" customHeight="1">
      <c r="A27" s="63" t="s">
        <v>299</v>
      </c>
      <c r="B27" s="114">
        <v>3143</v>
      </c>
      <c r="C27" s="16" t="s">
        <v>174</v>
      </c>
      <c r="D27" s="16" t="s">
        <v>174</v>
      </c>
      <c r="E27" s="16" t="s">
        <v>174</v>
      </c>
      <c r="F27" s="112">
        <f t="shared" si="0"/>
        <v>0</v>
      </c>
      <c r="G27" s="16" t="s">
        <v>174</v>
      </c>
      <c r="H27" s="16" t="s">
        <v>174</v>
      </c>
      <c r="I27" s="16" t="s">
        <v>174</v>
      </c>
      <c r="J27" s="16" t="s">
        <v>174</v>
      </c>
    </row>
    <row r="28" spans="1:10" ht="18.75" customHeight="1">
      <c r="A28" s="63" t="s">
        <v>305</v>
      </c>
      <c r="B28" s="113">
        <v>3150</v>
      </c>
      <c r="C28" s="112">
        <f>SUM(C29:C34,C37)</f>
        <v>-1685.74</v>
      </c>
      <c r="D28" s="112">
        <f>SUM(D29:D34,D37)</f>
        <v>-2049.84</v>
      </c>
      <c r="E28" s="112">
        <f>SUM(E29:E34,E37)</f>
        <v>-2040</v>
      </c>
      <c r="F28" s="112">
        <f t="shared" si="0"/>
        <v>-2377.04</v>
      </c>
      <c r="G28" s="112">
        <f>SUM(G29:G34,G37)</f>
        <v>-594.26</v>
      </c>
      <c r="H28" s="112">
        <f>SUM(H29:H34,H37)</f>
        <v>-594.26</v>
      </c>
      <c r="I28" s="112">
        <f>SUM(I29:I34,I37)</f>
        <v>-594.26</v>
      </c>
      <c r="J28" s="112">
        <f>SUM(J29:J34,J37)</f>
        <v>-594.26</v>
      </c>
    </row>
    <row r="29" spans="1:10" ht="18.75" customHeight="1">
      <c r="A29" s="63" t="s">
        <v>42</v>
      </c>
      <c r="B29" s="114">
        <v>3151</v>
      </c>
      <c r="C29" s="16" t="s">
        <v>174</v>
      </c>
      <c r="D29" s="16" t="s">
        <v>174</v>
      </c>
      <c r="E29" s="16" t="s">
        <v>174</v>
      </c>
      <c r="F29" s="112">
        <f t="shared" si="0"/>
        <v>0</v>
      </c>
      <c r="G29" s="16" t="s">
        <v>174</v>
      </c>
      <c r="H29" s="16" t="s">
        <v>174</v>
      </c>
      <c r="I29" s="16" t="s">
        <v>174</v>
      </c>
      <c r="J29" s="16" t="s">
        <v>174</v>
      </c>
    </row>
    <row r="30" spans="1:10" ht="18.75" customHeight="1">
      <c r="A30" s="63" t="s">
        <v>306</v>
      </c>
      <c r="B30" s="114">
        <v>3152</v>
      </c>
      <c r="C30" s="16" t="s">
        <v>174</v>
      </c>
      <c r="D30" s="16" t="s">
        <v>174</v>
      </c>
      <c r="E30" s="16" t="s">
        <v>174</v>
      </c>
      <c r="F30" s="112">
        <f t="shared" si="0"/>
        <v>0</v>
      </c>
      <c r="G30" s="16" t="s">
        <v>174</v>
      </c>
      <c r="H30" s="16" t="s">
        <v>174</v>
      </c>
      <c r="I30" s="16" t="s">
        <v>174</v>
      </c>
      <c r="J30" s="16" t="s">
        <v>174</v>
      </c>
    </row>
    <row r="31" spans="1:10" ht="18.75" customHeight="1">
      <c r="A31" s="63" t="s">
        <v>268</v>
      </c>
      <c r="B31" s="114">
        <v>3153</v>
      </c>
      <c r="C31" s="16" t="s">
        <v>174</v>
      </c>
      <c r="D31" s="16" t="s">
        <v>174</v>
      </c>
      <c r="E31" s="16" t="s">
        <v>174</v>
      </c>
      <c r="F31" s="112">
        <f t="shared" si="0"/>
        <v>0</v>
      </c>
      <c r="G31" s="16" t="s">
        <v>174</v>
      </c>
      <c r="H31" s="16" t="s">
        <v>174</v>
      </c>
      <c r="I31" s="16" t="s">
        <v>174</v>
      </c>
      <c r="J31" s="16" t="s">
        <v>174</v>
      </c>
    </row>
    <row r="32" spans="1:10" ht="18.75" customHeight="1">
      <c r="A32" s="63" t="s">
        <v>307</v>
      </c>
      <c r="B32" s="114">
        <v>3154</v>
      </c>
      <c r="C32" s="16">
        <f>'I. Інф. до фін.плану'!C62</f>
        <v>-15</v>
      </c>
      <c r="D32" s="16">
        <f>'I. Інф. до фін.плану'!D62</f>
        <v>-24</v>
      </c>
      <c r="E32" s="16">
        <f>'I. Інф. до фін.плану'!E62</f>
        <v>-16</v>
      </c>
      <c r="F32" s="112">
        <f t="shared" si="0"/>
        <v>-20</v>
      </c>
      <c r="G32" s="16">
        <f>'I. Інф. до фін.плану'!G62</f>
        <v>-5</v>
      </c>
      <c r="H32" s="16">
        <f>'I. Інф. до фін.плану'!H62</f>
        <v>-5</v>
      </c>
      <c r="I32" s="16">
        <f>'I. Інф. до фін.плану'!I62</f>
        <v>-5</v>
      </c>
      <c r="J32" s="16">
        <f>'I. Інф. до фін.плану'!J62</f>
        <v>-5</v>
      </c>
    </row>
    <row r="33" spans="1:10" ht="18.75" customHeight="1">
      <c r="A33" s="63" t="s">
        <v>271</v>
      </c>
      <c r="B33" s="114">
        <v>3155</v>
      </c>
      <c r="C33" s="16">
        <f>'ІІ. Розп. ч.п. та розр. з бюд.'!F34*-1</f>
        <v>-1519.74</v>
      </c>
      <c r="D33" s="16">
        <f>'ІІ. Розп. ч.п. та розр. з бюд.'!G34*-1</f>
        <v>-1585.44</v>
      </c>
      <c r="E33" s="16">
        <f>'ІІ. Розп. ч.п. та розр. з бюд.'!H34*-1</f>
        <v>-1584</v>
      </c>
      <c r="F33" s="112">
        <f t="shared" si="0"/>
        <v>-1844.6399999999999</v>
      </c>
      <c r="G33" s="16">
        <f>'ІІ. Розп. ч.п. та розр. з бюд.'!J34*-1</f>
        <v>-461.15999999999997</v>
      </c>
      <c r="H33" s="16">
        <f>'ІІ. Розп. ч.п. та розр. з бюд.'!K34*-1</f>
        <v>-461.15999999999997</v>
      </c>
      <c r="I33" s="16">
        <f>'ІІ. Розп. ч.п. та розр. з бюд.'!L34*-1</f>
        <v>-461.15999999999997</v>
      </c>
      <c r="J33" s="16">
        <f>'ІІ. Розп. ч.п. та розр. з бюд.'!M34*-1</f>
        <v>-461.15999999999997</v>
      </c>
    </row>
    <row r="34" spans="1:10" ht="21.75" customHeight="1">
      <c r="A34" s="144" t="s">
        <v>308</v>
      </c>
      <c r="B34" s="114">
        <v>3156</v>
      </c>
      <c r="C34" s="112">
        <f t="shared" ref="C34:J34" si="1">SUM(C35:C36)</f>
        <v>0</v>
      </c>
      <c r="D34" s="112">
        <f t="shared" si="1"/>
        <v>0</v>
      </c>
      <c r="E34" s="112">
        <f t="shared" si="1"/>
        <v>0</v>
      </c>
      <c r="F34" s="112">
        <f t="shared" si="1"/>
        <v>0</v>
      </c>
      <c r="G34" s="112">
        <f t="shared" si="1"/>
        <v>0</v>
      </c>
      <c r="H34" s="112">
        <f t="shared" si="1"/>
        <v>0</v>
      </c>
      <c r="I34" s="112">
        <f t="shared" si="1"/>
        <v>0</v>
      </c>
      <c r="J34" s="112">
        <f t="shared" si="1"/>
        <v>0</v>
      </c>
    </row>
    <row r="35" spans="1:10" ht="36.75" customHeight="1">
      <c r="A35" s="63" t="s">
        <v>45</v>
      </c>
      <c r="B35" s="114" t="s">
        <v>309</v>
      </c>
      <c r="C35" s="16" t="s">
        <v>174</v>
      </c>
      <c r="D35" s="16" t="s">
        <v>174</v>
      </c>
      <c r="E35" s="16" t="s">
        <v>174</v>
      </c>
      <c r="F35" s="112"/>
      <c r="G35" s="16" t="s">
        <v>174</v>
      </c>
      <c r="H35" s="16" t="s">
        <v>174</v>
      </c>
      <c r="I35" s="16" t="s">
        <v>174</v>
      </c>
      <c r="J35" s="16" t="s">
        <v>174</v>
      </c>
    </row>
    <row r="36" spans="1:10" ht="54" customHeight="1">
      <c r="A36" s="63" t="s">
        <v>46</v>
      </c>
      <c r="B36" s="113" t="s">
        <v>310</v>
      </c>
      <c r="C36" s="16" t="s">
        <v>174</v>
      </c>
      <c r="D36" s="16" t="s">
        <v>174</v>
      </c>
      <c r="E36" s="16" t="s">
        <v>174</v>
      </c>
      <c r="F36" s="112">
        <f t="shared" si="0"/>
        <v>0</v>
      </c>
      <c r="G36" s="16" t="s">
        <v>174</v>
      </c>
      <c r="H36" s="16" t="s">
        <v>174</v>
      </c>
      <c r="I36" s="16" t="s">
        <v>174</v>
      </c>
      <c r="J36" s="16" t="s">
        <v>174</v>
      </c>
    </row>
    <row r="37" spans="1:10" ht="18.75" customHeight="1">
      <c r="A37" s="63" t="s">
        <v>451</v>
      </c>
      <c r="B37" s="113">
        <v>3157</v>
      </c>
      <c r="C37" s="130">
        <v>-151</v>
      </c>
      <c r="D37" s="16">
        <f>'I. Інф. до фін.плану'!D44*5%</f>
        <v>-440.40000000000003</v>
      </c>
      <c r="E37" s="16">
        <f>'I. Інф. до фін.плану'!E44*5%</f>
        <v>-440</v>
      </c>
      <c r="F37" s="112">
        <f t="shared" si="0"/>
        <v>-512.4</v>
      </c>
      <c r="G37" s="16">
        <f>'I. Інф. до фін.плану'!G44*5%</f>
        <v>-128.1</v>
      </c>
      <c r="H37" s="16">
        <f>'I. Інф. до фін.плану'!H44*5%</f>
        <v>-128.1</v>
      </c>
      <c r="I37" s="16">
        <f>'I. Інф. до фін.плану'!I44*5%</f>
        <v>-128.1</v>
      </c>
      <c r="J37" s="16">
        <f>'I. Інф. до фін.плану'!J44*5%</f>
        <v>-128.1</v>
      </c>
    </row>
    <row r="38" spans="1:10" ht="18.75" customHeight="1">
      <c r="A38" s="63" t="s">
        <v>311</v>
      </c>
      <c r="B38" s="113">
        <v>3160</v>
      </c>
      <c r="C38" s="16" t="s">
        <v>174</v>
      </c>
      <c r="D38" s="16" t="s">
        <v>174</v>
      </c>
      <c r="E38" s="16" t="s">
        <v>174</v>
      </c>
      <c r="F38" s="112">
        <f t="shared" si="0"/>
        <v>0</v>
      </c>
      <c r="G38" s="16" t="s">
        <v>174</v>
      </c>
      <c r="H38" s="16" t="s">
        <v>174</v>
      </c>
      <c r="I38" s="16" t="s">
        <v>174</v>
      </c>
      <c r="J38" s="16" t="s">
        <v>174</v>
      </c>
    </row>
    <row r="39" spans="1:10" ht="18.75" customHeight="1">
      <c r="A39" s="63" t="s">
        <v>312</v>
      </c>
      <c r="B39" s="145">
        <v>3170</v>
      </c>
      <c r="C39" s="16">
        <f>'I. Інф. до фін.плану'!C84</f>
        <v>-55</v>
      </c>
      <c r="D39" s="16">
        <f>'I. Інф. до фін.плану'!D84</f>
        <v>-50</v>
      </c>
      <c r="E39" s="16">
        <f>'I. Інф. до фін.плану'!E84</f>
        <v>-65</v>
      </c>
      <c r="F39" s="112">
        <f t="shared" si="0"/>
        <v>-50</v>
      </c>
      <c r="G39" s="16">
        <f>'I. Інф. до фін.плану'!G84</f>
        <v>-20</v>
      </c>
      <c r="H39" s="16">
        <f>'I. Інф. до фін.плану'!H84</f>
        <v>-10</v>
      </c>
      <c r="I39" s="16">
        <f>'I. Інф. до фін.плану'!I84</f>
        <v>0</v>
      </c>
      <c r="J39" s="16">
        <f>'I. Інф. до фін.плану'!J84</f>
        <v>-20</v>
      </c>
    </row>
    <row r="40" spans="1:10" ht="18.75" customHeight="1">
      <c r="A40" s="103" t="s">
        <v>313</v>
      </c>
      <c r="B40" s="143">
        <v>3195</v>
      </c>
      <c r="C40" s="14">
        <f>SUM(C7,C20)</f>
        <v>999.59999999999854</v>
      </c>
      <c r="D40" s="14">
        <f t="shared" ref="D40:J40" si="2">SUM(D7,D20)</f>
        <v>582</v>
      </c>
      <c r="E40" s="14">
        <f t="shared" si="2"/>
        <v>240</v>
      </c>
      <c r="F40" s="110">
        <f t="shared" si="0"/>
        <v>469</v>
      </c>
      <c r="G40" s="14">
        <f t="shared" si="2"/>
        <v>77</v>
      </c>
      <c r="H40" s="14">
        <f t="shared" si="2"/>
        <v>-66</v>
      </c>
      <c r="I40" s="14">
        <f t="shared" si="2"/>
        <v>370</v>
      </c>
      <c r="J40" s="14">
        <f t="shared" si="2"/>
        <v>88</v>
      </c>
    </row>
    <row r="41" spans="1:10" ht="29.25" customHeight="1">
      <c r="A41" s="140" t="s">
        <v>314</v>
      </c>
      <c r="B41" s="11"/>
      <c r="C41" s="290"/>
      <c r="D41" s="291"/>
      <c r="E41" s="291"/>
      <c r="F41" s="291"/>
      <c r="G41" s="291"/>
      <c r="H41" s="291"/>
      <c r="I41" s="291"/>
      <c r="J41" s="292"/>
    </row>
    <row r="42" spans="1:10" ht="18.75" customHeight="1">
      <c r="A42" s="142" t="s">
        <v>315</v>
      </c>
      <c r="B42" s="18">
        <v>3200</v>
      </c>
      <c r="C42" s="14">
        <f>SUM(C43,C45:C49)</f>
        <v>0</v>
      </c>
      <c r="D42" s="14">
        <f>SUM(D43,D45:D49)</f>
        <v>0</v>
      </c>
      <c r="E42" s="14">
        <f>SUM(E43,E45:E49)</f>
        <v>0</v>
      </c>
      <c r="F42" s="110">
        <f>SUM(G42:J42)</f>
        <v>0</v>
      </c>
      <c r="G42" s="14">
        <f>SUM(G43,G45:G49)</f>
        <v>0</v>
      </c>
      <c r="H42" s="14">
        <f>SUM(H43,H45:H49)</f>
        <v>0</v>
      </c>
      <c r="I42" s="14">
        <f>SUM(I43,I45:I49)</f>
        <v>0</v>
      </c>
      <c r="J42" s="14">
        <f>SUM(J43,J45:J49)</f>
        <v>0</v>
      </c>
    </row>
    <row r="43" spans="1:10" ht="18.75" customHeight="1">
      <c r="A43" s="63" t="s">
        <v>316</v>
      </c>
      <c r="B43" s="115">
        <v>3210</v>
      </c>
      <c r="C43" s="16"/>
      <c r="D43" s="16"/>
      <c r="E43" s="16"/>
      <c r="F43" s="112">
        <f t="shared" si="0"/>
        <v>0</v>
      </c>
      <c r="G43" s="16"/>
      <c r="H43" s="16"/>
      <c r="I43" s="16"/>
      <c r="J43" s="16"/>
    </row>
    <row r="44" spans="1:10" ht="18.75" customHeight="1">
      <c r="A44" s="63" t="s">
        <v>317</v>
      </c>
      <c r="B44" s="115">
        <v>3215</v>
      </c>
      <c r="C44" s="16"/>
      <c r="D44" s="16"/>
      <c r="E44" s="16"/>
      <c r="F44" s="112">
        <f t="shared" si="0"/>
        <v>0</v>
      </c>
      <c r="G44" s="16"/>
      <c r="H44" s="16"/>
      <c r="I44" s="16"/>
      <c r="J44" s="16"/>
    </row>
    <row r="45" spans="1:10" ht="18.75" customHeight="1">
      <c r="A45" s="63" t="s">
        <v>318</v>
      </c>
      <c r="B45" s="115">
        <v>3220</v>
      </c>
      <c r="C45" s="16"/>
      <c r="D45" s="16"/>
      <c r="E45" s="16"/>
      <c r="F45" s="112">
        <f t="shared" si="0"/>
        <v>0</v>
      </c>
      <c r="G45" s="16"/>
      <c r="H45" s="16"/>
      <c r="I45" s="16"/>
      <c r="J45" s="16"/>
    </row>
    <row r="46" spans="1:10" ht="18.75" customHeight="1">
      <c r="A46" s="63" t="s">
        <v>319</v>
      </c>
      <c r="B46" s="115">
        <v>3225</v>
      </c>
      <c r="C46" s="16"/>
      <c r="D46" s="16"/>
      <c r="E46" s="16"/>
      <c r="F46" s="112">
        <f t="shared" si="0"/>
        <v>0</v>
      </c>
      <c r="G46" s="16"/>
      <c r="H46" s="16"/>
      <c r="I46" s="16"/>
      <c r="J46" s="16"/>
    </row>
    <row r="47" spans="1:10" ht="18.75" customHeight="1">
      <c r="A47" s="63" t="s">
        <v>320</v>
      </c>
      <c r="B47" s="115">
        <v>3230</v>
      </c>
      <c r="C47" s="16"/>
      <c r="D47" s="16"/>
      <c r="E47" s="16"/>
      <c r="F47" s="112">
        <f t="shared" si="0"/>
        <v>0</v>
      </c>
      <c r="G47" s="16"/>
      <c r="H47" s="16"/>
      <c r="I47" s="16"/>
      <c r="J47" s="16"/>
    </row>
    <row r="48" spans="1:10" ht="18.75" customHeight="1">
      <c r="A48" s="63" t="s">
        <v>321</v>
      </c>
      <c r="B48" s="115">
        <v>3235</v>
      </c>
      <c r="C48" s="16"/>
      <c r="D48" s="16"/>
      <c r="E48" s="16"/>
      <c r="F48" s="112">
        <f t="shared" si="0"/>
        <v>0</v>
      </c>
      <c r="G48" s="16"/>
      <c r="H48" s="16"/>
      <c r="I48" s="16"/>
      <c r="J48" s="16"/>
    </row>
    <row r="49" spans="1:10" ht="18.75" customHeight="1">
      <c r="A49" s="63" t="s">
        <v>300</v>
      </c>
      <c r="B49" s="115">
        <v>3240</v>
      </c>
      <c r="C49" s="16"/>
      <c r="D49" s="16"/>
      <c r="E49" s="16"/>
      <c r="F49" s="112">
        <f t="shared" si="0"/>
        <v>0</v>
      </c>
      <c r="G49" s="16"/>
      <c r="H49" s="16"/>
      <c r="I49" s="16"/>
      <c r="J49" s="16"/>
    </row>
    <row r="50" spans="1:10" ht="18.75" customHeight="1">
      <c r="A50" s="103" t="s">
        <v>322</v>
      </c>
      <c r="B50" s="31">
        <v>3255</v>
      </c>
      <c r="C50" s="14">
        <f>SUM(C51,C53,C58,C59)</f>
        <v>-530</v>
      </c>
      <c r="D50" s="14">
        <f>SUM(D51,D53,D58,D59)</f>
        <v>-400</v>
      </c>
      <c r="E50" s="14">
        <f>SUM(E51,E53,E58,E59)</f>
        <v>-789</v>
      </c>
      <c r="F50" s="110">
        <f t="shared" si="0"/>
        <v>-350</v>
      </c>
      <c r="G50" s="14">
        <f>SUM(G51,G53,G58,G59)</f>
        <v>0</v>
      </c>
      <c r="H50" s="14">
        <f>SUM(H51,H53,H58,H59)</f>
        <v>-250</v>
      </c>
      <c r="I50" s="14">
        <f>SUM(I51,I53,I58,I59)</f>
        <v>0</v>
      </c>
      <c r="J50" s="14">
        <f>SUM(J51,J53,J58,J59)</f>
        <v>-100</v>
      </c>
    </row>
    <row r="51" spans="1:10" ht="18.75" customHeight="1">
      <c r="A51" s="63" t="s">
        <v>323</v>
      </c>
      <c r="B51" s="113">
        <v>3260</v>
      </c>
      <c r="C51" s="16" t="s">
        <v>174</v>
      </c>
      <c r="D51" s="16" t="s">
        <v>174</v>
      </c>
      <c r="E51" s="16" t="s">
        <v>174</v>
      </c>
      <c r="F51" s="112">
        <f t="shared" si="0"/>
        <v>0</v>
      </c>
      <c r="G51" s="16" t="s">
        <v>174</v>
      </c>
      <c r="H51" s="16" t="s">
        <v>174</v>
      </c>
      <c r="I51" s="16" t="s">
        <v>174</v>
      </c>
      <c r="J51" s="16" t="s">
        <v>174</v>
      </c>
    </row>
    <row r="52" spans="1:10" ht="18.75" customHeight="1">
      <c r="A52" s="63" t="s">
        <v>324</v>
      </c>
      <c r="B52" s="113">
        <v>3265</v>
      </c>
      <c r="C52" s="16" t="s">
        <v>174</v>
      </c>
      <c r="D52" s="16" t="s">
        <v>174</v>
      </c>
      <c r="E52" s="16" t="s">
        <v>174</v>
      </c>
      <c r="F52" s="112">
        <f t="shared" si="0"/>
        <v>0</v>
      </c>
      <c r="G52" s="16" t="s">
        <v>174</v>
      </c>
      <c r="H52" s="16" t="s">
        <v>174</v>
      </c>
      <c r="I52" s="16" t="s">
        <v>174</v>
      </c>
      <c r="J52" s="16" t="s">
        <v>174</v>
      </c>
    </row>
    <row r="53" spans="1:10" ht="18.75" customHeight="1">
      <c r="A53" s="63" t="s">
        <v>325</v>
      </c>
      <c r="B53" s="115">
        <v>3270</v>
      </c>
      <c r="C53" s="27">
        <f>SUM(C54:C57)</f>
        <v>-530</v>
      </c>
      <c r="D53" s="27">
        <f>SUM(D54:D57)</f>
        <v>-400</v>
      </c>
      <c r="E53" s="27">
        <f>SUM(E54:E57)</f>
        <v>-789</v>
      </c>
      <c r="F53" s="112">
        <f t="shared" si="0"/>
        <v>-350</v>
      </c>
      <c r="G53" s="27">
        <f>SUM(G54:G57)</f>
        <v>0</v>
      </c>
      <c r="H53" s="27">
        <f>SUM(H54:H57)</f>
        <v>-250</v>
      </c>
      <c r="I53" s="27">
        <f>SUM(I54:I57)</f>
        <v>0</v>
      </c>
      <c r="J53" s="27">
        <f>SUM(J54:J57)</f>
        <v>-100</v>
      </c>
    </row>
    <row r="54" spans="1:10" ht="18.75" customHeight="1">
      <c r="A54" s="63" t="s">
        <v>326</v>
      </c>
      <c r="B54" s="115">
        <v>3271</v>
      </c>
      <c r="C54" s="16">
        <f>'ІV кап. інвеат. V кред. '!F9*-1</f>
        <v>-230</v>
      </c>
      <c r="D54" s="16">
        <f>'ІV кап. інвеат. V кред. '!G9*-1</f>
        <v>-200</v>
      </c>
      <c r="E54" s="16">
        <f>'ІV кап. інвеат. V кред. '!H9*-1</f>
        <v>-499</v>
      </c>
      <c r="F54" s="112">
        <f t="shared" si="0"/>
        <v>-150</v>
      </c>
      <c r="G54" s="16">
        <f>'ІV кап. інвеат. V кред. '!J9*-1</f>
        <v>0</v>
      </c>
      <c r="H54" s="16">
        <f>'ІV кап. інвеат. V кред. '!K9*-1</f>
        <v>-150</v>
      </c>
      <c r="I54" s="16">
        <f>'ІV кап. інвеат. V кред. '!L9*-1</f>
        <v>0</v>
      </c>
      <c r="J54" s="16">
        <f>'ІV кап. інвеат. V кред. '!M9*-1</f>
        <v>0</v>
      </c>
    </row>
    <row r="55" spans="1:10" ht="18.75" customHeight="1">
      <c r="A55" s="63" t="s">
        <v>327</v>
      </c>
      <c r="B55" s="115">
        <v>3272</v>
      </c>
      <c r="C55" s="16" t="s">
        <v>174</v>
      </c>
      <c r="D55" s="16" t="s">
        <v>174</v>
      </c>
      <c r="E55" s="16" t="s">
        <v>174</v>
      </c>
      <c r="F55" s="112">
        <f t="shared" si="0"/>
        <v>0</v>
      </c>
      <c r="G55" s="16" t="s">
        <v>174</v>
      </c>
      <c r="H55" s="16" t="s">
        <v>174</v>
      </c>
      <c r="I55" s="16" t="s">
        <v>174</v>
      </c>
      <c r="J55" s="16" t="s">
        <v>174</v>
      </c>
    </row>
    <row r="56" spans="1:10" ht="18.75" customHeight="1">
      <c r="A56" s="63" t="s">
        <v>328</v>
      </c>
      <c r="B56" s="11">
        <v>3273</v>
      </c>
      <c r="C56" s="16">
        <f>'ІV кап. інвеат. V кред. '!F10*-1</f>
        <v>-300</v>
      </c>
      <c r="D56" s="16">
        <f>'ІV кап. інвеат. V кред. '!G10*-1</f>
        <v>-200</v>
      </c>
      <c r="E56" s="16">
        <f>'ІV кап. інвеат. V кред. '!H10*-1</f>
        <v>-290</v>
      </c>
      <c r="F56" s="112">
        <f t="shared" si="0"/>
        <v>-200</v>
      </c>
      <c r="G56" s="16">
        <f>'ІV кап. інвеат. V кред. '!J10*-1</f>
        <v>0</v>
      </c>
      <c r="H56" s="16">
        <f>'ІV кап. інвеат. V кред. '!K10*-1</f>
        <v>-100</v>
      </c>
      <c r="I56" s="16">
        <f>'ІV кап. інвеат. V кред. '!L10*-1</f>
        <v>0</v>
      </c>
      <c r="J56" s="16">
        <f>'ІV кап. інвеат. V кред. '!M10*-1</f>
        <v>-100</v>
      </c>
    </row>
    <row r="57" spans="1:10" ht="18.75" customHeight="1">
      <c r="A57" s="63" t="s">
        <v>329</v>
      </c>
      <c r="B57" s="47">
        <v>3274</v>
      </c>
      <c r="C57" s="16" t="s">
        <v>174</v>
      </c>
      <c r="D57" s="16" t="s">
        <v>174</v>
      </c>
      <c r="E57" s="16" t="s">
        <v>174</v>
      </c>
      <c r="F57" s="112">
        <f t="shared" si="0"/>
        <v>0</v>
      </c>
      <c r="G57" s="16" t="s">
        <v>174</v>
      </c>
      <c r="H57" s="16" t="s">
        <v>174</v>
      </c>
      <c r="I57" s="16" t="s">
        <v>174</v>
      </c>
      <c r="J57" s="16" t="s">
        <v>174</v>
      </c>
    </row>
    <row r="58" spans="1:10" ht="18.75" customHeight="1">
      <c r="A58" s="63" t="s">
        <v>330</v>
      </c>
      <c r="B58" s="146">
        <v>3280</v>
      </c>
      <c r="C58" s="16" t="s">
        <v>174</v>
      </c>
      <c r="D58" s="16" t="s">
        <v>174</v>
      </c>
      <c r="E58" s="16" t="s">
        <v>174</v>
      </c>
      <c r="F58" s="112">
        <f t="shared" si="0"/>
        <v>0</v>
      </c>
      <c r="G58" s="16" t="s">
        <v>174</v>
      </c>
      <c r="H58" s="16" t="s">
        <v>174</v>
      </c>
      <c r="I58" s="16" t="s">
        <v>174</v>
      </c>
      <c r="J58" s="16" t="s">
        <v>174</v>
      </c>
    </row>
    <row r="59" spans="1:10" ht="18.75" customHeight="1">
      <c r="A59" s="63" t="s">
        <v>331</v>
      </c>
      <c r="B59" s="145">
        <v>3290</v>
      </c>
      <c r="C59" s="16" t="s">
        <v>174</v>
      </c>
      <c r="D59" s="16" t="s">
        <v>174</v>
      </c>
      <c r="E59" s="16" t="s">
        <v>174</v>
      </c>
      <c r="F59" s="112">
        <f t="shared" si="0"/>
        <v>0</v>
      </c>
      <c r="G59" s="16" t="s">
        <v>174</v>
      </c>
      <c r="H59" s="16" t="s">
        <v>174</v>
      </c>
      <c r="I59" s="16" t="s">
        <v>174</v>
      </c>
      <c r="J59" s="16" t="s">
        <v>174</v>
      </c>
    </row>
    <row r="60" spans="1:10" ht="18.75" customHeight="1">
      <c r="A60" s="147" t="s">
        <v>332</v>
      </c>
      <c r="B60" s="31">
        <v>3295</v>
      </c>
      <c r="C60" s="14">
        <f>SUM(C42,C50)</f>
        <v>-530</v>
      </c>
      <c r="D60" s="14">
        <f t="shared" ref="D60:J60" si="3">SUM(D42,D50)</f>
        <v>-400</v>
      </c>
      <c r="E60" s="14">
        <f t="shared" si="3"/>
        <v>-789</v>
      </c>
      <c r="F60" s="110">
        <f t="shared" si="0"/>
        <v>-350</v>
      </c>
      <c r="G60" s="14">
        <f t="shared" si="3"/>
        <v>0</v>
      </c>
      <c r="H60" s="14">
        <f t="shared" si="3"/>
        <v>-250</v>
      </c>
      <c r="I60" s="14">
        <f t="shared" si="3"/>
        <v>0</v>
      </c>
      <c r="J60" s="14">
        <f t="shared" si="3"/>
        <v>-100</v>
      </c>
    </row>
    <row r="61" spans="1:10" ht="29.25" customHeight="1">
      <c r="A61" s="140" t="s">
        <v>333</v>
      </c>
      <c r="B61" s="31"/>
      <c r="C61" s="290"/>
      <c r="D61" s="291"/>
      <c r="E61" s="291"/>
      <c r="F61" s="291"/>
      <c r="G61" s="291"/>
      <c r="H61" s="291"/>
      <c r="I61" s="291"/>
      <c r="J61" s="292"/>
    </row>
    <row r="62" spans="1:10" ht="18.75" customHeight="1">
      <c r="A62" s="103" t="s">
        <v>334</v>
      </c>
      <c r="B62" s="31">
        <v>3300</v>
      </c>
      <c r="C62" s="14">
        <f>SUM(C63,C64,C68)</f>
        <v>0</v>
      </c>
      <c r="D62" s="14">
        <f>SUM(D63,D64,D68)</f>
        <v>0</v>
      </c>
      <c r="E62" s="14">
        <f>SUM(E63,E64,E68)</f>
        <v>0</v>
      </c>
      <c r="F62" s="110">
        <f t="shared" si="0"/>
        <v>0</v>
      </c>
      <c r="G62" s="14">
        <f>SUM(G63,G64,G68)</f>
        <v>0</v>
      </c>
      <c r="H62" s="14">
        <f>SUM(H63,H64,H68)</f>
        <v>0</v>
      </c>
      <c r="I62" s="14">
        <f>SUM(I63,I64,I68)</f>
        <v>0</v>
      </c>
      <c r="J62" s="14">
        <f>SUM(J63,J64,J68)</f>
        <v>0</v>
      </c>
    </row>
    <row r="63" spans="1:10" ht="18.75" customHeight="1">
      <c r="A63" s="63" t="s">
        <v>335</v>
      </c>
      <c r="B63" s="11">
        <v>3305</v>
      </c>
      <c r="C63" s="16"/>
      <c r="D63" s="16"/>
      <c r="E63" s="16"/>
      <c r="F63" s="112">
        <f t="shared" si="0"/>
        <v>0</v>
      </c>
      <c r="G63" s="16"/>
      <c r="H63" s="16"/>
      <c r="I63" s="16"/>
      <c r="J63" s="16"/>
    </row>
    <row r="64" spans="1:10" ht="18.75" customHeight="1">
      <c r="A64" s="63" t="s">
        <v>336</v>
      </c>
      <c r="B64" s="11">
        <v>3310</v>
      </c>
      <c r="C64" s="112">
        <f>SUM(C65:C67)</f>
        <v>0</v>
      </c>
      <c r="D64" s="112">
        <f>SUM(D65:D67)</f>
        <v>0</v>
      </c>
      <c r="E64" s="112">
        <f>SUM(E65:E67)</f>
        <v>0</v>
      </c>
      <c r="F64" s="112">
        <f t="shared" si="0"/>
        <v>0</v>
      </c>
      <c r="G64" s="112">
        <f>SUM(G65:G67)</f>
        <v>0</v>
      </c>
      <c r="H64" s="112">
        <f>SUM(H65:H67)</f>
        <v>0</v>
      </c>
      <c r="I64" s="112">
        <f>SUM(I65:I67)</f>
        <v>0</v>
      </c>
      <c r="J64" s="112">
        <f>SUM(J65:J67)</f>
        <v>0</v>
      </c>
    </row>
    <row r="65" spans="1:10" ht="18.75" customHeight="1">
      <c r="A65" s="63" t="s">
        <v>297</v>
      </c>
      <c r="B65" s="11">
        <v>3311</v>
      </c>
      <c r="C65" s="16"/>
      <c r="D65" s="16"/>
      <c r="E65" s="16"/>
      <c r="F65" s="112">
        <f t="shared" si="0"/>
        <v>0</v>
      </c>
      <c r="G65" s="16"/>
      <c r="H65" s="16"/>
      <c r="I65" s="16"/>
      <c r="J65" s="16"/>
    </row>
    <row r="66" spans="1:10" ht="18.75" customHeight="1">
      <c r="A66" s="63" t="s">
        <v>298</v>
      </c>
      <c r="B66" s="115">
        <v>3312</v>
      </c>
      <c r="C66" s="16"/>
      <c r="D66" s="16"/>
      <c r="E66" s="16"/>
      <c r="F66" s="112">
        <f t="shared" si="0"/>
        <v>0</v>
      </c>
      <c r="G66" s="16"/>
      <c r="H66" s="16"/>
      <c r="I66" s="16"/>
      <c r="J66" s="16"/>
    </row>
    <row r="67" spans="1:10" ht="18.75" customHeight="1">
      <c r="A67" s="63" t="s">
        <v>299</v>
      </c>
      <c r="B67" s="115">
        <v>3313</v>
      </c>
      <c r="C67" s="16"/>
      <c r="D67" s="16"/>
      <c r="E67" s="16"/>
      <c r="F67" s="112">
        <f t="shared" si="0"/>
        <v>0</v>
      </c>
      <c r="G67" s="16"/>
      <c r="H67" s="16"/>
      <c r="I67" s="16"/>
      <c r="J67" s="16"/>
    </row>
    <row r="68" spans="1:10" ht="18.75" customHeight="1">
      <c r="A68" s="63" t="s">
        <v>300</v>
      </c>
      <c r="B68" s="115">
        <v>3320</v>
      </c>
      <c r="C68" s="16"/>
      <c r="D68" s="16"/>
      <c r="E68" s="16"/>
      <c r="F68" s="112">
        <f t="shared" si="0"/>
        <v>0</v>
      </c>
      <c r="G68" s="16"/>
      <c r="H68" s="16"/>
      <c r="I68" s="16"/>
      <c r="J68" s="16"/>
    </row>
    <row r="69" spans="1:10" ht="18.75" customHeight="1">
      <c r="A69" s="103" t="s">
        <v>337</v>
      </c>
      <c r="B69" s="31">
        <v>3330</v>
      </c>
      <c r="C69" s="14">
        <f>SUM(C70:C71,C75:C78)</f>
        <v>0</v>
      </c>
      <c r="D69" s="14">
        <f>SUM(D70:D71,D75:D78)</f>
        <v>0</v>
      </c>
      <c r="E69" s="14">
        <f>SUM(E70:E71,E75:E78)</f>
        <v>0</v>
      </c>
      <c r="F69" s="110">
        <f t="shared" si="0"/>
        <v>0</v>
      </c>
      <c r="G69" s="14">
        <f>SUM(G70:G71,G75:G78)</f>
        <v>0</v>
      </c>
      <c r="H69" s="14">
        <f>SUM(H70:H71,H75:H78)</f>
        <v>0</v>
      </c>
      <c r="I69" s="14">
        <f>SUM(I70:I71,I75:I78)</f>
        <v>0</v>
      </c>
      <c r="J69" s="14">
        <f>SUM(J70:J71,J75:J78)</f>
        <v>0</v>
      </c>
    </row>
    <row r="70" spans="1:10" ht="18.75" customHeight="1">
      <c r="A70" s="63" t="s">
        <v>338</v>
      </c>
      <c r="B70" s="11">
        <v>3335</v>
      </c>
      <c r="C70" s="16" t="s">
        <v>174</v>
      </c>
      <c r="D70" s="16" t="s">
        <v>174</v>
      </c>
      <c r="E70" s="16" t="s">
        <v>174</v>
      </c>
      <c r="F70" s="112">
        <f t="shared" si="0"/>
        <v>0</v>
      </c>
      <c r="G70" s="16" t="s">
        <v>174</v>
      </c>
      <c r="H70" s="16" t="s">
        <v>174</v>
      </c>
      <c r="I70" s="16" t="s">
        <v>174</v>
      </c>
      <c r="J70" s="16" t="s">
        <v>174</v>
      </c>
    </row>
    <row r="71" spans="1:10" ht="18.75" customHeight="1">
      <c r="A71" s="63" t="s">
        <v>339</v>
      </c>
      <c r="B71" s="11">
        <v>3340</v>
      </c>
      <c r="C71" s="112">
        <f>SUM(C72:C74)</f>
        <v>0</v>
      </c>
      <c r="D71" s="112">
        <f>SUM(D72:D74)</f>
        <v>0</v>
      </c>
      <c r="E71" s="112">
        <f>SUM(E72:E74)</f>
        <v>0</v>
      </c>
      <c r="F71" s="112">
        <f t="shared" si="0"/>
        <v>0</v>
      </c>
      <c r="G71" s="112">
        <f>SUM(G72:G74)</f>
        <v>0</v>
      </c>
      <c r="H71" s="112">
        <f>SUM(H72:H74)</f>
        <v>0</v>
      </c>
      <c r="I71" s="112">
        <f>SUM(I72:I74)</f>
        <v>0</v>
      </c>
      <c r="J71" s="112">
        <f>SUM(J72:J74)</f>
        <v>0</v>
      </c>
    </row>
    <row r="72" spans="1:10" ht="18.75" customHeight="1">
      <c r="A72" s="63" t="s">
        <v>297</v>
      </c>
      <c r="B72" s="11">
        <v>3341</v>
      </c>
      <c r="C72" s="16" t="s">
        <v>174</v>
      </c>
      <c r="D72" s="16" t="s">
        <v>174</v>
      </c>
      <c r="E72" s="16" t="s">
        <v>174</v>
      </c>
      <c r="F72" s="112">
        <f t="shared" si="0"/>
        <v>0</v>
      </c>
      <c r="G72" s="16" t="s">
        <v>174</v>
      </c>
      <c r="H72" s="16" t="s">
        <v>174</v>
      </c>
      <c r="I72" s="16" t="s">
        <v>174</v>
      </c>
      <c r="J72" s="16" t="s">
        <v>174</v>
      </c>
    </row>
    <row r="73" spans="1:10" ht="18.75" customHeight="1">
      <c r="A73" s="63" t="s">
        <v>298</v>
      </c>
      <c r="B73" s="11">
        <v>3342</v>
      </c>
      <c r="C73" s="16" t="s">
        <v>174</v>
      </c>
      <c r="D73" s="16" t="s">
        <v>174</v>
      </c>
      <c r="E73" s="16" t="s">
        <v>174</v>
      </c>
      <c r="F73" s="112">
        <f t="shared" si="0"/>
        <v>0</v>
      </c>
      <c r="G73" s="16" t="s">
        <v>174</v>
      </c>
      <c r="H73" s="16" t="s">
        <v>174</v>
      </c>
      <c r="I73" s="16" t="s">
        <v>174</v>
      </c>
      <c r="J73" s="16" t="s">
        <v>174</v>
      </c>
    </row>
    <row r="74" spans="1:10" ht="18.75" customHeight="1">
      <c r="A74" s="63" t="s">
        <v>299</v>
      </c>
      <c r="B74" s="11">
        <v>3343</v>
      </c>
      <c r="C74" s="16" t="s">
        <v>174</v>
      </c>
      <c r="D74" s="16" t="s">
        <v>174</v>
      </c>
      <c r="E74" s="16" t="s">
        <v>174</v>
      </c>
      <c r="F74" s="112">
        <f t="shared" ref="F74:F82" si="4">SUM(G74:J74)</f>
        <v>0</v>
      </c>
      <c r="G74" s="16" t="s">
        <v>174</v>
      </c>
      <c r="H74" s="16" t="s">
        <v>174</v>
      </c>
      <c r="I74" s="16" t="s">
        <v>174</v>
      </c>
      <c r="J74" s="16" t="s">
        <v>174</v>
      </c>
    </row>
    <row r="75" spans="1:10" ht="18.75" customHeight="1">
      <c r="A75" s="63" t="s">
        <v>340</v>
      </c>
      <c r="B75" s="11">
        <v>3350</v>
      </c>
      <c r="C75" s="16" t="s">
        <v>174</v>
      </c>
      <c r="D75" s="16" t="s">
        <v>174</v>
      </c>
      <c r="E75" s="16" t="s">
        <v>174</v>
      </c>
      <c r="F75" s="112">
        <f t="shared" si="4"/>
        <v>0</v>
      </c>
      <c r="G75" s="16" t="s">
        <v>174</v>
      </c>
      <c r="H75" s="16" t="s">
        <v>174</v>
      </c>
      <c r="I75" s="16" t="s">
        <v>174</v>
      </c>
      <c r="J75" s="16" t="s">
        <v>174</v>
      </c>
    </row>
    <row r="76" spans="1:10" ht="18.75" customHeight="1">
      <c r="A76" s="63" t="s">
        <v>341</v>
      </c>
      <c r="B76" s="115">
        <v>3360</v>
      </c>
      <c r="C76" s="16" t="s">
        <v>174</v>
      </c>
      <c r="D76" s="16" t="s">
        <v>174</v>
      </c>
      <c r="E76" s="16" t="s">
        <v>174</v>
      </c>
      <c r="F76" s="112">
        <f t="shared" si="4"/>
        <v>0</v>
      </c>
      <c r="G76" s="16" t="s">
        <v>174</v>
      </c>
      <c r="H76" s="16" t="s">
        <v>174</v>
      </c>
      <c r="I76" s="16" t="s">
        <v>174</v>
      </c>
      <c r="J76" s="16" t="s">
        <v>174</v>
      </c>
    </row>
    <row r="77" spans="1:10" ht="18.75" customHeight="1">
      <c r="A77" s="63" t="s">
        <v>342</v>
      </c>
      <c r="B77" s="115">
        <v>3370</v>
      </c>
      <c r="C77" s="16" t="s">
        <v>174</v>
      </c>
      <c r="D77" s="16" t="s">
        <v>174</v>
      </c>
      <c r="E77" s="16" t="s">
        <v>174</v>
      </c>
      <c r="F77" s="112">
        <f t="shared" si="4"/>
        <v>0</v>
      </c>
      <c r="G77" s="16" t="s">
        <v>174</v>
      </c>
      <c r="H77" s="16" t="s">
        <v>174</v>
      </c>
      <c r="I77" s="16" t="s">
        <v>174</v>
      </c>
      <c r="J77" s="16" t="s">
        <v>174</v>
      </c>
    </row>
    <row r="78" spans="1:10" ht="18.75" customHeight="1">
      <c r="A78" s="63" t="s">
        <v>331</v>
      </c>
      <c r="B78" s="115">
        <v>3380</v>
      </c>
      <c r="C78" s="16" t="s">
        <v>174</v>
      </c>
      <c r="D78" s="16" t="s">
        <v>174</v>
      </c>
      <c r="E78" s="16" t="s">
        <v>174</v>
      </c>
      <c r="F78" s="112">
        <f t="shared" si="4"/>
        <v>0</v>
      </c>
      <c r="G78" s="16" t="s">
        <v>174</v>
      </c>
      <c r="H78" s="16" t="s">
        <v>174</v>
      </c>
      <c r="I78" s="16" t="s">
        <v>174</v>
      </c>
      <c r="J78" s="16" t="s">
        <v>174</v>
      </c>
    </row>
    <row r="79" spans="1:10" ht="18.75" customHeight="1">
      <c r="A79" s="103" t="s">
        <v>343</v>
      </c>
      <c r="B79" s="31">
        <v>3395</v>
      </c>
      <c r="C79" s="14">
        <f>SUM(C62,C69)</f>
        <v>0</v>
      </c>
      <c r="D79" s="14">
        <f t="shared" ref="D79:J79" si="5">SUM(D62,D69)</f>
        <v>0</v>
      </c>
      <c r="E79" s="14">
        <f t="shared" si="5"/>
        <v>0</v>
      </c>
      <c r="F79" s="110">
        <f t="shared" si="4"/>
        <v>0</v>
      </c>
      <c r="G79" s="14">
        <f t="shared" si="5"/>
        <v>0</v>
      </c>
      <c r="H79" s="14">
        <f t="shared" si="5"/>
        <v>0</v>
      </c>
      <c r="I79" s="14">
        <f t="shared" si="5"/>
        <v>0</v>
      </c>
      <c r="J79" s="14">
        <f t="shared" si="5"/>
        <v>0</v>
      </c>
    </row>
    <row r="80" spans="1:10" ht="18.75" customHeight="1">
      <c r="A80" s="103" t="s">
        <v>344</v>
      </c>
      <c r="B80" s="148">
        <v>3400</v>
      </c>
      <c r="C80" s="14">
        <f t="shared" ref="C80:J80" si="6">SUM(C40,C60,C79)</f>
        <v>469.59999999999854</v>
      </c>
      <c r="D80" s="14">
        <f t="shared" si="6"/>
        <v>182</v>
      </c>
      <c r="E80" s="14">
        <f t="shared" si="6"/>
        <v>-549</v>
      </c>
      <c r="F80" s="14">
        <f t="shared" si="6"/>
        <v>119</v>
      </c>
      <c r="G80" s="14">
        <f t="shared" si="6"/>
        <v>77</v>
      </c>
      <c r="H80" s="14">
        <f t="shared" si="6"/>
        <v>-316</v>
      </c>
      <c r="I80" s="14">
        <f t="shared" si="6"/>
        <v>370</v>
      </c>
      <c r="J80" s="14">
        <f t="shared" si="6"/>
        <v>-12</v>
      </c>
    </row>
    <row r="81" spans="1:10" ht="18.75" customHeight="1">
      <c r="A81" s="63" t="s">
        <v>345</v>
      </c>
      <c r="B81" s="113">
        <v>3405</v>
      </c>
      <c r="C81" s="149">
        <v>648</v>
      </c>
      <c r="D81" s="150">
        <v>693</v>
      </c>
      <c r="E81" s="150">
        <v>1118</v>
      </c>
      <c r="F81" s="150">
        <v>569</v>
      </c>
      <c r="G81" s="150">
        <v>569</v>
      </c>
      <c r="H81" s="150">
        <f>G83</f>
        <v>646</v>
      </c>
      <c r="I81" s="150">
        <f>H83</f>
        <v>330</v>
      </c>
      <c r="J81" s="150">
        <f>I83</f>
        <v>700</v>
      </c>
    </row>
    <row r="82" spans="1:10" ht="18.75" customHeight="1">
      <c r="A82" s="42" t="s">
        <v>346</v>
      </c>
      <c r="B82" s="113">
        <v>3410</v>
      </c>
      <c r="C82" s="149"/>
      <c r="D82" s="150"/>
      <c r="E82" s="150"/>
      <c r="F82" s="112">
        <f t="shared" si="4"/>
        <v>0</v>
      </c>
      <c r="G82" s="150"/>
      <c r="H82" s="150"/>
      <c r="I82" s="150"/>
      <c r="J82" s="150"/>
    </row>
    <row r="83" spans="1:10" ht="18.75" customHeight="1">
      <c r="A83" s="63" t="s">
        <v>347</v>
      </c>
      <c r="B83" s="115">
        <v>3415</v>
      </c>
      <c r="C83" s="27">
        <f t="shared" ref="C83:J83" si="7">SUM(C81,C80,C82)</f>
        <v>1117.5999999999985</v>
      </c>
      <c r="D83" s="27">
        <f t="shared" si="7"/>
        <v>875</v>
      </c>
      <c r="E83" s="27">
        <f t="shared" si="7"/>
        <v>569</v>
      </c>
      <c r="F83" s="27">
        <f t="shared" si="7"/>
        <v>688</v>
      </c>
      <c r="G83" s="27">
        <f t="shared" si="7"/>
        <v>646</v>
      </c>
      <c r="H83" s="27">
        <f t="shared" si="7"/>
        <v>330</v>
      </c>
      <c r="I83" s="27">
        <f t="shared" si="7"/>
        <v>700</v>
      </c>
      <c r="J83" s="27">
        <f t="shared" si="7"/>
        <v>688</v>
      </c>
    </row>
    <row r="84" spans="1:10" ht="18.75" customHeight="1">
      <c r="A84" s="98"/>
      <c r="B84" s="151"/>
      <c r="C84" s="152"/>
      <c r="D84" s="153"/>
      <c r="E84" s="153"/>
      <c r="F84" s="154"/>
      <c r="G84" s="153"/>
      <c r="H84" s="153"/>
      <c r="I84" s="153"/>
      <c r="J84" s="153"/>
    </row>
    <row r="85" spans="1:10" ht="18.75" customHeight="1">
      <c r="A85" s="98"/>
      <c r="B85" s="151"/>
      <c r="C85" s="152"/>
      <c r="D85" s="153"/>
      <c r="E85" s="153"/>
      <c r="F85" s="154"/>
      <c r="G85" s="153"/>
      <c r="H85" s="153"/>
      <c r="I85" s="153"/>
      <c r="J85" s="153"/>
    </row>
    <row r="86" spans="1:10" ht="18.75" customHeight="1">
      <c r="A86" s="91" t="s">
        <v>456</v>
      </c>
      <c r="B86" s="155"/>
      <c r="C86" s="293" t="s">
        <v>147</v>
      </c>
      <c r="D86" s="294"/>
      <c r="E86" s="294"/>
      <c r="F86" s="294"/>
      <c r="G86" s="156"/>
      <c r="H86" s="199" t="s">
        <v>421</v>
      </c>
      <c r="I86" s="199"/>
      <c r="J86" s="199"/>
    </row>
    <row r="87" spans="1:10" ht="18.75" customHeight="1">
      <c r="A87" s="157" t="s">
        <v>464</v>
      </c>
      <c r="B87" s="72"/>
      <c r="C87" s="286" t="s">
        <v>149</v>
      </c>
      <c r="D87" s="286"/>
      <c r="E87" s="286"/>
      <c r="F87" s="286"/>
      <c r="G87" s="84"/>
      <c r="H87" s="199"/>
      <c r="I87" s="199"/>
      <c r="J87" s="199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opLeftCell="A18" zoomScale="55" zoomScaleNormal="55" zoomScaleSheetLayoutView="48" workbookViewId="0">
      <selection activeCell="K47" sqref="K47"/>
    </sheetView>
  </sheetViews>
  <sheetFormatPr defaultRowHeight="13.2"/>
  <cols>
    <col min="1" max="1" width="57.44140625" customWidth="1"/>
    <col min="2" max="13" width="18" customWidth="1"/>
  </cols>
  <sheetData>
    <row r="2" spans="1:13" ht="20.399999999999999">
      <c r="A2" s="287" t="s">
        <v>348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ht="18.7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260" t="s">
        <v>349</v>
      </c>
      <c r="M3" s="260"/>
    </row>
    <row r="4" spans="1:13" ht="27.75" customHeight="1">
      <c r="A4" s="256" t="s">
        <v>23</v>
      </c>
      <c r="B4" s="257"/>
      <c r="C4" s="257"/>
      <c r="D4" s="258"/>
      <c r="E4" s="197" t="s">
        <v>24</v>
      </c>
      <c r="F4" s="197" t="s">
        <v>250</v>
      </c>
      <c r="G4" s="197" t="s">
        <v>251</v>
      </c>
      <c r="H4" s="255" t="s">
        <v>27</v>
      </c>
      <c r="I4" s="197" t="s">
        <v>350</v>
      </c>
      <c r="J4" s="197" t="s">
        <v>167</v>
      </c>
      <c r="K4" s="197"/>
      <c r="L4" s="197"/>
      <c r="M4" s="197"/>
    </row>
    <row r="5" spans="1:13" ht="64.5" customHeight="1">
      <c r="A5" s="259"/>
      <c r="B5" s="260"/>
      <c r="C5" s="260"/>
      <c r="D5" s="261"/>
      <c r="E5" s="197"/>
      <c r="F5" s="197"/>
      <c r="G5" s="197"/>
      <c r="H5" s="255"/>
      <c r="I5" s="197"/>
      <c r="J5" s="109" t="s">
        <v>169</v>
      </c>
      <c r="K5" s="109" t="s">
        <v>170</v>
      </c>
      <c r="L5" s="109" t="s">
        <v>171</v>
      </c>
      <c r="M5" s="109" t="s">
        <v>172</v>
      </c>
    </row>
    <row r="6" spans="1:13" s="5" customFormat="1" ht="18.75" customHeight="1">
      <c r="A6" s="230">
        <v>1</v>
      </c>
      <c r="B6" s="231"/>
      <c r="C6" s="231"/>
      <c r="D6" s="306"/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</row>
    <row r="7" spans="1:13" ht="44.25" customHeight="1">
      <c r="A7" s="275" t="s">
        <v>351</v>
      </c>
      <c r="B7" s="276"/>
      <c r="C7" s="276"/>
      <c r="D7" s="277"/>
      <c r="E7" s="159">
        <v>4000</v>
      </c>
      <c r="F7" s="14">
        <f>SUM(F8:F13)</f>
        <v>530</v>
      </c>
      <c r="G7" s="14">
        <f>SUM(G8:G13)</f>
        <v>400</v>
      </c>
      <c r="H7" s="14">
        <f>SUM(H8:H13)</f>
        <v>789</v>
      </c>
      <c r="I7" s="110">
        <f t="shared" ref="I7:I13" si="0">SUM(J7:M7)</f>
        <v>350</v>
      </c>
      <c r="J7" s="14">
        <f>SUM(J8:J13)</f>
        <v>0</v>
      </c>
      <c r="K7" s="14">
        <f>SUM(K8:K13)</f>
        <v>250</v>
      </c>
      <c r="L7" s="14">
        <f>SUM(L8:L13)</f>
        <v>0</v>
      </c>
      <c r="M7" s="14">
        <f>SUM(M8:M13)</f>
        <v>100</v>
      </c>
    </row>
    <row r="8" spans="1:13" ht="18.75" customHeight="1">
      <c r="A8" s="269" t="s">
        <v>352</v>
      </c>
      <c r="B8" s="270"/>
      <c r="C8" s="270"/>
      <c r="D8" s="271"/>
      <c r="E8" s="160" t="s">
        <v>353</v>
      </c>
      <c r="F8" s="16"/>
      <c r="G8" s="16"/>
      <c r="H8" s="16"/>
      <c r="I8" s="112">
        <f t="shared" si="0"/>
        <v>0</v>
      </c>
      <c r="J8" s="16"/>
      <c r="K8" s="16"/>
      <c r="L8" s="16"/>
      <c r="M8" s="16"/>
    </row>
    <row r="9" spans="1:13" ht="18.75" customHeight="1">
      <c r="A9" s="269" t="s">
        <v>354</v>
      </c>
      <c r="B9" s="270"/>
      <c r="C9" s="270"/>
      <c r="D9" s="271"/>
      <c r="E9" s="161">
        <v>4020</v>
      </c>
      <c r="F9" s="16">
        <v>230</v>
      </c>
      <c r="G9" s="16">
        <v>200</v>
      </c>
      <c r="H9" s="16">
        <v>499</v>
      </c>
      <c r="I9" s="112">
        <f t="shared" si="0"/>
        <v>150</v>
      </c>
      <c r="J9" s="16"/>
      <c r="K9" s="16">
        <v>150</v>
      </c>
      <c r="L9" s="16"/>
      <c r="M9" s="16"/>
    </row>
    <row r="10" spans="1:13" ht="18.75" customHeight="1">
      <c r="A10" s="269" t="s">
        <v>355</v>
      </c>
      <c r="B10" s="270"/>
      <c r="C10" s="270"/>
      <c r="D10" s="271"/>
      <c r="E10" s="160">
        <v>4030</v>
      </c>
      <c r="F10" s="16">
        <v>300</v>
      </c>
      <c r="G10" s="16">
        <v>200</v>
      </c>
      <c r="H10" s="16">
        <v>290</v>
      </c>
      <c r="I10" s="112">
        <f t="shared" si="0"/>
        <v>200</v>
      </c>
      <c r="J10" s="16"/>
      <c r="K10" s="16">
        <v>100</v>
      </c>
      <c r="L10" s="16"/>
      <c r="M10" s="16">
        <v>100</v>
      </c>
    </row>
    <row r="11" spans="1:13" ht="18.75" customHeight="1">
      <c r="A11" s="269" t="s">
        <v>356</v>
      </c>
      <c r="B11" s="270"/>
      <c r="C11" s="270"/>
      <c r="D11" s="271"/>
      <c r="E11" s="161">
        <v>4040</v>
      </c>
      <c r="F11" s="16"/>
      <c r="G11" s="16"/>
      <c r="H11" s="16"/>
      <c r="I11" s="112">
        <f t="shared" si="0"/>
        <v>0</v>
      </c>
      <c r="J11" s="16"/>
      <c r="K11" s="16"/>
      <c r="L11" s="16"/>
      <c r="M11" s="16"/>
    </row>
    <row r="12" spans="1:13" ht="18.75" customHeight="1">
      <c r="A12" s="269" t="s">
        <v>357</v>
      </c>
      <c r="B12" s="270"/>
      <c r="C12" s="270"/>
      <c r="D12" s="271"/>
      <c r="E12" s="160">
        <v>4050</v>
      </c>
      <c r="F12" s="16"/>
      <c r="G12" s="16"/>
      <c r="H12" s="16"/>
      <c r="I12" s="112">
        <f t="shared" si="0"/>
        <v>0</v>
      </c>
      <c r="J12" s="16"/>
      <c r="K12" s="16"/>
      <c r="L12" s="16"/>
      <c r="M12" s="16"/>
    </row>
    <row r="13" spans="1:13" ht="18.75" customHeight="1">
      <c r="A13" s="269" t="s">
        <v>358</v>
      </c>
      <c r="B13" s="270"/>
      <c r="C13" s="270"/>
      <c r="D13" s="271"/>
      <c r="E13" s="162">
        <v>4060</v>
      </c>
      <c r="F13" s="16"/>
      <c r="G13" s="16"/>
      <c r="H13" s="16"/>
      <c r="I13" s="112">
        <f t="shared" si="0"/>
        <v>0</v>
      </c>
      <c r="J13" s="16"/>
      <c r="K13" s="16"/>
      <c r="L13" s="16"/>
      <c r="M13" s="16"/>
    </row>
    <row r="14" spans="1:13" ht="15" customHeight="1">
      <c r="A14" s="131"/>
      <c r="B14" s="131"/>
      <c r="C14" s="131"/>
      <c r="D14" s="131"/>
      <c r="E14" s="132"/>
      <c r="F14" s="133"/>
      <c r="G14" s="134"/>
      <c r="H14" s="134"/>
      <c r="I14" s="133"/>
      <c r="J14" s="134"/>
      <c r="K14" s="134"/>
      <c r="L14" s="134"/>
      <c r="M14" s="134"/>
    </row>
    <row r="15" spans="1:13" ht="15" customHeight="1">
      <c r="A15" s="131"/>
      <c r="B15" s="131"/>
      <c r="C15" s="131"/>
      <c r="D15" s="131"/>
      <c r="E15" s="132"/>
      <c r="F15" s="133"/>
      <c r="G15" s="134"/>
      <c r="H15" s="134"/>
      <c r="I15" s="133"/>
      <c r="J15" s="134"/>
      <c r="K15" s="134"/>
      <c r="L15" s="134"/>
      <c r="M15" s="134"/>
    </row>
    <row r="16" spans="1:13" ht="15" customHeight="1">
      <c r="A16" s="297" t="s">
        <v>422</v>
      </c>
      <c r="B16" s="297"/>
      <c r="C16" s="200" t="s">
        <v>147</v>
      </c>
      <c r="D16" s="200"/>
      <c r="E16" s="200"/>
      <c r="F16" s="200"/>
      <c r="G16" s="200"/>
      <c r="H16" s="200"/>
      <c r="I16" s="200"/>
      <c r="J16" s="93"/>
      <c r="K16" s="199" t="s">
        <v>421</v>
      </c>
      <c r="L16" s="199"/>
      <c r="M16" s="199"/>
    </row>
    <row r="17" spans="1:13" ht="15" customHeight="1">
      <c r="A17" s="137" t="s">
        <v>282</v>
      </c>
      <c r="B17" s="157"/>
      <c r="C17" s="198" t="s">
        <v>359</v>
      </c>
      <c r="D17" s="198"/>
      <c r="E17" s="198"/>
      <c r="F17" s="198"/>
      <c r="G17" s="198"/>
      <c r="H17" s="198"/>
      <c r="I17" s="198"/>
      <c r="J17" s="96"/>
      <c r="K17" s="199"/>
      <c r="L17" s="199"/>
      <c r="M17" s="199"/>
    </row>
    <row r="18" spans="1:13" ht="15" customHeight="1">
      <c r="A18" s="131"/>
      <c r="B18" s="131"/>
      <c r="C18" s="131"/>
      <c r="D18" s="131"/>
      <c r="E18" s="132"/>
      <c r="F18" s="133"/>
      <c r="G18" s="134"/>
      <c r="H18" s="134"/>
      <c r="I18" s="133"/>
      <c r="J18" s="134"/>
      <c r="K18" s="134"/>
      <c r="L18" s="134"/>
      <c r="M18" s="134"/>
    </row>
    <row r="19" spans="1:13" ht="15" customHeight="1">
      <c r="A19" s="131"/>
      <c r="B19" s="131"/>
      <c r="C19" s="131"/>
      <c r="D19" s="131"/>
      <c r="E19" s="132"/>
      <c r="F19" s="133"/>
      <c r="G19" s="134"/>
      <c r="H19" s="134"/>
      <c r="I19" s="133"/>
      <c r="J19" s="134"/>
      <c r="K19" s="134"/>
      <c r="L19" s="134"/>
      <c r="M19" s="134"/>
    </row>
    <row r="20" spans="1:13" ht="15" customHeight="1">
      <c r="A20" s="157"/>
      <c r="B20" s="157"/>
      <c r="C20" s="157"/>
      <c r="D20" s="157"/>
      <c r="E20" s="72"/>
      <c r="F20" s="157"/>
      <c r="G20" s="157"/>
      <c r="H20" s="157"/>
      <c r="I20" s="157"/>
      <c r="J20" s="84"/>
      <c r="K20" s="85"/>
      <c r="L20" s="85"/>
      <c r="M20" s="85"/>
    </row>
    <row r="21" spans="1:13" ht="20.25" customHeight="1">
      <c r="A21" s="304" t="s">
        <v>360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</row>
    <row r="22" spans="1:13" ht="20.25" customHeight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ht="20.25" customHeight="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ht="50.25" customHeight="1">
      <c r="A24" s="288" t="s">
        <v>361</v>
      </c>
      <c r="B24" s="298" t="s">
        <v>362</v>
      </c>
      <c r="C24" s="301"/>
      <c r="D24" s="299"/>
      <c r="E24" s="295" t="s">
        <v>363</v>
      </c>
      <c r="F24" s="298" t="s">
        <v>364</v>
      </c>
      <c r="G24" s="301"/>
      <c r="H24" s="301"/>
      <c r="I24" s="301"/>
      <c r="J24" s="299"/>
      <c r="K24" s="302" t="s">
        <v>365</v>
      </c>
      <c r="L24" s="302"/>
      <c r="M24" s="302"/>
    </row>
    <row r="25" spans="1:13" ht="30" customHeight="1">
      <c r="A25" s="305"/>
      <c r="B25" s="295" t="s">
        <v>163</v>
      </c>
      <c r="C25" s="298" t="s">
        <v>366</v>
      </c>
      <c r="D25" s="299"/>
      <c r="E25" s="300"/>
      <c r="F25" s="295" t="s">
        <v>367</v>
      </c>
      <c r="G25" s="295" t="s">
        <v>368</v>
      </c>
      <c r="H25" s="295" t="s">
        <v>369</v>
      </c>
      <c r="I25" s="295" t="s">
        <v>370</v>
      </c>
      <c r="J25" s="295" t="s">
        <v>371</v>
      </c>
      <c r="K25" s="295" t="s">
        <v>163</v>
      </c>
      <c r="L25" s="298" t="s">
        <v>366</v>
      </c>
      <c r="M25" s="299"/>
    </row>
    <row r="26" spans="1:13" ht="106.5" customHeight="1">
      <c r="A26" s="289"/>
      <c r="B26" s="296"/>
      <c r="C26" s="164" t="s">
        <v>367</v>
      </c>
      <c r="D26" s="164" t="s">
        <v>372</v>
      </c>
      <c r="E26" s="296"/>
      <c r="F26" s="296"/>
      <c r="G26" s="296"/>
      <c r="H26" s="296"/>
      <c r="I26" s="296"/>
      <c r="J26" s="296"/>
      <c r="K26" s="296"/>
      <c r="L26" s="164" t="s">
        <v>367</v>
      </c>
      <c r="M26" s="164" t="s">
        <v>372</v>
      </c>
    </row>
    <row r="27" spans="1:13" ht="18.75" customHeight="1">
      <c r="A27" s="129">
        <v>1</v>
      </c>
      <c r="B27" s="164">
        <v>2</v>
      </c>
      <c r="C27" s="164">
        <v>3</v>
      </c>
      <c r="D27" s="164">
        <v>4</v>
      </c>
      <c r="E27" s="164">
        <v>5</v>
      </c>
      <c r="F27" s="164">
        <v>6</v>
      </c>
      <c r="G27" s="164">
        <v>7</v>
      </c>
      <c r="H27" s="164">
        <v>8</v>
      </c>
      <c r="I27" s="164">
        <v>9</v>
      </c>
      <c r="J27" s="164">
        <v>10</v>
      </c>
      <c r="K27" s="164">
        <v>11</v>
      </c>
      <c r="L27" s="164">
        <v>12</v>
      </c>
      <c r="M27" s="164">
        <v>13</v>
      </c>
    </row>
    <row r="28" spans="1:13" ht="42.75" customHeight="1">
      <c r="A28" s="141" t="s">
        <v>373</v>
      </c>
      <c r="B28" s="14">
        <f>SUM(C28,D28)</f>
        <v>0</v>
      </c>
      <c r="C28" s="165"/>
      <c r="D28" s="165"/>
      <c r="E28" s="165"/>
      <c r="F28" s="32" t="s">
        <v>174</v>
      </c>
      <c r="G28" s="166"/>
      <c r="H28" s="32" t="s">
        <v>174</v>
      </c>
      <c r="I28" s="166"/>
      <c r="J28" s="32"/>
      <c r="K28" s="14">
        <f>SUM(L28,M28)</f>
        <v>0</v>
      </c>
      <c r="L28" s="14">
        <f>SUM(C28,E28,F28,I28)</f>
        <v>0</v>
      </c>
      <c r="M28" s="14">
        <f>SUM(D28,G28,H28,J28)</f>
        <v>0</v>
      </c>
    </row>
    <row r="29" spans="1:13" ht="18.75" customHeight="1">
      <c r="A29" s="167"/>
      <c r="B29" s="104">
        <f t="shared" ref="B29:B36" si="1">SUM(C29,D29)</f>
        <v>0</v>
      </c>
      <c r="C29" s="102"/>
      <c r="D29" s="102"/>
      <c r="E29" s="102"/>
      <c r="F29" s="16" t="s">
        <v>174</v>
      </c>
      <c r="G29" s="168"/>
      <c r="H29" s="16" t="s">
        <v>174</v>
      </c>
      <c r="I29" s="168"/>
      <c r="J29" s="16"/>
      <c r="K29" s="169">
        <f t="shared" ref="K29:K36" si="2">SUM(L29,M29)</f>
        <v>0</v>
      </c>
      <c r="L29" s="169">
        <f t="shared" ref="L29:L36" si="3">SUM(C29,E29,F29,I29)</f>
        <v>0</v>
      </c>
      <c r="M29" s="169">
        <f t="shared" ref="M29:M36" si="4">SUM(D29,G29,H29,J29)</f>
        <v>0</v>
      </c>
    </row>
    <row r="30" spans="1:13" ht="18.75" customHeight="1">
      <c r="A30" s="167"/>
      <c r="B30" s="104">
        <f t="shared" si="1"/>
        <v>0</v>
      </c>
      <c r="C30" s="170"/>
      <c r="D30" s="170"/>
      <c r="E30" s="170"/>
      <c r="F30" s="16" t="s">
        <v>174</v>
      </c>
      <c r="G30" s="171"/>
      <c r="H30" s="16" t="s">
        <v>174</v>
      </c>
      <c r="I30" s="171"/>
      <c r="J30" s="16"/>
      <c r="K30" s="169">
        <f t="shared" si="2"/>
        <v>0</v>
      </c>
      <c r="L30" s="169">
        <f t="shared" si="3"/>
        <v>0</v>
      </c>
      <c r="M30" s="169">
        <f t="shared" si="4"/>
        <v>0</v>
      </c>
    </row>
    <row r="31" spans="1:13" ht="43.5" customHeight="1">
      <c r="A31" s="141" t="s">
        <v>374</v>
      </c>
      <c r="B31" s="27">
        <f t="shared" si="1"/>
        <v>0</v>
      </c>
      <c r="C31" s="165"/>
      <c r="D31" s="165"/>
      <c r="E31" s="165"/>
      <c r="F31" s="32" t="s">
        <v>174</v>
      </c>
      <c r="G31" s="166"/>
      <c r="H31" s="32" t="s">
        <v>174</v>
      </c>
      <c r="I31" s="166"/>
      <c r="J31" s="32"/>
      <c r="K31" s="14">
        <f t="shared" si="2"/>
        <v>0</v>
      </c>
      <c r="L31" s="14">
        <f t="shared" si="3"/>
        <v>0</v>
      </c>
      <c r="M31" s="14">
        <f t="shared" si="4"/>
        <v>0</v>
      </c>
    </row>
    <row r="32" spans="1:13" ht="18.75" customHeight="1">
      <c r="A32" s="167"/>
      <c r="B32" s="104">
        <f t="shared" si="1"/>
        <v>0</v>
      </c>
      <c r="C32" s="170"/>
      <c r="D32" s="170"/>
      <c r="E32" s="170"/>
      <c r="F32" s="16" t="s">
        <v>174</v>
      </c>
      <c r="G32" s="171"/>
      <c r="H32" s="16" t="s">
        <v>174</v>
      </c>
      <c r="I32" s="171"/>
      <c r="J32" s="16"/>
      <c r="K32" s="169">
        <f t="shared" si="2"/>
        <v>0</v>
      </c>
      <c r="L32" s="169">
        <f t="shared" si="3"/>
        <v>0</v>
      </c>
      <c r="M32" s="169">
        <f t="shared" si="4"/>
        <v>0</v>
      </c>
    </row>
    <row r="33" spans="1:13" ht="18.75" customHeight="1">
      <c r="A33" s="167"/>
      <c r="B33" s="104">
        <f t="shared" si="1"/>
        <v>0</v>
      </c>
      <c r="C33" s="170"/>
      <c r="D33" s="170"/>
      <c r="E33" s="170"/>
      <c r="F33" s="16" t="s">
        <v>174</v>
      </c>
      <c r="G33" s="171"/>
      <c r="H33" s="16" t="s">
        <v>174</v>
      </c>
      <c r="I33" s="171"/>
      <c r="J33" s="16"/>
      <c r="K33" s="169">
        <f t="shared" si="2"/>
        <v>0</v>
      </c>
      <c r="L33" s="169">
        <f t="shared" si="3"/>
        <v>0</v>
      </c>
      <c r="M33" s="169">
        <f t="shared" si="4"/>
        <v>0</v>
      </c>
    </row>
    <row r="34" spans="1:13" ht="42" customHeight="1">
      <c r="A34" s="141" t="s">
        <v>375</v>
      </c>
      <c r="B34" s="14">
        <f t="shared" si="1"/>
        <v>0</v>
      </c>
      <c r="C34" s="165"/>
      <c r="D34" s="165"/>
      <c r="E34" s="165"/>
      <c r="F34" s="32" t="s">
        <v>174</v>
      </c>
      <c r="G34" s="166"/>
      <c r="H34" s="32" t="s">
        <v>174</v>
      </c>
      <c r="I34" s="166"/>
      <c r="J34" s="32"/>
      <c r="K34" s="14">
        <f t="shared" si="2"/>
        <v>0</v>
      </c>
      <c r="L34" s="14">
        <f t="shared" si="3"/>
        <v>0</v>
      </c>
      <c r="M34" s="14">
        <f t="shared" si="4"/>
        <v>0</v>
      </c>
    </row>
    <row r="35" spans="1:13" ht="18.75" customHeight="1">
      <c r="A35" s="167"/>
      <c r="B35" s="104">
        <f t="shared" si="1"/>
        <v>0</v>
      </c>
      <c r="C35" s="170"/>
      <c r="D35" s="170"/>
      <c r="E35" s="170"/>
      <c r="F35" s="16" t="s">
        <v>174</v>
      </c>
      <c r="G35" s="171"/>
      <c r="H35" s="16" t="s">
        <v>174</v>
      </c>
      <c r="I35" s="171"/>
      <c r="J35" s="16"/>
      <c r="K35" s="169">
        <f t="shared" si="2"/>
        <v>0</v>
      </c>
      <c r="L35" s="169">
        <f t="shared" si="3"/>
        <v>0</v>
      </c>
      <c r="M35" s="169">
        <f t="shared" si="4"/>
        <v>0</v>
      </c>
    </row>
    <row r="36" spans="1:13" ht="18.75" customHeight="1">
      <c r="A36" s="167"/>
      <c r="B36" s="104">
        <f t="shared" si="1"/>
        <v>0</v>
      </c>
      <c r="C36" s="170"/>
      <c r="D36" s="170"/>
      <c r="E36" s="170"/>
      <c r="F36" s="16" t="s">
        <v>174</v>
      </c>
      <c r="G36" s="171"/>
      <c r="H36" s="16" t="s">
        <v>174</v>
      </c>
      <c r="I36" s="171"/>
      <c r="J36" s="16"/>
      <c r="K36" s="169">
        <f t="shared" si="2"/>
        <v>0</v>
      </c>
      <c r="L36" s="169">
        <f t="shared" si="3"/>
        <v>0</v>
      </c>
      <c r="M36" s="169">
        <f t="shared" si="4"/>
        <v>0</v>
      </c>
    </row>
    <row r="37" spans="1:13" ht="25.5" customHeight="1">
      <c r="A37" s="141" t="s">
        <v>163</v>
      </c>
      <c r="B37" s="14">
        <f>SUM(B28,B31,B34)</f>
        <v>0</v>
      </c>
      <c r="C37" s="14">
        <f t="shared" ref="C37:M37" si="5">SUM(C28,C31,C34)</f>
        <v>0</v>
      </c>
      <c r="D37" s="14">
        <f t="shared" si="5"/>
        <v>0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</row>
    <row r="38" spans="1:13" ht="18.75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</row>
    <row r="39" spans="1:13" ht="18.75" customHeight="1">
      <c r="A39" s="131"/>
      <c r="B39" s="131"/>
      <c r="C39" s="131"/>
      <c r="D39" s="131"/>
      <c r="E39" s="132"/>
      <c r="F39" s="133"/>
      <c r="G39" s="134"/>
      <c r="H39" s="134"/>
      <c r="I39" s="133"/>
      <c r="J39" s="134"/>
      <c r="K39" s="134"/>
      <c r="L39" s="134"/>
      <c r="M39" s="134"/>
    </row>
    <row r="40" spans="1:13" ht="18.75" customHeight="1">
      <c r="A40" s="303" t="s">
        <v>459</v>
      </c>
      <c r="B40" s="303"/>
      <c r="C40" s="200" t="s">
        <v>147</v>
      </c>
      <c r="D40" s="200"/>
      <c r="E40" s="200"/>
      <c r="F40" s="200"/>
      <c r="G40" s="200"/>
      <c r="H40" s="200"/>
      <c r="I40" s="200"/>
      <c r="J40" s="93"/>
      <c r="K40" s="199" t="s">
        <v>421</v>
      </c>
      <c r="L40" s="199"/>
      <c r="M40" s="199"/>
    </row>
    <row r="41" spans="1:13" ht="20.25" customHeight="1">
      <c r="A41" s="137" t="s">
        <v>465</v>
      </c>
      <c r="B41" s="157"/>
      <c r="C41" s="198" t="s">
        <v>359</v>
      </c>
      <c r="D41" s="198"/>
      <c r="E41" s="198"/>
      <c r="F41" s="198"/>
      <c r="G41" s="198"/>
      <c r="H41" s="198"/>
      <c r="I41" s="198"/>
      <c r="J41" s="96"/>
      <c r="K41" s="199"/>
      <c r="L41" s="199"/>
      <c r="M41" s="199"/>
    </row>
    <row r="42" spans="1:13" ht="20.399999999999999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</row>
    <row r="43" spans="1:13" ht="20.399999999999999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  <row r="44" spans="1:13" ht="20.399999999999999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</row>
    <row r="45" spans="1:13" ht="20.399999999999999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</row>
    <row r="46" spans="1:13" ht="20.399999999999999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</sheetData>
  <mergeCells count="42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K16:M16"/>
    <mergeCell ref="K40:M40"/>
    <mergeCell ref="B25:B26"/>
    <mergeCell ref="A16:B16"/>
    <mergeCell ref="C16:I16"/>
    <mergeCell ref="C17:I17"/>
    <mergeCell ref="K25:K26"/>
    <mergeCell ref="K17:M17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view="pageBreakPreview" zoomScale="55" zoomScaleNormal="55" zoomScaleSheetLayoutView="55" workbookViewId="0">
      <selection activeCell="G6" sqref="G6:K6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1" spans="1:31" ht="20.399999999999999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2" spans="1:31" ht="2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98"/>
      <c r="Q2" s="172"/>
      <c r="R2" s="172"/>
      <c r="S2" s="172"/>
      <c r="T2" s="172"/>
      <c r="U2" s="172"/>
      <c r="V2" s="98"/>
      <c r="W2" s="98"/>
      <c r="X2" s="98"/>
      <c r="Y2" s="98"/>
      <c r="Z2" s="98"/>
      <c r="AA2" s="98"/>
      <c r="AB2" s="98"/>
      <c r="AC2" s="98"/>
      <c r="AD2" s="98"/>
      <c r="AE2" s="172"/>
    </row>
    <row r="3" spans="1:31" ht="20.399999999999999">
      <c r="A3" s="287" t="s">
        <v>376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</row>
    <row r="4" spans="1:31" ht="20.399999999999999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</row>
    <row r="5" spans="1:31" ht="21">
      <c r="A5" s="158"/>
      <c r="B5" s="158"/>
      <c r="C5" s="158"/>
      <c r="D5" s="158"/>
      <c r="E5" s="158"/>
      <c r="F5" s="158"/>
      <c r="G5" s="158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58"/>
      <c r="W5" s="98"/>
      <c r="X5" s="98"/>
      <c r="Y5" s="98"/>
      <c r="Z5" s="98"/>
      <c r="AA5" s="98"/>
      <c r="AB5" s="98"/>
      <c r="AC5" s="98"/>
      <c r="AD5" s="98"/>
      <c r="AE5" s="172" t="s">
        <v>349</v>
      </c>
    </row>
    <row r="6" spans="1:31" ht="50.25" customHeight="1">
      <c r="A6" s="197" t="s">
        <v>377</v>
      </c>
      <c r="B6" s="310" t="s">
        <v>378</v>
      </c>
      <c r="C6" s="311"/>
      <c r="D6" s="311"/>
      <c r="E6" s="311"/>
      <c r="F6" s="312"/>
      <c r="G6" s="197" t="s">
        <v>379</v>
      </c>
      <c r="H6" s="197"/>
      <c r="I6" s="197"/>
      <c r="J6" s="197"/>
      <c r="K6" s="197"/>
      <c r="L6" s="197" t="s">
        <v>380</v>
      </c>
      <c r="M6" s="197"/>
      <c r="N6" s="197"/>
      <c r="O6" s="197"/>
      <c r="P6" s="197"/>
      <c r="Q6" s="197" t="s">
        <v>381</v>
      </c>
      <c r="R6" s="197"/>
      <c r="S6" s="197"/>
      <c r="T6" s="197"/>
      <c r="U6" s="197"/>
      <c r="V6" s="197" t="s">
        <v>382</v>
      </c>
      <c r="W6" s="197"/>
      <c r="X6" s="197"/>
      <c r="Y6" s="197"/>
      <c r="Z6" s="197"/>
      <c r="AA6" s="197" t="s">
        <v>163</v>
      </c>
      <c r="AB6" s="197"/>
      <c r="AC6" s="197"/>
      <c r="AD6" s="197"/>
      <c r="AE6" s="197"/>
    </row>
    <row r="7" spans="1:31" ht="29.25" customHeight="1">
      <c r="A7" s="197"/>
      <c r="B7" s="313"/>
      <c r="C7" s="314"/>
      <c r="D7" s="314"/>
      <c r="E7" s="314"/>
      <c r="F7" s="315"/>
      <c r="G7" s="197" t="s">
        <v>383</v>
      </c>
      <c r="H7" s="197" t="s">
        <v>384</v>
      </c>
      <c r="I7" s="197"/>
      <c r="J7" s="197"/>
      <c r="K7" s="197"/>
      <c r="L7" s="197" t="s">
        <v>383</v>
      </c>
      <c r="M7" s="197" t="s">
        <v>384</v>
      </c>
      <c r="N7" s="197"/>
      <c r="O7" s="197"/>
      <c r="P7" s="197"/>
      <c r="Q7" s="197" t="s">
        <v>383</v>
      </c>
      <c r="R7" s="197" t="s">
        <v>384</v>
      </c>
      <c r="S7" s="197"/>
      <c r="T7" s="197"/>
      <c r="U7" s="197"/>
      <c r="V7" s="197" t="s">
        <v>383</v>
      </c>
      <c r="W7" s="197" t="s">
        <v>384</v>
      </c>
      <c r="X7" s="197"/>
      <c r="Y7" s="197"/>
      <c r="Z7" s="197"/>
      <c r="AA7" s="197" t="s">
        <v>383</v>
      </c>
      <c r="AB7" s="197" t="s">
        <v>384</v>
      </c>
      <c r="AC7" s="197"/>
      <c r="AD7" s="197"/>
      <c r="AE7" s="197"/>
    </row>
    <row r="8" spans="1:31" ht="26.25" customHeight="1">
      <c r="A8" s="197"/>
      <c r="B8" s="316"/>
      <c r="C8" s="317"/>
      <c r="D8" s="317"/>
      <c r="E8" s="317"/>
      <c r="F8" s="318"/>
      <c r="G8" s="197"/>
      <c r="H8" s="10" t="s">
        <v>385</v>
      </c>
      <c r="I8" s="10" t="s">
        <v>386</v>
      </c>
      <c r="J8" s="10" t="s">
        <v>387</v>
      </c>
      <c r="K8" s="10" t="s">
        <v>172</v>
      </c>
      <c r="L8" s="197"/>
      <c r="M8" s="10" t="s">
        <v>385</v>
      </c>
      <c r="N8" s="10" t="s">
        <v>386</v>
      </c>
      <c r="O8" s="10" t="s">
        <v>387</v>
      </c>
      <c r="P8" s="10" t="s">
        <v>172</v>
      </c>
      <c r="Q8" s="197"/>
      <c r="R8" s="10" t="s">
        <v>385</v>
      </c>
      <c r="S8" s="10" t="s">
        <v>386</v>
      </c>
      <c r="T8" s="10" t="s">
        <v>387</v>
      </c>
      <c r="U8" s="10" t="s">
        <v>172</v>
      </c>
      <c r="V8" s="197"/>
      <c r="W8" s="10" t="s">
        <v>385</v>
      </c>
      <c r="X8" s="10" t="s">
        <v>386</v>
      </c>
      <c r="Y8" s="10" t="s">
        <v>387</v>
      </c>
      <c r="Z8" s="10" t="s">
        <v>172</v>
      </c>
      <c r="AA8" s="197"/>
      <c r="AB8" s="10" t="s">
        <v>385</v>
      </c>
      <c r="AC8" s="10" t="s">
        <v>386</v>
      </c>
      <c r="AD8" s="10" t="s">
        <v>387</v>
      </c>
      <c r="AE8" s="10" t="s">
        <v>172</v>
      </c>
    </row>
    <row r="9" spans="1:31" ht="18.75" customHeight="1">
      <c r="A9" s="10">
        <v>1</v>
      </c>
      <c r="B9" s="197">
        <v>2</v>
      </c>
      <c r="C9" s="197"/>
      <c r="D9" s="197"/>
      <c r="E9" s="197"/>
      <c r="F9" s="197"/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1">
        <v>18</v>
      </c>
      <c r="W9" s="11">
        <v>19</v>
      </c>
      <c r="X9" s="11">
        <v>20</v>
      </c>
      <c r="Y9" s="11">
        <v>21</v>
      </c>
      <c r="Z9" s="11">
        <v>22</v>
      </c>
      <c r="AA9" s="11">
        <v>23</v>
      </c>
      <c r="AB9" s="11">
        <v>24</v>
      </c>
      <c r="AC9" s="11">
        <v>25</v>
      </c>
      <c r="AD9" s="11">
        <v>26</v>
      </c>
      <c r="AE9" s="11">
        <v>27</v>
      </c>
    </row>
    <row r="10" spans="1:31" s="6" customFormat="1" ht="21.75" customHeight="1">
      <c r="A10" s="174">
        <v>1</v>
      </c>
      <c r="B10" s="307" t="s">
        <v>352</v>
      </c>
      <c r="C10" s="308"/>
      <c r="D10" s="308"/>
      <c r="E10" s="308"/>
      <c r="F10" s="309"/>
      <c r="G10" s="169">
        <f t="shared" ref="G10:G15" si="0">SUM(H10,I10,J10,K10)</f>
        <v>0</v>
      </c>
      <c r="H10" s="102"/>
      <c r="I10" s="102"/>
      <c r="J10" s="102"/>
      <c r="K10" s="102"/>
      <c r="L10" s="169">
        <f t="shared" ref="L10:L15" si="1">SUM(M10,N10,O10,P10)</f>
        <v>0</v>
      </c>
      <c r="M10" s="102"/>
      <c r="N10" s="102"/>
      <c r="O10" s="102"/>
      <c r="P10" s="102"/>
      <c r="Q10" s="169">
        <f t="shared" ref="Q10:Q15" si="2">SUM(R10,S10,T10,U10)</f>
        <v>0</v>
      </c>
      <c r="R10" s="102"/>
      <c r="S10" s="102"/>
      <c r="T10" s="102"/>
      <c r="U10" s="102"/>
      <c r="V10" s="169">
        <f t="shared" ref="V10:V15" si="3">SUM(W10,X10,Y10,Z10)</f>
        <v>0</v>
      </c>
      <c r="W10" s="102"/>
      <c r="X10" s="102"/>
      <c r="Y10" s="102"/>
      <c r="Z10" s="102"/>
      <c r="AA10" s="14">
        <f t="shared" ref="AA10:AA16" si="4">SUM(AB10,AC10,AD10,AE10)</f>
        <v>0</v>
      </c>
      <c r="AB10" s="169">
        <f t="shared" ref="AB10:AE15" si="5">SUM(H10,M10,R10,W10)</f>
        <v>0</v>
      </c>
      <c r="AC10" s="169">
        <f t="shared" si="5"/>
        <v>0</v>
      </c>
      <c r="AD10" s="169">
        <f t="shared" si="5"/>
        <v>0</v>
      </c>
      <c r="AE10" s="169">
        <f t="shared" si="5"/>
        <v>0</v>
      </c>
    </row>
    <row r="11" spans="1:31" ht="21.75" customHeight="1">
      <c r="A11" s="174">
        <v>2</v>
      </c>
      <c r="B11" s="307" t="s">
        <v>388</v>
      </c>
      <c r="C11" s="308"/>
      <c r="D11" s="308"/>
      <c r="E11" s="308"/>
      <c r="F11" s="309"/>
      <c r="G11" s="169">
        <f t="shared" si="0"/>
        <v>0</v>
      </c>
      <c r="H11" s="102"/>
      <c r="I11" s="102"/>
      <c r="J11" s="102"/>
      <c r="K11" s="102"/>
      <c r="L11" s="169">
        <f t="shared" si="1"/>
        <v>150</v>
      </c>
      <c r="M11" s="102"/>
      <c r="N11" s="102">
        <v>150</v>
      </c>
      <c r="O11" s="102"/>
      <c r="P11" s="102"/>
      <c r="Q11" s="169">
        <f t="shared" si="2"/>
        <v>0</v>
      </c>
      <c r="R11" s="102"/>
      <c r="S11" s="102"/>
      <c r="T11" s="102"/>
      <c r="U11" s="102"/>
      <c r="V11" s="169">
        <f t="shared" si="3"/>
        <v>0</v>
      </c>
      <c r="W11" s="102"/>
      <c r="X11" s="102"/>
      <c r="Y11" s="102"/>
      <c r="Z11" s="102"/>
      <c r="AA11" s="14">
        <f t="shared" si="4"/>
        <v>150</v>
      </c>
      <c r="AB11" s="169">
        <f t="shared" si="5"/>
        <v>0</v>
      </c>
      <c r="AC11" s="169">
        <f t="shared" si="5"/>
        <v>150</v>
      </c>
      <c r="AD11" s="169">
        <f t="shared" si="5"/>
        <v>0</v>
      </c>
      <c r="AE11" s="169">
        <f t="shared" si="5"/>
        <v>0</v>
      </c>
    </row>
    <row r="12" spans="1:31" ht="39.75" customHeight="1">
      <c r="A12" s="174">
        <v>3</v>
      </c>
      <c r="B12" s="307" t="s">
        <v>389</v>
      </c>
      <c r="C12" s="308"/>
      <c r="D12" s="308"/>
      <c r="E12" s="308"/>
      <c r="F12" s="309"/>
      <c r="G12" s="169">
        <f t="shared" si="0"/>
        <v>0</v>
      </c>
      <c r="H12" s="102"/>
      <c r="I12" s="102"/>
      <c r="J12" s="102"/>
      <c r="K12" s="102"/>
      <c r="L12" s="169">
        <f t="shared" si="1"/>
        <v>0</v>
      </c>
      <c r="M12" s="102"/>
      <c r="N12" s="102"/>
      <c r="O12" s="102"/>
      <c r="P12" s="102"/>
      <c r="Q12" s="169">
        <f t="shared" si="2"/>
        <v>200</v>
      </c>
      <c r="R12" s="102"/>
      <c r="S12" s="102">
        <v>100</v>
      </c>
      <c r="T12" s="102"/>
      <c r="U12" s="102">
        <v>100</v>
      </c>
      <c r="V12" s="169">
        <f t="shared" si="3"/>
        <v>0</v>
      </c>
      <c r="W12" s="102"/>
      <c r="X12" s="102"/>
      <c r="Y12" s="102"/>
      <c r="Z12" s="102"/>
      <c r="AA12" s="14">
        <f t="shared" si="4"/>
        <v>200</v>
      </c>
      <c r="AB12" s="169">
        <f t="shared" si="5"/>
        <v>0</v>
      </c>
      <c r="AC12" s="169">
        <f t="shared" si="5"/>
        <v>100</v>
      </c>
      <c r="AD12" s="169">
        <f t="shared" si="5"/>
        <v>0</v>
      </c>
      <c r="AE12" s="169">
        <f t="shared" si="5"/>
        <v>100</v>
      </c>
    </row>
    <row r="13" spans="1:31" ht="46.5" customHeight="1">
      <c r="A13" s="174">
        <v>4</v>
      </c>
      <c r="B13" s="307" t="s">
        <v>390</v>
      </c>
      <c r="C13" s="308"/>
      <c r="D13" s="308"/>
      <c r="E13" s="308"/>
      <c r="F13" s="309"/>
      <c r="G13" s="169">
        <f t="shared" si="0"/>
        <v>0</v>
      </c>
      <c r="H13" s="102"/>
      <c r="I13" s="102"/>
      <c r="J13" s="102"/>
      <c r="K13" s="102"/>
      <c r="L13" s="169">
        <f t="shared" si="1"/>
        <v>0</v>
      </c>
      <c r="M13" s="102"/>
      <c r="N13" s="102"/>
      <c r="O13" s="102"/>
      <c r="P13" s="102"/>
      <c r="Q13" s="169">
        <f t="shared" si="2"/>
        <v>0</v>
      </c>
      <c r="R13" s="102"/>
      <c r="S13" s="102"/>
      <c r="T13" s="102"/>
      <c r="U13" s="102"/>
      <c r="V13" s="169">
        <f t="shared" si="3"/>
        <v>0</v>
      </c>
      <c r="W13" s="102"/>
      <c r="X13" s="102"/>
      <c r="Y13" s="102"/>
      <c r="Z13" s="102"/>
      <c r="AA13" s="14">
        <f t="shared" si="4"/>
        <v>0</v>
      </c>
      <c r="AB13" s="169">
        <f t="shared" si="5"/>
        <v>0</v>
      </c>
      <c r="AC13" s="169">
        <f t="shared" si="5"/>
        <v>0</v>
      </c>
      <c r="AD13" s="169">
        <f t="shared" si="5"/>
        <v>0</v>
      </c>
      <c r="AE13" s="169">
        <f t="shared" si="5"/>
        <v>0</v>
      </c>
    </row>
    <row r="14" spans="1:31" ht="39.75" customHeight="1">
      <c r="A14" s="174">
        <v>5</v>
      </c>
      <c r="B14" s="307" t="s">
        <v>391</v>
      </c>
      <c r="C14" s="308"/>
      <c r="D14" s="308"/>
      <c r="E14" s="308"/>
      <c r="F14" s="309"/>
      <c r="G14" s="169">
        <f t="shared" si="0"/>
        <v>0</v>
      </c>
      <c r="H14" s="102"/>
      <c r="I14" s="102"/>
      <c r="J14" s="102"/>
      <c r="K14" s="102"/>
      <c r="L14" s="169">
        <f t="shared" si="1"/>
        <v>0</v>
      </c>
      <c r="M14" s="102"/>
      <c r="N14" s="102"/>
      <c r="O14" s="102"/>
      <c r="P14" s="102"/>
      <c r="Q14" s="169">
        <f t="shared" si="2"/>
        <v>0</v>
      </c>
      <c r="R14" s="102"/>
      <c r="S14" s="102"/>
      <c r="T14" s="102"/>
      <c r="U14" s="102"/>
      <c r="V14" s="169">
        <f t="shared" si="3"/>
        <v>0</v>
      </c>
      <c r="W14" s="102"/>
      <c r="X14" s="102"/>
      <c r="Y14" s="102"/>
      <c r="Z14" s="102"/>
      <c r="AA14" s="14">
        <f t="shared" si="4"/>
        <v>0</v>
      </c>
      <c r="AB14" s="169">
        <f t="shared" si="5"/>
        <v>0</v>
      </c>
      <c r="AC14" s="169">
        <f t="shared" si="5"/>
        <v>0</v>
      </c>
      <c r="AD14" s="169">
        <f t="shared" si="5"/>
        <v>0</v>
      </c>
      <c r="AE14" s="169">
        <f t="shared" si="5"/>
        <v>0</v>
      </c>
    </row>
    <row r="15" spans="1:31" ht="21.75" customHeight="1">
      <c r="A15" s="174">
        <v>6</v>
      </c>
      <c r="B15" s="307" t="s">
        <v>358</v>
      </c>
      <c r="C15" s="308"/>
      <c r="D15" s="308"/>
      <c r="E15" s="308"/>
      <c r="F15" s="309"/>
      <c r="G15" s="169">
        <f t="shared" si="0"/>
        <v>0</v>
      </c>
      <c r="H15" s="102"/>
      <c r="I15" s="102"/>
      <c r="J15" s="102"/>
      <c r="K15" s="102"/>
      <c r="L15" s="169">
        <f t="shared" si="1"/>
        <v>0</v>
      </c>
      <c r="M15" s="102"/>
      <c r="N15" s="102"/>
      <c r="O15" s="102"/>
      <c r="P15" s="102"/>
      <c r="Q15" s="169">
        <f t="shared" si="2"/>
        <v>0</v>
      </c>
      <c r="R15" s="102"/>
      <c r="S15" s="102"/>
      <c r="T15" s="102"/>
      <c r="U15" s="102"/>
      <c r="V15" s="169">
        <f t="shared" si="3"/>
        <v>0</v>
      </c>
      <c r="W15" s="102"/>
      <c r="X15" s="102"/>
      <c r="Y15" s="102"/>
      <c r="Z15" s="102"/>
      <c r="AA15" s="14">
        <f t="shared" si="4"/>
        <v>0</v>
      </c>
      <c r="AB15" s="169">
        <f t="shared" si="5"/>
        <v>0</v>
      </c>
      <c r="AC15" s="169">
        <f t="shared" si="5"/>
        <v>0</v>
      </c>
      <c r="AD15" s="169">
        <f t="shared" si="5"/>
        <v>0</v>
      </c>
      <c r="AE15" s="169">
        <f t="shared" si="5"/>
        <v>0</v>
      </c>
    </row>
    <row r="16" spans="1:31" ht="21.75" customHeight="1">
      <c r="A16" s="322" t="s">
        <v>163</v>
      </c>
      <c r="B16" s="323"/>
      <c r="C16" s="323"/>
      <c r="D16" s="323"/>
      <c r="E16" s="323"/>
      <c r="F16" s="324"/>
      <c r="G16" s="104">
        <f t="shared" ref="G16:AE16" si="6">SUM(G10:G15)</f>
        <v>0</v>
      </c>
      <c r="H16" s="104">
        <f t="shared" si="6"/>
        <v>0</v>
      </c>
      <c r="I16" s="104">
        <f t="shared" si="6"/>
        <v>0</v>
      </c>
      <c r="J16" s="104">
        <f t="shared" si="6"/>
        <v>0</v>
      </c>
      <c r="K16" s="104">
        <f t="shared" si="6"/>
        <v>0</v>
      </c>
      <c r="L16" s="104">
        <f t="shared" si="6"/>
        <v>150</v>
      </c>
      <c r="M16" s="104">
        <f t="shared" si="6"/>
        <v>0</v>
      </c>
      <c r="N16" s="104">
        <f t="shared" si="6"/>
        <v>150</v>
      </c>
      <c r="O16" s="104">
        <f t="shared" si="6"/>
        <v>0</v>
      </c>
      <c r="P16" s="104">
        <f t="shared" si="6"/>
        <v>0</v>
      </c>
      <c r="Q16" s="104">
        <f t="shared" si="6"/>
        <v>200</v>
      </c>
      <c r="R16" s="104">
        <f t="shared" si="6"/>
        <v>0</v>
      </c>
      <c r="S16" s="104">
        <f t="shared" si="6"/>
        <v>100</v>
      </c>
      <c r="T16" s="104">
        <f t="shared" si="6"/>
        <v>0</v>
      </c>
      <c r="U16" s="104">
        <f t="shared" si="6"/>
        <v>100</v>
      </c>
      <c r="V16" s="104">
        <f t="shared" si="6"/>
        <v>0</v>
      </c>
      <c r="W16" s="104">
        <f t="shared" si="6"/>
        <v>0</v>
      </c>
      <c r="X16" s="104">
        <f t="shared" si="6"/>
        <v>0</v>
      </c>
      <c r="Y16" s="104">
        <f t="shared" si="6"/>
        <v>0</v>
      </c>
      <c r="Z16" s="104">
        <f t="shared" si="6"/>
        <v>0</v>
      </c>
      <c r="AA16" s="14">
        <f t="shared" si="4"/>
        <v>350</v>
      </c>
      <c r="AB16" s="104">
        <f t="shared" si="6"/>
        <v>0</v>
      </c>
      <c r="AC16" s="104">
        <f t="shared" si="6"/>
        <v>250</v>
      </c>
      <c r="AD16" s="104">
        <f t="shared" si="6"/>
        <v>0</v>
      </c>
      <c r="AE16" s="104">
        <f t="shared" si="6"/>
        <v>100</v>
      </c>
    </row>
    <row r="17" spans="1:31" ht="21.75" customHeight="1">
      <c r="A17" s="275" t="s">
        <v>392</v>
      </c>
      <c r="B17" s="276"/>
      <c r="C17" s="276"/>
      <c r="D17" s="276"/>
      <c r="E17" s="276"/>
      <c r="F17" s="277"/>
      <c r="G17" s="104">
        <f>G16/AA16*100</f>
        <v>0</v>
      </c>
      <c r="H17" s="175"/>
      <c r="I17" s="175"/>
      <c r="J17" s="175"/>
      <c r="K17" s="175"/>
      <c r="L17" s="104">
        <f>L16/AA16*100</f>
        <v>42.857142857142854</v>
      </c>
      <c r="M17" s="175"/>
      <c r="N17" s="175"/>
      <c r="O17" s="175"/>
      <c r="P17" s="175"/>
      <c r="Q17" s="104">
        <f>Q16/AA16*100</f>
        <v>57.142857142857139</v>
      </c>
      <c r="R17" s="175"/>
      <c r="S17" s="175"/>
      <c r="T17" s="175"/>
      <c r="U17" s="175"/>
      <c r="V17" s="104">
        <f>V16/AA16*100</f>
        <v>0</v>
      </c>
      <c r="W17" s="176"/>
      <c r="X17" s="176"/>
      <c r="Y17" s="176"/>
      <c r="Z17" s="176"/>
      <c r="AA17" s="104">
        <f>SUM(G17,L17,Q17,V17)</f>
        <v>100</v>
      </c>
      <c r="AB17" s="176"/>
      <c r="AC17" s="176"/>
      <c r="AD17" s="176"/>
      <c r="AE17" s="176"/>
    </row>
    <row r="18" spans="1:31" ht="20.25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</row>
    <row r="19" spans="1:31" ht="20.25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</row>
    <row r="20" spans="1:31" ht="20.2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</row>
    <row r="21" spans="1:31" ht="20.2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</row>
    <row r="22" spans="1:31" ht="20.25" customHeight="1">
      <c r="A22" s="287" t="s">
        <v>393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</row>
    <row r="23" spans="1:31" ht="20.2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</row>
    <row r="24" spans="1:31" ht="20.2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341" t="s">
        <v>349</v>
      </c>
      <c r="AE24" s="341"/>
    </row>
    <row r="25" spans="1:31" ht="20.25" customHeight="1">
      <c r="A25" s="325" t="s">
        <v>377</v>
      </c>
      <c r="B25" s="326" t="s">
        <v>394</v>
      </c>
      <c r="C25" s="326" t="s">
        <v>395</v>
      </c>
      <c r="D25" s="326"/>
      <c r="E25" s="326" t="s">
        <v>396</v>
      </c>
      <c r="F25" s="326"/>
      <c r="G25" s="326" t="s">
        <v>397</v>
      </c>
      <c r="H25" s="326"/>
      <c r="I25" s="326" t="s">
        <v>398</v>
      </c>
      <c r="J25" s="326"/>
      <c r="K25" s="326" t="s">
        <v>399</v>
      </c>
      <c r="L25" s="326"/>
      <c r="M25" s="326"/>
      <c r="N25" s="326"/>
      <c r="O25" s="326"/>
      <c r="P25" s="326"/>
      <c r="Q25" s="326"/>
      <c r="R25" s="326"/>
      <c r="S25" s="326"/>
      <c r="T25" s="326"/>
      <c r="U25" s="327" t="s">
        <v>400</v>
      </c>
      <c r="V25" s="327"/>
      <c r="W25" s="327"/>
      <c r="X25" s="327"/>
      <c r="Y25" s="327"/>
      <c r="Z25" s="327" t="s">
        <v>401</v>
      </c>
      <c r="AA25" s="327"/>
      <c r="AB25" s="327"/>
      <c r="AC25" s="327"/>
      <c r="AD25" s="327"/>
      <c r="AE25" s="327"/>
    </row>
    <row r="26" spans="1:31" ht="20.25" customHeight="1">
      <c r="A26" s="325"/>
      <c r="B26" s="326"/>
      <c r="C26" s="326"/>
      <c r="D26" s="326"/>
      <c r="E26" s="326"/>
      <c r="F26" s="326"/>
      <c r="G26" s="326"/>
      <c r="H26" s="326"/>
      <c r="I26" s="326"/>
      <c r="J26" s="326"/>
      <c r="K26" s="326" t="s">
        <v>402</v>
      </c>
      <c r="L26" s="326"/>
      <c r="M26" s="326" t="s">
        <v>403</v>
      </c>
      <c r="N26" s="326"/>
      <c r="O26" s="326" t="s">
        <v>404</v>
      </c>
      <c r="P26" s="326"/>
      <c r="Q26" s="326"/>
      <c r="R26" s="326"/>
      <c r="S26" s="326"/>
      <c r="T26" s="326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</row>
    <row r="27" spans="1:31" ht="141" customHeight="1">
      <c r="A27" s="325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 t="s">
        <v>405</v>
      </c>
      <c r="P27" s="326"/>
      <c r="Q27" s="326" t="s">
        <v>406</v>
      </c>
      <c r="R27" s="326"/>
      <c r="S27" s="326" t="s">
        <v>407</v>
      </c>
      <c r="T27" s="326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</row>
    <row r="28" spans="1:31" ht="20.25" customHeight="1">
      <c r="A28" s="177">
        <v>1</v>
      </c>
      <c r="B28" s="178">
        <v>2</v>
      </c>
      <c r="C28" s="326">
        <v>3</v>
      </c>
      <c r="D28" s="326"/>
      <c r="E28" s="326">
        <v>4</v>
      </c>
      <c r="F28" s="326"/>
      <c r="G28" s="326">
        <v>5</v>
      </c>
      <c r="H28" s="326"/>
      <c r="I28" s="326">
        <v>6</v>
      </c>
      <c r="J28" s="326"/>
      <c r="K28" s="332">
        <v>7</v>
      </c>
      <c r="L28" s="333"/>
      <c r="M28" s="332">
        <v>8</v>
      </c>
      <c r="N28" s="333"/>
      <c r="O28" s="326">
        <v>9</v>
      </c>
      <c r="P28" s="326"/>
      <c r="Q28" s="325">
        <v>10</v>
      </c>
      <c r="R28" s="325"/>
      <c r="S28" s="326">
        <v>11</v>
      </c>
      <c r="T28" s="326"/>
      <c r="U28" s="326">
        <v>12</v>
      </c>
      <c r="V28" s="326"/>
      <c r="W28" s="326"/>
      <c r="X28" s="326"/>
      <c r="Y28" s="326"/>
      <c r="Z28" s="326">
        <v>13</v>
      </c>
      <c r="AA28" s="326"/>
      <c r="AB28" s="326"/>
      <c r="AC28" s="326"/>
      <c r="AD28" s="326"/>
      <c r="AE28" s="326"/>
    </row>
    <row r="29" spans="1:31" ht="20.25" customHeight="1">
      <c r="A29" s="179"/>
      <c r="B29" s="180"/>
      <c r="C29" s="328"/>
      <c r="D29" s="328"/>
      <c r="E29" s="329"/>
      <c r="F29" s="329"/>
      <c r="G29" s="329"/>
      <c r="H29" s="329"/>
      <c r="I29" s="329"/>
      <c r="J29" s="329"/>
      <c r="K29" s="330"/>
      <c r="L29" s="331"/>
      <c r="M29" s="334">
        <f>SUM(O29,Q29,S29)</f>
        <v>0</v>
      </c>
      <c r="N29" s="335"/>
      <c r="O29" s="329"/>
      <c r="P29" s="329"/>
      <c r="Q29" s="329"/>
      <c r="R29" s="329"/>
      <c r="S29" s="329"/>
      <c r="T29" s="329"/>
      <c r="U29" s="336"/>
      <c r="V29" s="336"/>
      <c r="W29" s="336"/>
      <c r="X29" s="336"/>
      <c r="Y29" s="336"/>
      <c r="Z29" s="337"/>
      <c r="AA29" s="337"/>
      <c r="AB29" s="337"/>
      <c r="AC29" s="337"/>
      <c r="AD29" s="337"/>
      <c r="AE29" s="337"/>
    </row>
    <row r="30" spans="1:31" ht="20.25" customHeight="1">
      <c r="A30" s="179"/>
      <c r="B30" s="180"/>
      <c r="C30" s="328"/>
      <c r="D30" s="328"/>
      <c r="E30" s="329"/>
      <c r="F30" s="329"/>
      <c r="G30" s="329"/>
      <c r="H30" s="329"/>
      <c r="I30" s="329"/>
      <c r="J30" s="329"/>
      <c r="K30" s="330"/>
      <c r="L30" s="331"/>
      <c r="M30" s="334">
        <f t="shared" ref="M30:M35" si="7">SUM(O30,Q30,S30)</f>
        <v>0</v>
      </c>
      <c r="N30" s="335"/>
      <c r="O30" s="329"/>
      <c r="P30" s="329"/>
      <c r="Q30" s="329"/>
      <c r="R30" s="329"/>
      <c r="S30" s="329"/>
      <c r="T30" s="329"/>
      <c r="U30" s="336"/>
      <c r="V30" s="336"/>
      <c r="W30" s="336"/>
      <c r="X30" s="336"/>
      <c r="Y30" s="336"/>
      <c r="Z30" s="337"/>
      <c r="AA30" s="337"/>
      <c r="AB30" s="337"/>
      <c r="AC30" s="337"/>
      <c r="AD30" s="337"/>
      <c r="AE30" s="337"/>
    </row>
    <row r="31" spans="1:31" ht="20.25" customHeight="1">
      <c r="A31" s="179"/>
      <c r="B31" s="180"/>
      <c r="C31" s="328"/>
      <c r="D31" s="328"/>
      <c r="E31" s="329"/>
      <c r="F31" s="329"/>
      <c r="G31" s="329"/>
      <c r="H31" s="329"/>
      <c r="I31" s="329"/>
      <c r="J31" s="329"/>
      <c r="K31" s="330"/>
      <c r="L31" s="331"/>
      <c r="M31" s="334">
        <f t="shared" si="7"/>
        <v>0</v>
      </c>
      <c r="N31" s="335"/>
      <c r="O31" s="329"/>
      <c r="P31" s="329"/>
      <c r="Q31" s="329"/>
      <c r="R31" s="329"/>
      <c r="S31" s="329"/>
      <c r="T31" s="329"/>
      <c r="U31" s="336"/>
      <c r="V31" s="336"/>
      <c r="W31" s="336"/>
      <c r="X31" s="336"/>
      <c r="Y31" s="336"/>
      <c r="Z31" s="337"/>
      <c r="AA31" s="337"/>
      <c r="AB31" s="337"/>
      <c r="AC31" s="337"/>
      <c r="AD31" s="337"/>
      <c r="AE31" s="337"/>
    </row>
    <row r="32" spans="1:31" ht="20.25" customHeight="1">
      <c r="A32" s="179"/>
      <c r="B32" s="180"/>
      <c r="C32" s="328"/>
      <c r="D32" s="328"/>
      <c r="E32" s="329"/>
      <c r="F32" s="329"/>
      <c r="G32" s="329"/>
      <c r="H32" s="329"/>
      <c r="I32" s="329"/>
      <c r="J32" s="329"/>
      <c r="K32" s="330"/>
      <c r="L32" s="331"/>
      <c r="M32" s="334">
        <f t="shared" si="7"/>
        <v>0</v>
      </c>
      <c r="N32" s="335"/>
      <c r="O32" s="329"/>
      <c r="P32" s="329"/>
      <c r="Q32" s="329"/>
      <c r="R32" s="329"/>
      <c r="S32" s="329"/>
      <c r="T32" s="329"/>
      <c r="U32" s="336"/>
      <c r="V32" s="336"/>
      <c r="W32" s="336"/>
      <c r="X32" s="336"/>
      <c r="Y32" s="336"/>
      <c r="Z32" s="337"/>
      <c r="AA32" s="337"/>
      <c r="AB32" s="337"/>
      <c r="AC32" s="337"/>
      <c r="AD32" s="337"/>
      <c r="AE32" s="337"/>
    </row>
    <row r="33" spans="1:31" ht="20.25" customHeight="1">
      <c r="A33" s="179"/>
      <c r="B33" s="180"/>
      <c r="C33" s="328"/>
      <c r="D33" s="328"/>
      <c r="E33" s="329"/>
      <c r="F33" s="329"/>
      <c r="G33" s="329"/>
      <c r="H33" s="329"/>
      <c r="I33" s="329"/>
      <c r="J33" s="329"/>
      <c r="K33" s="330"/>
      <c r="L33" s="331"/>
      <c r="M33" s="334">
        <f t="shared" si="7"/>
        <v>0</v>
      </c>
      <c r="N33" s="335"/>
      <c r="O33" s="329"/>
      <c r="P33" s="329"/>
      <c r="Q33" s="329"/>
      <c r="R33" s="329"/>
      <c r="S33" s="329"/>
      <c r="T33" s="329"/>
      <c r="U33" s="336"/>
      <c r="V33" s="336"/>
      <c r="W33" s="336"/>
      <c r="X33" s="336"/>
      <c r="Y33" s="336"/>
      <c r="Z33" s="337"/>
      <c r="AA33" s="337"/>
      <c r="AB33" s="337"/>
      <c r="AC33" s="337"/>
      <c r="AD33" s="337"/>
      <c r="AE33" s="337"/>
    </row>
    <row r="34" spans="1:31" ht="20.25" customHeight="1">
      <c r="A34" s="179"/>
      <c r="B34" s="180"/>
      <c r="C34" s="328"/>
      <c r="D34" s="328"/>
      <c r="E34" s="329"/>
      <c r="F34" s="329"/>
      <c r="G34" s="329"/>
      <c r="H34" s="329"/>
      <c r="I34" s="329"/>
      <c r="J34" s="329"/>
      <c r="K34" s="330"/>
      <c r="L34" s="331"/>
      <c r="M34" s="334">
        <f t="shared" si="7"/>
        <v>0</v>
      </c>
      <c r="N34" s="335"/>
      <c r="O34" s="329"/>
      <c r="P34" s="329"/>
      <c r="Q34" s="329"/>
      <c r="R34" s="329"/>
      <c r="S34" s="329"/>
      <c r="T34" s="329"/>
      <c r="U34" s="336"/>
      <c r="V34" s="336"/>
      <c r="W34" s="336"/>
      <c r="X34" s="336"/>
      <c r="Y34" s="336"/>
      <c r="Z34" s="337"/>
      <c r="AA34" s="337"/>
      <c r="AB34" s="337"/>
      <c r="AC34" s="337"/>
      <c r="AD34" s="337"/>
      <c r="AE34" s="337"/>
    </row>
    <row r="35" spans="1:31" ht="20.25" customHeight="1">
      <c r="A35" s="179"/>
      <c r="B35" s="180"/>
      <c r="C35" s="328"/>
      <c r="D35" s="328"/>
      <c r="E35" s="329"/>
      <c r="F35" s="329"/>
      <c r="G35" s="329"/>
      <c r="H35" s="329"/>
      <c r="I35" s="329"/>
      <c r="J35" s="329"/>
      <c r="K35" s="330"/>
      <c r="L35" s="331"/>
      <c r="M35" s="334">
        <f t="shared" si="7"/>
        <v>0</v>
      </c>
      <c r="N35" s="335"/>
      <c r="O35" s="329"/>
      <c r="P35" s="329"/>
      <c r="Q35" s="329"/>
      <c r="R35" s="329"/>
      <c r="S35" s="329"/>
      <c r="T35" s="329"/>
      <c r="U35" s="336"/>
      <c r="V35" s="336"/>
      <c r="W35" s="336"/>
      <c r="X35" s="336"/>
      <c r="Y35" s="336"/>
      <c r="Z35" s="337"/>
      <c r="AA35" s="337"/>
      <c r="AB35" s="337"/>
      <c r="AC35" s="337"/>
      <c r="AD35" s="337"/>
      <c r="AE35" s="337"/>
    </row>
    <row r="36" spans="1:31" ht="20.25" customHeight="1">
      <c r="A36" s="342" t="s">
        <v>163</v>
      </c>
      <c r="B36" s="343"/>
      <c r="C36" s="343"/>
      <c r="D36" s="344"/>
      <c r="E36" s="338">
        <f>SUM(E29:E35)</f>
        <v>0</v>
      </c>
      <c r="F36" s="338"/>
      <c r="G36" s="338">
        <f>SUM(G29:G35)</f>
        <v>0</v>
      </c>
      <c r="H36" s="338"/>
      <c r="I36" s="338">
        <f>SUM(I29:I35)</f>
        <v>0</v>
      </c>
      <c r="J36" s="338"/>
      <c r="K36" s="338">
        <f>SUM(K29:K35)</f>
        <v>0</v>
      </c>
      <c r="L36" s="338"/>
      <c r="M36" s="338">
        <f>SUM(M29:M35)</f>
        <v>0</v>
      </c>
      <c r="N36" s="338"/>
      <c r="O36" s="338">
        <f>SUM(O29:O35)</f>
        <v>0</v>
      </c>
      <c r="P36" s="338"/>
      <c r="Q36" s="338">
        <f>SUM(Q29:Q35)</f>
        <v>0</v>
      </c>
      <c r="R36" s="338"/>
      <c r="S36" s="338">
        <f>SUM(S29:S35)</f>
        <v>0</v>
      </c>
      <c r="T36" s="338"/>
      <c r="U36" s="339"/>
      <c r="V36" s="339"/>
      <c r="W36" s="339"/>
      <c r="X36" s="339"/>
      <c r="Y36" s="339"/>
      <c r="Z36" s="340"/>
      <c r="AA36" s="340"/>
      <c r="AB36" s="340"/>
      <c r="AC36" s="340"/>
      <c r="AD36" s="340"/>
      <c r="AE36" s="340"/>
    </row>
    <row r="37" spans="1:31" s="7" customFormat="1" ht="20.25" customHeight="1">
      <c r="A37" s="181"/>
      <c r="B37" s="181"/>
      <c r="C37" s="181"/>
      <c r="D37" s="181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3"/>
      <c r="V37" s="183"/>
      <c r="W37" s="183"/>
      <c r="X37" s="183"/>
      <c r="Y37" s="183"/>
      <c r="Z37" s="184"/>
      <c r="AA37" s="184"/>
      <c r="AB37" s="184"/>
      <c r="AC37" s="184"/>
      <c r="AD37" s="184"/>
      <c r="AE37" s="184"/>
    </row>
    <row r="38" spans="1:31" s="7" customFormat="1" ht="20.25" customHeight="1">
      <c r="A38" s="181"/>
      <c r="B38" s="181"/>
      <c r="C38" s="181"/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3"/>
      <c r="V38" s="183"/>
      <c r="W38" s="183"/>
      <c r="X38" s="183"/>
      <c r="Y38" s="183"/>
      <c r="Z38" s="184"/>
      <c r="AA38" s="184"/>
      <c r="AB38" s="184"/>
      <c r="AC38" s="184"/>
      <c r="AD38" s="184"/>
      <c r="AE38" s="184"/>
    </row>
    <row r="39" spans="1:31" s="7" customFormat="1" ht="20.25" customHeight="1">
      <c r="A39" s="181"/>
      <c r="B39" s="181"/>
      <c r="C39" s="181"/>
      <c r="D39" s="181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3"/>
      <c r="V39" s="183"/>
      <c r="W39" s="183"/>
      <c r="X39" s="183"/>
      <c r="Y39" s="183"/>
      <c r="Z39" s="184"/>
      <c r="AA39" s="184"/>
      <c r="AB39" s="184"/>
      <c r="AC39" s="184"/>
      <c r="AD39" s="184"/>
      <c r="AE39" s="184"/>
    </row>
    <row r="40" spans="1:31" s="7" customFormat="1" ht="20.25" customHeight="1">
      <c r="A40" s="181"/>
      <c r="B40" s="181"/>
      <c r="C40" s="181"/>
      <c r="D40" s="181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3"/>
      <c r="V40" s="183"/>
      <c r="W40" s="183"/>
      <c r="X40" s="183"/>
      <c r="Y40" s="183"/>
      <c r="Z40" s="184"/>
      <c r="AA40" s="184"/>
      <c r="AB40" s="184"/>
      <c r="AC40" s="184"/>
      <c r="AD40" s="184"/>
      <c r="AE40" s="184"/>
    </row>
    <row r="41" spans="1:31" ht="36" customHeight="1">
      <c r="A41" s="319" t="s">
        <v>460</v>
      </c>
      <c r="B41" s="319"/>
      <c r="C41" s="319"/>
      <c r="D41" s="319"/>
      <c r="E41" s="319"/>
      <c r="F41" s="319"/>
      <c r="G41" s="136"/>
      <c r="H41" s="136"/>
      <c r="I41" s="136"/>
      <c r="J41" s="136"/>
      <c r="K41" s="136"/>
      <c r="L41" s="320" t="s">
        <v>408</v>
      </c>
      <c r="M41" s="320"/>
      <c r="N41" s="320"/>
      <c r="O41" s="320"/>
      <c r="P41" s="320"/>
      <c r="Q41" s="320"/>
      <c r="R41" s="185"/>
      <c r="S41" s="185"/>
      <c r="T41" s="185"/>
      <c r="U41" s="136"/>
      <c r="V41" s="136"/>
      <c r="W41" s="136"/>
      <c r="X41" s="136"/>
      <c r="Y41" s="136"/>
      <c r="Z41" s="136"/>
      <c r="AA41" s="199" t="s">
        <v>421</v>
      </c>
      <c r="AB41" s="199"/>
      <c r="AC41" s="199"/>
      <c r="AD41" s="136"/>
      <c r="AE41" s="136"/>
    </row>
    <row r="42" spans="1:31" ht="18.75" customHeight="1">
      <c r="A42" s="321" t="s">
        <v>466</v>
      </c>
      <c r="B42" s="321"/>
      <c r="C42" s="321"/>
      <c r="D42" s="321"/>
      <c r="E42" s="136"/>
      <c r="F42" s="136"/>
      <c r="G42" s="136"/>
      <c r="H42" s="136"/>
      <c r="I42" s="136"/>
      <c r="J42" s="136"/>
      <c r="K42" s="136"/>
      <c r="L42" s="198" t="s">
        <v>409</v>
      </c>
      <c r="M42" s="198"/>
      <c r="N42" s="198"/>
      <c r="O42" s="198"/>
      <c r="P42" s="198"/>
      <c r="Q42" s="198"/>
      <c r="R42" s="95"/>
      <c r="S42" s="95"/>
      <c r="T42" s="95"/>
      <c r="U42" s="136"/>
      <c r="V42" s="136"/>
      <c r="W42" s="136"/>
      <c r="X42" s="136"/>
      <c r="Y42" s="136"/>
      <c r="Z42" s="136"/>
      <c r="AA42" s="199"/>
      <c r="AB42" s="199"/>
      <c r="AC42" s="199"/>
      <c r="AD42" s="136"/>
      <c r="AE42" s="136"/>
    </row>
    <row r="43" spans="1:31" ht="20.399999999999999">
      <c r="A43" s="136"/>
      <c r="B43" s="136"/>
      <c r="C43" s="136"/>
      <c r="D43" s="136"/>
      <c r="E43" s="136"/>
      <c r="F43" s="13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36"/>
      <c r="X43" s="136"/>
      <c r="Y43" s="136"/>
      <c r="Z43" s="136"/>
      <c r="AA43" s="136"/>
      <c r="AB43" s="136"/>
      <c r="AC43" s="136"/>
      <c r="AD43" s="136"/>
      <c r="AE43" s="136"/>
    </row>
    <row r="44" spans="1:31" ht="20.399999999999999">
      <c r="A44" s="136"/>
      <c r="B44" s="136"/>
      <c r="C44" s="136"/>
      <c r="D44" s="136"/>
      <c r="E44" s="136"/>
      <c r="F44" s="13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36"/>
      <c r="X44" s="136"/>
      <c r="Y44" s="136"/>
      <c r="Z44" s="136"/>
      <c r="AA44" s="136"/>
      <c r="AB44" s="136"/>
      <c r="AC44" s="136"/>
      <c r="AD44" s="136"/>
      <c r="AE44" s="136"/>
    </row>
    <row r="45" spans="1:31" ht="20.399999999999999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</row>
    <row r="46" spans="1:31" ht="21" thickBot="1">
      <c r="A46" s="136"/>
      <c r="B46" s="136"/>
      <c r="C46" s="136"/>
      <c r="D46" s="136"/>
      <c r="E46" s="136"/>
      <c r="F46" s="136"/>
      <c r="G46" s="136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</row>
    <row r="47" spans="1:31" ht="20.399999999999999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</row>
    <row r="48" spans="1:31" ht="20.399999999999999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Бухгалтерия 2</cp:lastModifiedBy>
  <cp:revision/>
  <cp:lastPrinted>2025-11-07T06:28:20Z</cp:lastPrinted>
  <dcterms:created xsi:type="dcterms:W3CDTF">2003-03-13T16:00:22Z</dcterms:created>
  <dcterms:modified xsi:type="dcterms:W3CDTF">2026-02-13T08:29:14Z</dcterms:modified>
  <cp:category/>
  <cp:contentStatus/>
</cp:coreProperties>
</file>