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Фінплан зміни березень\"/>
    </mc:Choice>
  </mc:AlternateContent>
  <xr:revisionPtr revIDLastSave="0" documentId="13_ncr:1_{F834729E-2DF8-4282-BDF7-F09885BD33EC}" xr6:coauthVersionLast="47" xr6:coauthVersionMax="47" xr10:uidLastSave="{00000000-0000-0000-0000-000000000000}"/>
  <bookViews>
    <workbookView xWindow="-120" yWindow="-120" windowWidth="29040" windowHeight="15720" tabRatio="837" xr2:uid="{D80BA676-158C-4A1F-A8AA-BAFFEDD55BA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пок.'!$39:$41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фін.плану'!$A$1:$O$116</definedName>
    <definedName name="_xlnm.Print_Area" localSheetId="5">'VI-VII джер.кап.інв.'!$A$1:$AE$46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пок.'!$A$1:$J$138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14" l="1"/>
  <c r="D61" i="14"/>
  <c r="F61" i="14"/>
  <c r="I82" i="26"/>
  <c r="F128" i="14" l="1"/>
  <c r="E128" i="14"/>
  <c r="D128" i="14"/>
  <c r="D35" i="20" l="1"/>
  <c r="F111" i="20"/>
  <c r="D20" i="26"/>
  <c r="E20" i="26"/>
  <c r="H81" i="26"/>
  <c r="I81" i="26"/>
  <c r="J81" i="26"/>
  <c r="H20" i="26"/>
  <c r="H41" i="26" s="1"/>
  <c r="G20" i="26"/>
  <c r="I20" i="26"/>
  <c r="F7" i="26"/>
  <c r="H35" i="20"/>
  <c r="F55" i="26"/>
  <c r="E35" i="20"/>
  <c r="D57" i="20"/>
  <c r="E57" i="20"/>
  <c r="C128" i="14"/>
  <c r="E24" i="20"/>
  <c r="A46" i="20"/>
  <c r="F83" i="26"/>
  <c r="I11" i="26"/>
  <c r="J11" i="26"/>
  <c r="J20" i="26"/>
  <c r="G104" i="20"/>
  <c r="E104" i="20"/>
  <c r="E111" i="20" s="1"/>
  <c r="G111" i="20"/>
  <c r="J104" i="20"/>
  <c r="J111" i="20" s="1"/>
  <c r="I104" i="20"/>
  <c r="I111" i="20" s="1"/>
  <c r="H104" i="20"/>
  <c r="H111" i="20" s="1"/>
  <c r="D104" i="20" l="1"/>
  <c r="G11" i="26"/>
  <c r="G7" i="26" s="1"/>
  <c r="H11" i="26" l="1"/>
  <c r="J35" i="20"/>
  <c r="F132" i="14" l="1"/>
  <c r="F59" i="20"/>
  <c r="G35" i="20"/>
  <c r="F57" i="20"/>
  <c r="J60" i="20"/>
  <c r="F60" i="20" l="1"/>
  <c r="F58" i="20"/>
  <c r="A60" i="20"/>
  <c r="E11" i="26"/>
  <c r="E7" i="26" s="1"/>
  <c r="E41" i="26" s="1"/>
  <c r="D11" i="26"/>
  <c r="F39" i="26"/>
  <c r="B30" i="14"/>
  <c r="B24" i="14"/>
  <c r="B25" i="14"/>
  <c r="H65" i="14"/>
  <c r="C67" i="14"/>
  <c r="D67" i="14"/>
  <c r="E67" i="14"/>
  <c r="F67" i="14"/>
  <c r="K38" i="23"/>
  <c r="L38" i="23"/>
  <c r="M38" i="23"/>
  <c r="J38" i="23"/>
  <c r="G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E11" i="25"/>
  <c r="G12" i="25"/>
  <c r="L12" i="25"/>
  <c r="Q12" i="25"/>
  <c r="V12" i="25"/>
  <c r="AB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AB16" i="25"/>
  <c r="M29" i="25"/>
  <c r="M30" i="25"/>
  <c r="M31" i="25"/>
  <c r="M32" i="25"/>
  <c r="M33" i="25"/>
  <c r="M34" i="25"/>
  <c r="M35" i="25"/>
  <c r="E36" i="25"/>
  <c r="G36" i="25"/>
  <c r="I36" i="25"/>
  <c r="K36" i="25"/>
  <c r="M36" i="25"/>
  <c r="O36" i="25"/>
  <c r="Q36" i="25"/>
  <c r="S36" i="25"/>
  <c r="F7" i="24"/>
  <c r="C56" i="14" s="1"/>
  <c r="G7" i="24"/>
  <c r="D56" i="14" s="1"/>
  <c r="H7" i="24"/>
  <c r="E56" i="14" s="1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K28" i="24" s="1"/>
  <c r="B29" i="24"/>
  <c r="L29" i="24"/>
  <c r="M29" i="24"/>
  <c r="K29" i="24" s="1"/>
  <c r="B30" i="24"/>
  <c r="L30" i="24"/>
  <c r="M30" i="24"/>
  <c r="K30" i="24" s="1"/>
  <c r="B31" i="24"/>
  <c r="L31" i="24"/>
  <c r="M31" i="24"/>
  <c r="K31" i="24" s="1"/>
  <c r="B32" i="24"/>
  <c r="L32" i="24"/>
  <c r="M32" i="24"/>
  <c r="K32" i="24" s="1"/>
  <c r="B33" i="24"/>
  <c r="L33" i="24"/>
  <c r="M33" i="24"/>
  <c r="K33" i="24" s="1"/>
  <c r="B34" i="24"/>
  <c r="L34" i="24"/>
  <c r="M34" i="24"/>
  <c r="K34" i="24" s="1"/>
  <c r="B35" i="24"/>
  <c r="L35" i="24"/>
  <c r="M35" i="24"/>
  <c r="K35" i="24" s="1"/>
  <c r="B36" i="24"/>
  <c r="L36" i="24"/>
  <c r="M36" i="24"/>
  <c r="K36" i="24" s="1"/>
  <c r="B37" i="24"/>
  <c r="C37" i="24"/>
  <c r="F102" i="14"/>
  <c r="D37" i="24"/>
  <c r="E37" i="24"/>
  <c r="F37" i="24"/>
  <c r="G37" i="24"/>
  <c r="H37" i="24"/>
  <c r="I37" i="24"/>
  <c r="J37" i="24"/>
  <c r="L37" i="24"/>
  <c r="F111" i="14"/>
  <c r="M37" i="24"/>
  <c r="F8" i="26"/>
  <c r="F9" i="26"/>
  <c r="F10" i="26"/>
  <c r="F11" i="26"/>
  <c r="F12" i="26"/>
  <c r="F13" i="26"/>
  <c r="F14" i="26"/>
  <c r="C15" i="26"/>
  <c r="C7" i="26"/>
  <c r="D15" i="26"/>
  <c r="E15" i="26"/>
  <c r="G15" i="26"/>
  <c r="H15" i="26"/>
  <c r="H7" i="26" s="1"/>
  <c r="I15" i="26"/>
  <c r="I7" i="26"/>
  <c r="J15" i="26"/>
  <c r="J7" i="26" s="1"/>
  <c r="F16" i="26"/>
  <c r="F17" i="26"/>
  <c r="F18" i="26"/>
  <c r="F19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C34" i="26"/>
  <c r="C28" i="26"/>
  <c r="D34" i="26"/>
  <c r="D28" i="26" s="1"/>
  <c r="E34" i="26"/>
  <c r="E28" i="26" s="1"/>
  <c r="G34" i="26"/>
  <c r="G28" i="26"/>
  <c r="H34" i="26"/>
  <c r="H28" i="26" s="1"/>
  <c r="I34" i="26"/>
  <c r="I28" i="26"/>
  <c r="J34" i="26"/>
  <c r="J28" i="26" s="1"/>
  <c r="F36" i="26"/>
  <c r="F34" i="26" s="1"/>
  <c r="F37" i="26"/>
  <c r="F38" i="26"/>
  <c r="F40" i="26"/>
  <c r="C43" i="26"/>
  <c r="D43" i="26"/>
  <c r="E43" i="26"/>
  <c r="G43" i="26"/>
  <c r="F43" i="26" s="1"/>
  <c r="H43" i="26"/>
  <c r="I43" i="26"/>
  <c r="J43" i="26"/>
  <c r="F44" i="26"/>
  <c r="F45" i="26"/>
  <c r="F46" i="26"/>
  <c r="F47" i="26"/>
  <c r="F48" i="26"/>
  <c r="F49" i="26"/>
  <c r="F50" i="26"/>
  <c r="F52" i="26"/>
  <c r="F53" i="26"/>
  <c r="C54" i="26"/>
  <c r="C51" i="26" s="1"/>
  <c r="C61" i="26" s="1"/>
  <c r="D54" i="26"/>
  <c r="D51" i="26" s="1"/>
  <c r="D61" i="26" s="1"/>
  <c r="E54" i="26"/>
  <c r="E51" i="26" s="1"/>
  <c r="E61" i="26" s="1"/>
  <c r="G54" i="26"/>
  <c r="G51" i="26" s="1"/>
  <c r="H54" i="26"/>
  <c r="H51" i="26" s="1"/>
  <c r="H61" i="26" s="1"/>
  <c r="I54" i="26"/>
  <c r="I51" i="26" s="1"/>
  <c r="I61" i="26" s="1"/>
  <c r="J54" i="26"/>
  <c r="J51" i="26"/>
  <c r="J61" i="26" s="1"/>
  <c r="F56" i="26"/>
  <c r="F57" i="26"/>
  <c r="F58" i="26"/>
  <c r="F59" i="26"/>
  <c r="F60" i="26"/>
  <c r="F64" i="26"/>
  <c r="C65" i="26"/>
  <c r="C63" i="26" s="1"/>
  <c r="D65" i="26"/>
  <c r="D63" i="26" s="1"/>
  <c r="E65" i="26"/>
  <c r="E63" i="26" s="1"/>
  <c r="G65" i="26"/>
  <c r="G63" i="26" s="1"/>
  <c r="H65" i="26"/>
  <c r="H63" i="26" s="1"/>
  <c r="I65" i="26"/>
  <c r="I63" i="26" s="1"/>
  <c r="J65" i="26"/>
  <c r="J63" i="26" s="1"/>
  <c r="F66" i="26"/>
  <c r="F67" i="26"/>
  <c r="F68" i="26"/>
  <c r="F69" i="26"/>
  <c r="F71" i="26"/>
  <c r="C72" i="26"/>
  <c r="C70" i="26" s="1"/>
  <c r="D72" i="26"/>
  <c r="D70" i="26" s="1"/>
  <c r="D80" i="26" s="1"/>
  <c r="E72" i="26"/>
  <c r="E70" i="26" s="1"/>
  <c r="G72" i="26"/>
  <c r="G70" i="26" s="1"/>
  <c r="H72" i="26"/>
  <c r="H70" i="26" s="1"/>
  <c r="I72" i="26"/>
  <c r="I70" i="26"/>
  <c r="I80" i="26"/>
  <c r="J72" i="26"/>
  <c r="J70" i="26"/>
  <c r="F73" i="26"/>
  <c r="F74" i="26"/>
  <c r="F75" i="26"/>
  <c r="F76" i="26"/>
  <c r="F77" i="26"/>
  <c r="F78" i="26"/>
  <c r="F79" i="26"/>
  <c r="I10" i="23"/>
  <c r="F11" i="23"/>
  <c r="G11" i="23"/>
  <c r="H11" i="23"/>
  <c r="I11" i="23"/>
  <c r="J11" i="23"/>
  <c r="K11" i="23"/>
  <c r="L11" i="23"/>
  <c r="M11" i="23"/>
  <c r="F12" i="23"/>
  <c r="G12" i="23"/>
  <c r="H12" i="23"/>
  <c r="J12" i="23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5" i="23"/>
  <c r="F49" i="14"/>
  <c r="I26" i="23"/>
  <c r="F50" i="14"/>
  <c r="I27" i="23"/>
  <c r="I28" i="23"/>
  <c r="I39" i="23"/>
  <c r="F52" i="14"/>
  <c r="I29" i="23"/>
  <c r="I30" i="23"/>
  <c r="I31" i="23"/>
  <c r="I32" i="23"/>
  <c r="F33" i="23"/>
  <c r="G33" i="23"/>
  <c r="H33" i="23"/>
  <c r="J33" i="23"/>
  <c r="K33" i="23"/>
  <c r="L33" i="23"/>
  <c r="M33" i="23"/>
  <c r="I34" i="23"/>
  <c r="I35" i="23"/>
  <c r="I36" i="23"/>
  <c r="I37" i="23"/>
  <c r="I40" i="23"/>
  <c r="F53" i="14"/>
  <c r="I42" i="23"/>
  <c r="I43" i="23"/>
  <c r="F44" i="23"/>
  <c r="G44" i="23"/>
  <c r="H44" i="23"/>
  <c r="I44" i="23"/>
  <c r="I45" i="23"/>
  <c r="I46" i="23"/>
  <c r="D16" i="20"/>
  <c r="G16" i="20"/>
  <c r="J16" i="20"/>
  <c r="M16" i="20"/>
  <c r="F23" i="20"/>
  <c r="F43" i="14" s="1"/>
  <c r="C24" i="20"/>
  <c r="C34" i="20" s="1"/>
  <c r="D24" i="20"/>
  <c r="D34" i="20" s="1"/>
  <c r="D80" i="20" s="1"/>
  <c r="E44" i="14"/>
  <c r="G24" i="20"/>
  <c r="G34" i="20" s="1"/>
  <c r="H24" i="20"/>
  <c r="H34" i="20" s="1"/>
  <c r="I24" i="20"/>
  <c r="J24" i="20"/>
  <c r="F25" i="20"/>
  <c r="F26" i="20"/>
  <c r="F27" i="20"/>
  <c r="F28" i="20"/>
  <c r="F29" i="20"/>
  <c r="F30" i="20"/>
  <c r="F31" i="20"/>
  <c r="F33" i="20"/>
  <c r="C35" i="20"/>
  <c r="I35" i="20"/>
  <c r="I100" i="20" s="1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C61" i="20"/>
  <c r="D61" i="20"/>
  <c r="E61" i="20"/>
  <c r="G61" i="20"/>
  <c r="H61" i="20"/>
  <c r="I61" i="20"/>
  <c r="J61" i="20"/>
  <c r="F62" i="20"/>
  <c r="F63" i="20"/>
  <c r="F64" i="20"/>
  <c r="F65" i="20"/>
  <c r="F66" i="20"/>
  <c r="F67" i="20"/>
  <c r="F68" i="20"/>
  <c r="C69" i="20"/>
  <c r="D69" i="20"/>
  <c r="E69" i="20"/>
  <c r="E99" i="20" s="1"/>
  <c r="G69" i="20"/>
  <c r="G99" i="20" s="1"/>
  <c r="H69" i="20"/>
  <c r="I69" i="20"/>
  <c r="J69" i="20"/>
  <c r="F70" i="20"/>
  <c r="F71" i="20"/>
  <c r="F72" i="20"/>
  <c r="C73" i="20"/>
  <c r="D73" i="20"/>
  <c r="E73" i="20"/>
  <c r="G73" i="20"/>
  <c r="H73" i="20"/>
  <c r="I73" i="20"/>
  <c r="J73" i="20"/>
  <c r="F74" i="20"/>
  <c r="F75" i="20"/>
  <c r="F76" i="20"/>
  <c r="F77" i="20"/>
  <c r="F78" i="20"/>
  <c r="F79" i="20"/>
  <c r="F81" i="20"/>
  <c r="F82" i="20"/>
  <c r="F83" i="20"/>
  <c r="F84" i="20"/>
  <c r="C85" i="20"/>
  <c r="D85" i="20"/>
  <c r="E85" i="20"/>
  <c r="G85" i="20"/>
  <c r="H85" i="20"/>
  <c r="I85" i="20"/>
  <c r="J85" i="20"/>
  <c r="F86" i="20"/>
  <c r="F87" i="20"/>
  <c r="C88" i="20"/>
  <c r="D88" i="20"/>
  <c r="E88" i="20"/>
  <c r="G88" i="20"/>
  <c r="H88" i="20"/>
  <c r="I88" i="20"/>
  <c r="J88" i="20"/>
  <c r="F89" i="20"/>
  <c r="F90" i="20"/>
  <c r="F92" i="20"/>
  <c r="F93" i="20"/>
  <c r="F94" i="20"/>
  <c r="F95" i="20"/>
  <c r="F101" i="20"/>
  <c r="F105" i="20"/>
  <c r="F104" i="20" s="1"/>
  <c r="F106" i="20"/>
  <c r="F107" i="20"/>
  <c r="F119" i="14" s="1"/>
  <c r="F108" i="20"/>
  <c r="F109" i="20"/>
  <c r="F110" i="20"/>
  <c r="C111" i="20"/>
  <c r="D111" i="20"/>
  <c r="C43" i="14"/>
  <c r="C76" i="14"/>
  <c r="D43" i="14"/>
  <c r="E43" i="14"/>
  <c r="G45" i="14"/>
  <c r="H45" i="14"/>
  <c r="I45" i="14"/>
  <c r="J45" i="14"/>
  <c r="C49" i="14"/>
  <c r="D49" i="14"/>
  <c r="E49" i="14"/>
  <c r="C50" i="14"/>
  <c r="D50" i="14"/>
  <c r="E50" i="14"/>
  <c r="C51" i="14"/>
  <c r="D51" i="14"/>
  <c r="E51" i="14"/>
  <c r="F51" i="14"/>
  <c r="C52" i="14"/>
  <c r="D52" i="14"/>
  <c r="E52" i="14"/>
  <c r="C53" i="14"/>
  <c r="D53" i="14"/>
  <c r="E53" i="14"/>
  <c r="G59" i="14"/>
  <c r="H59" i="14"/>
  <c r="I59" i="14"/>
  <c r="J59" i="14"/>
  <c r="C70" i="14"/>
  <c r="D70" i="14"/>
  <c r="E70" i="14"/>
  <c r="F70" i="14"/>
  <c r="C71" i="14"/>
  <c r="D71" i="14"/>
  <c r="E71" i="14"/>
  <c r="F71" i="14"/>
  <c r="C73" i="14"/>
  <c r="D73" i="14"/>
  <c r="E73" i="14"/>
  <c r="F73" i="14"/>
  <c r="C74" i="14"/>
  <c r="D74" i="14"/>
  <c r="E74" i="14"/>
  <c r="F74" i="14"/>
  <c r="C75" i="14"/>
  <c r="D75" i="14"/>
  <c r="E75" i="14"/>
  <c r="F75" i="14"/>
  <c r="C81" i="14"/>
  <c r="D81" i="14"/>
  <c r="E81" i="14"/>
  <c r="F81" i="14"/>
  <c r="C103" i="14"/>
  <c r="D103" i="14"/>
  <c r="E103" i="14"/>
  <c r="F104" i="14"/>
  <c r="F105" i="14"/>
  <c r="F106" i="14"/>
  <c r="C107" i="14"/>
  <c r="D107" i="14"/>
  <c r="E107" i="14"/>
  <c r="F108" i="14"/>
  <c r="F109" i="14"/>
  <c r="F110" i="14"/>
  <c r="C113" i="14"/>
  <c r="D113" i="14"/>
  <c r="E113" i="14"/>
  <c r="F113" i="14"/>
  <c r="C119" i="14"/>
  <c r="C125" i="14" s="1"/>
  <c r="D119" i="14"/>
  <c r="E119" i="14"/>
  <c r="G125" i="14"/>
  <c r="H125" i="14"/>
  <c r="I125" i="14"/>
  <c r="J125" i="14"/>
  <c r="C126" i="14"/>
  <c r="D126" i="14"/>
  <c r="E126" i="14"/>
  <c r="F126" i="14"/>
  <c r="C127" i="14"/>
  <c r="D127" i="14"/>
  <c r="E127" i="14"/>
  <c r="F127" i="14"/>
  <c r="C132" i="14"/>
  <c r="D132" i="14"/>
  <c r="E132" i="14"/>
  <c r="C133" i="14"/>
  <c r="D133" i="14"/>
  <c r="E133" i="14"/>
  <c r="F133" i="14"/>
  <c r="F47" i="23"/>
  <c r="C54" i="14"/>
  <c r="I12" i="23"/>
  <c r="I34" i="20"/>
  <c r="AA14" i="25"/>
  <c r="AD16" i="25"/>
  <c r="Q16" i="25"/>
  <c r="C20" i="26"/>
  <c r="C41" i="26"/>
  <c r="F72" i="26"/>
  <c r="AA15" i="25"/>
  <c r="AA10" i="25"/>
  <c r="J34" i="20"/>
  <c r="I24" i="23"/>
  <c r="AA13" i="25"/>
  <c r="AA11" i="25"/>
  <c r="AC16" i="25"/>
  <c r="AA16" i="25" s="1"/>
  <c r="H99" i="20" l="1"/>
  <c r="F103" i="14"/>
  <c r="F125" i="14"/>
  <c r="D65" i="14"/>
  <c r="G47" i="23"/>
  <c r="D54" i="14" s="1"/>
  <c r="E81" i="26"/>
  <c r="D7" i="26"/>
  <c r="D41" i="26" s="1"/>
  <c r="C44" i="14"/>
  <c r="C77" i="14" s="1"/>
  <c r="L16" i="25"/>
  <c r="I99" i="20"/>
  <c r="E125" i="14"/>
  <c r="D125" i="14"/>
  <c r="M47" i="23"/>
  <c r="L47" i="23"/>
  <c r="F54" i="26"/>
  <c r="I33" i="23"/>
  <c r="I38" i="23"/>
  <c r="K47" i="23"/>
  <c r="H47" i="23"/>
  <c r="E54" i="14" s="1"/>
  <c r="F35" i="20"/>
  <c r="F85" i="20"/>
  <c r="C99" i="20"/>
  <c r="E65" i="14"/>
  <c r="D76" i="14"/>
  <c r="D99" i="20"/>
  <c r="F24" i="20"/>
  <c r="G100" i="20"/>
  <c r="H100" i="20"/>
  <c r="I102" i="20"/>
  <c r="J100" i="20"/>
  <c r="F73" i="20"/>
  <c r="J80" i="20"/>
  <c r="J102" i="20" s="1"/>
  <c r="E76" i="14"/>
  <c r="F76" i="14"/>
  <c r="J99" i="20"/>
  <c r="C100" i="20"/>
  <c r="E34" i="20"/>
  <c r="E80" i="20" s="1"/>
  <c r="E60" i="14" s="1"/>
  <c r="E77" i="14"/>
  <c r="E45" i="14"/>
  <c r="D44" i="14"/>
  <c r="D91" i="20"/>
  <c r="D96" i="20" s="1"/>
  <c r="G8" i="23" s="1"/>
  <c r="G22" i="23" s="1"/>
  <c r="E100" i="20"/>
  <c r="D100" i="20"/>
  <c r="C80" i="20"/>
  <c r="G80" i="26"/>
  <c r="F63" i="26"/>
  <c r="G41" i="26"/>
  <c r="G81" i="26" s="1"/>
  <c r="E80" i="26"/>
  <c r="G61" i="26"/>
  <c r="F61" i="26" s="1"/>
  <c r="J80" i="26"/>
  <c r="F51" i="26"/>
  <c r="F107" i="14"/>
  <c r="F88" i="20"/>
  <c r="F69" i="20"/>
  <c r="H80" i="20"/>
  <c r="F61" i="20"/>
  <c r="G80" i="20"/>
  <c r="E61" i="14"/>
  <c r="G65" i="14"/>
  <c r="F65" i="14"/>
  <c r="J47" i="23"/>
  <c r="F70" i="26"/>
  <c r="H80" i="26"/>
  <c r="F65" i="26"/>
  <c r="C80" i="26"/>
  <c r="C81" i="26" s="1"/>
  <c r="C84" i="26" s="1"/>
  <c r="F28" i="26"/>
  <c r="J41" i="26"/>
  <c r="F24" i="26"/>
  <c r="F15" i="26"/>
  <c r="K37" i="24"/>
  <c r="I7" i="24"/>
  <c r="F56" i="14" s="1"/>
  <c r="AE16" i="25"/>
  <c r="G16" i="25"/>
  <c r="AA12" i="25"/>
  <c r="V16" i="25"/>
  <c r="D81" i="26" l="1"/>
  <c r="D84" i="26" s="1"/>
  <c r="C45" i="14"/>
  <c r="E84" i="26"/>
  <c r="F99" i="20"/>
  <c r="F80" i="20"/>
  <c r="I47" i="23"/>
  <c r="F54" i="14" s="1"/>
  <c r="F100" i="20"/>
  <c r="F34" i="20"/>
  <c r="F44" i="14"/>
  <c r="J91" i="20"/>
  <c r="J96" i="20" s="1"/>
  <c r="M8" i="23" s="1"/>
  <c r="M22" i="23" s="1"/>
  <c r="I96" i="20"/>
  <c r="I98" i="20" s="1"/>
  <c r="D60" i="14"/>
  <c r="E102" i="20"/>
  <c r="E46" i="14" s="1"/>
  <c r="E62" i="14" s="1"/>
  <c r="D102" i="20"/>
  <c r="D46" i="14" s="1"/>
  <c r="D62" i="14" s="1"/>
  <c r="E91" i="20"/>
  <c r="E96" i="20" s="1"/>
  <c r="H8" i="23" s="1"/>
  <c r="H22" i="23" s="1"/>
  <c r="D77" i="14"/>
  <c r="D45" i="14"/>
  <c r="D47" i="14"/>
  <c r="D63" i="14" s="1"/>
  <c r="D98" i="20"/>
  <c r="D97" i="20"/>
  <c r="C60" i="14"/>
  <c r="C102" i="20"/>
  <c r="C46" i="14" s="1"/>
  <c r="C91" i="20"/>
  <c r="C96" i="20" s="1"/>
  <c r="G84" i="26"/>
  <c r="V17" i="25"/>
  <c r="G17" i="25"/>
  <c r="L17" i="25"/>
  <c r="Q17" i="25"/>
  <c r="I41" i="26"/>
  <c r="F20" i="26"/>
  <c r="F41" i="26" s="1"/>
  <c r="F80" i="26"/>
  <c r="H84" i="26"/>
  <c r="G91" i="20"/>
  <c r="G96" i="20" s="1"/>
  <c r="G102" i="20"/>
  <c r="H91" i="20"/>
  <c r="H96" i="20" s="1"/>
  <c r="H102" i="20"/>
  <c r="F91" i="20" l="1"/>
  <c r="F96" i="20" s="1"/>
  <c r="D69" i="14"/>
  <c r="F77" i="14"/>
  <c r="F45" i="14"/>
  <c r="L8" i="23"/>
  <c r="L22" i="23" s="1"/>
  <c r="J97" i="20"/>
  <c r="J98" i="20"/>
  <c r="I97" i="20"/>
  <c r="E69" i="14"/>
  <c r="D68" i="14"/>
  <c r="E68" i="14"/>
  <c r="D64" i="14"/>
  <c r="D59" i="14"/>
  <c r="E97" i="20"/>
  <c r="E98" i="20"/>
  <c r="E47" i="14"/>
  <c r="E63" i="14" s="1"/>
  <c r="F8" i="23"/>
  <c r="F22" i="23" s="1"/>
  <c r="C98" i="20"/>
  <c r="C47" i="14"/>
  <c r="C97" i="20"/>
  <c r="C62" i="14"/>
  <c r="C69" i="14"/>
  <c r="C68" i="14"/>
  <c r="AA17" i="25"/>
  <c r="K8" i="23"/>
  <c r="K22" i="23" s="1"/>
  <c r="H97" i="20"/>
  <c r="H98" i="20"/>
  <c r="F60" i="14"/>
  <c r="F102" i="20"/>
  <c r="J8" i="23"/>
  <c r="J22" i="23" s="1"/>
  <c r="G98" i="20"/>
  <c r="G97" i="20"/>
  <c r="I84" i="26"/>
  <c r="J82" i="26" s="1"/>
  <c r="J84" i="26" s="1"/>
  <c r="F81" i="26" l="1"/>
  <c r="F84" i="26" s="1"/>
  <c r="E64" i="14"/>
  <c r="E59" i="14"/>
  <c r="C63" i="14"/>
  <c r="C64" i="14"/>
  <c r="C59" i="14"/>
  <c r="I8" i="23"/>
  <c r="I22" i="23" s="1"/>
  <c r="F97" i="20"/>
  <c r="F98" i="20"/>
  <c r="F47" i="14"/>
  <c r="F69" i="14"/>
  <c r="F68" i="14"/>
  <c r="F62" i="14"/>
  <c r="F63" i="14" l="1"/>
  <c r="F64" i="14"/>
  <c r="F59" i="14"/>
</calcChain>
</file>

<file path=xl/sharedStrings.xml><?xml version="1.0" encoding="utf-8"?>
<sst xmlns="http://schemas.openxmlformats.org/spreadsheetml/2006/main" count="1439" uniqueCount="444">
  <si>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</si>
  <si>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</si>
  <si>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</si>
  <si>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</si>
  <si>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</si>
  <si>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</si>
  <si>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</si>
  <si>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</si>
  <si>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</si>
  <si>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</si>
  <si>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</si>
  <si>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</si>
  <si>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</si>
  <si>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</si>
  <si>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</si>
  <si>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</si>
  <si>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</si>
  <si>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</si>
  <si>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</si>
  <si>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</si>
  <si>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</si>
  <si>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</si>
  <si>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</si>
  <si>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</si>
  <si>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</si>
  <si>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</si>
  <si>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</si>
  <si>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</si>
  <si>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</si>
  <si>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</si>
  <si>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</si>
  <si>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</si>
  <si>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</si>
  <si>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</si>
  <si>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</si>
  <si>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</si>
  <si>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</si>
  <si>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</si>
  <si>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</si>
  <si>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</si>
  <si>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</si>
  <si>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</si>
  <si>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</si>
  <si>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</si>
  <si>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</si>
  <si>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</si>
  <si>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</si>
  <si>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</si>
  <si>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</si>
  <si>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</si>
  <si>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</si>
  <si>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</si>
  <si>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</si>
  <si>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</si>
  <si>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</si>
  <si>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</si>
  <si>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</si>
  <si>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</si>
  <si>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</si>
  <si>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</si>
  <si>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</si>
  <si>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</si>
  <si>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</si>
  <si>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</si>
  <si>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</si>
  <si>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</si>
  <si>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</si>
  <si>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</si>
  <si>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</si>
  <si>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</si>
  <si>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</si>
  <si>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</si>
  <si>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</si>
  <si>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</si>
  <si>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</si>
  <si>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</si>
  <si>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</si>
  <si>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</si>
  <si>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</si>
  <si>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</si>
  <si>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</si>
  <si>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</si>
  <si>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</si>
  <si>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</si>
  <si>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</si>
  <si>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</si>
  <si>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</si>
  <si>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</si>
  <si>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</si>
  <si>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</si>
  <si>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</si>
  <si>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</si>
  <si>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</si>
  <si>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</si>
  <si>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</si>
  <si>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</si>
  <si>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</si>
  <si>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</si>
  <si>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</si>
  <si>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</si>
  <si>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</si>
  <si>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</si>
  <si>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</si>
  <si>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</si>
  <si>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</si>
  <si>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</si>
  <si>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</si>
  <si>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</si>
  <si>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</si>
  <si>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</si>
  <si>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</si>
  <si>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</si>
  <si>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</si>
  <si>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</si>
  <si>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</si>
  <si>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</si>
  <si>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</si>
  <si>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</si>
  <si>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</si>
  <si>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</si>
  <si>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</si>
  <si>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</si>
  <si>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</si>
  <si>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</si>
  <si>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</si>
  <si>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</si>
  <si>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</si>
  <si>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</si>
  <si>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</si>
  <si>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</si>
  <si>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</si>
  <si>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</si>
  <si>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</si>
  <si>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</si>
  <si>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</si>
  <si>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</si>
  <si>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</si>
  <si>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</si>
  <si>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</si>
  <si>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</si>
  <si>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</si>
  <si>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</si>
  <si>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</si>
  <si>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</si>
  <si>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</si>
  <si>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</si>
  <si>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</si>
  <si>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</si>
  <si>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</si>
  <si>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</si>
  <si>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</si>
  <si>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</si>
  <si>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</si>
  <si>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</si>
  <si>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</si>
  <si>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</si>
  <si>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</si>
  <si>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_____ минулий рік</t>
  </si>
  <si>
    <t>Плановий показник поточного_____ року</t>
  </si>
  <si>
    <t>Фактичний показник поточного року за останній звітний період _________________________</t>
  </si>
  <si>
    <t>Плановий ______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</si>
  <si>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</si>
  <si>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</si>
  <si>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</si>
  <si>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</si>
  <si>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</si>
  <si>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</si>
  <si>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</si>
  <si>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</si>
  <si>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</si>
  <si>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</si>
  <si>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</si>
  <si>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</si>
  <si>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</si>
  <si>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</si>
  <si>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</si>
  <si>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</si>
  <si>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</si>
  <si>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</si>
  <si>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</si>
  <si>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</si>
  <si>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</si>
  <si>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</si>
  <si>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</si>
  <si>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</si>
  <si>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</si>
  <si>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</si>
  <si>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</si>
  <si>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</si>
  <si>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</si>
  <si>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</si>
  <si>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</si>
  <si>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</si>
  <si>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</si>
  <si>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</si>
  <si>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</si>
  <si>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</si>
  <si>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</si>
  <si>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</si>
  <si>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</si>
  <si>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</si>
  <si>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</si>
  <si>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</si>
  <si>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</si>
  <si>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</si>
  <si>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</si>
  <si>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</si>
  <si>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</si>
  <si>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</si>
  <si>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</si>
  <si>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</si>
  <si>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</si>
  <si>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</si>
  <si>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</si>
  <si>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</si>
  <si>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</si>
  <si>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</si>
  <si>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</si>
  <si>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</si>
  <si>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</si>
  <si>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</si>
  <si>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</si>
  <si>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</si>
  <si>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</si>
  <si>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</si>
  <si>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</si>
  <si>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</si>
  <si>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</si>
  <si>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</si>
  <si>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</si>
  <si>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</si>
  <si>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</si>
  <si>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</si>
  <si>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</si>
  <si>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</si>
  <si>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</si>
  <si>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</si>
  <si>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</si>
  <si>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</si>
  <si>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</si>
  <si>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</si>
  <si>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</si>
  <si>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</si>
  <si>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</si>
  <si>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</si>
  <si>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</si>
  <si>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</si>
  <si>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</si>
  <si>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</si>
  <si>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</si>
  <si>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>IІ. Розрахунки з бюджетом</t>
  </si>
  <si>
    <t>Факт минулого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</si>
  <si>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</si>
  <si>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</si>
  <si>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</si>
  <si>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</si>
  <si>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</si>
  <si>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</si>
  <si>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</si>
  <si>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</si>
  <si>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</si>
  <si>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</si>
  <si>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</si>
  <si>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</si>
  <si>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</si>
  <si>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</si>
  <si>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</si>
  <si>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</si>
  <si>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</si>
  <si>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</si>
  <si>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</si>
  <si>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</si>
  <si>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</si>
  <si>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</si>
  <si>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</si>
  <si>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</si>
  <si>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</si>
  <si>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</si>
  <si>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</si>
  <si>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</si>
  <si>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</si>
  <si>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</si>
  <si>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</si>
  <si>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</si>
  <si>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</si>
  <si>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</si>
  <si>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</si>
  <si>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</si>
  <si>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</si>
  <si>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</si>
  <si>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</si>
  <si>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</si>
  <si>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</si>
  <si>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</si>
  <si>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</si>
  <si>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</si>
  <si>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</si>
  <si>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</si>
  <si>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</si>
  <si>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</si>
  <si>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</si>
  <si>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</si>
  <si>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</si>
  <si>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</si>
  <si>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</si>
  <si>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</si>
  <si>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</si>
  <si>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</si>
  <si>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</si>
  <si>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</si>
  <si>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</si>
  <si>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</si>
  <si>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</si>
  <si>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</si>
  <si>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</si>
  <si>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</si>
  <si>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</si>
  <si>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</si>
  <si>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</si>
  <si>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</si>
  <si>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</si>
  <si>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</si>
  <si>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</si>
  <si>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</si>
  <si>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</si>
  <si>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</si>
  <si>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</si>
  <si>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</si>
  <si>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</si>
  <si>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</si>
  <si>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</si>
  <si>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</si>
  <si>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</si>
  <si>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</si>
  <si>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</si>
  <si>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</si>
  <si>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</si>
  <si>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</si>
  <si>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</si>
  <si>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</si>
  <si>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</si>
  <si>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</si>
  <si>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</si>
  <si>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</si>
  <si>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</si>
  <si>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</si>
  <si>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</si>
  <si>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</si>
  <si>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</si>
  <si>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</si>
  <si>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</si>
  <si>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</si>
  <si>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</si>
  <si>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</si>
  <si>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</si>
  <si>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</si>
  <si>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</si>
  <si>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</si>
  <si>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</si>
  <si>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</si>
  <si>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</si>
  <si>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</si>
  <si>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</si>
  <si>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</si>
  <si>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</si>
  <si>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</si>
  <si>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</si>
  <si>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</si>
  <si>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</si>
  <si>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</si>
  <si>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</si>
  <si>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</si>
  <si>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</si>
  <si>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</si>
  <si>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</si>
  <si>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</si>
  <si>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</si>
  <si>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</si>
  <si>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</si>
  <si>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</si>
  <si>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</si>
  <si>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</si>
  <si>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</si>
  <si>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</si>
  <si>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</si>
  <si>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</si>
  <si>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</si>
  <si>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</si>
  <si>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</si>
  <si>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</si>
  <si>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</si>
  <si>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</si>
  <si>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</si>
  <si>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</si>
  <si>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</si>
  <si>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</si>
  <si>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</si>
  <si>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</si>
  <si>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</si>
  <si>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</si>
  <si>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</si>
  <si>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</si>
  <si>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</si>
  <si>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</si>
  <si>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</si>
  <si>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</si>
  <si>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</si>
  <si>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</si>
  <si>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</si>
  <si>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</si>
  <si>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</si>
  <si>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</si>
  <si>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Комунальне некомерційне підприємство "Ветеранський простір "Чернігівської міської ради</t>
  </si>
  <si>
    <t xml:space="preserve">Комунальне підприємство </t>
  </si>
  <si>
    <t>тис. грн</t>
  </si>
  <si>
    <t>Сергій ДОВБИШ</t>
  </si>
  <si>
    <t>88.99</t>
  </si>
  <si>
    <r>
      <t xml:space="preserve">на  </t>
    </r>
    <r>
      <rPr>
        <b/>
        <u/>
        <sz val="14"/>
        <color theme="1"/>
        <rFont val="Times New Roman"/>
        <family val="1"/>
        <charset val="204"/>
      </rPr>
      <t>2026</t>
    </r>
    <r>
      <rPr>
        <b/>
        <sz val="14"/>
        <color theme="1"/>
        <rFont val="Times New Roman"/>
        <family val="1"/>
        <charset val="204"/>
      </rPr>
      <t xml:space="preserve"> рік</t>
    </r>
  </si>
  <si>
    <t>Плановий рік
(усього) 2026</t>
  </si>
  <si>
    <t>амортизація</t>
  </si>
  <si>
    <t>Плановий рік 
(усього) 2026</t>
  </si>
  <si>
    <t>службові відрядження</t>
  </si>
  <si>
    <t>1051/1</t>
  </si>
  <si>
    <t>1051/2</t>
  </si>
  <si>
    <t>адміністративні витрати</t>
  </si>
  <si>
    <t>1051/3</t>
  </si>
  <si>
    <t>-</t>
  </si>
  <si>
    <t>Власне ім'я ПРІЗВИЩЕ</t>
  </si>
  <si>
    <t>капітальний ремонт (реконструкція)</t>
  </si>
  <si>
    <t>витрати на енергоносії та предмети і матеріалт</t>
  </si>
  <si>
    <t>Плановий
рік 
(усього) 2026</t>
  </si>
  <si>
    <t>Директор КНП "Ветеранський простір" ЧМР</t>
  </si>
  <si>
    <t xml:space="preserve">План поточного  року </t>
  </si>
  <si>
    <t>План  поточного року 2025р</t>
  </si>
  <si>
    <t xml:space="preserve"> Пргноз 2025 на поточний рік
року</t>
  </si>
  <si>
    <t>План поточного року 2025</t>
  </si>
  <si>
    <t>Прогноз
на поточний рік 2025</t>
  </si>
  <si>
    <t>План
поточного року 2025</t>
  </si>
  <si>
    <t>Прогноз
на поточний
 рік 2025</t>
  </si>
  <si>
    <t xml:space="preserve">Прогноз
на поточний рік </t>
  </si>
  <si>
    <t xml:space="preserve">Плановий
рік </t>
  </si>
  <si>
    <t xml:space="preserve">Рішення виконавчого комітету </t>
  </si>
  <si>
    <t>Чернігівської міської ради</t>
  </si>
  <si>
    <r>
      <rPr>
        <u/>
        <sz val="16"/>
        <color theme="1"/>
        <rFont val="Times New Roman"/>
        <family val="1"/>
        <charset val="204"/>
      </rPr>
      <t xml:space="preserve">28 квітня </t>
    </r>
    <r>
      <rPr>
        <sz val="16"/>
        <color theme="1"/>
        <rFont val="Times New Roman"/>
        <family val="1"/>
        <charset val="204"/>
      </rPr>
      <t>2026 року     №</t>
    </r>
    <r>
      <rPr>
        <u/>
        <sz val="16"/>
        <color theme="1"/>
        <rFont val="Times New Roman"/>
        <family val="1"/>
        <charset val="204"/>
      </rPr>
      <t xml:space="preserve"> 218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</si>
</sst>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  <numFmt numFmtId="182" formatCode="#,##0.0;\(#,##0.0\)"/>
  </numFmts>
  <fonts count="8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66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173" fontId="5" fillId="0" borderId="3" xfId="0" applyNumberFormat="1" applyFont="1" applyBorder="1" applyAlignment="1">
      <alignment horizontal="center" vertical="center" wrapText="1"/>
    </xf>
    <xf numFmtId="17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5" fillId="0" borderId="3" xfId="243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3" xfId="243" applyFont="1" applyBorder="1" applyAlignment="1">
      <alignment horizontal="center" vertical="center"/>
    </xf>
    <xf numFmtId="17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173" fontId="4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/>
    </xf>
    <xf numFmtId="173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0" fontId="69" fillId="0" borderId="0" xfId="0" applyFont="1" applyAlignment="1">
      <alignment horizontal="right" vertical="center"/>
    </xf>
    <xf numFmtId="0" fontId="69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Alignment="1">
      <alignment horizontal="center" vertical="center"/>
    </xf>
    <xf numFmtId="0" fontId="5" fillId="0" borderId="0" xfId="243" applyFont="1" applyAlignment="1">
      <alignment horizontal="left" vertical="center" wrapText="1"/>
    </xf>
    <xf numFmtId="173" fontId="5" fillId="0" borderId="0" xfId="243" applyNumberFormat="1" applyFont="1" applyAlignment="1">
      <alignment horizontal="center" vertical="center" wrapText="1"/>
    </xf>
    <xf numFmtId="173" fontId="5" fillId="0" borderId="0" xfId="243" applyNumberFormat="1" applyFont="1" applyAlignment="1">
      <alignment horizontal="right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Font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14" xfId="0" quotePrefix="1" applyFont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Border="1" applyAlignment="1">
      <alignment horizontal="left" vertical="center" wrapText="1"/>
    </xf>
    <xf numFmtId="172" fontId="5" fillId="0" borderId="3" xfId="0" applyNumberFormat="1" applyFont="1" applyBorder="1" applyAlignment="1">
      <alignment horizontal="center" vertical="center" wrapText="1"/>
    </xf>
    <xf numFmtId="172" fontId="5" fillId="0" borderId="3" xfId="0" applyNumberFormat="1" applyFont="1" applyBorder="1" applyAlignment="1">
      <alignment horizontal="right" vertical="center" wrapText="1"/>
    </xf>
    <xf numFmtId="0" fontId="4" fillId="0" borderId="0" xfId="0" quotePrefix="1" applyFont="1" applyAlignment="1">
      <alignment horizontal="center" vertical="center"/>
    </xf>
    <xf numFmtId="172" fontId="4" fillId="0" borderId="0" xfId="0" applyNumberFormat="1" applyFont="1" applyAlignment="1">
      <alignment horizontal="center" vertical="center" wrapText="1"/>
    </xf>
    <xf numFmtId="172" fontId="4" fillId="0" borderId="0" xfId="0" applyNumberFormat="1" applyFont="1" applyAlignment="1">
      <alignment horizontal="right" vertical="center" wrapText="1"/>
    </xf>
    <xf numFmtId="172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67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Border="1" applyAlignment="1">
      <alignment horizontal="center" vertical="center" wrapText="1"/>
    </xf>
    <xf numFmtId="179" fontId="5" fillId="0" borderId="3" xfId="226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69" fillId="0" borderId="0" xfId="0" applyFont="1" applyAlignment="1">
      <alignment vertical="center" wrapText="1"/>
    </xf>
    <xf numFmtId="178" fontId="5" fillId="0" borderId="3" xfId="0" applyNumberFormat="1" applyFont="1" applyBorder="1" applyAlignment="1">
      <alignment horizontal="center" wrapText="1"/>
    </xf>
    <xf numFmtId="0" fontId="69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top"/>
    </xf>
    <xf numFmtId="173" fontId="6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vertical="top"/>
    </xf>
    <xf numFmtId="0" fontId="4" fillId="0" borderId="17" xfId="0" applyFont="1" applyBorder="1" applyAlignment="1">
      <alignment vertical="center" wrapText="1"/>
    </xf>
    <xf numFmtId="173" fontId="5" fillId="0" borderId="0" xfId="0" applyNumberFormat="1" applyFont="1" applyAlignment="1">
      <alignment wrapText="1"/>
    </xf>
    <xf numFmtId="0" fontId="4" fillId="0" borderId="3" xfId="0" applyFont="1" applyBorder="1" applyAlignment="1">
      <alignment horizontal="left" vertical="center" wrapText="1" shrinkToFit="1"/>
    </xf>
    <xf numFmtId="164" fontId="4" fillId="0" borderId="3" xfId="0" applyNumberFormat="1" applyFont="1" applyBorder="1" applyAlignment="1">
      <alignment horizontal="center" wrapText="1"/>
    </xf>
    <xf numFmtId="0" fontId="69" fillId="0" borderId="0" xfId="0" quotePrefix="1" applyFont="1" applyAlignment="1">
      <alignment horizontal="left" vertical="center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left" vertical="center"/>
    </xf>
    <xf numFmtId="0" fontId="69" fillId="0" borderId="0" xfId="0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49" fontId="4" fillId="0" borderId="14" xfId="0" quotePrefix="1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173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18" xfId="0" applyBorder="1"/>
    <xf numFmtId="0" fontId="4" fillId="0" borderId="16" xfId="235" applyFont="1" applyBorder="1" applyAlignment="1">
      <alignment horizontal="center" vertical="center" wrapText="1"/>
    </xf>
    <xf numFmtId="0" fontId="4" fillId="0" borderId="21" xfId="235" applyFont="1" applyBorder="1" applyAlignment="1">
      <alignment horizontal="left" vertical="center" wrapText="1"/>
    </xf>
    <xf numFmtId="0" fontId="72" fillId="0" borderId="0" xfId="0" applyFont="1"/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4" fillId="0" borderId="20" xfId="235" applyFont="1" applyBorder="1" applyAlignment="1">
      <alignment horizontal="center" vertical="center" wrapText="1"/>
    </xf>
    <xf numFmtId="0" fontId="5" fillId="30" borderId="0" xfId="0" applyFont="1" applyFill="1" applyAlignment="1">
      <alignment horizontal="center"/>
    </xf>
    <xf numFmtId="0" fontId="4" fillId="0" borderId="0" xfId="0" quotePrefix="1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/>
    </xf>
    <xf numFmtId="0" fontId="4" fillId="0" borderId="13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73" fontId="5" fillId="0" borderId="0" xfId="0" applyNumberFormat="1" applyFont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243" applyFont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Border="1" applyAlignment="1">
      <alignment horizontal="center" vertical="center" wrapText="1"/>
    </xf>
    <xf numFmtId="180" fontId="5" fillId="27" borderId="3" xfId="0" applyNumberFormat="1" applyFont="1" applyFill="1" applyBorder="1" applyAlignment="1">
      <alignment horizontal="center" vertical="center" wrapText="1"/>
    </xf>
    <xf numFmtId="180" fontId="4" fillId="27" borderId="3" xfId="0" applyNumberFormat="1" applyFont="1" applyFill="1" applyBorder="1" applyAlignment="1">
      <alignment horizontal="center" vertical="center" wrapText="1"/>
    </xf>
    <xf numFmtId="180" fontId="5" fillId="29" borderId="3" xfId="0" applyNumberFormat="1" applyFont="1" applyFill="1" applyBorder="1" applyAlignment="1">
      <alignment horizontal="center" vertical="center" wrapText="1"/>
    </xf>
    <xf numFmtId="180" fontId="4" fillId="29" borderId="3" xfId="0" applyNumberFormat="1" applyFont="1" applyFill="1" applyBorder="1" applyAlignment="1">
      <alignment horizontal="center" vertical="center" wrapText="1"/>
    </xf>
    <xf numFmtId="182" fontId="5" fillId="0" borderId="3" xfId="226" applyNumberFormat="1" applyFont="1" applyBorder="1" applyAlignment="1">
      <alignment horizontal="center" vertical="center" wrapText="1"/>
    </xf>
    <xf numFmtId="180" fontId="5" fillId="0" borderId="3" xfId="0" applyNumberFormat="1" applyFont="1" applyBorder="1" applyAlignment="1">
      <alignment horizontal="left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5" fillId="0" borderId="3" xfId="226" applyNumberFormat="1" applyFont="1" applyBorder="1" applyAlignment="1">
      <alignment horizontal="center" vertical="center" wrapText="1"/>
    </xf>
    <xf numFmtId="182" fontId="5" fillId="0" borderId="3" xfId="226" applyNumberFormat="1" applyFont="1" applyBorder="1" applyAlignment="1">
      <alignment horizontal="right" vertical="center" wrapText="1"/>
    </xf>
    <xf numFmtId="173" fontId="5" fillId="27" borderId="3" xfId="0" applyNumberFormat="1" applyFont="1" applyFill="1" applyBorder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177" fontId="4" fillId="29" borderId="3" xfId="0" applyNumberFormat="1" applyFont="1" applyFill="1" applyBorder="1" applyAlignment="1">
      <alignment horizontal="center" vertical="center" wrapText="1"/>
    </xf>
    <xf numFmtId="164" fontId="79" fillId="0" borderId="3" xfId="0" applyNumberFormat="1" applyFont="1" applyBorder="1" applyAlignment="1">
      <alignment horizontal="center" vertical="center" wrapText="1"/>
    </xf>
    <xf numFmtId="0" fontId="80" fillId="0" borderId="0" xfId="0" applyFont="1" applyAlignment="1">
      <alignment horizontal="left" vertical="center" wrapText="1"/>
    </xf>
    <xf numFmtId="0" fontId="80" fillId="0" borderId="0" xfId="0" applyFont="1" applyAlignment="1">
      <alignment horizontal="left" wrapText="1"/>
    </xf>
    <xf numFmtId="0" fontId="80" fillId="30" borderId="0" xfId="0" applyFont="1" applyFill="1" applyAlignment="1">
      <alignment wrapText="1"/>
    </xf>
    <xf numFmtId="0" fontId="4" fillId="30" borderId="0" xfId="0" applyFont="1" applyFill="1" applyBorder="1" applyAlignment="1">
      <alignment horizontal="left" vertical="center" wrapText="1"/>
    </xf>
    <xf numFmtId="0" fontId="4" fillId="30" borderId="0" xfId="0" quotePrefix="1" applyFont="1" applyFill="1" applyBorder="1" applyAlignment="1">
      <alignment horizontal="center" vertical="center"/>
    </xf>
    <xf numFmtId="164" fontId="4" fillId="30" borderId="0" xfId="0" applyNumberFormat="1" applyFont="1" applyFill="1" applyBorder="1" applyAlignment="1">
      <alignment horizontal="center" vertical="center" wrapText="1"/>
    </xf>
    <xf numFmtId="180" fontId="4" fillId="30" borderId="0" xfId="0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left" vertical="center" wrapText="1"/>
    </xf>
    <xf numFmtId="0" fontId="5" fillId="30" borderId="0" xfId="0" quotePrefix="1" applyFont="1" applyFill="1" applyBorder="1" applyAlignment="1">
      <alignment horizontal="center" vertical="center"/>
    </xf>
    <xf numFmtId="172" fontId="5" fillId="30" borderId="0" xfId="0" applyNumberFormat="1" applyFont="1" applyFill="1" applyBorder="1" applyAlignment="1">
      <alignment horizontal="center" vertical="center" wrapText="1"/>
    </xf>
    <xf numFmtId="172" fontId="5" fillId="30" borderId="0" xfId="0" applyNumberFormat="1" applyFont="1" applyFill="1" applyBorder="1" applyAlignment="1">
      <alignment horizontal="right" vertical="center" wrapText="1"/>
    </xf>
    <xf numFmtId="0" fontId="5" fillId="30" borderId="0" xfId="0" applyFont="1" applyFill="1" applyBorder="1" applyAlignment="1" applyProtection="1">
      <alignment horizontal="left" vertical="center" wrapText="1"/>
      <protection locked="0"/>
    </xf>
    <xf numFmtId="164" fontId="5" fillId="30" borderId="0" xfId="0" applyNumberFormat="1" applyFont="1" applyFill="1" applyBorder="1" applyAlignment="1">
      <alignment horizontal="center" vertical="center" wrapText="1"/>
    </xf>
    <xf numFmtId="180" fontId="5" fillId="30" borderId="0" xfId="0" applyNumberFormat="1" applyFont="1" applyFill="1" applyBorder="1" applyAlignment="1">
      <alignment horizontal="center" vertical="center" wrapText="1"/>
    </xf>
    <xf numFmtId="173" fontId="6" fillId="30" borderId="3" xfId="0" applyNumberFormat="1" applyFont="1" applyFill="1" applyBorder="1" applyAlignment="1">
      <alignment horizontal="center" vertical="center" wrapText="1"/>
    </xf>
    <xf numFmtId="164" fontId="5" fillId="31" borderId="3" xfId="0" applyNumberFormat="1" applyFont="1" applyFill="1" applyBorder="1" applyAlignment="1">
      <alignment horizontal="center" vertical="center" wrapText="1"/>
    </xf>
    <xf numFmtId="180" fontId="5" fillId="31" borderId="3" xfId="0" applyNumberFormat="1" applyFont="1" applyFill="1" applyBorder="1" applyAlignment="1">
      <alignment horizontal="center" vertical="center" wrapText="1"/>
    </xf>
    <xf numFmtId="0" fontId="80" fillId="0" borderId="0" xfId="0" applyFont="1" applyAlignment="1">
      <alignment horizontal="left" wrapText="1"/>
    </xf>
    <xf numFmtId="0" fontId="69" fillId="0" borderId="0" xfId="0" applyFont="1" applyBorder="1" applyAlignment="1">
      <alignment horizontal="left" vertical="center"/>
    </xf>
    <xf numFmtId="0" fontId="69" fillId="0" borderId="0" xfId="0" applyFont="1" applyBorder="1" applyAlignment="1">
      <alignment horizontal="left" vertical="center" wrapText="1"/>
    </xf>
    <xf numFmtId="0" fontId="82" fillId="0" borderId="0" xfId="0" applyFont="1" applyAlignment="1">
      <alignment horizontal="left" vertical="center"/>
    </xf>
    <xf numFmtId="173" fontId="5" fillId="0" borderId="0" xfId="0" quotePrefix="1" applyNumberFormat="1" applyFont="1" applyAlignment="1">
      <alignment horizontal="center" wrapText="1"/>
    </xf>
    <xf numFmtId="173" fontId="80" fillId="0" borderId="0" xfId="0" quotePrefix="1" applyNumberFormat="1" applyFont="1" applyAlignment="1">
      <alignment horizontal="center" wrapText="1"/>
    </xf>
    <xf numFmtId="0" fontId="69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/>
    </xf>
    <xf numFmtId="0" fontId="69" fillId="0" borderId="13" xfId="0" applyFont="1" applyBorder="1" applyAlignment="1">
      <alignment horizontal="center" vertical="center" wrapText="1"/>
    </xf>
    <xf numFmtId="0" fontId="69" fillId="0" borderId="19" xfId="0" applyFont="1" applyBorder="1" applyAlignment="1">
      <alignment horizontal="center" vertical="center" wrapText="1"/>
    </xf>
    <xf numFmtId="0" fontId="69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0" fontId="69" fillId="0" borderId="0" xfId="0" applyFont="1" applyAlignment="1">
      <alignment horizontal="left" vertical="center" wrapText="1"/>
    </xf>
    <xf numFmtId="14" fontId="69" fillId="0" borderId="3" xfId="0" applyNumberFormat="1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0" fontId="69" fillId="0" borderId="15" xfId="0" applyFont="1" applyBorder="1" applyAlignment="1">
      <alignment horizontal="left" vertical="center" wrapText="1"/>
    </xf>
    <xf numFmtId="0" fontId="69" fillId="0" borderId="14" xfId="0" applyFont="1" applyBorder="1" applyAlignment="1">
      <alignment horizontal="left" vertical="center" wrapText="1"/>
    </xf>
    <xf numFmtId="0" fontId="69" fillId="0" borderId="15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4" fillId="0" borderId="13" xfId="235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4" fillId="0" borderId="20" xfId="235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74" fillId="0" borderId="0" xfId="0" applyFont="1" applyAlignment="1">
      <alignment horizontal="left" vertical="center" wrapText="1"/>
    </xf>
    <xf numFmtId="0" fontId="69" fillId="0" borderId="0" xfId="0" applyFont="1" applyBorder="1" applyAlignment="1">
      <alignment horizontal="left" vertical="center" wrapText="1"/>
    </xf>
    <xf numFmtId="0" fontId="69" fillId="0" borderId="0" xfId="0" applyFont="1" applyBorder="1" applyAlignment="1">
      <alignment horizontal="left" vertical="center"/>
    </xf>
    <xf numFmtId="0" fontId="82" fillId="0" borderId="0" xfId="0" applyFont="1" applyAlignment="1">
      <alignment horizontal="left" vertical="center"/>
    </xf>
    <xf numFmtId="0" fontId="7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2" fillId="0" borderId="0" xfId="0" applyFont="1" applyBorder="1" applyAlignment="1">
      <alignment horizontal="left" vertical="center" wrapText="1"/>
    </xf>
    <xf numFmtId="0" fontId="69" fillId="0" borderId="0" xfId="0" applyFont="1" applyAlignment="1">
      <alignment horizontal="left" vertical="center"/>
    </xf>
    <xf numFmtId="0" fontId="80" fillId="0" borderId="0" xfId="0" applyFont="1" applyAlignment="1">
      <alignment horizontal="center" vertical="center" wrapText="1"/>
    </xf>
    <xf numFmtId="0" fontId="67" fillId="0" borderId="0" xfId="0" applyFont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9" xfId="0" quotePrefix="1" applyFont="1" applyBorder="1" applyAlignment="1">
      <alignment horizontal="left" vertical="center"/>
    </xf>
    <xf numFmtId="0" fontId="4" fillId="0" borderId="20" xfId="0" quotePrefix="1" applyFont="1" applyBorder="1" applyAlignment="1">
      <alignment horizontal="left" vertical="center"/>
    </xf>
    <xf numFmtId="0" fontId="76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13" xfId="243" applyFont="1" applyBorder="1" applyAlignment="1">
      <alignment horizontal="left" vertical="center" wrapText="1"/>
    </xf>
    <xf numFmtId="0" fontId="5" fillId="0" borderId="19" xfId="243" applyFont="1" applyBorder="1" applyAlignment="1">
      <alignment horizontal="left" vertical="center" wrapText="1"/>
    </xf>
    <xf numFmtId="0" fontId="5" fillId="0" borderId="20" xfId="243" applyFont="1" applyBorder="1" applyAlignment="1">
      <alignment horizontal="left" vertical="center" wrapText="1"/>
    </xf>
    <xf numFmtId="173" fontId="5" fillId="0" borderId="0" xfId="0" applyNumberFormat="1" applyFont="1" applyAlignment="1">
      <alignment horizontal="left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4" fillId="0" borderId="13" xfId="243" applyFont="1" applyBorder="1" applyAlignment="1">
      <alignment horizontal="left" vertical="center" wrapText="1"/>
    </xf>
    <xf numFmtId="0" fontId="4" fillId="0" borderId="19" xfId="243" applyFont="1" applyBorder="1" applyAlignment="1">
      <alignment horizontal="left" vertical="center" wrapText="1"/>
    </xf>
    <xf numFmtId="0" fontId="4" fillId="0" borderId="20" xfId="243" applyFont="1" applyBorder="1" applyAlignment="1">
      <alignment horizontal="left" vertical="center" wrapText="1"/>
    </xf>
    <xf numFmtId="0" fontId="80" fillId="0" borderId="0" xfId="0" applyFont="1" applyAlignment="1">
      <alignment horizontal="center"/>
    </xf>
    <xf numFmtId="0" fontId="5" fillId="0" borderId="1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3" xfId="243" applyFont="1" applyBorder="1" applyAlignment="1">
      <alignment horizontal="center" vertical="center"/>
    </xf>
    <xf numFmtId="0" fontId="5" fillId="0" borderId="19" xfId="243" applyFont="1" applyBorder="1" applyAlignment="1">
      <alignment horizontal="center" vertical="center"/>
    </xf>
    <xf numFmtId="0" fontId="5" fillId="0" borderId="20" xfId="243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wrapText="1"/>
    </xf>
    <xf numFmtId="0" fontId="4" fillId="0" borderId="19" xfId="243" applyFont="1" applyBorder="1" applyAlignment="1">
      <alignment horizontal="left" wrapText="1"/>
    </xf>
    <xf numFmtId="0" fontId="4" fillId="0" borderId="20" xfId="243" applyFont="1" applyBorder="1" applyAlignment="1">
      <alignment horizontal="left" wrapText="1"/>
    </xf>
    <xf numFmtId="0" fontId="5" fillId="0" borderId="13" xfId="243" applyFont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4" fillId="0" borderId="3" xfId="243" applyFont="1" applyBorder="1" applyAlignment="1">
      <alignment horizontal="left" vertical="center" wrapText="1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5" xfId="243" applyFont="1" applyBorder="1" applyAlignment="1">
      <alignment horizontal="center" vertical="center" wrapText="1"/>
    </xf>
    <xf numFmtId="0" fontId="5" fillId="0" borderId="14" xfId="243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73" fontId="5" fillId="0" borderId="0" xfId="0" applyNumberFormat="1" applyFont="1" applyAlignment="1">
      <alignment horizontal="center" vertical="center" wrapText="1"/>
    </xf>
    <xf numFmtId="173" fontId="5" fillId="0" borderId="0" xfId="0" quotePrefix="1" applyNumberFormat="1" applyFont="1" applyAlignment="1">
      <alignment horizontal="center" vertical="center" wrapText="1"/>
    </xf>
    <xf numFmtId="0" fontId="81" fillId="0" borderId="0" xfId="0" applyFont="1" applyAlignment="1">
      <alignment horizontal="center"/>
    </xf>
    <xf numFmtId="173" fontId="5" fillId="0" borderId="0" xfId="0" applyNumberFormat="1" applyFont="1" applyAlignment="1">
      <alignment horizontal="center" wrapText="1"/>
    </xf>
    <xf numFmtId="0" fontId="80" fillId="0" borderId="0" xfId="0" applyFont="1" applyAlignment="1">
      <alignment horizontal="left" wrapText="1"/>
    </xf>
    <xf numFmtId="0" fontId="78" fillId="0" borderId="0" xfId="0" applyFont="1" applyAlignment="1">
      <alignment horizontal="center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243" applyFont="1" applyAlignment="1">
      <alignment horizontal="center" vertical="center" wrapText="1"/>
    </xf>
    <xf numFmtId="0" fontId="5" fillId="0" borderId="25" xfId="243" applyFont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3" fontId="4" fillId="0" borderId="13" xfId="0" applyNumberFormat="1" applyFont="1" applyBorder="1" applyAlignment="1">
      <alignment horizontal="left" vertical="center" wrapText="1"/>
    </xf>
    <xf numFmtId="3" fontId="4" fillId="0" borderId="19" xfId="0" applyNumberFormat="1" applyFont="1" applyBorder="1" applyAlignment="1">
      <alignment horizontal="left" vertical="center" wrapText="1"/>
    </xf>
    <xf numFmtId="3" fontId="4" fillId="0" borderId="20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vertical="center" wrapText="1"/>
    </xf>
    <xf numFmtId="49" fontId="5" fillId="0" borderId="19" xfId="0" applyNumberFormat="1" applyFont="1" applyBorder="1" applyAlignment="1">
      <alignment vertical="center" wrapText="1"/>
    </xf>
    <xf numFmtId="49" fontId="5" fillId="0" borderId="20" xfId="0" applyNumberFormat="1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351">
    <cellStyle name="_Fakt_2" xfId="1" xr:uid="{705011EA-0037-47E8-B770-55E84BC2808C}"/>
    <cellStyle name="_rozhufrovka 2009" xfId="2" xr:uid="{3415B895-1A6E-489D-B448-0A112DD58C9C}"/>
    <cellStyle name="_АТиСТ 5а МТР липень 2008" xfId="3" xr:uid="{571C9800-0518-4D84-9836-A630DDB417B7}"/>
    <cellStyle name="_ПРГК сводний_" xfId="4" xr:uid="{3687E381-032E-4D8D-B5CD-250186E160FB}"/>
    <cellStyle name="_УТГ" xfId="5" xr:uid="{B212EE92-D6FD-4E15-A038-268DC6F66B9C}"/>
    <cellStyle name="_Феодосия 5а МТР липень 2008" xfId="6" xr:uid="{845F70D6-8592-43B9-AB3B-8B2BDC5DD6C5}"/>
    <cellStyle name="_ХТГ довідка." xfId="7" xr:uid="{1057F9E0-9A18-405E-9334-97DB850348BB}"/>
    <cellStyle name="_Шебелинка 5а МТР липень 2008" xfId="8" xr:uid="{4AC6F672-1CC4-42FC-9D6B-06E48B1E72B2}"/>
    <cellStyle name="20% - Accent1" xfId="9" xr:uid="{ABA39CE9-1A9E-4343-898C-9E0F0FB4BA13}"/>
    <cellStyle name="20% - Accent2" xfId="10" xr:uid="{0C91349C-7CDB-42E2-9B76-255692C4BBF4}"/>
    <cellStyle name="20% - Accent3" xfId="11" xr:uid="{FC562EB4-C6CE-4C7F-9A5D-37C7317554B2}"/>
    <cellStyle name="20% - Accent4" xfId="12" xr:uid="{58312A63-AFC3-4B6F-BF7B-4157324B5673}"/>
    <cellStyle name="20% - Accent5" xfId="13" xr:uid="{943EEDF5-B9AF-478D-867A-DE2E0A8F8102}"/>
    <cellStyle name="20% - Accent6" xfId="14" xr:uid="{EAF9DB86-B6D4-4485-8DB3-F96951357B3E}"/>
    <cellStyle name="20% - Акцент1 2" xfId="15" xr:uid="{DB5F5E3E-3449-4DE9-B6FE-A73EA6E78F5D}"/>
    <cellStyle name="20% - Акцент1 3" xfId="16" xr:uid="{BD03136A-A6C9-4FBE-89A3-D1155D9C76B6}"/>
    <cellStyle name="20% - Акцент2 2" xfId="17" xr:uid="{14B1E731-C3A5-49E1-811F-7E1C6BC96334}"/>
    <cellStyle name="20% - Акцент2 3" xfId="18" xr:uid="{5B81B3A3-570C-4A2C-9D06-47057169C232}"/>
    <cellStyle name="20% - Акцент3 2" xfId="19" xr:uid="{F7BC02E7-BBD1-4CB6-988A-BEAFEE09EF2B}"/>
    <cellStyle name="20% - Акцент3 3" xfId="20" xr:uid="{71810049-0EAE-425C-8D09-21D65430D734}"/>
    <cellStyle name="20% - Акцент4 2" xfId="21" xr:uid="{4A1A6441-E681-4465-A795-7FC719544ECD}"/>
    <cellStyle name="20% - Акцент4 3" xfId="22" xr:uid="{3C411A2E-845B-4D9A-AF9E-BB387A4BE70D}"/>
    <cellStyle name="20% - Акцент5 2" xfId="23" xr:uid="{59BC600A-EE02-4549-B02E-6AEE9FCF6611}"/>
    <cellStyle name="20% - Акцент5 3" xfId="24" xr:uid="{C50CB5EC-73FC-4245-8238-B9001D0979A3}"/>
    <cellStyle name="20% - Акцент6 2" xfId="25" xr:uid="{4F226E83-E354-4E8F-95CD-585D7CE77185}"/>
    <cellStyle name="20% - Акцент6 3" xfId="26" xr:uid="{3160E73E-5343-4658-AED4-E5DE210B7A74}"/>
    <cellStyle name="40% - Accent1" xfId="27" xr:uid="{EC208B6F-54EF-4296-8219-94D4C5D769B1}"/>
    <cellStyle name="40% - Accent2" xfId="28" xr:uid="{CF18DFF2-7E84-48F7-BFC4-FB05EC9C37CF}"/>
    <cellStyle name="40% - Accent3" xfId="29" xr:uid="{0357C83D-E88C-43EB-94C3-A951F85F9B82}"/>
    <cellStyle name="40% - Accent4" xfId="30" xr:uid="{8B4BFF4E-06C6-4715-B01F-C4580FDDB656}"/>
    <cellStyle name="40% - Accent5" xfId="31" xr:uid="{D879B52B-C658-4EED-9FB3-9E4E99E81B08}"/>
    <cellStyle name="40% - Accent6" xfId="32" xr:uid="{BD932746-5E58-4FE4-A0D9-57C5C33BF7E0}"/>
    <cellStyle name="40% - Акцент1 2" xfId="33" xr:uid="{AB521FAF-4D1D-4096-99D4-CD80CC320A9C}"/>
    <cellStyle name="40% - Акцент1 3" xfId="34" xr:uid="{493286C3-E15F-4F60-837D-4F16A4AA2F54}"/>
    <cellStyle name="40% - Акцент2 2" xfId="35" xr:uid="{A26DA63F-D5BC-4442-920E-65788354EDFE}"/>
    <cellStyle name="40% - Акцент2 3" xfId="36" xr:uid="{1BE392BD-787E-4650-9D19-5D3CE5C04CEB}"/>
    <cellStyle name="40% - Акцент3 2" xfId="37" xr:uid="{AEDD9324-879A-4774-941A-E695870A0768}"/>
    <cellStyle name="40% - Акцент3 3" xfId="38" xr:uid="{2152E142-D72B-444B-A9E5-166C34D4BA1F}"/>
    <cellStyle name="40% - Акцент4 2" xfId="39" xr:uid="{B6349335-287E-4005-87FE-0575203D7B59}"/>
    <cellStyle name="40% - Акцент4 3" xfId="40" xr:uid="{78A2360A-2DC1-4D82-89A0-E67BE8A326FB}"/>
    <cellStyle name="40% - Акцент5 2" xfId="41" xr:uid="{276BE201-2D71-4CE4-A470-4ECC521498CE}"/>
    <cellStyle name="40% - Акцент5 3" xfId="42" xr:uid="{C41DB474-305C-441D-8854-2B7BEF613E4D}"/>
    <cellStyle name="40% - Акцент6 2" xfId="43" xr:uid="{B36E0BA6-2888-4B34-AEC7-D1A61220FBB5}"/>
    <cellStyle name="40% - Акцент6 3" xfId="44" xr:uid="{67E2600F-906E-48AE-8FF3-481607A64E61}"/>
    <cellStyle name="60% - Accent1" xfId="45" xr:uid="{047FE520-F506-4446-A992-423ED3EF3220}"/>
    <cellStyle name="60% - Accent2" xfId="46" xr:uid="{8F70E6FC-473C-4BC6-B555-7A518FE0272A}"/>
    <cellStyle name="60% - Accent3" xfId="47" xr:uid="{B53F4913-A753-4D98-8320-B8DE0DF15CEA}"/>
    <cellStyle name="60% - Accent4" xfId="48" xr:uid="{6D931B07-2556-4048-B0CF-B18663884BF5}"/>
    <cellStyle name="60% - Accent5" xfId="49" xr:uid="{A9006746-404B-465B-A323-CF47097321A6}"/>
    <cellStyle name="60% - Accent6" xfId="50" xr:uid="{65C20887-A6B1-49B9-95E8-59D6E829A98A}"/>
    <cellStyle name="60% - Акцент1 2" xfId="51" xr:uid="{28894F7D-FBE9-477B-8747-AC7F26C4AD64}"/>
    <cellStyle name="60% - Акцент1 3" xfId="52" xr:uid="{0EECF9B1-7462-48C4-9039-56C9F3EB3A41}"/>
    <cellStyle name="60% - Акцент2 2" xfId="53" xr:uid="{197DE64D-9A2B-440D-85C3-98A61DE8983F}"/>
    <cellStyle name="60% - Акцент2 3" xfId="54" xr:uid="{E4561271-B506-41B4-9F63-9984D70A7976}"/>
    <cellStyle name="60% - Акцент3 2" xfId="55" xr:uid="{8B4D0232-F26A-4659-939A-F085883F2D9D}"/>
    <cellStyle name="60% - Акцент3 3" xfId="56" xr:uid="{E873DE70-3140-465E-B6D2-8CB0CB800967}"/>
    <cellStyle name="60% - Акцент4 2" xfId="57" xr:uid="{CC0EF431-5F04-42C6-8DA5-960C87829296}"/>
    <cellStyle name="60% - Акцент4 3" xfId="58" xr:uid="{2E10A39B-910B-44B3-A71A-745250D018AA}"/>
    <cellStyle name="60% - Акцент5 2" xfId="59" xr:uid="{DD7DCD06-F834-4DE7-B9A2-D0A45DAADDFE}"/>
    <cellStyle name="60% - Акцент5 3" xfId="60" xr:uid="{7E2210F5-FD57-47B4-8513-C6CA157BE613}"/>
    <cellStyle name="60% - Акцент6 2" xfId="61" xr:uid="{E49C5978-C9ED-42BD-8DA7-57BBE6F375A2}"/>
    <cellStyle name="60% - Акцент6 3" xfId="62" xr:uid="{A15296AC-B18E-4DB3-9807-789F4EB21487}"/>
    <cellStyle name="Accent1" xfId="63" xr:uid="{C6B00A36-D41D-4039-B668-6C9C8F09631F}"/>
    <cellStyle name="Accent2" xfId="64" xr:uid="{11E8B0F8-BB19-4FD4-9B2A-53CD2FD84D34}"/>
    <cellStyle name="Accent3" xfId="65" xr:uid="{25ED229D-8BEB-4CB2-904C-2C65854B3A77}"/>
    <cellStyle name="Accent4" xfId="66" xr:uid="{48718292-5E80-4409-9555-F43095C28E6D}"/>
    <cellStyle name="Accent5" xfId="67" xr:uid="{09C46AEA-A2BD-4781-ACC4-C5F3B37A0F6E}"/>
    <cellStyle name="Accent6" xfId="68" xr:uid="{0E7CA219-8704-4C8B-887C-4848A124628F}"/>
    <cellStyle name="Bad" xfId="69" xr:uid="{11B81996-82C0-44FE-AA8F-1491279C6F08}"/>
    <cellStyle name="Calculation" xfId="70" xr:uid="{2291D40E-1B1A-479C-B473-1350F1030455}"/>
    <cellStyle name="Check Cell" xfId="71" xr:uid="{D5F8D36C-80C5-48AE-976A-AB2F3BBB5B9D}"/>
    <cellStyle name="Column-Header" xfId="72" xr:uid="{37367352-97E3-47B6-BE6D-30829CA4D398}"/>
    <cellStyle name="Column-Header 2" xfId="73" xr:uid="{30D14546-7D85-4932-8CB5-CC3FD192E0BE}"/>
    <cellStyle name="Column-Header 3" xfId="74" xr:uid="{4A8E2A27-7CA9-4AFE-BC1C-DD2E6C8406A3}"/>
    <cellStyle name="Column-Header 4" xfId="75" xr:uid="{8CB68D28-D802-4CEB-9037-D38F54FBCA1B}"/>
    <cellStyle name="Column-Header 5" xfId="76" xr:uid="{5ACAC346-4BAB-4CEC-99A0-0DC22D1F3EAC}"/>
    <cellStyle name="Column-Header 6" xfId="77" xr:uid="{CCF56C5B-9F42-474A-AEE2-26684301F34B}"/>
    <cellStyle name="Column-Header 7" xfId="78" xr:uid="{27D82EC0-0B8F-4564-B388-236F38158842}"/>
    <cellStyle name="Column-Header 7 2" xfId="79" xr:uid="{5FB0E08C-6911-4210-97FA-C84EEE715C03}"/>
    <cellStyle name="Column-Header 8" xfId="80" xr:uid="{112945BF-1BF3-404A-9E5B-3F4638854788}"/>
    <cellStyle name="Column-Header 8 2" xfId="81" xr:uid="{5F511082-5FF6-4DD3-B42A-FDD35F1345AB}"/>
    <cellStyle name="Column-Header 9" xfId="82" xr:uid="{995EFB58-C5EC-4BA6-8EB7-16B7C34407CB}"/>
    <cellStyle name="Column-Header 9 2" xfId="83" xr:uid="{47D45C63-630B-4549-A3CD-2C8D4E609954}"/>
    <cellStyle name="Column-Header_Zvit rux-koshtiv 2010 Департамент " xfId="84" xr:uid="{408817FB-408D-40F5-A7F7-A5BFB78CAACD}"/>
    <cellStyle name="Define-Column" xfId="85" xr:uid="{1C97CB51-59E3-40C0-849C-1D07C71B5B46}"/>
    <cellStyle name="Define-Column 10" xfId="86" xr:uid="{04FC365D-4915-410E-90CE-AE55F7625E63}"/>
    <cellStyle name="Define-Column 2" xfId="87" xr:uid="{D2A3F7EE-5303-4E7B-BFCD-6D2B0BA66671}"/>
    <cellStyle name="Define-Column 3" xfId="88" xr:uid="{709B3067-9B16-4215-A715-1DC32FCA9ACE}"/>
    <cellStyle name="Define-Column 4" xfId="89" xr:uid="{24248A86-3FC8-4CF2-BE2D-43E5D9353872}"/>
    <cellStyle name="Define-Column 5" xfId="90" xr:uid="{E748CF6E-7148-4776-9553-5FD026B3FC0A}"/>
    <cellStyle name="Define-Column 6" xfId="91" xr:uid="{3395B4D0-422F-48B3-A389-CB58F339C3AB}"/>
    <cellStyle name="Define-Column 7" xfId="92" xr:uid="{B52C77A2-B085-4110-8345-6D09370D1A43}"/>
    <cellStyle name="Define-Column 7 2" xfId="93" xr:uid="{563EE597-CC0E-4EE3-8456-7B2CF11724DB}"/>
    <cellStyle name="Define-Column 7 3" xfId="94" xr:uid="{9F4E58D2-5976-4714-940A-A09E74039C7F}"/>
    <cellStyle name="Define-Column 8" xfId="95" xr:uid="{551A37F9-29F2-4E54-BD51-E2AB7FF90AA4}"/>
    <cellStyle name="Define-Column 8 2" xfId="96" xr:uid="{D51D946B-2CA1-488D-917B-650823A7568F}"/>
    <cellStyle name="Define-Column 8 3" xfId="97" xr:uid="{3D358B55-6C4A-4A2B-9DFF-9AEA6BFB4F0D}"/>
    <cellStyle name="Define-Column 9" xfId="98" xr:uid="{4E89193C-787A-45D0-8C87-53CAA664C9D8}"/>
    <cellStyle name="Define-Column 9 2" xfId="99" xr:uid="{1A507BF5-A881-4ACF-8521-E8D120BC10B1}"/>
    <cellStyle name="Define-Column 9 3" xfId="100" xr:uid="{AEF287FE-1467-4919-8BFF-8939F33E0525}"/>
    <cellStyle name="Define-Column_Zvit rux-koshtiv 2010 Департамент " xfId="101" xr:uid="{D664E253-0974-4BDD-8BB4-9809E2EA00A6}"/>
    <cellStyle name="Explanatory Text" xfId="102" xr:uid="{C4C785BD-AA7D-46A1-AC0A-30989A6D4C01}"/>
    <cellStyle name="FS10" xfId="103" xr:uid="{BC48C1A8-7F7D-4A0C-9ECF-BF8527266D68}"/>
    <cellStyle name="Good" xfId="104" xr:uid="{1125BC79-B05B-4D39-9431-8BB059BCA042}"/>
    <cellStyle name="Heading 1" xfId="105" xr:uid="{B5967D4B-2A9C-4EAB-BA05-8A2B85A2D4DC}"/>
    <cellStyle name="Heading 2" xfId="106" xr:uid="{7B026E22-AE25-432D-8BB4-909AD9282D39}"/>
    <cellStyle name="Heading 3" xfId="107" xr:uid="{F27CCA2D-D8AA-48EB-92F5-4542574FFA93}"/>
    <cellStyle name="Heading 4" xfId="108" xr:uid="{F0C8D189-AAA6-4DF4-9554-CB595093A6F1}"/>
    <cellStyle name="Hyperlink 2" xfId="109" xr:uid="{73035BFD-912A-4444-8ED8-9F61C0F26CB6}"/>
    <cellStyle name="Input" xfId="110" xr:uid="{406CE4FE-6402-4F07-8FB0-334B566FEB7B}"/>
    <cellStyle name="Level0" xfId="111" xr:uid="{50F14AFF-0318-4571-915C-1D86011C3544}"/>
    <cellStyle name="Level0 10" xfId="112" xr:uid="{6DAE0B17-18ED-40F6-9A20-6728B8A8C36A}"/>
    <cellStyle name="Level0 2" xfId="113" xr:uid="{A95D63E0-79A4-4F47-B449-88B36FD5E95E}"/>
    <cellStyle name="Level0 2 2" xfId="114" xr:uid="{83A0E073-29CF-4AE0-976A-C95DD8E98EC6}"/>
    <cellStyle name="Level0 3" xfId="115" xr:uid="{4B0090C6-32E3-4DC2-A3F5-EAE32CAD66E9}"/>
    <cellStyle name="Level0 3 2" xfId="116" xr:uid="{8A11108B-D575-403C-8899-3FFF5A8AAFAD}"/>
    <cellStyle name="Level0 4" xfId="117" xr:uid="{97C0675D-DCA7-4E7F-B157-3A149AF02342}"/>
    <cellStyle name="Level0 4 2" xfId="118" xr:uid="{8D989860-D8CB-44A2-9574-E8B9E42313AD}"/>
    <cellStyle name="Level0 5" xfId="119" xr:uid="{4E2F55EE-A0C5-4261-BE35-490CAB7FC037}"/>
    <cellStyle name="Level0 6" xfId="120" xr:uid="{3A3E1EC3-533F-41CA-B4BE-5496A2192C1F}"/>
    <cellStyle name="Level0 7" xfId="121" xr:uid="{B6C74BE5-19F4-49F7-8894-9DF4B7AAAC1B}"/>
    <cellStyle name="Level0 7 2" xfId="122" xr:uid="{B34DB2AB-A6F8-4DB2-B1F7-8A0A8BFA1F7F}"/>
    <cellStyle name="Level0 7 3" xfId="123" xr:uid="{0A979531-E5C2-44F5-9953-6A87F92D3B53}"/>
    <cellStyle name="Level0 8" xfId="124" xr:uid="{84ED96C1-A350-4A9B-8359-34A2D7D85C2E}"/>
    <cellStyle name="Level0 8 2" xfId="125" xr:uid="{A7284C65-6342-43D0-9DCB-5D85A8F06D4F}"/>
    <cellStyle name="Level0 8 3" xfId="126" xr:uid="{DB44C33C-B7E4-4B24-8ACF-43DB0A919058}"/>
    <cellStyle name="Level0 9" xfId="127" xr:uid="{5BAA6645-3F4F-4DC2-8C12-99857E2AD5D9}"/>
    <cellStyle name="Level0 9 2" xfId="128" xr:uid="{2434F143-E329-4672-9356-89F661096216}"/>
    <cellStyle name="Level0 9 3" xfId="129" xr:uid="{80F005E0-6768-4FF7-864E-2BEF2B8FAAFB}"/>
    <cellStyle name="Level0_Zvit rux-koshtiv 2010 Департамент " xfId="130" xr:uid="{30260E9F-D84F-4324-813B-D5651384D1FA}"/>
    <cellStyle name="Level1" xfId="131" xr:uid="{C97ADB48-5394-44FF-9E56-4ECEA4405B61}"/>
    <cellStyle name="Level1 2" xfId="132" xr:uid="{E76C87FE-5E18-4755-A42E-60711FB70BE1}"/>
    <cellStyle name="Level1-Numbers" xfId="133" xr:uid="{216E2800-F10E-4D2C-B50C-E93E5E698A42}"/>
    <cellStyle name="Level1-Numbers 2" xfId="134" xr:uid="{08113ADC-0B8A-41E2-A630-6E92D7E6D6F7}"/>
    <cellStyle name="Level1-Numbers-Hide" xfId="135" xr:uid="{9962C211-3057-43DA-A473-784DCD2FBBB8}"/>
    <cellStyle name="Level2" xfId="136" xr:uid="{D1B1E618-87D4-4FD0-8F5C-A3306C2DF6BC}"/>
    <cellStyle name="Level2 2" xfId="137" xr:uid="{325EAEF1-B3F8-4E26-89F6-12CE461DE40D}"/>
    <cellStyle name="Level2-Hide" xfId="138" xr:uid="{F8895ACC-AD24-43B3-A2A8-D8F3E4157756}"/>
    <cellStyle name="Level2-Hide 2" xfId="139" xr:uid="{0EBDC09A-AB19-473D-8C92-856EE4064854}"/>
    <cellStyle name="Level2-Numbers" xfId="140" xr:uid="{3573F984-4AA6-43FE-A669-510B561E35BD}"/>
    <cellStyle name="Level2-Numbers 2" xfId="141" xr:uid="{F358019B-4AD8-4881-A64B-9E967ECD0829}"/>
    <cellStyle name="Level2-Numbers-Hide" xfId="142" xr:uid="{72701884-AC0D-411A-82FF-60E55EBF4874}"/>
    <cellStyle name="Level3" xfId="143" xr:uid="{329BD412-44E4-4A39-ABFA-6C88E1917A65}"/>
    <cellStyle name="Level3 2" xfId="144" xr:uid="{8E93895B-CF15-4321-BB46-D08A8BA48AB3}"/>
    <cellStyle name="Level3 3" xfId="145" xr:uid="{00B02082-AA39-452A-A58D-C0A29F2F530C}"/>
    <cellStyle name="Level3_План департамент_2010_1207" xfId="146" xr:uid="{C1C28AE7-E357-4142-9D21-3A61186C198F}"/>
    <cellStyle name="Level3-Hide" xfId="147" xr:uid="{853B31DA-B6F1-401E-9DB9-C53B4F588439}"/>
    <cellStyle name="Level3-Hide 2" xfId="148" xr:uid="{F452525D-8810-474B-AC52-41E278461A37}"/>
    <cellStyle name="Level3-Numbers" xfId="149" xr:uid="{B836E06B-23B6-4718-A43A-037339133E8C}"/>
    <cellStyle name="Level3-Numbers 2" xfId="150" xr:uid="{0A0C8EAA-94B9-47D4-A186-ED94BDDCEC6A}"/>
    <cellStyle name="Level3-Numbers 3" xfId="151" xr:uid="{4AD1FD40-4653-4EC8-B122-75D2246E0EB0}"/>
    <cellStyle name="Level3-Numbers_План департамент_2010_1207" xfId="152" xr:uid="{218B8D01-C032-4933-9285-E9E40C944FBA}"/>
    <cellStyle name="Level3-Numbers-Hide" xfId="153" xr:uid="{6BEAF46D-2D1A-402A-B424-3788CECE341D}"/>
    <cellStyle name="Level4" xfId="154" xr:uid="{11659BB2-0A30-4CF9-BB30-F699DF1CA746}"/>
    <cellStyle name="Level4 2" xfId="155" xr:uid="{FB18C335-4517-4474-B11F-6B261EF7A29C}"/>
    <cellStyle name="Level4-Hide" xfId="156" xr:uid="{4D9FC709-D692-41A6-81A5-6B60B6658C2F}"/>
    <cellStyle name="Level4-Hide 2" xfId="157" xr:uid="{6BA1A080-70BE-479B-AA33-40A06B78B8D4}"/>
    <cellStyle name="Level4-Numbers" xfId="158" xr:uid="{4AF2B9A4-1492-4833-A549-3DECE24DBC4C}"/>
    <cellStyle name="Level4-Numbers 2" xfId="159" xr:uid="{D17D70E8-E7E5-4762-9E8E-F253DDA75E56}"/>
    <cellStyle name="Level4-Numbers-Hide" xfId="160" xr:uid="{8965BE79-39E8-46DB-81A5-3CF37AFA18F8}"/>
    <cellStyle name="Level5" xfId="161" xr:uid="{4CAD868C-4143-4FE9-801B-F71313224234}"/>
    <cellStyle name="Level5 2" xfId="162" xr:uid="{25B8CF02-F13B-4AD2-BB32-70A74B05B31D}"/>
    <cellStyle name="Level5-Hide" xfId="163" xr:uid="{975BFBA3-9E2C-42EB-B3DD-F9931AED06C7}"/>
    <cellStyle name="Level5-Hide 2" xfId="164" xr:uid="{4698E5FE-EF35-4D5E-B003-BE657F653189}"/>
    <cellStyle name="Level5-Numbers" xfId="165" xr:uid="{B64E763E-A5F4-4556-8044-AC21633402C1}"/>
    <cellStyle name="Level5-Numbers 2" xfId="166" xr:uid="{3602968A-BCA9-4346-957F-72119623BAFD}"/>
    <cellStyle name="Level5-Numbers-Hide" xfId="167" xr:uid="{A76ACEAD-8ADF-4C8D-A1ED-F9B951C60B75}"/>
    <cellStyle name="Level6" xfId="168" xr:uid="{9763489D-0EA7-4B74-B690-379D5CEA82AB}"/>
    <cellStyle name="Level6 2" xfId="169" xr:uid="{104979FF-B35B-459B-967F-170C5EB5DCBF}"/>
    <cellStyle name="Level6-Hide" xfId="170" xr:uid="{208A7A60-2CE3-4977-B80F-835C6146E4CB}"/>
    <cellStyle name="Level6-Hide 2" xfId="171" xr:uid="{BB03C244-F1F4-46AF-8777-BC8EE83C6A0D}"/>
    <cellStyle name="Level6-Numbers" xfId="172" xr:uid="{58AC032D-6682-4677-81C5-DCDC6C9509FF}"/>
    <cellStyle name="Level6-Numbers 2" xfId="173" xr:uid="{EFF6A474-228B-4DC9-973C-E2D80B271F20}"/>
    <cellStyle name="Level7" xfId="174" xr:uid="{200502F3-B309-415A-A3AE-D8A69203A129}"/>
    <cellStyle name="Level7-Hide" xfId="175" xr:uid="{CA2407C0-DDD0-4661-8269-A177B83A75EE}"/>
    <cellStyle name="Level7-Numbers" xfId="176" xr:uid="{5BC71883-C7FF-48CE-A479-1796B32D575C}"/>
    <cellStyle name="Linked Cell" xfId="177" xr:uid="{B66EC83C-409A-4AD8-B09C-BE9B6EB3563C}"/>
    <cellStyle name="Neutral" xfId="178" xr:uid="{B200511E-EE36-477A-8AFA-36758C0D1763}"/>
    <cellStyle name="Normal 2" xfId="179" xr:uid="{1CD4BEF2-0146-44A8-8462-2AA3AE2300D1}"/>
    <cellStyle name="Normal_GSE DCF_Model_31_07_09 final" xfId="180" xr:uid="{771BA168-EBC9-48BC-AE64-CD49C3912707}"/>
    <cellStyle name="Note" xfId="181" xr:uid="{86FBAC91-82B6-4D8A-AAD0-291DAEBEE361}"/>
    <cellStyle name="Number-Cells" xfId="182" xr:uid="{4AD0C296-8A4F-49D4-8979-4F24F00C2C3E}"/>
    <cellStyle name="Number-Cells-Column2" xfId="183" xr:uid="{54076040-9441-43B9-A2C8-B8DEDD2DE714}"/>
    <cellStyle name="Number-Cells-Column5" xfId="184" xr:uid="{8F789008-50C7-482B-886C-6DA2982B7BC4}"/>
    <cellStyle name="Output" xfId="185" xr:uid="{DEE2207D-D9B1-4EC3-A46F-2EB78C726986}"/>
    <cellStyle name="Row-Header" xfId="186" xr:uid="{D4370B3D-79D7-4F24-96C8-FF4116F7042E}"/>
    <cellStyle name="Row-Header 2" xfId="187" xr:uid="{16AC18F6-8DFD-43A2-9A21-8BF9D8AE843B}"/>
    <cellStyle name="Title" xfId="188" xr:uid="{B931A658-1B3F-4B57-ADC6-31634D9CF9C5}"/>
    <cellStyle name="Total" xfId="189" xr:uid="{561A3819-BF78-4113-AAF0-9898C0AAE0F8}"/>
    <cellStyle name="Warning Text" xfId="190" xr:uid="{9FFDDE0A-9B2E-4367-92D3-09F08DB6BF76}"/>
    <cellStyle name="Акцент1 2" xfId="191" xr:uid="{80BD3C8E-70AD-4DCA-A521-B8E2559EF93E}"/>
    <cellStyle name="Акцент1 3" xfId="192" xr:uid="{FF2EB617-FC68-449E-A55A-06967C8BE6ED}"/>
    <cellStyle name="Акцент2 2" xfId="193" xr:uid="{38A10F6C-3F78-4D08-9B0B-F7E283673F9B}"/>
    <cellStyle name="Акцент2 3" xfId="194" xr:uid="{BBA1F617-09F8-4A2B-966E-C59905BE1A9D}"/>
    <cellStyle name="Акцент3 2" xfId="195" xr:uid="{727FE5FC-AD67-4652-A642-8C4E117E2E6B}"/>
    <cellStyle name="Акцент3 3" xfId="196" xr:uid="{23E2231A-DCC5-4FB9-BEA7-2A42C23BA235}"/>
    <cellStyle name="Акцент4 2" xfId="197" xr:uid="{F385FB59-C7EE-4F4C-836F-795EB055B39A}"/>
    <cellStyle name="Акцент4 3" xfId="198" xr:uid="{50610CFD-772A-40C2-A608-B82A7F65A61B}"/>
    <cellStyle name="Акцент5 2" xfId="199" xr:uid="{35B1C08B-D473-4285-A386-606E468B6173}"/>
    <cellStyle name="Акцент5 3" xfId="200" xr:uid="{81D1C76B-6CE7-4D3E-85DA-E8615AC8E501}"/>
    <cellStyle name="Акцент6 2" xfId="201" xr:uid="{50B50BDE-5A78-4EA7-8290-3F6FDD69B9A6}"/>
    <cellStyle name="Акцент6 3" xfId="202" xr:uid="{0DA782EF-AC97-4E3D-8D61-0D3F0FED7D01}"/>
    <cellStyle name="Ввод  2" xfId="203" xr:uid="{87D08D6D-0FAB-4964-B6C2-7323CDAE9291}"/>
    <cellStyle name="Ввод  3" xfId="204" xr:uid="{1349D12A-8531-4FD2-902E-69193FF5928E}"/>
    <cellStyle name="Вывод 2" xfId="205" xr:uid="{B97E8ABE-1CD3-4537-9E82-62065F9D45ED}"/>
    <cellStyle name="Вывод 3" xfId="206" xr:uid="{03C1CC31-EF6F-4F43-A96D-2FBD321D707E}"/>
    <cellStyle name="Вычисление 2" xfId="207" xr:uid="{853BBEE0-73DF-4021-A719-1FAEE2027CFB}"/>
    <cellStyle name="Вычисление 3" xfId="208" xr:uid="{D6503F70-C5FE-4771-9779-F4493D29CED8}"/>
    <cellStyle name="Денежный 2" xfId="209" xr:uid="{E6BFC845-42F4-4599-B254-E69659F5C9E2}"/>
    <cellStyle name="Заголовок 1 2" xfId="210" xr:uid="{BA71E0EA-059C-4FF4-A8B1-8D64B4A89E13}"/>
    <cellStyle name="Заголовок 1 3" xfId="211" xr:uid="{F9E86876-FADA-48B6-9AE8-A411F42A4693}"/>
    <cellStyle name="Заголовок 2 2" xfId="212" xr:uid="{F977A05F-3B12-43C4-8EA6-4E97978F621F}"/>
    <cellStyle name="Заголовок 2 3" xfId="213" xr:uid="{C013D0F7-35F3-429E-8B45-93B87F5D8C7B}"/>
    <cellStyle name="Заголовок 3 2" xfId="214" xr:uid="{50218E10-BE10-4949-9AB8-B3DDC8B8B318}"/>
    <cellStyle name="Заголовок 3 3" xfId="215" xr:uid="{1CC626BC-91A2-4B63-9EB2-FAD65E5FFEEA}"/>
    <cellStyle name="Заголовок 4 2" xfId="216" xr:uid="{5E16BF3F-8A13-4213-98A4-3CB0C808994F}"/>
    <cellStyle name="Заголовок 4 3" xfId="217" xr:uid="{B9ABE5B9-CBE6-4EAD-B7FD-5A406B1C6C43}"/>
    <cellStyle name="Звичайний" xfId="0" builtinId="0"/>
    <cellStyle name="Итог 2" xfId="218" xr:uid="{31440031-0B63-4E83-92A2-4C6B61DC8FEE}"/>
    <cellStyle name="Итог 3" xfId="219" xr:uid="{DC4B8D03-DE2D-4DA1-BCE4-7C3C93BECD0B}"/>
    <cellStyle name="Контрольная ячейка 2" xfId="220" xr:uid="{1C8FAC48-469D-4F9A-BA91-01948C790885}"/>
    <cellStyle name="Контрольная ячейка 3" xfId="221" xr:uid="{2D3EF97F-C183-4322-B14E-A5AD326B40D2}"/>
    <cellStyle name="Название 2" xfId="222" xr:uid="{FF4EED50-78B6-40F1-867C-11FBF13AEAFC}"/>
    <cellStyle name="Название 3" xfId="223" xr:uid="{3B50A1DC-B3FD-4794-89CB-39073F6A9817}"/>
    <cellStyle name="Нейтральный 2" xfId="224" xr:uid="{E4C4758E-5D28-408B-B0E5-7DB3B6352C73}"/>
    <cellStyle name="Нейтральный 3" xfId="225" xr:uid="{7FC44E3C-A19F-4C9E-9099-69B90F26CF8C}"/>
    <cellStyle name="Обычный 10" xfId="226" xr:uid="{6BA502BC-317E-45E3-9EEB-63A9FCEBFFE3}"/>
    <cellStyle name="Обычный 11" xfId="227" xr:uid="{8AC3E460-B912-472E-9A2E-8A296F07F7BB}"/>
    <cellStyle name="Обычный 12" xfId="228" xr:uid="{EC7AE449-AC14-408B-A431-8BC678F18AF8}"/>
    <cellStyle name="Обычный 13" xfId="229" xr:uid="{DFB58764-40D4-4307-883C-7B849A06A981}"/>
    <cellStyle name="Обычный 14" xfId="230" xr:uid="{41F4DBAC-2C51-4557-B0A3-E26A141EF4D7}"/>
    <cellStyle name="Обычный 15" xfId="231" xr:uid="{DD1658E5-5CBA-4302-AFB1-D565F573A5C6}"/>
    <cellStyle name="Обычный 16" xfId="232" xr:uid="{752AA619-9C15-4753-BE0F-97FD0FA13DF4}"/>
    <cellStyle name="Обычный 17" xfId="233" xr:uid="{C6E800BD-AE69-4BAE-8A05-E84E755B6DA3}"/>
    <cellStyle name="Обычный 18" xfId="234" xr:uid="{D2F866A2-AE79-44EA-A993-0BBFA3AF073E}"/>
    <cellStyle name="Обычный 2" xfId="235" xr:uid="{20DB8DAA-FA39-476A-BA3B-ECE844AFE7E4}"/>
    <cellStyle name="Обычный 2 10" xfId="236" xr:uid="{BE5645C5-8CF8-4A3F-9BA9-058A305520F3}"/>
    <cellStyle name="Обычный 2 11" xfId="237" xr:uid="{1E6C842A-9E4D-4997-996E-AE3D68B110AD}"/>
    <cellStyle name="Обычный 2 12" xfId="238" xr:uid="{EC90ACB1-4D11-45D7-9E2A-954931164179}"/>
    <cellStyle name="Обычный 2 13" xfId="239" xr:uid="{88129FAA-1794-4406-A3A0-A6B1F7916EA1}"/>
    <cellStyle name="Обычный 2 14" xfId="240" xr:uid="{ED574CA5-5A37-4D09-9CB0-D5B0EB8B0225}"/>
    <cellStyle name="Обычный 2 15" xfId="241" xr:uid="{2991D9F7-CCCF-460F-81C0-07766AEF5BF7}"/>
    <cellStyle name="Обычный 2 16" xfId="242" xr:uid="{1147D6BC-6F16-47E2-866B-44521DC794EF}"/>
    <cellStyle name="Обычный 2 2" xfId="243" xr:uid="{1315E5ED-4FE0-449A-8DE8-0BE69AD1E0DD}"/>
    <cellStyle name="Обычный 2 2 2" xfId="244" xr:uid="{8E0AA064-21A4-4FB0-B81D-987890BEA0B4}"/>
    <cellStyle name="Обычный 2 2 3" xfId="245" xr:uid="{F704A1AE-690B-49E7-A7C8-3CF1E548F46E}"/>
    <cellStyle name="Обычный 2 2_Расшифровка прочих" xfId="246" xr:uid="{4D6F5508-8C78-4187-BF6A-235631A43487}"/>
    <cellStyle name="Обычный 2 3" xfId="247" xr:uid="{1C4C5B14-0CA9-4B6C-BA43-5F55A2326EFC}"/>
    <cellStyle name="Обычный 2 4" xfId="248" xr:uid="{7C20ECAF-AD15-4719-8EB7-BC3F7338AB92}"/>
    <cellStyle name="Обычный 2 5" xfId="249" xr:uid="{53B2E6EA-C9E4-496B-AD86-D7E9B856D3AD}"/>
    <cellStyle name="Обычный 2 6" xfId="250" xr:uid="{B0FE0DF8-1C08-4060-BE94-E98795C2E6F5}"/>
    <cellStyle name="Обычный 2 7" xfId="251" xr:uid="{513D9499-BA77-49BF-B1F7-97906FC9BC1D}"/>
    <cellStyle name="Обычный 2 8" xfId="252" xr:uid="{A7972AC2-3E34-4F88-BB92-CA78DEA8D309}"/>
    <cellStyle name="Обычный 2 9" xfId="253" xr:uid="{D0A6F156-8D92-4D33-9CE4-71ABB7C53CBA}"/>
    <cellStyle name="Обычный 2_2604-2010" xfId="254" xr:uid="{9B27FD8F-4E3D-4562-94F9-120C44597262}"/>
    <cellStyle name="Обычный 3" xfId="255" xr:uid="{31BEAF29-BBE7-4CFC-9D60-DE9C7D8CDF62}"/>
    <cellStyle name="Обычный 3 10" xfId="256" xr:uid="{FA86D33A-FDEF-4C63-ACF5-92F3F6603C69}"/>
    <cellStyle name="Обычный 3 11" xfId="257" xr:uid="{BA82D870-235C-4630-A8CB-CEE6D22E4E37}"/>
    <cellStyle name="Обычный 3 12" xfId="258" xr:uid="{4C9DA34B-E114-48AC-A5DB-781CC3507DD7}"/>
    <cellStyle name="Обычный 3 13" xfId="259" xr:uid="{26C255BF-36CE-4458-AF17-3624069EC3DE}"/>
    <cellStyle name="Обычный 3 14" xfId="260" xr:uid="{8C071AE7-46E2-485D-9E49-C3A1A18AAAA7}"/>
    <cellStyle name="Обычный 3 2" xfId="261" xr:uid="{42331FB5-C44A-41A7-A80F-61D17B5B99F6}"/>
    <cellStyle name="Обычный 3 3" xfId="262" xr:uid="{E3692D66-85B2-404D-927B-799FE65C8EF5}"/>
    <cellStyle name="Обычный 3 4" xfId="263" xr:uid="{6BA8F01B-1F3B-4F52-9D1E-8A134F0A7D13}"/>
    <cellStyle name="Обычный 3 5" xfId="264" xr:uid="{4C6625F4-7DF9-492E-8B09-D76C343359DA}"/>
    <cellStyle name="Обычный 3 6" xfId="265" xr:uid="{B34A494C-7523-4A4F-962D-5EF1C9B55468}"/>
    <cellStyle name="Обычный 3 7" xfId="266" xr:uid="{5CDB9A85-BF0F-40D4-B35B-7E2833A28052}"/>
    <cellStyle name="Обычный 3 8" xfId="267" xr:uid="{B282FDD7-E4AA-41AA-BED5-672A13537571}"/>
    <cellStyle name="Обычный 3 9" xfId="268" xr:uid="{A93D6B69-F9C6-4E54-B530-CD64711A875F}"/>
    <cellStyle name="Обычный 3_Дефицит_7 млрд_0608_бс" xfId="269" xr:uid="{11F23FC3-256A-46D7-917A-367335BBEFF8}"/>
    <cellStyle name="Обычный 4" xfId="270" xr:uid="{0E539D66-B2A4-4DAB-92D7-AC05EEDC08E4}"/>
    <cellStyle name="Обычный 5" xfId="271" xr:uid="{2E4DA4DF-05EF-42FD-85EC-EB84576C0C6B}"/>
    <cellStyle name="Обычный 5 2" xfId="272" xr:uid="{AD8E8A6B-E75E-4090-9FC3-680CD4E5F057}"/>
    <cellStyle name="Обычный 6" xfId="273" xr:uid="{FF869155-57EA-4862-9C74-95E956229A2C}"/>
    <cellStyle name="Обычный 6 2" xfId="274" xr:uid="{295B8395-FB81-41BF-90F7-60B63DE9206E}"/>
    <cellStyle name="Обычный 6 3" xfId="275" xr:uid="{3B7939F1-6887-41B8-93D9-0EECB01DD6C7}"/>
    <cellStyle name="Обычный 6 4" xfId="276" xr:uid="{3B6894DA-06CF-4E50-AAED-AC5340A4E929}"/>
    <cellStyle name="Обычный 6_Дефицит_7 млрд_0608_бс" xfId="277" xr:uid="{A2B59771-0E78-4C5D-9E0C-36C1FEC24516}"/>
    <cellStyle name="Обычный 7" xfId="278" xr:uid="{257850F5-4386-4317-B9D4-8BA668E0183D}"/>
    <cellStyle name="Обычный 7 2" xfId="279" xr:uid="{07EE8D09-59FE-46A7-BF3C-74061C6F8768}"/>
    <cellStyle name="Обычный 8" xfId="280" xr:uid="{1120F1CB-3BF5-4C0F-8F7B-EA734C434124}"/>
    <cellStyle name="Обычный 9" xfId="281" xr:uid="{8602C0A3-4B59-42B3-B2F7-80519DC7F89F}"/>
    <cellStyle name="Обычный 9 2" xfId="282" xr:uid="{A978F10F-0284-4C95-B0ED-9901802006F5}"/>
    <cellStyle name="Плохой 2" xfId="283" xr:uid="{093CFF72-AF63-48C2-820F-820F319DB581}"/>
    <cellStyle name="Плохой 3" xfId="284" xr:uid="{B16319C2-4663-442C-A88D-15DB424DAC65}"/>
    <cellStyle name="Пояснение 2" xfId="285" xr:uid="{3FC86EC5-E65D-4521-A31B-242D27987AC9}"/>
    <cellStyle name="Пояснение 3" xfId="286" xr:uid="{B145D3A2-FB56-4B36-A045-C3B1390ADF1B}"/>
    <cellStyle name="Примечание 2" xfId="287" xr:uid="{A9DCD1E3-825C-4CAD-A3F4-AA1079007A69}"/>
    <cellStyle name="Примечание 3" xfId="288" xr:uid="{5496648D-1F99-4CB4-9467-797EB1BE3D05}"/>
    <cellStyle name="Процентный 2" xfId="289" xr:uid="{6B5DECC2-B4B0-4684-8307-E7BB668B4B80}"/>
    <cellStyle name="Процентный 2 10" xfId="290" xr:uid="{07F73B44-C3F7-4097-A20C-C8B059B2A18A}"/>
    <cellStyle name="Процентный 2 11" xfId="291" xr:uid="{C501A24F-018A-4F8E-8D39-6F31912A60FB}"/>
    <cellStyle name="Процентный 2 12" xfId="292" xr:uid="{214D35DF-7A61-466C-816C-9085DF499704}"/>
    <cellStyle name="Процентный 2 13" xfId="293" xr:uid="{DDAC8A94-6486-47E2-9EF2-0B55523BC521}"/>
    <cellStyle name="Процентный 2 14" xfId="294" xr:uid="{8CCE258C-3D3F-43D4-8EE9-21AA18F947E2}"/>
    <cellStyle name="Процентный 2 15" xfId="295" xr:uid="{38718C98-939A-4C8C-A954-860F5C1A67CA}"/>
    <cellStyle name="Процентный 2 16" xfId="296" xr:uid="{8ADE417F-9720-419D-8D3A-74FC8382D8C6}"/>
    <cellStyle name="Процентный 2 2" xfId="297" xr:uid="{40D0AEB9-C37A-4D50-A935-AAB36E93F8EB}"/>
    <cellStyle name="Процентный 2 3" xfId="298" xr:uid="{5A42A45D-03B0-469E-BBEB-547B09564FE4}"/>
    <cellStyle name="Процентный 2 4" xfId="299" xr:uid="{CD7311DF-DE12-4A8D-B7F9-888CB361711A}"/>
    <cellStyle name="Процентный 2 5" xfId="300" xr:uid="{5B08110C-407B-4499-BF07-3094A476AA11}"/>
    <cellStyle name="Процентный 2 6" xfId="301" xr:uid="{01DBAB8F-2801-4F8F-9B32-F914B3671D20}"/>
    <cellStyle name="Процентный 2 7" xfId="302" xr:uid="{865C01E6-FB72-4340-B901-F6F86F45195D}"/>
    <cellStyle name="Процентный 2 8" xfId="303" xr:uid="{C68FD2C8-8E5B-4159-B39E-1AC2C8E2BFEC}"/>
    <cellStyle name="Процентный 2 9" xfId="304" xr:uid="{00FDD1A1-4717-4723-8A26-BC11770D2A0A}"/>
    <cellStyle name="Процентный 3" xfId="305" xr:uid="{E0E752AD-7D4E-48B8-836B-70F9885FD1A2}"/>
    <cellStyle name="Процентный 4" xfId="306" xr:uid="{BFC45459-C22F-477A-B25D-E127E3872CCC}"/>
    <cellStyle name="Процентный 4 2" xfId="307" xr:uid="{1CE96E16-88AD-4502-A0B5-FF5179F05C59}"/>
    <cellStyle name="Связанная ячейка 2" xfId="308" xr:uid="{1A0F9287-0153-4828-820A-0AF8A0695BBE}"/>
    <cellStyle name="Связанная ячейка 3" xfId="309" xr:uid="{42D21C73-0320-4202-8871-1F75BAB74A1E}"/>
    <cellStyle name="Стиль 1" xfId="310" xr:uid="{2012CA44-4BF2-4286-BE8D-FFCC01C4196F}"/>
    <cellStyle name="Стиль 1 2" xfId="311" xr:uid="{6F7136A1-8B03-4AFE-B86F-51C9CE3A2A0A}"/>
    <cellStyle name="Стиль 1 3" xfId="312" xr:uid="{B378B787-A196-494F-894B-7640E073095A}"/>
    <cellStyle name="Стиль 1 4" xfId="313" xr:uid="{40E52BD2-8FE5-4478-A538-CD65EEF42816}"/>
    <cellStyle name="Стиль 1 5" xfId="314" xr:uid="{49D4DD24-E688-47E0-8EF1-5517E83E2557}"/>
    <cellStyle name="Стиль 1 6" xfId="315" xr:uid="{E5400F86-646D-491C-91E6-F2DA7E5FBE5C}"/>
    <cellStyle name="Стиль 1 7" xfId="316" xr:uid="{148F3B2D-948F-47A7-B538-61E359CD3CE2}"/>
    <cellStyle name="Текст предупреждения 2" xfId="317" xr:uid="{F6895CD8-08C2-4A1C-A887-ADEE6EACBF67}"/>
    <cellStyle name="Текст предупреждения 3" xfId="318" xr:uid="{03E7F9D5-261B-44F7-83FE-DFFCBDA9B440}"/>
    <cellStyle name="Тысячи [0]_1.62" xfId="319" xr:uid="{35BDFC86-4C18-4F0E-AF4D-2117D0F9761E}"/>
    <cellStyle name="Тысячи_1.62" xfId="320" xr:uid="{BF48044A-0805-4ED3-9153-0E7A1DC5235C}"/>
    <cellStyle name="Финансовый 2" xfId="321" xr:uid="{6685D87E-0E73-4CCC-AB02-AAB43AB8F152}"/>
    <cellStyle name="Финансовый 2 10" xfId="322" xr:uid="{491C6C2E-E088-4FF1-9467-6B751322ABB4}"/>
    <cellStyle name="Финансовый 2 11" xfId="323" xr:uid="{F314E80D-7503-4E54-B257-A7DF5BB02592}"/>
    <cellStyle name="Финансовый 2 12" xfId="324" xr:uid="{8C8C4186-2F0A-4845-B596-3E7DBE13E1BD}"/>
    <cellStyle name="Финансовый 2 13" xfId="325" xr:uid="{F9E0282F-EEA3-45F8-B08E-F480FDB5335F}"/>
    <cellStyle name="Финансовый 2 14" xfId="326" xr:uid="{53208ADF-3F16-47EB-AF82-F389912D5200}"/>
    <cellStyle name="Финансовый 2 15" xfId="327" xr:uid="{5F0A43F6-FD9B-44A3-841C-0ABF9790569E}"/>
    <cellStyle name="Финансовый 2 16" xfId="328" xr:uid="{35CC09DB-0436-4C23-8000-0440D1AADC93}"/>
    <cellStyle name="Финансовый 2 17" xfId="329" xr:uid="{8D66C2E8-B77C-4ADB-96D5-8BCAE3051230}"/>
    <cellStyle name="Финансовый 2 2" xfId="330" xr:uid="{1AFA1E09-E8F4-491C-B5B5-03BB70727549}"/>
    <cellStyle name="Финансовый 2 3" xfId="331" xr:uid="{A7A4147F-0DAE-469E-BC73-4F878B1C6D20}"/>
    <cellStyle name="Финансовый 2 4" xfId="332" xr:uid="{56A65CF1-63FA-421E-A76D-590B3079A536}"/>
    <cellStyle name="Финансовый 2 5" xfId="333" xr:uid="{6FAA5225-E7E9-4EE7-94A1-4B390C1A13A7}"/>
    <cellStyle name="Финансовый 2 6" xfId="334" xr:uid="{0DD9DBEC-29EA-4B54-B022-2339E255CB4B}"/>
    <cellStyle name="Финансовый 2 7" xfId="335" xr:uid="{13FF4929-6EDB-4193-8BEA-9D4E852F6992}"/>
    <cellStyle name="Финансовый 2 8" xfId="336" xr:uid="{61C2B4F8-06AC-411E-8FD7-23DCF4986B68}"/>
    <cellStyle name="Финансовый 2 9" xfId="337" xr:uid="{EC83CE61-4D6F-489D-8861-E90AED07D1F2}"/>
    <cellStyle name="Финансовый 3" xfId="338" xr:uid="{DCD45F1E-B1B2-4422-8CCD-A7B225655F75}"/>
    <cellStyle name="Финансовый 3 2" xfId="339" xr:uid="{0FFC3A62-1C8E-4709-8212-BE2F2D502F47}"/>
    <cellStyle name="Финансовый 4" xfId="340" xr:uid="{F60797DA-EF93-4926-A386-D73F506A53E5}"/>
    <cellStyle name="Финансовый 4 2" xfId="341" xr:uid="{4D4F7DA4-8D4F-4CD2-A324-606FFFF83EF2}"/>
    <cellStyle name="Финансовый 4 3" xfId="342" xr:uid="{5B5A76C9-2077-449C-A3AB-CE980D1B05E0}"/>
    <cellStyle name="Финансовый 5" xfId="343" xr:uid="{0160EA7E-625D-4047-AC50-1C07F5658285}"/>
    <cellStyle name="Финансовый 6" xfId="344" xr:uid="{B3C7BBB9-AE1A-4193-9D52-DD2D58368190}"/>
    <cellStyle name="Финансовый 7" xfId="345" xr:uid="{A8776902-262D-4525-81CF-D695DA4A901F}"/>
    <cellStyle name="Хороший 2" xfId="346" xr:uid="{96E8F0B0-3700-4A3C-AAAE-80EA4C5EA765}"/>
    <cellStyle name="Хороший 3" xfId="347" xr:uid="{980C47C2-C794-41A7-BC70-FD8425F0D143}"/>
    <cellStyle name="числовой" xfId="348" xr:uid="{8AD35A29-6AEA-4660-8011-6AF9DE125EA9}"/>
    <cellStyle name="Ю" xfId="349" xr:uid="{E620BB9A-5EC5-4525-BD0E-029C1DE7E9F5}"/>
    <cellStyle name="Ю-FreeSet_10" xfId="350" xr:uid="{690B3301-6667-46DB-ADA9-7D6A7547A6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92;&#1110;&#1085;%20&#1087;&#1083;&#1072;&#1085;%20%202025/&#1041;&#1083;&#1072;&#1085;&#1082;%20&#1092;&#1110;&#1085;.%20&#1087;&#1083;&#1072;&#1085;%20&#1085;&#1072;.2025%20&#1088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92;&#1110;&#1085;%20&#1087;&#1083;&#1072;&#1085;%20%202025/&#1079;&#1084;&#1110;&#1085;&#1080;%20&#1079;&#1072;%20&#1090;&#1088;&#1077;&#1090;&#1110;&#1081;%20&#1082;&#1074;/&#1041;&#1083;&#1072;&#1085;&#1082;%20&#1092;&#1110;&#1085;.%20&#1087;&#1083;&#1072;&#1085;%20&#1085;&#1072;.2025%20&#8211;&#1079;&#1072;&#1084;&#1110;&#1085;&#1074;%20&#1083;&#1080;&#1089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Лист1"/>
      <sheetName val="МТР все - 5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7  Інші витрати"/>
      <sheetName val="812"/>
      <sheetName val="Ф2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Ener 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банк"/>
      <sheetName val="дез"/>
      <sheetName val="связь"/>
      <sheetName val="компод"/>
      <sheetName val="пож"/>
      <sheetName val="проезд"/>
      <sheetName val="страх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нк"/>
      <sheetName val="дез"/>
      <sheetName val="связь"/>
      <sheetName val="компод"/>
      <sheetName val="пож"/>
      <sheetName val="проезд"/>
      <sheetName val="страх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 фін. пок."/>
      <sheetName val="I. Інф. до фін.плану"/>
      <sheetName val="ІІ. Розп. ч.п. та розр. з бюд."/>
      <sheetName val="ІІІ рух. гр. кшт."/>
      <sheetName val="ІV кап. інвеат. V кред. "/>
      <sheetName val="VI-VII джер.кап.інв."/>
    </sheetNames>
    <sheetDataSet>
      <sheetData sheetId="0">
        <row r="23">
          <cell r="B23" t="str">
            <v>Виконавчий комітет Чернігівської міської ради</v>
          </cell>
        </row>
        <row r="24">
          <cell r="B24" t="str">
            <v>Надання іншої соціальної допомоги без забезпечення проживання,н.в.і.у..</v>
          </cell>
        </row>
        <row r="29">
          <cell r="B29" t="str">
            <v>м. Чернігів , вул. Пирогова,1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 фін. пок."/>
      <sheetName val="I. Інф. до фін.плану"/>
      <sheetName val="ІІ. Розп. ч.п. та розр. з бюд."/>
      <sheetName val="ІІІ рух. гр. кшт."/>
      <sheetName val="ІV кап. інвеат. V кред. "/>
      <sheetName val="VI-VII джер.кап.інв."/>
    </sheetNames>
    <sheetDataSet>
      <sheetData sheetId="0"/>
      <sheetData sheetId="1">
        <row r="59">
          <cell r="A59" t="str">
            <v>навчання з охорони праці ,цивільного захисту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рік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A535D-2381-42BB-8CB9-93175F952C40}">
  <dimension ref="A1:J288"/>
  <sheetViews>
    <sheetView tabSelected="1" zoomScale="70" zoomScaleNormal="70" zoomScaleSheetLayoutView="65" workbookViewId="0">
      <selection activeCell="L19" sqref="L19"/>
    </sheetView>
  </sheetViews>
  <sheetFormatPr defaultColWidth="9.140625" defaultRowHeight="18.75"/>
  <cols>
    <col min="1" max="1" width="83.28515625" style="2" customWidth="1"/>
    <col min="2" max="2" width="10.85546875" style="3" customWidth="1"/>
    <col min="3" max="5" width="23" style="3" customWidth="1"/>
    <col min="6" max="6" width="23" style="2" customWidth="1"/>
    <col min="7" max="8" width="24.85546875" style="2" customWidth="1"/>
    <col min="9" max="9" width="24.5703125" style="2" customWidth="1"/>
    <col min="10" max="10" width="26.140625" style="2" customWidth="1"/>
    <col min="11" max="11" width="9.140625" style="2"/>
    <col min="12" max="12" width="10.5703125" style="2" customWidth="1"/>
    <col min="13" max="16384" width="9.140625" style="2"/>
  </cols>
  <sheetData>
    <row r="1" spans="1:10" ht="18" customHeight="1">
      <c r="A1" s="45"/>
      <c r="G1" s="132"/>
    </row>
    <row r="2" spans="1:10" ht="18" customHeight="1">
      <c r="A2" s="45"/>
      <c r="G2" s="144"/>
      <c r="H2" s="144"/>
      <c r="I2" s="144"/>
    </row>
    <row r="3" spans="1:10" ht="18" customHeight="1">
      <c r="A3" s="244"/>
      <c r="B3" s="244"/>
      <c r="C3" s="47"/>
      <c r="D3" s="45"/>
      <c r="E3" s="45"/>
      <c r="F3" s="45"/>
      <c r="G3" s="132"/>
      <c r="H3" s="144"/>
      <c r="I3" s="144"/>
      <c r="J3" s="144"/>
    </row>
    <row r="4" spans="1:10" ht="18" customHeight="1">
      <c r="A4" s="223"/>
      <c r="B4" s="223"/>
      <c r="C4" s="47"/>
      <c r="D4" s="45"/>
      <c r="E4" s="45"/>
      <c r="F4" s="45"/>
      <c r="G4" s="223"/>
      <c r="H4" s="223"/>
      <c r="I4" s="223"/>
      <c r="J4" s="223"/>
    </row>
    <row r="5" spans="1:10" ht="18" customHeight="1">
      <c r="A5" s="222"/>
      <c r="B5" s="222"/>
      <c r="C5" s="222"/>
      <c r="D5" s="222"/>
      <c r="E5" s="222"/>
      <c r="F5" s="222"/>
      <c r="G5" s="222"/>
      <c r="H5" s="222"/>
      <c r="I5" s="222"/>
      <c r="J5" s="222"/>
    </row>
    <row r="6" spans="1:10" ht="18" customHeight="1">
      <c r="A6" s="244"/>
      <c r="B6" s="248"/>
      <c r="C6" s="45"/>
      <c r="D6" s="46"/>
      <c r="E6" s="46"/>
      <c r="F6" s="46"/>
      <c r="G6" s="45"/>
      <c r="H6" s="45"/>
      <c r="I6" s="143"/>
      <c r="J6" s="143"/>
    </row>
    <row r="7" spans="1:10" ht="18" customHeight="1">
      <c r="A7" s="144"/>
      <c r="B7" s="47"/>
      <c r="C7" s="47"/>
      <c r="D7" s="46"/>
      <c r="E7" s="46"/>
      <c r="F7" s="46"/>
      <c r="I7" s="144"/>
      <c r="J7" s="144"/>
    </row>
    <row r="8" spans="1:10" ht="18" customHeight="1">
      <c r="A8" s="47"/>
      <c r="B8" s="47"/>
      <c r="C8" s="47"/>
      <c r="D8" s="144"/>
      <c r="E8" s="144"/>
      <c r="F8" s="144"/>
    </row>
    <row r="9" spans="1:10" ht="18" customHeight="1">
      <c r="A9" s="47"/>
      <c r="B9" s="47"/>
      <c r="C9" s="47"/>
      <c r="D9" s="144"/>
      <c r="E9" s="144"/>
      <c r="F9" s="144"/>
    </row>
    <row r="10" spans="1:10" ht="18" customHeight="1">
      <c r="A10" s="105"/>
      <c r="B10" s="45"/>
      <c r="C10" s="45"/>
      <c r="D10" s="45"/>
      <c r="E10" s="106"/>
      <c r="F10" s="107"/>
      <c r="G10" s="247" t="s">
        <v>0</v>
      </c>
      <c r="H10" s="247"/>
      <c r="I10" s="247"/>
      <c r="J10" s="247"/>
    </row>
    <row r="11" spans="1:10" ht="18" customHeight="1">
      <c r="A11" s="105"/>
      <c r="B11" s="45"/>
      <c r="C11" s="45"/>
      <c r="D11" s="45"/>
      <c r="E11" s="106"/>
      <c r="F11" s="107"/>
      <c r="G11" s="205" t="s">
        <v>441</v>
      </c>
      <c r="H11" s="205"/>
      <c r="I11" s="205"/>
      <c r="J11" s="205"/>
    </row>
    <row r="12" spans="1:10" ht="18" customHeight="1">
      <c r="A12" s="105"/>
      <c r="B12" s="45"/>
      <c r="C12" s="45"/>
      <c r="D12" s="45"/>
      <c r="E12" s="106"/>
      <c r="F12" s="107"/>
      <c r="G12" s="205" t="s">
        <v>442</v>
      </c>
      <c r="H12" s="205"/>
      <c r="I12" s="205"/>
      <c r="J12" s="205"/>
    </row>
    <row r="13" spans="1:10" ht="30.75" customHeight="1">
      <c r="A13" s="223"/>
      <c r="B13" s="249"/>
      <c r="C13" s="143"/>
      <c r="D13" s="143"/>
      <c r="E13" s="45"/>
      <c r="F13" s="45"/>
      <c r="G13" s="250" t="s">
        <v>443</v>
      </c>
      <c r="H13" s="250"/>
      <c r="I13" s="250"/>
      <c r="J13" s="250"/>
    </row>
    <row r="14" spans="1:10" ht="18" customHeight="1">
      <c r="A14" s="251"/>
      <c r="B14" s="251"/>
      <c r="C14" s="251"/>
      <c r="D14" s="251"/>
      <c r="E14" s="47"/>
      <c r="F14" s="46"/>
      <c r="G14" s="246"/>
      <c r="H14" s="246"/>
      <c r="I14" s="246"/>
      <c r="J14" s="246"/>
    </row>
    <row r="15" spans="1:10" ht="18" customHeight="1">
      <c r="A15" s="144"/>
      <c r="B15" s="144"/>
      <c r="C15" s="144"/>
      <c r="D15" s="144"/>
      <c r="E15" s="47"/>
      <c r="F15" s="46"/>
      <c r="G15" s="203"/>
      <c r="H15" s="203"/>
      <c r="I15" s="203"/>
      <c r="J15" s="203"/>
    </row>
    <row r="16" spans="1:10" ht="18" customHeight="1">
      <c r="A16" s="223"/>
      <c r="B16" s="249"/>
      <c r="C16" s="223"/>
      <c r="D16" s="249"/>
      <c r="E16" s="47"/>
      <c r="F16" s="46"/>
      <c r="G16" s="204"/>
      <c r="H16" s="204"/>
      <c r="I16" s="204"/>
      <c r="J16" s="204"/>
    </row>
    <row r="17" spans="1:10" ht="18" customHeight="1">
      <c r="A17" s="143"/>
      <c r="B17" s="145"/>
      <c r="C17" s="143"/>
      <c r="D17" s="145"/>
      <c r="E17" s="47"/>
      <c r="F17" s="46"/>
      <c r="G17" s="245"/>
      <c r="H17" s="245"/>
      <c r="I17" s="245"/>
      <c r="J17" s="245"/>
    </row>
    <row r="18" spans="1:10" ht="18" customHeight="1">
      <c r="A18" s="143"/>
      <c r="B18" s="145"/>
      <c r="C18" s="143"/>
      <c r="D18" s="145"/>
      <c r="E18" s="47"/>
      <c r="F18" s="46"/>
      <c r="G18" s="143"/>
      <c r="H18" s="143"/>
      <c r="I18" s="143"/>
      <c r="J18" s="143"/>
    </row>
    <row r="19" spans="1:10" ht="18" customHeight="1">
      <c r="A19" s="143"/>
      <c r="B19" s="145"/>
      <c r="C19" s="143"/>
      <c r="D19" s="145"/>
      <c r="E19" s="47"/>
      <c r="F19" s="46"/>
      <c r="G19" s="108"/>
      <c r="H19" s="108"/>
      <c r="I19" s="108"/>
      <c r="J19" s="108"/>
    </row>
    <row r="20" spans="1:10" ht="43.5" customHeight="1">
      <c r="A20" s="223"/>
      <c r="B20" s="223"/>
      <c r="C20" s="223"/>
      <c r="D20" s="223"/>
      <c r="E20" s="46"/>
      <c r="F20" s="46"/>
      <c r="G20" s="213" t="s">
        <v>1</v>
      </c>
      <c r="H20" s="215"/>
      <c r="I20" s="225" t="s">
        <v>2</v>
      </c>
      <c r="J20" s="225"/>
    </row>
    <row r="21" spans="1:10" ht="28.5" customHeight="1">
      <c r="A21" s="208" t="s">
        <v>3</v>
      </c>
      <c r="B21" s="225" t="s">
        <v>412</v>
      </c>
      <c r="C21" s="225"/>
      <c r="D21" s="225"/>
      <c r="E21" s="225"/>
      <c r="F21" s="225"/>
      <c r="G21" s="226" t="s">
        <v>4</v>
      </c>
      <c r="H21" s="228">
        <v>45706529</v>
      </c>
      <c r="I21" s="209" t="s">
        <v>5</v>
      </c>
      <c r="J21" s="224"/>
    </row>
    <row r="22" spans="1:10" ht="28.5" customHeight="1">
      <c r="A22" s="208"/>
      <c r="B22" s="225"/>
      <c r="C22" s="225"/>
      <c r="D22" s="225"/>
      <c r="E22" s="225"/>
      <c r="F22" s="225"/>
      <c r="G22" s="227"/>
      <c r="H22" s="229"/>
      <c r="I22" s="209"/>
      <c r="J22" s="225"/>
    </row>
    <row r="23" spans="1:10" ht="28.5" customHeight="1">
      <c r="A23" s="120" t="s">
        <v>6</v>
      </c>
      <c r="B23" s="213" t="s">
        <v>413</v>
      </c>
      <c r="C23" s="214"/>
      <c r="D23" s="214"/>
      <c r="E23" s="214"/>
      <c r="F23" s="215"/>
      <c r="G23" s="120" t="s">
        <v>7</v>
      </c>
      <c r="H23" s="120">
        <v>150</v>
      </c>
      <c r="I23" s="209" t="s">
        <v>5</v>
      </c>
      <c r="J23" s="224"/>
    </row>
    <row r="24" spans="1:10" ht="28.5" customHeight="1">
      <c r="A24" s="120" t="s">
        <v>8</v>
      </c>
      <c r="B24" s="213" t="str">
        <f>'[36]Осн. фін. пок.'!$B$23</f>
        <v>Виконавчий комітет Чернігівської міської ради</v>
      </c>
      <c r="C24" s="214"/>
      <c r="D24" s="214"/>
      <c r="E24" s="214"/>
      <c r="F24" s="215"/>
      <c r="G24" s="120" t="s">
        <v>9</v>
      </c>
      <c r="H24" s="120"/>
      <c r="I24" s="209"/>
      <c r="J24" s="225"/>
    </row>
    <row r="25" spans="1:10" ht="28.5" customHeight="1">
      <c r="A25" s="120" t="s">
        <v>10</v>
      </c>
      <c r="B25" s="213" t="str">
        <f>'[36]Осн. фін. пок.'!$B$24</f>
        <v>Надання іншої соціальної допомоги без забезпечення проживання,н.в.і.у..</v>
      </c>
      <c r="C25" s="214"/>
      <c r="D25" s="214"/>
      <c r="E25" s="214"/>
      <c r="F25" s="215"/>
      <c r="G25" s="120" t="s">
        <v>11</v>
      </c>
      <c r="H25" s="120" t="s">
        <v>416</v>
      </c>
      <c r="I25" s="209" t="s">
        <v>5</v>
      </c>
      <c r="J25" s="210"/>
    </row>
    <row r="26" spans="1:10" ht="28.5" customHeight="1">
      <c r="A26" s="120" t="s">
        <v>12</v>
      </c>
      <c r="B26" s="213"/>
      <c r="C26" s="214"/>
      <c r="D26" s="214"/>
      <c r="E26" s="214"/>
      <c r="F26" s="214"/>
      <c r="G26" s="214"/>
      <c r="H26" s="215"/>
      <c r="I26" s="209"/>
      <c r="J26" s="211"/>
    </row>
    <row r="27" spans="1:10" ht="28.5" customHeight="1">
      <c r="A27" s="120" t="s">
        <v>13</v>
      </c>
      <c r="B27" s="213" t="s">
        <v>414</v>
      </c>
      <c r="C27" s="214"/>
      <c r="D27" s="214"/>
      <c r="E27" s="214"/>
      <c r="F27" s="214"/>
      <c r="G27" s="214"/>
      <c r="H27" s="215"/>
      <c r="I27" s="209" t="s">
        <v>5</v>
      </c>
      <c r="J27" s="212"/>
    </row>
    <row r="28" spans="1:10" ht="28.5" customHeight="1">
      <c r="A28" s="120" t="s">
        <v>14</v>
      </c>
      <c r="B28" s="213"/>
      <c r="C28" s="214"/>
      <c r="D28" s="214"/>
      <c r="E28" s="214"/>
      <c r="F28" s="214"/>
      <c r="G28" s="214"/>
      <c r="H28" s="215"/>
      <c r="I28" s="209"/>
      <c r="J28" s="212"/>
    </row>
    <row r="29" spans="1:10" ht="28.5" customHeight="1">
      <c r="A29" s="120" t="s">
        <v>15</v>
      </c>
      <c r="B29" s="213">
        <v>31</v>
      </c>
      <c r="C29" s="214"/>
      <c r="D29" s="214"/>
      <c r="E29" s="214"/>
      <c r="F29" s="214"/>
      <c r="G29" s="214"/>
      <c r="H29" s="215"/>
      <c r="I29" s="209" t="s">
        <v>5</v>
      </c>
      <c r="J29" s="212"/>
    </row>
    <row r="30" spans="1:10" ht="28.5" customHeight="1">
      <c r="A30" s="120" t="s">
        <v>16</v>
      </c>
      <c r="B30" s="213" t="str">
        <f>'[36]Осн. фін. пок.'!$B$29</f>
        <v>м. Чернігів , вул. Пирогова,1</v>
      </c>
      <c r="C30" s="214"/>
      <c r="D30" s="214"/>
      <c r="E30" s="214"/>
      <c r="F30" s="214"/>
      <c r="G30" s="214"/>
      <c r="H30" s="215"/>
      <c r="I30" s="209"/>
      <c r="J30" s="212"/>
    </row>
    <row r="31" spans="1:10" ht="28.5" customHeight="1">
      <c r="A31" s="120" t="s">
        <v>17</v>
      </c>
      <c r="B31" s="213"/>
      <c r="C31" s="214"/>
      <c r="D31" s="214"/>
      <c r="E31" s="214"/>
      <c r="F31" s="214"/>
      <c r="G31" s="215"/>
      <c r="H31" s="208" t="s">
        <v>18</v>
      </c>
      <c r="I31" s="208"/>
      <c r="J31" s="48"/>
    </row>
    <row r="32" spans="1:10" ht="28.5" customHeight="1">
      <c r="A32" s="120" t="s">
        <v>19</v>
      </c>
      <c r="B32" s="213" t="s">
        <v>415</v>
      </c>
      <c r="C32" s="214"/>
      <c r="D32" s="214"/>
      <c r="E32" s="214"/>
      <c r="F32" s="214"/>
      <c r="G32" s="215"/>
      <c r="H32" s="208" t="s">
        <v>20</v>
      </c>
      <c r="I32" s="208"/>
      <c r="J32" s="48"/>
    </row>
    <row r="33" spans="1:10" ht="18.75" customHeight="1">
      <c r="A33" s="95"/>
      <c r="B33" s="95"/>
      <c r="C33" s="95"/>
      <c r="D33" s="95"/>
      <c r="E33" s="95"/>
      <c r="F33" s="95"/>
      <c r="G33" s="95"/>
      <c r="H33" s="93"/>
      <c r="I33" s="45"/>
      <c r="J33" s="47"/>
    </row>
    <row r="34" spans="1:10" ht="18.95" customHeight="1"/>
    <row r="35" spans="1:10" ht="24" customHeight="1">
      <c r="A35" s="222" t="s">
        <v>21</v>
      </c>
      <c r="B35" s="222"/>
      <c r="C35" s="222"/>
      <c r="D35" s="222"/>
      <c r="E35" s="222"/>
      <c r="F35" s="222"/>
      <c r="G35" s="222"/>
      <c r="H35" s="222"/>
      <c r="I35" s="222"/>
      <c r="J35" s="222"/>
    </row>
    <row r="36" spans="1:10" ht="18" customHeight="1">
      <c r="A36" s="222" t="s">
        <v>417</v>
      </c>
      <c r="B36" s="222"/>
      <c r="C36" s="222"/>
      <c r="D36" s="222"/>
      <c r="E36" s="222"/>
      <c r="F36" s="222"/>
      <c r="G36" s="222"/>
      <c r="H36" s="222"/>
      <c r="I36" s="222"/>
      <c r="J36" s="222"/>
    </row>
    <row r="37" spans="1:10" ht="18" customHeight="1">
      <c r="A37" s="222" t="s">
        <v>22</v>
      </c>
      <c r="B37" s="222"/>
      <c r="C37" s="222"/>
      <c r="D37" s="222"/>
      <c r="E37" s="222"/>
      <c r="F37" s="222"/>
      <c r="G37" s="222"/>
      <c r="H37" s="222"/>
      <c r="I37" s="222"/>
      <c r="J37" s="222"/>
    </row>
    <row r="38" spans="1:10" ht="13.5" customHeight="1">
      <c r="B38" s="13"/>
      <c r="D38" s="13"/>
      <c r="E38" s="13"/>
      <c r="F38" s="13"/>
      <c r="G38" s="13"/>
      <c r="H38" s="13"/>
      <c r="I38" s="13"/>
      <c r="J38" s="13"/>
    </row>
    <row r="39" spans="1:10" ht="31.5" customHeight="1">
      <c r="A39" s="240" t="s">
        <v>23</v>
      </c>
      <c r="B39" s="209" t="s">
        <v>24</v>
      </c>
      <c r="C39" s="236" t="s">
        <v>25</v>
      </c>
      <c r="D39" s="236" t="s">
        <v>432</v>
      </c>
      <c r="E39" s="242" t="s">
        <v>439</v>
      </c>
      <c r="F39" s="209" t="s">
        <v>440</v>
      </c>
      <c r="G39" s="219" t="s">
        <v>26</v>
      </c>
      <c r="H39" s="220"/>
      <c r="I39" s="220"/>
      <c r="J39" s="221"/>
    </row>
    <row r="40" spans="1:10" ht="54.75" customHeight="1">
      <c r="A40" s="240"/>
      <c r="B40" s="209"/>
      <c r="C40" s="237"/>
      <c r="D40" s="237"/>
      <c r="E40" s="243"/>
      <c r="F40" s="209"/>
      <c r="G40" s="61" t="s">
        <v>27</v>
      </c>
      <c r="H40" s="61" t="s">
        <v>28</v>
      </c>
      <c r="I40" s="61" t="s">
        <v>29</v>
      </c>
      <c r="J40" s="61" t="s">
        <v>30</v>
      </c>
    </row>
    <row r="41" spans="1:10" ht="20.100000000000001" customHeight="1">
      <c r="A41" s="62">
        <v>1</v>
      </c>
      <c r="B41" s="61">
        <v>2</v>
      </c>
      <c r="C41" s="61">
        <v>3</v>
      </c>
      <c r="D41" s="61">
        <v>4</v>
      </c>
      <c r="E41" s="61">
        <v>5</v>
      </c>
      <c r="F41" s="61">
        <v>6</v>
      </c>
      <c r="G41" s="61">
        <v>7</v>
      </c>
      <c r="H41" s="61">
        <v>8</v>
      </c>
      <c r="I41" s="61">
        <v>9</v>
      </c>
      <c r="J41" s="61">
        <v>10</v>
      </c>
    </row>
    <row r="42" spans="1:10" ht="24.95" customHeight="1">
      <c r="A42" s="239" t="s">
        <v>31</v>
      </c>
      <c r="B42" s="239"/>
      <c r="C42" s="239"/>
      <c r="D42" s="239"/>
      <c r="E42" s="239"/>
      <c r="F42" s="239"/>
      <c r="G42" s="239"/>
      <c r="H42" s="239"/>
      <c r="I42" s="239"/>
      <c r="J42" s="239"/>
    </row>
    <row r="43" spans="1:10" ht="18.75" customHeight="1">
      <c r="A43" s="24" t="s">
        <v>32</v>
      </c>
      <c r="B43" s="50">
        <v>1000</v>
      </c>
      <c r="C43" s="41">
        <f>'I. Інф. до фін.плану'!C23</f>
        <v>0</v>
      </c>
      <c r="D43" s="41">
        <f>'I. Інф. до фін.плану'!D23</f>
        <v>0</v>
      </c>
      <c r="E43" s="41">
        <f>'I. Інф. до фін.плану'!E23</f>
        <v>0</v>
      </c>
      <c r="F43" s="41">
        <f>'I. Інф. до фін.плану'!F23</f>
        <v>0</v>
      </c>
      <c r="G43" s="52"/>
      <c r="H43" s="52"/>
      <c r="I43" s="52"/>
      <c r="J43" s="52"/>
    </row>
    <row r="44" spans="1:10" ht="18.75" customHeight="1">
      <c r="A44" s="24" t="s">
        <v>33</v>
      </c>
      <c r="B44" s="62">
        <v>1010</v>
      </c>
      <c r="C44" s="41">
        <f>'I. Інф. до фін.плану'!C24</f>
        <v>0</v>
      </c>
      <c r="D44" s="41">
        <f>'I. Інф. до фін.плану'!D24</f>
        <v>-3691</v>
      </c>
      <c r="E44" s="172">
        <f>'I. Інф. до фін.плану'!E24</f>
        <v>0</v>
      </c>
      <c r="F44" s="41">
        <f>'I. Інф. до фін.плану'!F24</f>
        <v>0</v>
      </c>
      <c r="G44" s="28"/>
      <c r="H44" s="28"/>
      <c r="I44" s="28"/>
      <c r="J44" s="28"/>
    </row>
    <row r="45" spans="1:10" ht="18.75" customHeight="1">
      <c r="A45" s="25" t="s">
        <v>34</v>
      </c>
      <c r="B45" s="147">
        <v>1020</v>
      </c>
      <c r="C45" s="41">
        <f t="shared" ref="C45:J45" si="0">SUM(C43,C44)</f>
        <v>0</v>
      </c>
      <c r="D45" s="41">
        <f t="shared" si="0"/>
        <v>-3691</v>
      </c>
      <c r="E45" s="172">
        <f t="shared" si="0"/>
        <v>0</v>
      </c>
      <c r="F45" s="41">
        <f t="shared" si="0"/>
        <v>0</v>
      </c>
      <c r="G45" s="41">
        <f t="shared" si="0"/>
        <v>0</v>
      </c>
      <c r="H45" s="41">
        <f t="shared" si="0"/>
        <v>0</v>
      </c>
      <c r="I45" s="41">
        <f t="shared" si="0"/>
        <v>0</v>
      </c>
      <c r="J45" s="41">
        <f t="shared" si="0"/>
        <v>0</v>
      </c>
    </row>
    <row r="46" spans="1:10" ht="18.75" customHeight="1">
      <c r="A46" s="26" t="s">
        <v>35</v>
      </c>
      <c r="B46" s="147">
        <v>1300</v>
      </c>
      <c r="C46" s="41">
        <f>'I. Інф. до фін.плану'!C102</f>
        <v>0</v>
      </c>
      <c r="D46" s="172">
        <f>'I. Інф. до фін.плану'!D102</f>
        <v>511.6</v>
      </c>
      <c r="E46" s="172">
        <f>'I. Інф. до фін.плану'!E102</f>
        <v>511.6</v>
      </c>
      <c r="F46" s="172">
        <f>'I. Інф. до фін.плану'!F102</f>
        <v>0</v>
      </c>
      <c r="G46" s="104" t="s">
        <v>36</v>
      </c>
      <c r="H46" s="104" t="s">
        <v>36</v>
      </c>
      <c r="I46" s="104" t="s">
        <v>36</v>
      </c>
      <c r="J46" s="104" t="s">
        <v>36</v>
      </c>
    </row>
    <row r="47" spans="1:10" ht="18.75" customHeight="1">
      <c r="A47" s="14" t="s">
        <v>37</v>
      </c>
      <c r="B47" s="51">
        <v>1200</v>
      </c>
      <c r="C47" s="41">
        <f>'I. Інф. до фін.плану'!C96</f>
        <v>0</v>
      </c>
      <c r="D47" s="41">
        <f>'I. Інф. до фін.плану'!D96</f>
        <v>0</v>
      </c>
      <c r="E47" s="41">
        <f>'I. Інф. до фін.плану'!E96</f>
        <v>0</v>
      </c>
      <c r="F47" s="41">
        <f>'I. Інф. до фін.плану'!F96</f>
        <v>0</v>
      </c>
      <c r="G47" s="39"/>
      <c r="H47" s="39"/>
      <c r="I47" s="39"/>
      <c r="J47" s="39"/>
    </row>
    <row r="48" spans="1:10" ht="24" customHeight="1">
      <c r="A48" s="241" t="s">
        <v>38</v>
      </c>
      <c r="B48" s="241"/>
      <c r="C48" s="241"/>
      <c r="D48" s="241"/>
      <c r="E48" s="241"/>
      <c r="F48" s="241"/>
      <c r="G48" s="241"/>
      <c r="H48" s="241"/>
      <c r="I48" s="241"/>
      <c r="J48" s="241"/>
    </row>
    <row r="49" spans="1:10" ht="18.75" customHeight="1">
      <c r="A49" s="54" t="s">
        <v>39</v>
      </c>
      <c r="B49" s="62">
        <v>2111</v>
      </c>
      <c r="C49" s="41">
        <f>'ІІ. Розп. ч.п. та розр. з бюд.'!F25</f>
        <v>0</v>
      </c>
      <c r="D49" s="41">
        <f>'ІІ. Розп. ч.п. та розр. з бюд.'!G25</f>
        <v>0</v>
      </c>
      <c r="E49" s="41">
        <f>'ІІ. Розп. ч.п. та розр. з бюд.'!H25</f>
        <v>0</v>
      </c>
      <c r="F49" s="41">
        <f>'ІІ. Розп. ч.п. та розр. з бюд.'!I25</f>
        <v>0</v>
      </c>
      <c r="G49" s="28" t="s">
        <v>36</v>
      </c>
      <c r="H49" s="28" t="s">
        <v>36</v>
      </c>
      <c r="I49" s="28" t="s">
        <v>36</v>
      </c>
      <c r="J49" s="28" t="s">
        <v>36</v>
      </c>
    </row>
    <row r="50" spans="1:10" ht="37.5" customHeight="1">
      <c r="A50" s="54" t="s">
        <v>40</v>
      </c>
      <c r="B50" s="62">
        <v>2112</v>
      </c>
      <c r="C50" s="41">
        <f>'ІІ. Розп. ч.п. та розр. з бюд.'!F26</f>
        <v>0</v>
      </c>
      <c r="D50" s="41">
        <f>'ІІ. Розп. ч.п. та розр. з бюд.'!G26</f>
        <v>0</v>
      </c>
      <c r="E50" s="41">
        <f>'ІІ. Розп. ч.п. та розр. з бюд.'!H26</f>
        <v>0</v>
      </c>
      <c r="F50" s="41">
        <f>'ІІ. Розп. ч.п. та розр. з бюд.'!I26</f>
        <v>0</v>
      </c>
      <c r="G50" s="28" t="s">
        <v>36</v>
      </c>
      <c r="H50" s="28" t="s">
        <v>36</v>
      </c>
      <c r="I50" s="28" t="s">
        <v>36</v>
      </c>
      <c r="J50" s="28" t="s">
        <v>36</v>
      </c>
    </row>
    <row r="51" spans="1:10" ht="37.5" customHeight="1">
      <c r="A51" s="55" t="s">
        <v>41</v>
      </c>
      <c r="B51" s="17">
        <v>2113</v>
      </c>
      <c r="C51" s="42" t="str">
        <f>'ІІ. Розп. ч.п. та розр. з бюд.'!F27</f>
        <v>(    )</v>
      </c>
      <c r="D51" s="42" t="str">
        <f>'ІІ. Розп. ч.п. та розр. з бюд.'!G27</f>
        <v>(    )</v>
      </c>
      <c r="E51" s="42" t="str">
        <f>'ІІ. Розп. ч.п. та розр. з бюд.'!H27</f>
        <v>(    )</v>
      </c>
      <c r="F51" s="42">
        <f>'ІІ. Розп. ч.п. та розр. з бюд.'!I27</f>
        <v>0</v>
      </c>
      <c r="G51" s="28" t="s">
        <v>36</v>
      </c>
      <c r="H51" s="28" t="s">
        <v>36</v>
      </c>
      <c r="I51" s="28" t="s">
        <v>36</v>
      </c>
      <c r="J51" s="28" t="s">
        <v>36</v>
      </c>
    </row>
    <row r="52" spans="1:10" ht="37.5" customHeight="1">
      <c r="A52" s="55" t="s">
        <v>42</v>
      </c>
      <c r="B52" s="17">
        <v>2131</v>
      </c>
      <c r="C52" s="41">
        <f>'ІІ. Розп. ч.п. та розр. з бюд.'!F39</f>
        <v>0</v>
      </c>
      <c r="D52" s="41">
        <f>'ІІ. Розп. ч.п. та розр. з бюд.'!G39</f>
        <v>0</v>
      </c>
      <c r="E52" s="41">
        <f>'ІІ. Розп. ч.п. та розр. з бюд.'!H39</f>
        <v>0</v>
      </c>
      <c r="F52" s="41">
        <f>'ІІ. Розп. ч.п. та розр. з бюд.'!I39</f>
        <v>0</v>
      </c>
      <c r="G52" s="28" t="s">
        <v>36</v>
      </c>
      <c r="H52" s="28" t="s">
        <v>36</v>
      </c>
      <c r="I52" s="28" t="s">
        <v>36</v>
      </c>
      <c r="J52" s="28" t="s">
        <v>36</v>
      </c>
    </row>
    <row r="53" spans="1:10" ht="63" customHeight="1">
      <c r="A53" s="55" t="s">
        <v>43</v>
      </c>
      <c r="B53" s="17">
        <v>2132</v>
      </c>
      <c r="C53" s="41">
        <f>'ІІ. Розп. ч.п. та розр. з бюд.'!F40</f>
        <v>0</v>
      </c>
      <c r="D53" s="41">
        <f>'ІІ. Розп. ч.п. та розр. з бюд.'!G40</f>
        <v>0</v>
      </c>
      <c r="E53" s="41">
        <f>'ІІ. Розп. ч.п. та розр. з бюд.'!H40</f>
        <v>0</v>
      </c>
      <c r="F53" s="41">
        <f>'ІІ. Розп. ч.п. та розр. з бюд.'!I40</f>
        <v>0</v>
      </c>
      <c r="G53" s="28" t="s">
        <v>36</v>
      </c>
      <c r="H53" s="28" t="s">
        <v>36</v>
      </c>
      <c r="I53" s="28" t="s">
        <v>36</v>
      </c>
      <c r="J53" s="28" t="s">
        <v>36</v>
      </c>
    </row>
    <row r="54" spans="1:10" ht="25.15" customHeight="1">
      <c r="A54" s="53" t="s">
        <v>44</v>
      </c>
      <c r="B54" s="38">
        <v>2200</v>
      </c>
      <c r="C54" s="41">
        <f>'ІІ. Розп. ч.п. та розр. з бюд.'!F47</f>
        <v>0</v>
      </c>
      <c r="D54" s="172">
        <f>'ІІ. Розп. ч.п. та розр. з бюд.'!G47</f>
        <v>2209.6</v>
      </c>
      <c r="E54" s="172">
        <f>'ІІ. Розп. ч.п. та розр. з бюд.'!H47</f>
        <v>2069.1</v>
      </c>
      <c r="F54" s="172">
        <f>'ІІ. Розп. ч.п. та розр. з бюд.'!I47</f>
        <v>3384.7999999999997</v>
      </c>
      <c r="G54" s="52"/>
      <c r="H54" s="52"/>
      <c r="I54" s="52"/>
      <c r="J54" s="52"/>
    </row>
    <row r="55" spans="1:10" ht="24.95" customHeight="1">
      <c r="A55" s="216" t="s">
        <v>45</v>
      </c>
      <c r="B55" s="217"/>
      <c r="C55" s="217"/>
      <c r="D55" s="217"/>
      <c r="E55" s="217"/>
      <c r="F55" s="217"/>
      <c r="G55" s="217"/>
      <c r="H55" s="217"/>
      <c r="I55" s="217"/>
      <c r="J55" s="218"/>
    </row>
    <row r="56" spans="1:10" s="4" customFormat="1" ht="20.100000000000001" customHeight="1">
      <c r="A56" s="22" t="s">
        <v>46</v>
      </c>
      <c r="B56" s="8">
        <v>4000</v>
      </c>
      <c r="C56" s="172">
        <f>'ІV кап. інвеат. V кред. '!F7</f>
        <v>0</v>
      </c>
      <c r="D56" s="172">
        <f>'ІV кап. інвеат. V кред. '!G7</f>
        <v>15947.099999999999</v>
      </c>
      <c r="E56" s="172">
        <f>'ІV кап. інвеат. V кред. '!H7</f>
        <v>4271.3</v>
      </c>
      <c r="F56" s="172">
        <f>'ІV кап. інвеат. V кред. '!I7</f>
        <v>11057.2</v>
      </c>
      <c r="G56" s="40"/>
      <c r="H56" s="40"/>
      <c r="I56" s="40"/>
      <c r="J56" s="40"/>
    </row>
    <row r="57" spans="1:10" ht="24.95" customHeight="1">
      <c r="A57" s="232" t="s">
        <v>47</v>
      </c>
      <c r="B57" s="233"/>
      <c r="C57" s="233"/>
      <c r="D57" s="233"/>
      <c r="E57" s="233"/>
      <c r="F57" s="233"/>
      <c r="G57" s="233"/>
      <c r="H57" s="233"/>
      <c r="I57" s="233"/>
      <c r="J57" s="234"/>
    </row>
    <row r="58" spans="1:10" ht="19.5" customHeight="1">
      <c r="A58" s="131" t="s">
        <v>48</v>
      </c>
      <c r="B58" s="130"/>
      <c r="C58" s="150"/>
      <c r="D58" s="150"/>
      <c r="E58" s="150"/>
      <c r="F58" s="150"/>
      <c r="G58" s="150"/>
      <c r="H58" s="150"/>
      <c r="I58" s="150"/>
      <c r="J58" s="151"/>
    </row>
    <row r="59" spans="1:10" ht="56.25" customHeight="1">
      <c r="A59" s="35" t="s">
        <v>49</v>
      </c>
      <c r="B59" s="157">
        <v>5010</v>
      </c>
      <c r="C59" s="135" t="e">
        <f t="shared" ref="C59:J59" si="1">C47/C43</f>
        <v>#DIV/0!</v>
      </c>
      <c r="D59" s="135" t="e">
        <f t="shared" si="1"/>
        <v>#DIV/0!</v>
      </c>
      <c r="E59" s="135" t="e">
        <f t="shared" si="1"/>
        <v>#DIV/0!</v>
      </c>
      <c r="F59" s="135" t="e">
        <f t="shared" si="1"/>
        <v>#DIV/0!</v>
      </c>
      <c r="G59" s="135" t="e">
        <f t="shared" si="1"/>
        <v>#DIV/0!</v>
      </c>
      <c r="H59" s="135" t="e">
        <f t="shared" si="1"/>
        <v>#DIV/0!</v>
      </c>
      <c r="I59" s="135" t="e">
        <f t="shared" si="1"/>
        <v>#DIV/0!</v>
      </c>
      <c r="J59" s="135" t="e">
        <f t="shared" si="1"/>
        <v>#DIV/0!</v>
      </c>
    </row>
    <row r="60" spans="1:10" ht="93.75">
      <c r="A60" s="35" t="s">
        <v>50</v>
      </c>
      <c r="B60" s="157">
        <v>5011</v>
      </c>
      <c r="C60" s="135" t="e">
        <f>'I. Інф. до фін.плану'!C80/ABS('I. Інф. до фін.плану'!C24+'I. Інф. до фін.плану'!C35+'I. Інф. до фін.плану'!C61+'I. Інф. до фін.плану'!C73)</f>
        <v>#DIV/0!</v>
      </c>
      <c r="D60" s="135">
        <f>'I. Інф. до фін.плану'!D80/ABS('I. Інф. до фін.плану'!D24+'I. Інф. до фін.плану'!D35+'I. Інф. до фін.плану'!D61+'I. Інф. до фін.плану'!D73)</f>
        <v>0</v>
      </c>
      <c r="E60" s="135">
        <f>'I. Інф. до фін.плану'!E80/ABS('I. Інф. до фін.плану'!E24+'I. Інф. до фін.плану'!E35+'I. Інф. до фін.плану'!E61+'I. Інф. до фін.плану'!E73)</f>
        <v>0</v>
      </c>
      <c r="F60" s="135">
        <f>'I. Інф. до фін.плану'!F80/ABS('I. Інф. до фін.плану'!F24+'I. Інф. до фін.плану'!F35+'I. Інф. до фін.плану'!F61+'I. Інф. до фін.плану'!F73)</f>
        <v>-3.3762652109632658E-3</v>
      </c>
      <c r="G60" s="136"/>
      <c r="H60" s="136"/>
      <c r="I60" s="137" t="s">
        <v>36</v>
      </c>
      <c r="J60" s="137" t="s">
        <v>36</v>
      </c>
    </row>
    <row r="61" spans="1:10" ht="234.75" customHeight="1">
      <c r="A61" s="35" t="s">
        <v>51</v>
      </c>
      <c r="B61" s="157">
        <v>5012</v>
      </c>
      <c r="C61" s="136"/>
      <c r="D61" s="135" t="e">
        <f>((('I. Інф. до фін.плану'!D24+'I. Інф. до фін.плану'!D35+'I. Інф. до фін.плану'!D61+'I. Інф. до фін.плану'!D73)-('I. Інф. до фін.плану'!C24+'I. Інф. до фін.плану'!C35+'I. Інф. до фін.плану'!C61+'I. Інф. до фін.плану'!C73))/('I. Інф. до фін.плану'!C24+'I. Інф. до фін.плану'!C35+'I. Інф. до фін.плану'!C61+'I. Інф. до фін.плану'!C73))-((D78-100)/100)</f>
        <v>#DIV/0!</v>
      </c>
      <c r="E61" s="135" t="e">
        <f>((('I. Інф. до фін.плану'!E24+'I. Інф. до фін.плану'!E35+'I. Інф. до фін.плану'!E61+'I. Інф. до фін.плану'!E73)-('I. Інф. до фін.плану'!C24+'I. Інф. до фін.плану'!C35+'I. Інф. до фін.плану'!C61+'I. Інф. до фін.плану'!C73))/('I. Інф. до фін.плану'!C24+'I. Інф. до фін.плану'!C35+'I. Інф. до фін.плану'!C61+'I. Інф. до фін.плану'!C73))-((E78-100)/100)</f>
        <v>#DIV/0!</v>
      </c>
      <c r="F61" s="135">
        <f>((('I. Інф. до фін.плану'!F24+'I. Інф. до фін.плану'!F35+'I. Інф. до фін.плану'!F61+'I. Інф. до фін.плану'!F73)-('I. Інф. до фін.плану'!D24+'I. Інф. до фін.плану'!D35+'I. Інф. до фін.плану'!D61+'I. Інф. до фін.плану'!D73))/('I. Інф. до фін.плану'!D24+'I. Інф. до фін.плану'!D35+'I. Інф. до фін.плану'!D61+'I. Інф. до фін.плану'!D73))-((F78-100)/100)</f>
        <v>0.27237912140728643</v>
      </c>
      <c r="G61" s="136"/>
      <c r="H61" s="136"/>
      <c r="I61" s="137" t="s">
        <v>36</v>
      </c>
      <c r="J61" s="137" t="s">
        <v>36</v>
      </c>
    </row>
    <row r="62" spans="1:10" ht="56.25">
      <c r="A62" s="23" t="s">
        <v>52</v>
      </c>
      <c r="B62" s="157">
        <v>5013</v>
      </c>
      <c r="C62" s="135" t="e">
        <f>C46/C43</f>
        <v>#DIV/0!</v>
      </c>
      <c r="D62" s="135" t="e">
        <f>D46/D43</f>
        <v>#DIV/0!</v>
      </c>
      <c r="E62" s="135" t="e">
        <f>E46/E43</f>
        <v>#DIV/0!</v>
      </c>
      <c r="F62" s="135" t="e">
        <f>F46/F43</f>
        <v>#DIV/0!</v>
      </c>
      <c r="G62" s="136"/>
      <c r="H62" s="136"/>
      <c r="I62" s="137" t="s">
        <v>36</v>
      </c>
      <c r="J62" s="137" t="s">
        <v>36</v>
      </c>
    </row>
    <row r="63" spans="1:10" ht="45.75" customHeight="1">
      <c r="A63" s="23" t="s">
        <v>53</v>
      </c>
      <c r="B63" s="157">
        <v>5014</v>
      </c>
      <c r="C63" s="135" t="e">
        <f>IF(AND(C47&lt;0,C100&lt;0),C47/C100*-1,C47/C100)</f>
        <v>#DIV/0!</v>
      </c>
      <c r="D63" s="135" t="e">
        <f>IF(AND(D47&lt;0,D100&lt;0),D47/D100*-1,D47/D100)</f>
        <v>#DIV/0!</v>
      </c>
      <c r="E63" s="135" t="e">
        <f>IF(AND(E47&lt;0,E100&lt;0),E47/E100*-1,E47/E100)</f>
        <v>#DIV/0!</v>
      </c>
      <c r="F63" s="135" t="e">
        <f>IF(AND(F47&lt;0,F100&lt;0),F47/F100*-1,F47/F100)</f>
        <v>#DIV/0!</v>
      </c>
      <c r="G63" s="138"/>
      <c r="H63" s="138"/>
      <c r="I63" s="139" t="s">
        <v>36</v>
      </c>
      <c r="J63" s="139" t="s">
        <v>36</v>
      </c>
    </row>
    <row r="64" spans="1:10" ht="45.75" customHeight="1">
      <c r="A64" s="35" t="s">
        <v>54</v>
      </c>
      <c r="B64" s="157">
        <v>5015</v>
      </c>
      <c r="C64" s="135" t="e">
        <f>(C47/C90)</f>
        <v>#DIV/0!</v>
      </c>
      <c r="D64" s="135" t="e">
        <f>(D47/D90)</f>
        <v>#DIV/0!</v>
      </c>
      <c r="E64" s="135" t="e">
        <f>(E47/E90)</f>
        <v>#DIV/0!</v>
      </c>
      <c r="F64" s="135" t="e">
        <f>(F47/F90)</f>
        <v>#DIV/0!</v>
      </c>
      <c r="G64" s="138"/>
      <c r="H64" s="138"/>
      <c r="I64" s="139" t="s">
        <v>36</v>
      </c>
      <c r="J64" s="139" t="s">
        <v>36</v>
      </c>
    </row>
    <row r="65" spans="1:10" ht="131.25" customHeight="1">
      <c r="A65" s="35" t="s">
        <v>55</v>
      </c>
      <c r="B65" s="157">
        <v>5016</v>
      </c>
      <c r="C65" s="136"/>
      <c r="D65" s="135" t="e">
        <f>((D43-C43)/C43)-((D78-100)/100)</f>
        <v>#DIV/0!</v>
      </c>
      <c r="E65" s="135" t="e">
        <f>((E43-C43)/C43)-((E78-100)/100)</f>
        <v>#DIV/0!</v>
      </c>
      <c r="F65" s="135" t="e">
        <f>((F43-D43)/D43)-((F78-100)/100)</f>
        <v>#DIV/0!</v>
      </c>
      <c r="G65" s="135" t="e">
        <f>((G43-F43)/F43)-((G78-100)/100)</f>
        <v>#DIV/0!</v>
      </c>
      <c r="H65" s="135" t="e">
        <f>((H43-G43)/G43)-((H78-100)/100)</f>
        <v>#DIV/0!</v>
      </c>
      <c r="I65" s="138"/>
      <c r="J65" s="138"/>
    </row>
    <row r="66" spans="1:10">
      <c r="A66" s="34" t="s">
        <v>56</v>
      </c>
      <c r="B66" s="157"/>
      <c r="C66" s="136"/>
      <c r="D66" s="136"/>
      <c r="E66" s="136"/>
      <c r="F66" s="136"/>
      <c r="G66" s="138"/>
      <c r="H66" s="138"/>
      <c r="I66" s="138"/>
      <c r="J66" s="138"/>
    </row>
    <row r="67" spans="1:10" ht="75">
      <c r="A67" s="36" t="s">
        <v>57</v>
      </c>
      <c r="B67" s="156">
        <v>5020</v>
      </c>
      <c r="C67" s="135" t="e">
        <f>C100/(C91+C93)</f>
        <v>#DIV/0!</v>
      </c>
      <c r="D67" s="135" t="e">
        <f>D100/(D91+D93)</f>
        <v>#DIV/0!</v>
      </c>
      <c r="E67" s="135" t="e">
        <f>E100/(E91+E93)</f>
        <v>#DIV/0!</v>
      </c>
      <c r="F67" s="135" t="e">
        <f>F100/(F91+F93)</f>
        <v>#DIV/0!</v>
      </c>
      <c r="G67" s="136"/>
      <c r="H67" s="136"/>
      <c r="I67" s="137" t="s">
        <v>36</v>
      </c>
      <c r="J67" s="137" t="s">
        <v>36</v>
      </c>
    </row>
    <row r="68" spans="1:10" ht="37.5">
      <c r="A68" s="23" t="s">
        <v>58</v>
      </c>
      <c r="B68" s="156">
        <v>5021</v>
      </c>
      <c r="C68" s="135" t="e">
        <f>C46/ABS('I. Інф. до фін.плану'!C84)</f>
        <v>#VALUE!</v>
      </c>
      <c r="D68" s="135" t="e">
        <f>D46/ABS('I. Інф. до фін.плану'!D84)</f>
        <v>#VALUE!</v>
      </c>
      <c r="E68" s="135" t="e">
        <f>E46/ABS('I. Інф. до фін.плану'!E84)</f>
        <v>#VALUE!</v>
      </c>
      <c r="F68" s="135" t="e">
        <f>F46/ABS('I. Інф. до фін.плану'!F84)</f>
        <v>#DIV/0!</v>
      </c>
      <c r="G68" s="136"/>
      <c r="H68" s="136"/>
      <c r="I68" s="137" t="s">
        <v>36</v>
      </c>
      <c r="J68" s="137" t="s">
        <v>36</v>
      </c>
    </row>
    <row r="69" spans="1:10" ht="93.75">
      <c r="A69" s="23" t="s">
        <v>59</v>
      </c>
      <c r="B69" s="156">
        <v>5022</v>
      </c>
      <c r="C69" s="135" t="e">
        <f>((C94+C92)-(C89+C88))/C46</f>
        <v>#DIV/0!</v>
      </c>
      <c r="D69" s="135">
        <f>((D94+D92)-(D89+D88))/D46</f>
        <v>0</v>
      </c>
      <c r="E69" s="135">
        <f>((E94+E92)-(E89+E88))/E46</f>
        <v>0</v>
      </c>
      <c r="F69" s="135" t="e">
        <f>((F94+F92)-(F89+F88))/F46</f>
        <v>#DIV/0!</v>
      </c>
      <c r="G69" s="136"/>
      <c r="H69" s="136"/>
      <c r="I69" s="137" t="s">
        <v>36</v>
      </c>
      <c r="J69" s="137" t="s">
        <v>36</v>
      </c>
    </row>
    <row r="70" spans="1:10" ht="63" customHeight="1">
      <c r="A70" s="23" t="s">
        <v>60</v>
      </c>
      <c r="B70" s="156">
        <v>5023</v>
      </c>
      <c r="C70" s="135" t="e">
        <f>(C94+C92)/C100</f>
        <v>#DIV/0!</v>
      </c>
      <c r="D70" s="135" t="e">
        <f>(D94+D92)/D100</f>
        <v>#DIV/0!</v>
      </c>
      <c r="E70" s="135" t="e">
        <f>(E94+E92)/E100</f>
        <v>#DIV/0!</v>
      </c>
      <c r="F70" s="135" t="e">
        <f>(F94+F92)/F100</f>
        <v>#DIV/0!</v>
      </c>
      <c r="G70" s="136"/>
      <c r="H70" s="136"/>
      <c r="I70" s="137" t="s">
        <v>36</v>
      </c>
      <c r="J70" s="137" t="s">
        <v>36</v>
      </c>
    </row>
    <row r="71" spans="1:10" ht="75">
      <c r="A71" s="23" t="s">
        <v>61</v>
      </c>
      <c r="B71" s="156">
        <v>5024</v>
      </c>
      <c r="C71" s="135" t="e">
        <f>(C91+C93)/C90</f>
        <v>#DIV/0!</v>
      </c>
      <c r="D71" s="135" t="e">
        <f>(D91+D93)/D90</f>
        <v>#DIV/0!</v>
      </c>
      <c r="E71" s="135" t="e">
        <f>(E91+E93)/E90</f>
        <v>#DIV/0!</v>
      </c>
      <c r="F71" s="135" t="e">
        <f>(F91+F93)/F90</f>
        <v>#DIV/0!</v>
      </c>
      <c r="G71" s="138"/>
      <c r="H71" s="138"/>
      <c r="I71" s="139" t="s">
        <v>36</v>
      </c>
      <c r="J71" s="139" t="s">
        <v>36</v>
      </c>
    </row>
    <row r="72" spans="1:10">
      <c r="A72" s="34" t="s">
        <v>62</v>
      </c>
      <c r="B72" s="156"/>
      <c r="C72" s="136"/>
      <c r="D72" s="136"/>
      <c r="E72" s="136"/>
      <c r="F72" s="136"/>
      <c r="G72" s="138"/>
      <c r="H72" s="138"/>
      <c r="I72" s="139"/>
      <c r="J72" s="139"/>
    </row>
    <row r="73" spans="1:10" ht="58.5" customHeight="1">
      <c r="A73" s="23" t="s">
        <v>63</v>
      </c>
      <c r="B73" s="156">
        <v>5030</v>
      </c>
      <c r="C73" s="135" t="e">
        <f>C84/C93</f>
        <v>#DIV/0!</v>
      </c>
      <c r="D73" s="135" t="e">
        <f>D84/D93</f>
        <v>#DIV/0!</v>
      </c>
      <c r="E73" s="135" t="e">
        <f>E84/E93</f>
        <v>#DIV/0!</v>
      </c>
      <c r="F73" s="135" t="e">
        <f>F84/F93</f>
        <v>#DIV/0!</v>
      </c>
      <c r="G73" s="138"/>
      <c r="H73" s="138"/>
      <c r="I73" s="139" t="s">
        <v>36</v>
      </c>
      <c r="J73" s="139" t="s">
        <v>36</v>
      </c>
    </row>
    <row r="74" spans="1:10" ht="56.25">
      <c r="A74" s="23" t="s">
        <v>64</v>
      </c>
      <c r="B74" s="156">
        <v>5031</v>
      </c>
      <c r="C74" s="135" t="e">
        <f>(C84-C85)/C93</f>
        <v>#DIV/0!</v>
      </c>
      <c r="D74" s="135" t="e">
        <f>(D84-D85)/D93</f>
        <v>#DIV/0!</v>
      </c>
      <c r="E74" s="135" t="e">
        <f>(E84-E85)/E93</f>
        <v>#DIV/0!</v>
      </c>
      <c r="F74" s="135" t="e">
        <f>(F84-F85)/F93</f>
        <v>#DIV/0!</v>
      </c>
      <c r="G74" s="138"/>
      <c r="H74" s="138"/>
      <c r="I74" s="139" t="s">
        <v>36</v>
      </c>
      <c r="J74" s="139" t="s">
        <v>36</v>
      </c>
    </row>
    <row r="75" spans="1:10" ht="56.25">
      <c r="A75" s="23" t="s">
        <v>65</v>
      </c>
      <c r="B75" s="156">
        <v>5032</v>
      </c>
      <c r="C75" s="135" t="e">
        <f>(C89+C88)/C93</f>
        <v>#DIV/0!</v>
      </c>
      <c r="D75" s="135" t="e">
        <f>(D89+D88)/D93</f>
        <v>#DIV/0!</v>
      </c>
      <c r="E75" s="135" t="e">
        <f>(E89+E88)/E93</f>
        <v>#DIV/0!</v>
      </c>
      <c r="F75" s="135" t="e">
        <f>(F89+F88)/F93</f>
        <v>#DIV/0!</v>
      </c>
      <c r="G75" s="138"/>
      <c r="H75" s="138"/>
      <c r="I75" s="139" t="s">
        <v>36</v>
      </c>
      <c r="J75" s="139" t="s">
        <v>36</v>
      </c>
    </row>
    <row r="76" spans="1:10" ht="75">
      <c r="A76" s="23" t="s">
        <v>66</v>
      </c>
      <c r="B76" s="156">
        <v>5033</v>
      </c>
      <c r="C76" s="135" t="e">
        <f>C86*365/C43</f>
        <v>#DIV/0!</v>
      </c>
      <c r="D76" s="135" t="e">
        <f>D86*365/D43</f>
        <v>#DIV/0!</v>
      </c>
      <c r="E76" s="135" t="e">
        <f>E86*365/E43</f>
        <v>#DIV/0!</v>
      </c>
      <c r="F76" s="135" t="e">
        <f>F86*365/F43</f>
        <v>#DIV/0!</v>
      </c>
      <c r="G76" s="138"/>
      <c r="H76" s="138"/>
      <c r="I76" s="139" t="s">
        <v>36</v>
      </c>
      <c r="J76" s="139" t="s">
        <v>36</v>
      </c>
    </row>
    <row r="77" spans="1:10" ht="75">
      <c r="A77" s="23" t="s">
        <v>67</v>
      </c>
      <c r="B77" s="156">
        <v>5034</v>
      </c>
      <c r="C77" s="135" t="e">
        <f>C95*365/ABS(C44)</f>
        <v>#DIV/0!</v>
      </c>
      <c r="D77" s="135">
        <f>D95*365/ABS(D44)</f>
        <v>0</v>
      </c>
      <c r="E77" s="135" t="e">
        <f>E95*365/ABS(E44)</f>
        <v>#DIV/0!</v>
      </c>
      <c r="F77" s="135" t="e">
        <f>F95*365/ABS(F44)</f>
        <v>#DIV/0!</v>
      </c>
      <c r="G77" s="138"/>
      <c r="H77" s="138"/>
      <c r="I77" s="139" t="s">
        <v>36</v>
      </c>
      <c r="J77" s="139" t="s">
        <v>36</v>
      </c>
    </row>
    <row r="78" spans="1:10" ht="37.5">
      <c r="A78" s="23" t="s">
        <v>68</v>
      </c>
      <c r="B78" s="156">
        <v>5040</v>
      </c>
      <c r="C78" s="140">
        <v>112</v>
      </c>
      <c r="D78" s="140">
        <v>108</v>
      </c>
      <c r="E78" s="140">
        <v>110.9</v>
      </c>
      <c r="F78" s="140">
        <v>108</v>
      </c>
      <c r="G78" s="141"/>
      <c r="H78" s="141"/>
      <c r="I78" s="142" t="s">
        <v>36</v>
      </c>
      <c r="J78" s="142" t="s">
        <v>36</v>
      </c>
    </row>
    <row r="79" spans="1:10" ht="24.95" customHeight="1">
      <c r="A79" s="238" t="s">
        <v>69</v>
      </c>
      <c r="B79" s="235"/>
      <c r="C79" s="235"/>
      <c r="D79" s="235"/>
      <c r="E79" s="235"/>
      <c r="F79" s="235"/>
      <c r="G79" s="235"/>
      <c r="H79" s="235"/>
      <c r="I79" s="235"/>
      <c r="J79" s="235"/>
    </row>
    <row r="80" spans="1:10" ht="18.75" customHeight="1">
      <c r="A80" s="23" t="s">
        <v>70</v>
      </c>
      <c r="B80" s="62">
        <v>6000</v>
      </c>
      <c r="C80" s="28"/>
      <c r="D80" s="28"/>
      <c r="E80" s="28"/>
      <c r="F80" s="28"/>
      <c r="G80" s="9" t="s">
        <v>36</v>
      </c>
      <c r="H80" s="9" t="s">
        <v>36</v>
      </c>
      <c r="I80" s="9" t="s">
        <v>36</v>
      </c>
      <c r="J80" s="9" t="s">
        <v>36</v>
      </c>
    </row>
    <row r="81" spans="1:10" ht="18.75" customHeight="1">
      <c r="A81" s="23" t="s">
        <v>71</v>
      </c>
      <c r="B81" s="62">
        <v>6001</v>
      </c>
      <c r="C81" s="41">
        <f>C82-C83</f>
        <v>0</v>
      </c>
      <c r="D81" s="172">
        <f>D82-D83</f>
        <v>4048.1000000000004</v>
      </c>
      <c r="E81" s="172">
        <f>E82-E83</f>
        <v>4048.1000000000004</v>
      </c>
      <c r="F81" s="172">
        <f>F82-F83</f>
        <v>47.5</v>
      </c>
      <c r="G81" s="9" t="s">
        <v>36</v>
      </c>
      <c r="H81" s="9" t="s">
        <v>36</v>
      </c>
      <c r="I81" s="9" t="s">
        <v>36</v>
      </c>
      <c r="J81" s="9" t="s">
        <v>36</v>
      </c>
    </row>
    <row r="82" spans="1:10" ht="18.75" customHeight="1">
      <c r="A82" s="23" t="s">
        <v>72</v>
      </c>
      <c r="B82" s="62">
        <v>6002</v>
      </c>
      <c r="C82" s="28"/>
      <c r="D82" s="170">
        <v>5071.3</v>
      </c>
      <c r="E82" s="170">
        <v>5071.3</v>
      </c>
      <c r="F82" s="170">
        <v>95</v>
      </c>
      <c r="G82" s="9" t="s">
        <v>36</v>
      </c>
      <c r="H82" s="9" t="s">
        <v>36</v>
      </c>
      <c r="I82" s="9" t="s">
        <v>36</v>
      </c>
      <c r="J82" s="9" t="s">
        <v>36</v>
      </c>
    </row>
    <row r="83" spans="1:10" ht="18.75" customHeight="1">
      <c r="A83" s="23" t="s">
        <v>73</v>
      </c>
      <c r="B83" s="62">
        <v>6003</v>
      </c>
      <c r="C83" s="28"/>
      <c r="D83" s="170">
        <v>1023.2</v>
      </c>
      <c r="E83" s="170">
        <v>1023.2</v>
      </c>
      <c r="F83" s="170">
        <v>47.5</v>
      </c>
      <c r="G83" s="9" t="s">
        <v>36</v>
      </c>
      <c r="H83" s="9" t="s">
        <v>36</v>
      </c>
      <c r="I83" s="9" t="s">
        <v>36</v>
      </c>
      <c r="J83" s="9" t="s">
        <v>36</v>
      </c>
    </row>
    <row r="84" spans="1:10" ht="18.75" customHeight="1">
      <c r="A84" s="23" t="s">
        <v>74</v>
      </c>
      <c r="B84" s="62">
        <v>6010</v>
      </c>
      <c r="C84" s="28"/>
      <c r="D84" s="28"/>
      <c r="E84" s="28"/>
      <c r="F84" s="28"/>
      <c r="G84" s="9" t="s">
        <v>36</v>
      </c>
      <c r="H84" s="9" t="s">
        <v>36</v>
      </c>
      <c r="I84" s="9" t="s">
        <v>36</v>
      </c>
      <c r="J84" s="9" t="s">
        <v>36</v>
      </c>
    </row>
    <row r="85" spans="1:10" ht="18.75" customHeight="1">
      <c r="A85" s="23" t="s">
        <v>75</v>
      </c>
      <c r="B85" s="62">
        <v>6011</v>
      </c>
      <c r="C85" s="28"/>
      <c r="D85" s="28"/>
      <c r="E85" s="28"/>
      <c r="F85" s="28"/>
      <c r="G85" s="9" t="s">
        <v>36</v>
      </c>
      <c r="H85" s="9" t="s">
        <v>36</v>
      </c>
      <c r="I85" s="9" t="s">
        <v>36</v>
      </c>
      <c r="J85" s="9" t="s">
        <v>36</v>
      </c>
    </row>
    <row r="86" spans="1:10" ht="18.75" customHeight="1">
      <c r="A86" s="23" t="s">
        <v>76</v>
      </c>
      <c r="B86" s="62">
        <v>6012</v>
      </c>
      <c r="C86" s="28"/>
      <c r="D86" s="28"/>
      <c r="E86" s="28"/>
      <c r="F86" s="28"/>
      <c r="G86" s="9" t="s">
        <v>36</v>
      </c>
      <c r="H86" s="9" t="s">
        <v>36</v>
      </c>
      <c r="I86" s="9" t="s">
        <v>36</v>
      </c>
      <c r="J86" s="9" t="s">
        <v>36</v>
      </c>
    </row>
    <row r="87" spans="1:10" ht="18.600000000000001" customHeight="1">
      <c r="A87" s="23" t="s">
        <v>77</v>
      </c>
      <c r="B87" s="62">
        <v>6013</v>
      </c>
      <c r="C87" s="28"/>
      <c r="D87" s="28"/>
      <c r="E87" s="28"/>
      <c r="F87" s="28"/>
      <c r="G87" s="9" t="s">
        <v>36</v>
      </c>
      <c r="H87" s="9" t="s">
        <v>36</v>
      </c>
      <c r="I87" s="9" t="s">
        <v>36</v>
      </c>
      <c r="J87" s="9" t="s">
        <v>36</v>
      </c>
    </row>
    <row r="88" spans="1:10" ht="18.600000000000001" customHeight="1">
      <c r="A88" s="23" t="s">
        <v>78</v>
      </c>
      <c r="B88" s="62">
        <v>6014</v>
      </c>
      <c r="C88" s="28"/>
      <c r="D88" s="28"/>
      <c r="E88" s="28"/>
      <c r="F88" s="28"/>
      <c r="G88" s="9" t="s">
        <v>36</v>
      </c>
      <c r="H88" s="9" t="s">
        <v>36</v>
      </c>
      <c r="I88" s="9" t="s">
        <v>36</v>
      </c>
      <c r="J88" s="9" t="s">
        <v>36</v>
      </c>
    </row>
    <row r="89" spans="1:10" ht="18.600000000000001" customHeight="1">
      <c r="A89" s="23" t="s">
        <v>79</v>
      </c>
      <c r="B89" s="62">
        <v>6015</v>
      </c>
      <c r="C89" s="28"/>
      <c r="D89" s="28"/>
      <c r="E89" s="28"/>
      <c r="F89" s="28"/>
      <c r="G89" s="9" t="s">
        <v>36</v>
      </c>
      <c r="H89" s="9" t="s">
        <v>36</v>
      </c>
      <c r="I89" s="9" t="s">
        <v>36</v>
      </c>
      <c r="J89" s="9" t="s">
        <v>36</v>
      </c>
    </row>
    <row r="90" spans="1:10" s="4" customFormat="1" ht="20.100000000000001" customHeight="1">
      <c r="A90" s="22" t="s">
        <v>80</v>
      </c>
      <c r="B90" s="147">
        <v>6020</v>
      </c>
      <c r="C90" s="40"/>
      <c r="D90" s="40"/>
      <c r="E90" s="40"/>
      <c r="F90" s="40"/>
      <c r="G90" s="39" t="s">
        <v>36</v>
      </c>
      <c r="H90" s="39" t="s">
        <v>36</v>
      </c>
      <c r="I90" s="39" t="s">
        <v>36</v>
      </c>
      <c r="J90" s="39" t="s">
        <v>36</v>
      </c>
    </row>
    <row r="91" spans="1:10" ht="18.600000000000001" customHeight="1">
      <c r="A91" s="23" t="s">
        <v>81</v>
      </c>
      <c r="B91" s="62">
        <v>6030</v>
      </c>
      <c r="C91" s="28"/>
      <c r="D91" s="28"/>
      <c r="E91" s="28"/>
      <c r="F91" s="28"/>
      <c r="G91" s="9" t="s">
        <v>36</v>
      </c>
      <c r="H91" s="9" t="s">
        <v>36</v>
      </c>
      <c r="I91" s="9" t="s">
        <v>36</v>
      </c>
      <c r="J91" s="9" t="s">
        <v>36</v>
      </c>
    </row>
    <row r="92" spans="1:10" ht="18.600000000000001" customHeight="1">
      <c r="A92" s="23" t="s">
        <v>82</v>
      </c>
      <c r="B92" s="62">
        <v>6031</v>
      </c>
      <c r="C92" s="28"/>
      <c r="D92" s="28"/>
      <c r="E92" s="28"/>
      <c r="F92" s="28"/>
      <c r="G92" s="9" t="s">
        <v>36</v>
      </c>
      <c r="H92" s="9" t="s">
        <v>36</v>
      </c>
      <c r="I92" s="9" t="s">
        <v>36</v>
      </c>
      <c r="J92" s="9" t="s">
        <v>36</v>
      </c>
    </row>
    <row r="93" spans="1:10" ht="18.600000000000001" customHeight="1">
      <c r="A93" s="23" t="s">
        <v>83</v>
      </c>
      <c r="B93" s="62">
        <v>6040</v>
      </c>
      <c r="C93" s="28"/>
      <c r="D93" s="28"/>
      <c r="E93" s="28"/>
      <c r="F93" s="28"/>
      <c r="G93" s="9" t="s">
        <v>36</v>
      </c>
      <c r="H93" s="9" t="s">
        <v>36</v>
      </c>
      <c r="I93" s="9" t="s">
        <v>36</v>
      </c>
      <c r="J93" s="9" t="s">
        <v>36</v>
      </c>
    </row>
    <row r="94" spans="1:10" ht="18.600000000000001" customHeight="1">
      <c r="A94" s="23" t="s">
        <v>84</v>
      </c>
      <c r="B94" s="62">
        <v>6041</v>
      </c>
      <c r="C94" s="28"/>
      <c r="D94" s="28"/>
      <c r="E94" s="28"/>
      <c r="F94" s="28"/>
      <c r="G94" s="9" t="s">
        <v>36</v>
      </c>
      <c r="H94" s="9" t="s">
        <v>36</v>
      </c>
      <c r="I94" s="9" t="s">
        <v>36</v>
      </c>
      <c r="J94" s="9" t="s">
        <v>36</v>
      </c>
    </row>
    <row r="95" spans="1:10" ht="18.75" customHeight="1">
      <c r="A95" s="23" t="s">
        <v>85</v>
      </c>
      <c r="B95" s="62">
        <v>6042</v>
      </c>
      <c r="C95" s="28"/>
      <c r="D95" s="28"/>
      <c r="E95" s="28"/>
      <c r="F95" s="28"/>
      <c r="G95" s="9" t="s">
        <v>36</v>
      </c>
      <c r="H95" s="9" t="s">
        <v>36</v>
      </c>
      <c r="I95" s="9" t="s">
        <v>36</v>
      </c>
      <c r="J95" s="9" t="s">
        <v>36</v>
      </c>
    </row>
    <row r="96" spans="1:10" ht="19.5" customHeight="1">
      <c r="A96" s="23" t="s">
        <v>86</v>
      </c>
      <c r="B96" s="62">
        <v>6043</v>
      </c>
      <c r="C96" s="28"/>
      <c r="D96" s="28"/>
      <c r="E96" s="28"/>
      <c r="F96" s="28"/>
      <c r="G96" s="9" t="s">
        <v>36</v>
      </c>
      <c r="H96" s="9" t="s">
        <v>36</v>
      </c>
      <c r="I96" s="9" t="s">
        <v>36</v>
      </c>
      <c r="J96" s="9" t="s">
        <v>36</v>
      </c>
    </row>
    <row r="97" spans="1:10" s="4" customFormat="1" ht="18.75" customHeight="1">
      <c r="A97" s="22" t="s">
        <v>87</v>
      </c>
      <c r="B97" s="147">
        <v>6050</v>
      </c>
      <c r="C97" s="52"/>
      <c r="D97" s="52"/>
      <c r="E97" s="52"/>
      <c r="F97" s="52"/>
      <c r="G97" s="39" t="s">
        <v>36</v>
      </c>
      <c r="H97" s="39" t="s">
        <v>36</v>
      </c>
      <c r="I97" s="39" t="s">
        <v>36</v>
      </c>
      <c r="J97" s="39" t="s">
        <v>36</v>
      </c>
    </row>
    <row r="98" spans="1:10" ht="18.75" customHeight="1">
      <c r="A98" s="23" t="s">
        <v>88</v>
      </c>
      <c r="B98" s="62">
        <v>6060</v>
      </c>
      <c r="C98" s="28"/>
      <c r="D98" s="28"/>
      <c r="E98" s="28"/>
      <c r="F98" s="28"/>
      <c r="G98" s="9" t="s">
        <v>36</v>
      </c>
      <c r="H98" s="9" t="s">
        <v>36</v>
      </c>
      <c r="I98" s="9" t="s">
        <v>36</v>
      </c>
      <c r="J98" s="9" t="s">
        <v>36</v>
      </c>
    </row>
    <row r="99" spans="1:10" ht="18.75" customHeight="1">
      <c r="A99" s="23" t="s">
        <v>89</v>
      </c>
      <c r="B99" s="62">
        <v>6070</v>
      </c>
      <c r="C99" s="28"/>
      <c r="D99" s="28"/>
      <c r="E99" s="28"/>
      <c r="F99" s="28"/>
      <c r="G99" s="9" t="s">
        <v>36</v>
      </c>
      <c r="H99" s="9" t="s">
        <v>36</v>
      </c>
      <c r="I99" s="9" t="s">
        <v>36</v>
      </c>
      <c r="J99" s="9" t="s">
        <v>36</v>
      </c>
    </row>
    <row r="100" spans="1:10" s="4" customFormat="1" ht="18.75" customHeight="1">
      <c r="A100" s="22" t="s">
        <v>90</v>
      </c>
      <c r="B100" s="147">
        <v>6080</v>
      </c>
      <c r="C100" s="40"/>
      <c r="D100" s="40"/>
      <c r="E100" s="40"/>
      <c r="F100" s="40"/>
      <c r="G100" s="39" t="s">
        <v>36</v>
      </c>
      <c r="H100" s="39" t="s">
        <v>36</v>
      </c>
      <c r="I100" s="39" t="s">
        <v>36</v>
      </c>
      <c r="J100" s="39" t="s">
        <v>36</v>
      </c>
    </row>
    <row r="101" spans="1:10" s="4" customFormat="1" ht="27" customHeight="1">
      <c r="A101" s="235" t="s">
        <v>91</v>
      </c>
      <c r="B101" s="235"/>
      <c r="C101" s="235"/>
      <c r="D101" s="235"/>
      <c r="E101" s="235"/>
      <c r="F101" s="235"/>
      <c r="G101" s="235"/>
      <c r="H101" s="235"/>
      <c r="I101" s="235"/>
      <c r="J101" s="235"/>
    </row>
    <row r="102" spans="1:10" s="4" customFormat="1" ht="18.75" customHeight="1">
      <c r="A102" s="110" t="s">
        <v>92</v>
      </c>
      <c r="B102" s="148">
        <v>7000</v>
      </c>
      <c r="C102" s="147"/>
      <c r="D102" s="147"/>
      <c r="E102" s="147"/>
      <c r="F102" s="41">
        <f>'ІV кап. інвеат. V кред. '!C37</f>
        <v>0</v>
      </c>
      <c r="G102" s="147"/>
      <c r="H102" s="147"/>
      <c r="I102" s="147"/>
      <c r="J102" s="147"/>
    </row>
    <row r="103" spans="1:10" s="4" customFormat="1" ht="18.75" customHeight="1">
      <c r="A103" s="34" t="s">
        <v>93</v>
      </c>
      <c r="B103" s="111" t="s">
        <v>94</v>
      </c>
      <c r="C103" s="41">
        <f>SUM(C104:C106)</f>
        <v>0</v>
      </c>
      <c r="D103" s="41">
        <f>SUM(D104:D106)</f>
        <v>0</v>
      </c>
      <c r="E103" s="41">
        <f>SUM(E104:E106)</f>
        <v>0</v>
      </c>
      <c r="F103" s="41">
        <f>SUM(F104:F106)</f>
        <v>0</v>
      </c>
      <c r="G103" s="40"/>
      <c r="H103" s="40"/>
      <c r="I103" s="40"/>
      <c r="J103" s="40"/>
    </row>
    <row r="104" spans="1:10" s="4" customFormat="1" ht="18.75" customHeight="1">
      <c r="A104" s="23" t="s">
        <v>95</v>
      </c>
      <c r="B104" s="112" t="s">
        <v>96</v>
      </c>
      <c r="C104" s="44"/>
      <c r="D104" s="44"/>
      <c r="E104" s="44"/>
      <c r="F104" s="28">
        <f>'ІV кап. інвеат. V кред. '!E28</f>
        <v>0</v>
      </c>
      <c r="G104" s="28" t="s">
        <v>36</v>
      </c>
      <c r="H104" s="28" t="s">
        <v>36</v>
      </c>
      <c r="I104" s="28" t="s">
        <v>36</v>
      </c>
      <c r="J104" s="28" t="s">
        <v>36</v>
      </c>
    </row>
    <row r="105" spans="1:10" s="4" customFormat="1" ht="18.75" customHeight="1">
      <c r="A105" s="23" t="s">
        <v>97</v>
      </c>
      <c r="B105" s="112" t="s">
        <v>98</v>
      </c>
      <c r="C105" s="28"/>
      <c r="D105" s="28"/>
      <c r="E105" s="28"/>
      <c r="F105" s="28">
        <f>'ІV кап. інвеат. V кред. '!E31</f>
        <v>0</v>
      </c>
      <c r="G105" s="28" t="s">
        <v>36</v>
      </c>
      <c r="H105" s="28" t="s">
        <v>36</v>
      </c>
      <c r="I105" s="28" t="s">
        <v>36</v>
      </c>
      <c r="J105" s="28" t="s">
        <v>36</v>
      </c>
    </row>
    <row r="106" spans="1:10" s="4" customFormat="1" ht="18.75" customHeight="1">
      <c r="A106" s="23" t="s">
        <v>99</v>
      </c>
      <c r="B106" s="112" t="s">
        <v>100</v>
      </c>
      <c r="C106" s="28"/>
      <c r="D106" s="28"/>
      <c r="E106" s="28"/>
      <c r="F106" s="28">
        <f>'ІV кап. інвеат. V кред. '!E34</f>
        <v>0</v>
      </c>
      <c r="G106" s="28" t="s">
        <v>36</v>
      </c>
      <c r="H106" s="28" t="s">
        <v>36</v>
      </c>
      <c r="I106" s="28" t="s">
        <v>36</v>
      </c>
      <c r="J106" s="28" t="s">
        <v>36</v>
      </c>
    </row>
    <row r="107" spans="1:10" s="4" customFormat="1" ht="18.75" customHeight="1">
      <c r="A107" s="22" t="s">
        <v>101</v>
      </c>
      <c r="B107" s="113" t="s">
        <v>102</v>
      </c>
      <c r="C107" s="41">
        <f>SUM(C108:C110)</f>
        <v>0</v>
      </c>
      <c r="D107" s="41">
        <f>SUM(D108:D110)</f>
        <v>0</v>
      </c>
      <c r="E107" s="41">
        <f>SUM(E108:E110)</f>
        <v>0</v>
      </c>
      <c r="F107" s="41">
        <f>SUM(F108:F110)</f>
        <v>0</v>
      </c>
      <c r="G107" s="40"/>
      <c r="H107" s="40"/>
      <c r="I107" s="40"/>
      <c r="J107" s="40"/>
    </row>
    <row r="108" spans="1:10" s="4" customFormat="1" ht="18.75" customHeight="1">
      <c r="A108" s="23" t="s">
        <v>95</v>
      </c>
      <c r="B108" s="112" t="s">
        <v>103</v>
      </c>
      <c r="C108" s="28"/>
      <c r="D108" s="28"/>
      <c r="E108" s="28"/>
      <c r="F108" s="28" t="str">
        <f>'ІV кап. інвеат. V кред. '!F28</f>
        <v>(    )</v>
      </c>
      <c r="G108" s="28" t="s">
        <v>36</v>
      </c>
      <c r="H108" s="28" t="s">
        <v>36</v>
      </c>
      <c r="I108" s="28" t="s">
        <v>36</v>
      </c>
      <c r="J108" s="28" t="s">
        <v>36</v>
      </c>
    </row>
    <row r="109" spans="1:10" s="4" customFormat="1" ht="18.75" customHeight="1">
      <c r="A109" s="23" t="s">
        <v>97</v>
      </c>
      <c r="B109" s="112" t="s">
        <v>104</v>
      </c>
      <c r="C109" s="28"/>
      <c r="D109" s="28"/>
      <c r="E109" s="28"/>
      <c r="F109" s="28" t="str">
        <f>'ІV кап. інвеат. V кред. '!F31</f>
        <v>(    )</v>
      </c>
      <c r="G109" s="28" t="s">
        <v>36</v>
      </c>
      <c r="H109" s="28" t="s">
        <v>36</v>
      </c>
      <c r="I109" s="28" t="s">
        <v>36</v>
      </c>
      <c r="J109" s="28" t="s">
        <v>36</v>
      </c>
    </row>
    <row r="110" spans="1:10" ht="18.75" customHeight="1">
      <c r="A110" s="23" t="s">
        <v>99</v>
      </c>
      <c r="B110" s="112" t="s">
        <v>105</v>
      </c>
      <c r="C110" s="28"/>
      <c r="D110" s="28"/>
      <c r="E110" s="28"/>
      <c r="F110" s="28" t="str">
        <f>'ІV кап. інвеат. V кред. '!F34</f>
        <v>(    )</v>
      </c>
      <c r="G110" s="28" t="s">
        <v>36</v>
      </c>
      <c r="H110" s="28" t="s">
        <v>36</v>
      </c>
      <c r="I110" s="28" t="s">
        <v>36</v>
      </c>
      <c r="J110" s="28" t="s">
        <v>36</v>
      </c>
    </row>
    <row r="111" spans="1:10" ht="18.75" customHeight="1">
      <c r="A111" s="114" t="s">
        <v>106</v>
      </c>
      <c r="B111" s="148">
        <v>7030</v>
      </c>
      <c r="C111" s="40"/>
      <c r="D111" s="40"/>
      <c r="E111" s="40"/>
      <c r="F111" s="41">
        <f>'ІV кап. інвеат. V кред. '!L37</f>
        <v>0</v>
      </c>
      <c r="G111" s="40"/>
      <c r="H111" s="40"/>
      <c r="I111" s="40"/>
      <c r="J111" s="40"/>
    </row>
    <row r="112" spans="1:10" ht="27" customHeight="1">
      <c r="A112" s="235" t="s">
        <v>107</v>
      </c>
      <c r="B112" s="235"/>
      <c r="C112" s="235"/>
      <c r="D112" s="235"/>
      <c r="E112" s="235"/>
      <c r="F112" s="235"/>
      <c r="G112" s="235"/>
      <c r="H112" s="235"/>
      <c r="I112" s="235"/>
      <c r="J112" s="235"/>
    </row>
    <row r="113" spans="1:10" s="3" customFormat="1" ht="60.75" customHeight="1">
      <c r="A113" s="125" t="s">
        <v>108</v>
      </c>
      <c r="B113" s="49" t="s">
        <v>109</v>
      </c>
      <c r="C113" s="41">
        <f>SUM(C114:C118)</f>
        <v>0</v>
      </c>
      <c r="D113" s="41">
        <f>SUM(D114:D118)</f>
        <v>26</v>
      </c>
      <c r="E113" s="41">
        <f>SUM(E114:E118)</f>
        <v>26</v>
      </c>
      <c r="F113" s="41">
        <f>SUM(F114:F118)</f>
        <v>31</v>
      </c>
      <c r="G113" s="39"/>
      <c r="H113" s="39"/>
      <c r="I113" s="39"/>
      <c r="J113" s="39"/>
    </row>
    <row r="114" spans="1:10" s="3" customFormat="1" ht="18.75" customHeight="1">
      <c r="A114" s="126" t="s">
        <v>110</v>
      </c>
      <c r="B114" s="37" t="s">
        <v>111</v>
      </c>
      <c r="C114" s="28"/>
      <c r="D114" s="28"/>
      <c r="E114" s="28"/>
      <c r="F114" s="28"/>
      <c r="G114" s="9" t="s">
        <v>36</v>
      </c>
      <c r="H114" s="9" t="s">
        <v>36</v>
      </c>
      <c r="I114" s="9" t="s">
        <v>36</v>
      </c>
      <c r="J114" s="9" t="s">
        <v>36</v>
      </c>
    </row>
    <row r="115" spans="1:10" s="3" customFormat="1" ht="18.75" customHeight="1">
      <c r="A115" s="126" t="s">
        <v>112</v>
      </c>
      <c r="B115" s="37" t="s">
        <v>113</v>
      </c>
      <c r="C115" s="28"/>
      <c r="D115" s="28"/>
      <c r="E115" s="28"/>
      <c r="F115" s="28"/>
      <c r="G115" s="9" t="s">
        <v>36</v>
      </c>
      <c r="H115" s="9" t="s">
        <v>36</v>
      </c>
      <c r="I115" s="9" t="s">
        <v>36</v>
      </c>
      <c r="J115" s="9" t="s">
        <v>36</v>
      </c>
    </row>
    <row r="116" spans="1:10" s="3" customFormat="1" ht="18.75" customHeight="1">
      <c r="A116" s="54" t="s">
        <v>114</v>
      </c>
      <c r="B116" s="37" t="s">
        <v>115</v>
      </c>
      <c r="C116" s="28"/>
      <c r="D116" s="28">
        <v>1</v>
      </c>
      <c r="E116" s="28">
        <v>1</v>
      </c>
      <c r="F116" s="28">
        <v>1</v>
      </c>
      <c r="G116" s="9" t="s">
        <v>36</v>
      </c>
      <c r="H116" s="9" t="s">
        <v>36</v>
      </c>
      <c r="I116" s="9" t="s">
        <v>36</v>
      </c>
      <c r="J116" s="9" t="s">
        <v>36</v>
      </c>
    </row>
    <row r="117" spans="1:10" s="3" customFormat="1" ht="18.75" customHeight="1">
      <c r="A117" s="54" t="s">
        <v>116</v>
      </c>
      <c r="B117" s="37" t="s">
        <v>117</v>
      </c>
      <c r="C117" s="28"/>
      <c r="D117" s="28">
        <v>21</v>
      </c>
      <c r="E117" s="28">
        <v>21</v>
      </c>
      <c r="F117" s="28">
        <v>26</v>
      </c>
      <c r="G117" s="9" t="s">
        <v>36</v>
      </c>
      <c r="H117" s="9" t="s">
        <v>36</v>
      </c>
      <c r="I117" s="9" t="s">
        <v>36</v>
      </c>
      <c r="J117" s="9" t="s">
        <v>36</v>
      </c>
    </row>
    <row r="118" spans="1:10" s="3" customFormat="1" ht="18.75" customHeight="1">
      <c r="A118" s="54" t="s">
        <v>118</v>
      </c>
      <c r="B118" s="37" t="s">
        <v>119</v>
      </c>
      <c r="C118" s="28"/>
      <c r="D118" s="28">
        <v>4</v>
      </c>
      <c r="E118" s="28">
        <v>4</v>
      </c>
      <c r="F118" s="28">
        <v>4</v>
      </c>
      <c r="G118" s="9" t="s">
        <v>36</v>
      </c>
      <c r="H118" s="9" t="s">
        <v>36</v>
      </c>
      <c r="I118" s="9" t="s">
        <v>36</v>
      </c>
      <c r="J118" s="9" t="s">
        <v>36</v>
      </c>
    </row>
    <row r="119" spans="1:10" s="3" customFormat="1" ht="18.75" customHeight="1">
      <c r="A119" s="125" t="s">
        <v>120</v>
      </c>
      <c r="B119" s="49" t="s">
        <v>121</v>
      </c>
      <c r="C119" s="41">
        <f>'I. Інф. до фін.плану'!C107</f>
        <v>0</v>
      </c>
      <c r="D119" s="172">
        <f>'I. Інф. до фін.плану'!D107</f>
        <v>5525.7</v>
      </c>
      <c r="E119" s="172">
        <f>'I. Інф. до фін.плану'!E107</f>
        <v>5172.8</v>
      </c>
      <c r="F119" s="172">
        <f>'I. Інф. до фін.плану'!F107</f>
        <v>8469.4</v>
      </c>
      <c r="G119" s="39"/>
      <c r="H119" s="39"/>
      <c r="I119" s="39"/>
      <c r="J119" s="39"/>
    </row>
    <row r="120" spans="1:10" s="3" customFormat="1" ht="18.75" customHeight="1">
      <c r="A120" s="23" t="s">
        <v>110</v>
      </c>
      <c r="B120" s="37" t="s">
        <v>122</v>
      </c>
      <c r="C120" s="28"/>
      <c r="D120" s="170"/>
      <c r="E120" s="170"/>
      <c r="F120" s="170"/>
      <c r="G120" s="9" t="s">
        <v>36</v>
      </c>
      <c r="H120" s="9" t="s">
        <v>36</v>
      </c>
      <c r="I120" s="9" t="s">
        <v>36</v>
      </c>
      <c r="J120" s="9" t="s">
        <v>36</v>
      </c>
    </row>
    <row r="121" spans="1:10" s="3" customFormat="1" ht="18.75" customHeight="1">
      <c r="A121" s="23" t="s">
        <v>112</v>
      </c>
      <c r="B121" s="37" t="s">
        <v>123</v>
      </c>
      <c r="C121" s="28"/>
      <c r="D121" s="170"/>
      <c r="E121" s="170"/>
      <c r="F121" s="170"/>
      <c r="G121" s="9" t="s">
        <v>36</v>
      </c>
      <c r="H121" s="9" t="s">
        <v>36</v>
      </c>
      <c r="I121" s="9" t="s">
        <v>36</v>
      </c>
      <c r="J121" s="9" t="s">
        <v>36</v>
      </c>
    </row>
    <row r="122" spans="1:10" s="3" customFormat="1" ht="18.75" customHeight="1">
      <c r="A122" s="5" t="s">
        <v>114</v>
      </c>
      <c r="B122" s="37" t="s">
        <v>124</v>
      </c>
      <c r="C122" s="28"/>
      <c r="D122" s="170">
        <v>638</v>
      </c>
      <c r="E122" s="170">
        <v>459</v>
      </c>
      <c r="F122" s="170">
        <v>600</v>
      </c>
      <c r="G122" s="9" t="s">
        <v>36</v>
      </c>
      <c r="H122" s="9" t="s">
        <v>36</v>
      </c>
      <c r="I122" s="9" t="s">
        <v>36</v>
      </c>
      <c r="J122" s="9" t="s">
        <v>36</v>
      </c>
    </row>
    <row r="123" spans="1:10" s="3" customFormat="1" ht="18.75" customHeight="1">
      <c r="A123" s="5" t="s">
        <v>116</v>
      </c>
      <c r="B123" s="37" t="s">
        <v>125</v>
      </c>
      <c r="C123" s="28"/>
      <c r="D123" s="170">
        <v>4384</v>
      </c>
      <c r="E123" s="170">
        <v>4211.5</v>
      </c>
      <c r="F123" s="170">
        <v>7268.5</v>
      </c>
      <c r="G123" s="9" t="s">
        <v>36</v>
      </c>
      <c r="H123" s="9" t="s">
        <v>36</v>
      </c>
      <c r="I123" s="9" t="s">
        <v>36</v>
      </c>
      <c r="J123" s="9" t="s">
        <v>36</v>
      </c>
    </row>
    <row r="124" spans="1:10" s="3" customFormat="1" ht="18.75" customHeight="1">
      <c r="A124" s="5" t="s">
        <v>118</v>
      </c>
      <c r="B124" s="37" t="s">
        <v>126</v>
      </c>
      <c r="C124" s="28"/>
      <c r="D124" s="170">
        <v>502.5</v>
      </c>
      <c r="E124" s="170">
        <v>502.5</v>
      </c>
      <c r="F124" s="170">
        <v>600.9</v>
      </c>
      <c r="G124" s="9" t="s">
        <v>36</v>
      </c>
      <c r="H124" s="9" t="s">
        <v>36</v>
      </c>
      <c r="I124" s="9" t="s">
        <v>36</v>
      </c>
      <c r="J124" s="9" t="s">
        <v>36</v>
      </c>
    </row>
    <row r="125" spans="1:10" s="3" customFormat="1" ht="37.5">
      <c r="A125" s="22" t="s">
        <v>127</v>
      </c>
      <c r="B125" s="49" t="s">
        <v>128</v>
      </c>
      <c r="C125" s="87" t="e">
        <f t="shared" ref="C125:J127" si="2">(C119/C113)/12*1000</f>
        <v>#DIV/0!</v>
      </c>
      <c r="D125" s="172">
        <f>(D119/D113)/12*1000</f>
        <v>17710.576923076926</v>
      </c>
      <c r="E125" s="172">
        <f t="shared" si="2"/>
        <v>16579.48717948718</v>
      </c>
      <c r="F125" s="172">
        <f>(F119/F113)/12*1000</f>
        <v>22767.204301075268</v>
      </c>
      <c r="G125" s="41" t="e">
        <f t="shared" si="2"/>
        <v>#DIV/0!</v>
      </c>
      <c r="H125" s="41" t="e">
        <f t="shared" si="2"/>
        <v>#DIV/0!</v>
      </c>
      <c r="I125" s="41" t="e">
        <f t="shared" si="2"/>
        <v>#DIV/0!</v>
      </c>
      <c r="J125" s="41" t="e">
        <f t="shared" si="2"/>
        <v>#DIV/0!</v>
      </c>
    </row>
    <row r="126" spans="1:10" s="3" customFormat="1" ht="18.75" customHeight="1">
      <c r="A126" s="23" t="s">
        <v>129</v>
      </c>
      <c r="B126" s="37" t="s">
        <v>130</v>
      </c>
      <c r="C126" s="133" t="e">
        <f t="shared" si="2"/>
        <v>#DIV/0!</v>
      </c>
      <c r="D126" s="133" t="e">
        <f t="shared" si="2"/>
        <v>#DIV/0!</v>
      </c>
      <c r="E126" s="133" t="e">
        <f t="shared" si="2"/>
        <v>#DIV/0!</v>
      </c>
      <c r="F126" s="133" t="e">
        <f t="shared" si="2"/>
        <v>#DIV/0!</v>
      </c>
      <c r="G126" s="9" t="s">
        <v>36</v>
      </c>
      <c r="H126" s="9" t="s">
        <v>36</v>
      </c>
      <c r="I126" s="9" t="s">
        <v>36</v>
      </c>
      <c r="J126" s="9" t="s">
        <v>36</v>
      </c>
    </row>
    <row r="127" spans="1:10" s="3" customFormat="1" ht="18.75" customHeight="1">
      <c r="A127" s="23" t="s">
        <v>131</v>
      </c>
      <c r="B127" s="37" t="s">
        <v>132</v>
      </c>
      <c r="C127" s="133" t="e">
        <f t="shared" si="2"/>
        <v>#DIV/0!</v>
      </c>
      <c r="D127" s="133" t="e">
        <f t="shared" si="2"/>
        <v>#DIV/0!</v>
      </c>
      <c r="E127" s="133" t="e">
        <f t="shared" si="2"/>
        <v>#DIV/0!</v>
      </c>
      <c r="F127" s="133" t="e">
        <f t="shared" si="2"/>
        <v>#DIV/0!</v>
      </c>
      <c r="G127" s="9" t="s">
        <v>36</v>
      </c>
      <c r="H127" s="9" t="s">
        <v>36</v>
      </c>
      <c r="I127" s="9" t="s">
        <v>36</v>
      </c>
      <c r="J127" s="9" t="s">
        <v>36</v>
      </c>
    </row>
    <row r="128" spans="1:10" s="3" customFormat="1" ht="18.75" customHeight="1">
      <c r="A128" s="5" t="s">
        <v>133</v>
      </c>
      <c r="B128" s="37" t="s">
        <v>134</v>
      </c>
      <c r="C128" s="133" t="e">
        <f>(C122/C116)/12*1000</f>
        <v>#DIV/0!</v>
      </c>
      <c r="D128" s="180">
        <f>(D122/D116)/12*1000</f>
        <v>53166.666666666664</v>
      </c>
      <c r="E128" s="180">
        <f>(E122/E116)/12*1000</f>
        <v>38250</v>
      </c>
      <c r="F128" s="180">
        <f>(F122/F116)/12*1000</f>
        <v>50000</v>
      </c>
      <c r="G128" s="9" t="s">
        <v>36</v>
      </c>
      <c r="H128" s="9" t="s">
        <v>36</v>
      </c>
      <c r="I128" s="9" t="s">
        <v>36</v>
      </c>
      <c r="J128" s="9" t="s">
        <v>36</v>
      </c>
    </row>
    <row r="129" spans="1:10" s="119" customFormat="1" ht="18.75" customHeight="1">
      <c r="A129" s="116" t="s">
        <v>135</v>
      </c>
      <c r="B129" s="117" t="s">
        <v>136</v>
      </c>
      <c r="C129" s="134"/>
      <c r="D129" s="199">
        <v>22000</v>
      </c>
      <c r="E129" s="199">
        <v>22000</v>
      </c>
      <c r="F129" s="199">
        <v>25000</v>
      </c>
      <c r="G129" s="118" t="s">
        <v>36</v>
      </c>
      <c r="H129" s="118" t="s">
        <v>36</v>
      </c>
      <c r="I129" s="118" t="s">
        <v>36</v>
      </c>
      <c r="J129" s="118" t="s">
        <v>36</v>
      </c>
    </row>
    <row r="130" spans="1:10" s="119" customFormat="1" ht="18.75" customHeight="1">
      <c r="A130" s="116" t="s">
        <v>137</v>
      </c>
      <c r="B130" s="117" t="s">
        <v>138</v>
      </c>
      <c r="C130" s="134"/>
      <c r="D130" s="199">
        <v>31167</v>
      </c>
      <c r="E130" s="199">
        <v>31167</v>
      </c>
      <c r="F130" s="134">
        <v>25000</v>
      </c>
      <c r="G130" s="118" t="s">
        <v>36</v>
      </c>
      <c r="H130" s="118" t="s">
        <v>36</v>
      </c>
      <c r="I130" s="118" t="s">
        <v>36</v>
      </c>
      <c r="J130" s="118" t="s">
        <v>36</v>
      </c>
    </row>
    <row r="131" spans="1:10" s="119" customFormat="1" ht="18.75" customHeight="1">
      <c r="A131" s="116" t="s">
        <v>139</v>
      </c>
      <c r="B131" s="117" t="s">
        <v>140</v>
      </c>
      <c r="C131" s="134"/>
      <c r="D131" s="134"/>
      <c r="E131" s="134"/>
      <c r="F131" s="134"/>
      <c r="G131" s="118" t="s">
        <v>36</v>
      </c>
      <c r="H131" s="118" t="s">
        <v>36</v>
      </c>
      <c r="I131" s="118" t="s">
        <v>36</v>
      </c>
      <c r="J131" s="118" t="s">
        <v>36</v>
      </c>
    </row>
    <row r="132" spans="1:10" s="3" customFormat="1" ht="18.75" customHeight="1">
      <c r="A132" s="5" t="s">
        <v>141</v>
      </c>
      <c r="B132" s="37" t="s">
        <v>142</v>
      </c>
      <c r="C132" s="133" t="e">
        <f t="shared" ref="C132:F133" si="3">(C123/C117)/12*1000</f>
        <v>#DIV/0!</v>
      </c>
      <c r="D132" s="180">
        <f t="shared" si="3"/>
        <v>17396.825396825396</v>
      </c>
      <c r="E132" s="180">
        <f t="shared" si="3"/>
        <v>16712.301587301587</v>
      </c>
      <c r="F132" s="180">
        <f>(F123/F117)/12*1000</f>
        <v>23296.474358974363</v>
      </c>
      <c r="G132" s="9" t="s">
        <v>36</v>
      </c>
      <c r="H132" s="9" t="s">
        <v>36</v>
      </c>
      <c r="I132" s="9" t="s">
        <v>36</v>
      </c>
      <c r="J132" s="9" t="s">
        <v>36</v>
      </c>
    </row>
    <row r="133" spans="1:10" s="3" customFormat="1" ht="18.75" customHeight="1">
      <c r="A133" s="5" t="s">
        <v>143</v>
      </c>
      <c r="B133" s="37" t="s">
        <v>144</v>
      </c>
      <c r="C133" s="133" t="e">
        <f t="shared" si="3"/>
        <v>#DIV/0!</v>
      </c>
      <c r="D133" s="180">
        <f t="shared" si="3"/>
        <v>10468.75</v>
      </c>
      <c r="E133" s="180">
        <f t="shared" si="3"/>
        <v>10468.75</v>
      </c>
      <c r="F133" s="180">
        <f t="shared" si="3"/>
        <v>12518.749999999998</v>
      </c>
      <c r="G133" s="9" t="s">
        <v>36</v>
      </c>
      <c r="H133" s="9" t="s">
        <v>36</v>
      </c>
      <c r="I133" s="9" t="s">
        <v>36</v>
      </c>
      <c r="J133" s="9" t="s">
        <v>36</v>
      </c>
    </row>
    <row r="134" spans="1:10" s="3" customFormat="1" ht="18.75" customHeight="1">
      <c r="A134" s="19"/>
      <c r="C134" s="18"/>
      <c r="D134" s="20"/>
      <c r="E134" s="20"/>
      <c r="F134" s="20"/>
      <c r="G134" s="165"/>
      <c r="H134" s="165"/>
      <c r="I134" s="165"/>
      <c r="J134" s="165"/>
    </row>
    <row r="135" spans="1:10" s="3" customFormat="1" ht="18.75" customHeight="1">
      <c r="A135" s="19"/>
      <c r="C135" s="92"/>
      <c r="D135" s="20"/>
      <c r="E135" s="20"/>
      <c r="F135" s="20"/>
      <c r="G135" s="165"/>
      <c r="H135" s="165"/>
      <c r="I135" s="165"/>
      <c r="J135" s="165"/>
    </row>
    <row r="136" spans="1:10" s="3" customFormat="1" ht="18.75" customHeight="1">
      <c r="A136" s="202" t="s">
        <v>431</v>
      </c>
      <c r="B136" s="99"/>
      <c r="C136" s="102"/>
      <c r="D136" s="206" t="s">
        <v>145</v>
      </c>
      <c r="E136" s="206"/>
      <c r="F136" s="207" t="s">
        <v>415</v>
      </c>
      <c r="G136" s="207"/>
      <c r="H136" s="207"/>
    </row>
    <row r="137" spans="1:10" s="3" customFormat="1" ht="18.75" customHeight="1">
      <c r="A137" s="146" t="s">
        <v>146</v>
      </c>
      <c r="B137" s="100"/>
      <c r="C137" s="230" t="s">
        <v>147</v>
      </c>
      <c r="D137" s="230"/>
      <c r="E137" s="230"/>
      <c r="F137" s="230"/>
      <c r="G137" s="182" t="s">
        <v>427</v>
      </c>
      <c r="H137" s="231"/>
      <c r="I137" s="231"/>
      <c r="J137" s="231"/>
    </row>
    <row r="138" spans="1:10" s="3" customFormat="1">
      <c r="A138" s="16"/>
      <c r="F138" s="2"/>
      <c r="G138" s="2"/>
      <c r="H138" s="2"/>
      <c r="I138" s="2"/>
      <c r="J138" s="2"/>
    </row>
    <row r="139" spans="1:10" s="3" customFormat="1">
      <c r="A139" s="16"/>
      <c r="F139" s="2"/>
      <c r="G139" s="2"/>
      <c r="H139" s="2"/>
      <c r="I139" s="2"/>
      <c r="J139" s="2"/>
    </row>
    <row r="140" spans="1:10" s="3" customFormat="1">
      <c r="A140" s="16"/>
      <c r="F140" s="2"/>
      <c r="G140" s="2"/>
      <c r="H140" s="2"/>
      <c r="I140" s="2"/>
      <c r="J140" s="2"/>
    </row>
    <row r="141" spans="1:10" s="3" customFormat="1">
      <c r="A141" s="16"/>
      <c r="F141" s="2"/>
      <c r="G141" s="2"/>
      <c r="H141" s="2"/>
      <c r="I141" s="2"/>
      <c r="J141" s="2"/>
    </row>
    <row r="142" spans="1:10" s="3" customFormat="1">
      <c r="A142" s="16"/>
      <c r="F142" s="2"/>
      <c r="G142" s="2"/>
      <c r="H142" s="2"/>
      <c r="I142" s="2"/>
      <c r="J142" s="2"/>
    </row>
    <row r="143" spans="1:10" s="3" customFormat="1">
      <c r="A143" s="16"/>
      <c r="F143" s="2"/>
      <c r="G143" s="2"/>
      <c r="H143" s="2"/>
      <c r="I143" s="2"/>
      <c r="J143" s="2"/>
    </row>
    <row r="144" spans="1:10" s="3" customFormat="1">
      <c r="A144" s="16"/>
      <c r="F144" s="2"/>
      <c r="G144" s="2"/>
      <c r="H144" s="2"/>
      <c r="I144" s="2"/>
      <c r="J144" s="2"/>
    </row>
    <row r="145" spans="1:10" s="3" customFormat="1">
      <c r="A145" s="16"/>
      <c r="F145" s="2"/>
      <c r="G145" s="2"/>
      <c r="H145" s="2"/>
      <c r="I145" s="2"/>
      <c r="J145" s="2"/>
    </row>
    <row r="146" spans="1:10" s="3" customFormat="1">
      <c r="A146" s="16"/>
      <c r="F146" s="2"/>
      <c r="G146" s="2"/>
      <c r="H146" s="2"/>
      <c r="I146" s="2"/>
      <c r="J146" s="2"/>
    </row>
    <row r="147" spans="1:10" s="3" customFormat="1">
      <c r="A147" s="16"/>
      <c r="F147" s="2"/>
      <c r="G147" s="2"/>
      <c r="H147" s="2"/>
      <c r="I147" s="2"/>
      <c r="J147" s="2"/>
    </row>
    <row r="148" spans="1:10" s="3" customFormat="1">
      <c r="A148" s="16"/>
      <c r="F148" s="2"/>
      <c r="G148" s="2"/>
      <c r="H148" s="2"/>
      <c r="I148" s="2"/>
      <c r="J148" s="2"/>
    </row>
    <row r="149" spans="1:10" s="3" customFormat="1">
      <c r="A149" s="16"/>
      <c r="F149" s="2"/>
      <c r="G149" s="2"/>
      <c r="H149" s="2"/>
      <c r="I149" s="2"/>
      <c r="J149" s="2"/>
    </row>
    <row r="150" spans="1:10" s="3" customFormat="1">
      <c r="A150" s="16"/>
      <c r="F150" s="2"/>
      <c r="G150" s="2"/>
      <c r="H150" s="2"/>
      <c r="I150" s="2"/>
      <c r="J150" s="2"/>
    </row>
    <row r="151" spans="1:10" s="3" customFormat="1">
      <c r="A151" s="16"/>
      <c r="F151" s="2"/>
      <c r="G151" s="2"/>
      <c r="H151" s="2"/>
      <c r="I151" s="2"/>
      <c r="J151" s="2"/>
    </row>
    <row r="152" spans="1:10" s="3" customFormat="1">
      <c r="A152" s="16"/>
      <c r="F152" s="2"/>
      <c r="G152" s="2"/>
      <c r="H152" s="2"/>
      <c r="I152" s="2"/>
      <c r="J152" s="2"/>
    </row>
    <row r="153" spans="1:10" s="3" customFormat="1">
      <c r="A153" s="16"/>
      <c r="F153" s="2"/>
      <c r="G153" s="2"/>
      <c r="H153" s="2"/>
      <c r="I153" s="2"/>
      <c r="J153" s="2"/>
    </row>
    <row r="154" spans="1:10" s="3" customFormat="1">
      <c r="A154" s="16"/>
      <c r="F154" s="2"/>
      <c r="G154" s="2"/>
      <c r="H154" s="2"/>
      <c r="I154" s="2"/>
      <c r="J154" s="2"/>
    </row>
    <row r="155" spans="1:10" s="3" customFormat="1">
      <c r="A155" s="16"/>
      <c r="F155" s="2"/>
      <c r="G155" s="2"/>
      <c r="H155" s="2"/>
      <c r="I155" s="2"/>
      <c r="J155" s="2"/>
    </row>
    <row r="156" spans="1:10" s="3" customFormat="1">
      <c r="A156" s="16"/>
      <c r="F156" s="2"/>
      <c r="G156" s="2"/>
      <c r="H156" s="2"/>
      <c r="I156" s="2"/>
      <c r="J156" s="2"/>
    </row>
    <row r="157" spans="1:10" s="3" customFormat="1">
      <c r="A157" s="16"/>
      <c r="F157" s="2"/>
      <c r="G157" s="2"/>
      <c r="H157" s="2"/>
      <c r="I157" s="2"/>
      <c r="J157" s="2"/>
    </row>
    <row r="158" spans="1:10" s="3" customFormat="1">
      <c r="A158" s="16"/>
      <c r="F158" s="2"/>
      <c r="G158" s="2"/>
      <c r="H158" s="2"/>
      <c r="I158" s="2"/>
      <c r="J158" s="2"/>
    </row>
    <row r="159" spans="1:10" s="3" customFormat="1">
      <c r="A159" s="16"/>
      <c r="F159" s="2"/>
      <c r="G159" s="2"/>
      <c r="H159" s="2"/>
      <c r="I159" s="2"/>
      <c r="J159" s="2"/>
    </row>
    <row r="160" spans="1:10" s="3" customFormat="1">
      <c r="A160" s="16"/>
      <c r="F160" s="2"/>
      <c r="G160" s="2"/>
      <c r="H160" s="2"/>
      <c r="I160" s="2"/>
      <c r="J160" s="2"/>
    </row>
    <row r="161" spans="1:10" s="3" customFormat="1">
      <c r="A161" s="16"/>
      <c r="F161" s="2"/>
      <c r="G161" s="2"/>
      <c r="H161" s="2"/>
      <c r="I161" s="2"/>
      <c r="J161" s="2"/>
    </row>
    <row r="162" spans="1:10" s="3" customFormat="1">
      <c r="A162" s="16"/>
      <c r="F162" s="2"/>
      <c r="G162" s="2"/>
      <c r="H162" s="2"/>
      <c r="I162" s="2"/>
      <c r="J162" s="2"/>
    </row>
    <row r="163" spans="1:10" s="3" customFormat="1">
      <c r="A163" s="16"/>
      <c r="F163" s="2"/>
      <c r="G163" s="2"/>
      <c r="H163" s="2"/>
      <c r="I163" s="2"/>
      <c r="J163" s="2"/>
    </row>
    <row r="164" spans="1:10" s="3" customFormat="1">
      <c r="A164" s="16"/>
      <c r="F164" s="2"/>
      <c r="G164" s="2"/>
      <c r="H164" s="2"/>
      <c r="I164" s="2"/>
      <c r="J164" s="2"/>
    </row>
    <row r="165" spans="1:10" s="3" customFormat="1">
      <c r="A165" s="16"/>
      <c r="F165" s="2"/>
      <c r="G165" s="2"/>
      <c r="H165" s="2"/>
      <c r="I165" s="2"/>
      <c r="J165" s="2"/>
    </row>
    <row r="166" spans="1:10" s="3" customFormat="1">
      <c r="A166" s="16"/>
      <c r="F166" s="2"/>
      <c r="G166" s="2"/>
      <c r="H166" s="2"/>
      <c r="I166" s="2"/>
      <c r="J166" s="2"/>
    </row>
    <row r="167" spans="1:10" s="3" customFormat="1">
      <c r="A167" s="16"/>
      <c r="F167" s="2"/>
      <c r="G167" s="2"/>
      <c r="H167" s="2"/>
      <c r="I167" s="2"/>
      <c r="J167" s="2"/>
    </row>
    <row r="168" spans="1:10" s="3" customFormat="1">
      <c r="A168" s="16"/>
      <c r="F168" s="2"/>
      <c r="G168" s="2"/>
      <c r="H168" s="2"/>
      <c r="I168" s="2"/>
      <c r="J168" s="2"/>
    </row>
    <row r="169" spans="1:10" s="3" customFormat="1">
      <c r="A169" s="16"/>
      <c r="F169" s="2"/>
      <c r="G169" s="2"/>
      <c r="H169" s="2"/>
      <c r="I169" s="2"/>
      <c r="J169" s="2"/>
    </row>
    <row r="170" spans="1:10" s="3" customFormat="1">
      <c r="A170" s="16"/>
      <c r="F170" s="2"/>
      <c r="G170" s="2"/>
      <c r="H170" s="2"/>
      <c r="I170" s="2"/>
      <c r="J170" s="2"/>
    </row>
    <row r="171" spans="1:10" s="3" customFormat="1">
      <c r="A171" s="16"/>
      <c r="F171" s="2"/>
      <c r="G171" s="2"/>
      <c r="H171" s="2"/>
      <c r="I171" s="2"/>
      <c r="J171" s="2"/>
    </row>
    <row r="172" spans="1:10" s="3" customFormat="1">
      <c r="A172" s="16"/>
      <c r="F172" s="2"/>
      <c r="G172" s="2"/>
      <c r="H172" s="2"/>
      <c r="I172" s="2"/>
      <c r="J172" s="2"/>
    </row>
    <row r="173" spans="1:10" s="3" customFormat="1">
      <c r="A173" s="16"/>
      <c r="F173" s="2"/>
      <c r="G173" s="2"/>
      <c r="H173" s="2"/>
      <c r="I173" s="2"/>
      <c r="J173" s="2"/>
    </row>
    <row r="174" spans="1:10" s="3" customFormat="1">
      <c r="A174" s="16"/>
      <c r="F174" s="2"/>
      <c r="G174" s="2"/>
      <c r="H174" s="2"/>
      <c r="I174" s="2"/>
      <c r="J174" s="2"/>
    </row>
    <row r="175" spans="1:10" s="3" customFormat="1">
      <c r="A175" s="16"/>
      <c r="F175" s="2"/>
      <c r="G175" s="2"/>
      <c r="H175" s="2"/>
      <c r="I175" s="2"/>
      <c r="J175" s="2"/>
    </row>
    <row r="176" spans="1:10" s="3" customFormat="1">
      <c r="A176" s="16"/>
      <c r="F176" s="2"/>
      <c r="G176" s="2"/>
      <c r="H176" s="2"/>
      <c r="I176" s="2"/>
      <c r="J176" s="2"/>
    </row>
    <row r="177" spans="1:10" s="3" customFormat="1">
      <c r="A177" s="16"/>
      <c r="F177" s="2"/>
      <c r="G177" s="2"/>
      <c r="H177" s="2"/>
      <c r="I177" s="2"/>
      <c r="J177" s="2"/>
    </row>
    <row r="178" spans="1:10" s="3" customFormat="1">
      <c r="A178" s="16"/>
      <c r="F178" s="2"/>
      <c r="G178" s="2"/>
      <c r="H178" s="2"/>
      <c r="I178" s="2"/>
      <c r="J178" s="2"/>
    </row>
    <row r="179" spans="1:10" s="3" customFormat="1">
      <c r="A179" s="16"/>
      <c r="F179" s="2"/>
      <c r="G179" s="2"/>
      <c r="H179" s="2"/>
      <c r="I179" s="2"/>
      <c r="J179" s="2"/>
    </row>
    <row r="180" spans="1:10" s="3" customFormat="1">
      <c r="A180" s="16"/>
      <c r="F180" s="2"/>
      <c r="G180" s="2"/>
      <c r="H180" s="2"/>
      <c r="I180" s="2"/>
      <c r="J180" s="2"/>
    </row>
    <row r="181" spans="1:10" s="3" customFormat="1">
      <c r="A181" s="16"/>
      <c r="F181" s="2"/>
      <c r="G181" s="2"/>
      <c r="H181" s="2"/>
      <c r="I181" s="2"/>
      <c r="J181" s="2"/>
    </row>
    <row r="182" spans="1:10" s="3" customFormat="1">
      <c r="A182" s="16"/>
      <c r="F182" s="2"/>
      <c r="G182" s="2"/>
      <c r="H182" s="2"/>
      <c r="I182" s="2"/>
      <c r="J182" s="2"/>
    </row>
    <row r="183" spans="1:10" s="3" customFormat="1">
      <c r="A183" s="16"/>
      <c r="F183" s="2"/>
      <c r="G183" s="2"/>
      <c r="H183" s="2"/>
      <c r="I183" s="2"/>
      <c r="J183" s="2"/>
    </row>
    <row r="184" spans="1:10" s="3" customFormat="1">
      <c r="A184" s="16"/>
      <c r="F184" s="2"/>
      <c r="G184" s="2"/>
      <c r="H184" s="2"/>
      <c r="I184" s="2"/>
      <c r="J184" s="2"/>
    </row>
    <row r="185" spans="1:10" s="3" customFormat="1">
      <c r="A185" s="16"/>
      <c r="F185" s="2"/>
      <c r="G185" s="2"/>
      <c r="H185" s="2"/>
      <c r="I185" s="2"/>
      <c r="J185" s="2"/>
    </row>
    <row r="186" spans="1:10" s="3" customFormat="1">
      <c r="A186" s="16"/>
      <c r="F186" s="2"/>
      <c r="G186" s="2"/>
      <c r="H186" s="2"/>
      <c r="I186" s="2"/>
      <c r="J186" s="2"/>
    </row>
    <row r="187" spans="1:10" s="3" customFormat="1">
      <c r="A187" s="16"/>
      <c r="F187" s="2"/>
      <c r="G187" s="2"/>
      <c r="H187" s="2"/>
      <c r="I187" s="2"/>
      <c r="J187" s="2"/>
    </row>
    <row r="188" spans="1:10" s="3" customFormat="1">
      <c r="A188" s="16"/>
      <c r="F188" s="2"/>
      <c r="G188" s="2"/>
      <c r="H188" s="2"/>
      <c r="I188" s="2"/>
      <c r="J188" s="2"/>
    </row>
    <row r="189" spans="1:10" s="3" customFormat="1">
      <c r="A189" s="16"/>
      <c r="F189" s="2"/>
      <c r="G189" s="2"/>
      <c r="H189" s="2"/>
      <c r="I189" s="2"/>
      <c r="J189" s="2"/>
    </row>
    <row r="190" spans="1:10" s="3" customFormat="1">
      <c r="A190" s="16"/>
      <c r="F190" s="2"/>
      <c r="G190" s="2"/>
      <c r="H190" s="2"/>
      <c r="I190" s="2"/>
      <c r="J190" s="2"/>
    </row>
    <row r="191" spans="1:10" s="3" customFormat="1">
      <c r="A191" s="16"/>
      <c r="F191" s="2"/>
      <c r="G191" s="2"/>
      <c r="H191" s="2"/>
      <c r="I191" s="2"/>
      <c r="J191" s="2"/>
    </row>
    <row r="192" spans="1:10" s="3" customFormat="1">
      <c r="A192" s="16"/>
      <c r="F192" s="2"/>
      <c r="G192" s="2"/>
      <c r="H192" s="2"/>
      <c r="I192" s="2"/>
      <c r="J192" s="2"/>
    </row>
    <row r="193" spans="1:10" s="3" customFormat="1">
      <c r="A193" s="16"/>
      <c r="F193" s="2"/>
      <c r="G193" s="2"/>
      <c r="H193" s="2"/>
      <c r="I193" s="2"/>
      <c r="J193" s="2"/>
    </row>
    <row r="194" spans="1:10" s="3" customFormat="1">
      <c r="A194" s="16"/>
      <c r="F194" s="2"/>
      <c r="G194" s="2"/>
      <c r="H194" s="2"/>
      <c r="I194" s="2"/>
      <c r="J194" s="2"/>
    </row>
    <row r="195" spans="1:10" s="3" customFormat="1">
      <c r="A195" s="16"/>
      <c r="F195" s="2"/>
      <c r="G195" s="2"/>
      <c r="H195" s="2"/>
      <c r="I195" s="2"/>
      <c r="J195" s="2"/>
    </row>
    <row r="196" spans="1:10" s="3" customFormat="1">
      <c r="A196" s="16"/>
      <c r="F196" s="2"/>
      <c r="G196" s="2"/>
      <c r="H196" s="2"/>
      <c r="I196" s="2"/>
      <c r="J196" s="2"/>
    </row>
    <row r="197" spans="1:10" s="3" customFormat="1">
      <c r="A197" s="16"/>
      <c r="F197" s="2"/>
      <c r="G197" s="2"/>
      <c r="H197" s="2"/>
      <c r="I197" s="2"/>
      <c r="J197" s="2"/>
    </row>
    <row r="198" spans="1:10" s="3" customFormat="1">
      <c r="A198" s="16"/>
      <c r="F198" s="2"/>
      <c r="G198" s="2"/>
      <c r="H198" s="2"/>
      <c r="I198" s="2"/>
      <c r="J198" s="2"/>
    </row>
    <row r="199" spans="1:10" s="3" customFormat="1">
      <c r="A199" s="16"/>
      <c r="F199" s="2"/>
      <c r="G199" s="2"/>
      <c r="H199" s="2"/>
      <c r="I199" s="2"/>
      <c r="J199" s="2"/>
    </row>
    <row r="200" spans="1:10" s="3" customFormat="1">
      <c r="A200" s="16"/>
      <c r="F200" s="2"/>
      <c r="G200" s="2"/>
      <c r="H200" s="2"/>
      <c r="I200" s="2"/>
      <c r="J200" s="2"/>
    </row>
    <row r="201" spans="1:10" s="3" customFormat="1">
      <c r="A201" s="16"/>
      <c r="F201" s="2"/>
      <c r="G201" s="2"/>
      <c r="H201" s="2"/>
      <c r="I201" s="2"/>
      <c r="J201" s="2"/>
    </row>
    <row r="202" spans="1:10" s="3" customFormat="1">
      <c r="A202" s="16"/>
      <c r="F202" s="2"/>
      <c r="G202" s="2"/>
      <c r="H202" s="2"/>
      <c r="I202" s="2"/>
      <c r="J202" s="2"/>
    </row>
    <row r="203" spans="1:10" s="3" customFormat="1">
      <c r="A203" s="16"/>
      <c r="F203" s="2"/>
      <c r="G203" s="2"/>
      <c r="H203" s="2"/>
      <c r="I203" s="2"/>
      <c r="J203" s="2"/>
    </row>
    <row r="204" spans="1:10" s="3" customFormat="1">
      <c r="A204" s="16"/>
      <c r="F204" s="2"/>
      <c r="G204" s="2"/>
      <c r="H204" s="2"/>
      <c r="I204" s="2"/>
      <c r="J204" s="2"/>
    </row>
    <row r="205" spans="1:10" s="3" customFormat="1">
      <c r="A205" s="16"/>
      <c r="F205" s="2"/>
      <c r="G205" s="2"/>
      <c r="H205" s="2"/>
      <c r="I205" s="2"/>
      <c r="J205" s="2"/>
    </row>
    <row r="206" spans="1:10" s="3" customFormat="1">
      <c r="A206" s="16"/>
      <c r="F206" s="2"/>
      <c r="G206" s="2"/>
      <c r="H206" s="2"/>
      <c r="I206" s="2"/>
      <c r="J206" s="2"/>
    </row>
    <row r="207" spans="1:10" s="3" customFormat="1">
      <c r="A207" s="16"/>
      <c r="F207" s="2"/>
      <c r="G207" s="2"/>
      <c r="H207" s="2"/>
      <c r="I207" s="2"/>
      <c r="J207" s="2"/>
    </row>
    <row r="208" spans="1:10" s="3" customFormat="1">
      <c r="A208" s="16"/>
      <c r="F208" s="2"/>
      <c r="G208" s="2"/>
      <c r="H208" s="2"/>
      <c r="I208" s="2"/>
      <c r="J208" s="2"/>
    </row>
    <row r="209" spans="1:10" s="3" customFormat="1">
      <c r="A209" s="16"/>
      <c r="F209" s="2"/>
      <c r="G209" s="2"/>
      <c r="H209" s="2"/>
      <c r="I209" s="2"/>
      <c r="J209" s="2"/>
    </row>
    <row r="210" spans="1:10" s="3" customFormat="1">
      <c r="A210" s="16"/>
      <c r="F210" s="2"/>
      <c r="G210" s="2"/>
      <c r="H210" s="2"/>
      <c r="I210" s="2"/>
      <c r="J210" s="2"/>
    </row>
    <row r="211" spans="1:10" s="3" customFormat="1">
      <c r="A211" s="16"/>
      <c r="F211" s="2"/>
      <c r="G211" s="2"/>
      <c r="H211" s="2"/>
      <c r="I211" s="2"/>
      <c r="J211" s="2"/>
    </row>
    <row r="212" spans="1:10" s="3" customFormat="1">
      <c r="A212" s="16"/>
      <c r="F212" s="2"/>
      <c r="G212" s="2"/>
      <c r="H212" s="2"/>
      <c r="I212" s="2"/>
      <c r="J212" s="2"/>
    </row>
    <row r="213" spans="1:10" s="3" customFormat="1">
      <c r="A213" s="16"/>
      <c r="F213" s="2"/>
      <c r="G213" s="2"/>
      <c r="H213" s="2"/>
      <c r="I213" s="2"/>
      <c r="J213" s="2"/>
    </row>
    <row r="214" spans="1:10" s="3" customFormat="1">
      <c r="A214" s="16"/>
      <c r="F214" s="2"/>
      <c r="G214" s="2"/>
      <c r="H214" s="2"/>
      <c r="I214" s="2"/>
      <c r="J214" s="2"/>
    </row>
    <row r="215" spans="1:10" s="3" customFormat="1">
      <c r="A215" s="16"/>
      <c r="F215" s="2"/>
      <c r="G215" s="2"/>
      <c r="H215" s="2"/>
      <c r="I215" s="2"/>
      <c r="J215" s="2"/>
    </row>
    <row r="216" spans="1:10" s="3" customFormat="1">
      <c r="A216" s="16"/>
      <c r="F216" s="2"/>
      <c r="G216" s="2"/>
      <c r="H216" s="2"/>
      <c r="I216" s="2"/>
      <c r="J216" s="2"/>
    </row>
    <row r="217" spans="1:10" s="3" customFormat="1">
      <c r="A217" s="16"/>
      <c r="F217" s="2"/>
      <c r="G217" s="2"/>
      <c r="H217" s="2"/>
      <c r="I217" s="2"/>
      <c r="J217" s="2"/>
    </row>
    <row r="218" spans="1:10" s="3" customFormat="1">
      <c r="A218" s="16"/>
      <c r="F218" s="2"/>
      <c r="G218" s="2"/>
      <c r="H218" s="2"/>
      <c r="I218" s="2"/>
      <c r="J218" s="2"/>
    </row>
    <row r="219" spans="1:10" s="3" customFormat="1">
      <c r="A219" s="16"/>
      <c r="F219" s="2"/>
      <c r="G219" s="2"/>
      <c r="H219" s="2"/>
      <c r="I219" s="2"/>
      <c r="J219" s="2"/>
    </row>
    <row r="220" spans="1:10" s="3" customFormat="1">
      <c r="A220" s="16"/>
      <c r="F220" s="2"/>
      <c r="G220" s="2"/>
      <c r="H220" s="2"/>
      <c r="I220" s="2"/>
      <c r="J220" s="2"/>
    </row>
    <row r="221" spans="1:10" s="3" customFormat="1">
      <c r="A221" s="16"/>
      <c r="F221" s="2"/>
      <c r="G221" s="2"/>
      <c r="H221" s="2"/>
      <c r="I221" s="2"/>
      <c r="J221" s="2"/>
    </row>
    <row r="222" spans="1:10" s="3" customFormat="1">
      <c r="A222" s="16"/>
      <c r="F222" s="2"/>
      <c r="G222" s="2"/>
      <c r="H222" s="2"/>
      <c r="I222" s="2"/>
      <c r="J222" s="2"/>
    </row>
    <row r="223" spans="1:10" s="3" customFormat="1">
      <c r="A223" s="16"/>
      <c r="F223" s="2"/>
      <c r="G223" s="2"/>
      <c r="H223" s="2"/>
      <c r="I223" s="2"/>
      <c r="J223" s="2"/>
    </row>
    <row r="224" spans="1:10" s="3" customFormat="1">
      <c r="A224" s="16"/>
      <c r="F224" s="2"/>
      <c r="G224" s="2"/>
      <c r="H224" s="2"/>
      <c r="I224" s="2"/>
      <c r="J224" s="2"/>
    </row>
    <row r="225" spans="1:10" s="3" customFormat="1">
      <c r="A225" s="16"/>
      <c r="F225" s="2"/>
      <c r="G225" s="2"/>
      <c r="H225" s="2"/>
      <c r="I225" s="2"/>
      <c r="J225" s="2"/>
    </row>
    <row r="226" spans="1:10" s="3" customFormat="1">
      <c r="A226" s="16"/>
      <c r="F226" s="2"/>
      <c r="G226" s="2"/>
      <c r="H226" s="2"/>
      <c r="I226" s="2"/>
      <c r="J226" s="2"/>
    </row>
    <row r="227" spans="1:10" s="3" customFormat="1">
      <c r="A227" s="16"/>
      <c r="F227" s="2"/>
      <c r="G227" s="2"/>
      <c r="H227" s="2"/>
      <c r="I227" s="2"/>
      <c r="J227" s="2"/>
    </row>
    <row r="228" spans="1:10" s="3" customFormat="1">
      <c r="A228" s="16"/>
      <c r="F228" s="2"/>
      <c r="G228" s="2"/>
      <c r="H228" s="2"/>
      <c r="I228" s="2"/>
      <c r="J228" s="2"/>
    </row>
    <row r="229" spans="1:10" s="3" customFormat="1">
      <c r="A229" s="16"/>
      <c r="F229" s="2"/>
      <c r="G229" s="2"/>
      <c r="H229" s="2"/>
      <c r="I229" s="2"/>
      <c r="J229" s="2"/>
    </row>
    <row r="230" spans="1:10" s="3" customFormat="1">
      <c r="A230" s="16"/>
      <c r="F230" s="2"/>
      <c r="G230" s="2"/>
      <c r="H230" s="2"/>
      <c r="I230" s="2"/>
      <c r="J230" s="2"/>
    </row>
    <row r="231" spans="1:10" s="3" customFormat="1">
      <c r="A231" s="16"/>
      <c r="F231" s="2"/>
      <c r="G231" s="2"/>
      <c r="H231" s="2"/>
      <c r="I231" s="2"/>
      <c r="J231" s="2"/>
    </row>
    <row r="232" spans="1:10" s="3" customFormat="1">
      <c r="A232" s="16"/>
      <c r="F232" s="2"/>
      <c r="G232" s="2"/>
      <c r="H232" s="2"/>
      <c r="I232" s="2"/>
      <c r="J232" s="2"/>
    </row>
    <row r="233" spans="1:10" s="3" customFormat="1">
      <c r="A233" s="16"/>
      <c r="F233" s="2"/>
      <c r="G233" s="2"/>
      <c r="H233" s="2"/>
      <c r="I233" s="2"/>
      <c r="J233" s="2"/>
    </row>
    <row r="234" spans="1:10" s="3" customFormat="1">
      <c r="A234" s="16"/>
      <c r="F234" s="2"/>
      <c r="G234" s="2"/>
      <c r="H234" s="2"/>
      <c r="I234" s="2"/>
      <c r="J234" s="2"/>
    </row>
    <row r="235" spans="1:10" s="3" customFormat="1">
      <c r="A235" s="16"/>
      <c r="F235" s="2"/>
      <c r="G235" s="2"/>
      <c r="H235" s="2"/>
      <c r="I235" s="2"/>
      <c r="J235" s="2"/>
    </row>
    <row r="236" spans="1:10" s="3" customFormat="1">
      <c r="A236" s="16"/>
      <c r="F236" s="2"/>
      <c r="G236" s="2"/>
      <c r="H236" s="2"/>
      <c r="I236" s="2"/>
      <c r="J236" s="2"/>
    </row>
    <row r="237" spans="1:10" s="3" customFormat="1">
      <c r="A237" s="16"/>
      <c r="F237" s="2"/>
      <c r="G237" s="2"/>
      <c r="H237" s="2"/>
      <c r="I237" s="2"/>
      <c r="J237" s="2"/>
    </row>
    <row r="238" spans="1:10" s="3" customFormat="1">
      <c r="A238" s="16"/>
      <c r="F238" s="2"/>
      <c r="G238" s="2"/>
      <c r="H238" s="2"/>
      <c r="I238" s="2"/>
      <c r="J238" s="2"/>
    </row>
    <row r="239" spans="1:10" s="3" customFormat="1">
      <c r="A239" s="16"/>
      <c r="F239" s="2"/>
      <c r="G239" s="2"/>
      <c r="H239" s="2"/>
      <c r="I239" s="2"/>
      <c r="J239" s="2"/>
    </row>
    <row r="240" spans="1:10" s="3" customFormat="1">
      <c r="A240" s="16"/>
      <c r="F240" s="2"/>
      <c r="G240" s="2"/>
      <c r="H240" s="2"/>
      <c r="I240" s="2"/>
      <c r="J240" s="2"/>
    </row>
    <row r="241" spans="1:10" s="3" customFormat="1">
      <c r="A241" s="16"/>
      <c r="F241" s="2"/>
      <c r="G241" s="2"/>
      <c r="H241" s="2"/>
      <c r="I241" s="2"/>
      <c r="J241" s="2"/>
    </row>
    <row r="242" spans="1:10" s="3" customFormat="1">
      <c r="A242" s="16"/>
      <c r="F242" s="2"/>
      <c r="G242" s="2"/>
      <c r="H242" s="2"/>
      <c r="I242" s="2"/>
      <c r="J242" s="2"/>
    </row>
    <row r="243" spans="1:10" s="3" customFormat="1">
      <c r="A243" s="16"/>
      <c r="F243" s="2"/>
      <c r="G243" s="2"/>
      <c r="H243" s="2"/>
      <c r="I243" s="2"/>
      <c r="J243" s="2"/>
    </row>
    <row r="244" spans="1:10" s="3" customFormat="1">
      <c r="A244" s="16"/>
      <c r="F244" s="2"/>
      <c r="G244" s="2"/>
      <c r="H244" s="2"/>
      <c r="I244" s="2"/>
      <c r="J244" s="2"/>
    </row>
    <row r="245" spans="1:10" s="3" customFormat="1">
      <c r="A245" s="16"/>
      <c r="F245" s="2"/>
      <c r="G245" s="2"/>
      <c r="H245" s="2"/>
      <c r="I245" s="2"/>
      <c r="J245" s="2"/>
    </row>
    <row r="246" spans="1:10" s="3" customFormat="1">
      <c r="A246" s="16"/>
      <c r="F246" s="2"/>
      <c r="G246" s="2"/>
      <c r="H246" s="2"/>
      <c r="I246" s="2"/>
      <c r="J246" s="2"/>
    </row>
    <row r="247" spans="1:10" s="3" customFormat="1">
      <c r="A247" s="16"/>
      <c r="F247" s="2"/>
      <c r="G247" s="2"/>
      <c r="H247" s="2"/>
      <c r="I247" s="2"/>
      <c r="J247" s="2"/>
    </row>
    <row r="248" spans="1:10" s="3" customFormat="1">
      <c r="A248" s="16"/>
      <c r="F248" s="2"/>
      <c r="G248" s="2"/>
      <c r="H248" s="2"/>
      <c r="I248" s="2"/>
      <c r="J248" s="2"/>
    </row>
    <row r="249" spans="1:10" s="3" customFormat="1">
      <c r="A249" s="16"/>
      <c r="F249" s="2"/>
      <c r="G249" s="2"/>
      <c r="H249" s="2"/>
      <c r="I249" s="2"/>
      <c r="J249" s="2"/>
    </row>
    <row r="250" spans="1:10" s="3" customFormat="1">
      <c r="A250" s="16"/>
      <c r="F250" s="2"/>
      <c r="G250" s="2"/>
      <c r="H250" s="2"/>
      <c r="I250" s="2"/>
      <c r="J250" s="2"/>
    </row>
    <row r="251" spans="1:10" s="3" customFormat="1">
      <c r="A251" s="16"/>
      <c r="F251" s="2"/>
      <c r="G251" s="2"/>
      <c r="H251" s="2"/>
      <c r="I251" s="2"/>
      <c r="J251" s="2"/>
    </row>
    <row r="252" spans="1:10" s="3" customFormat="1">
      <c r="A252" s="16"/>
      <c r="F252" s="2"/>
      <c r="G252" s="2"/>
      <c r="H252" s="2"/>
      <c r="I252" s="2"/>
      <c r="J252" s="2"/>
    </row>
    <row r="253" spans="1:10" s="3" customFormat="1">
      <c r="A253" s="16"/>
      <c r="F253" s="2"/>
      <c r="G253" s="2"/>
      <c r="H253" s="2"/>
      <c r="I253" s="2"/>
      <c r="J253" s="2"/>
    </row>
    <row r="254" spans="1:10" s="3" customFormat="1">
      <c r="A254" s="16"/>
      <c r="F254" s="2"/>
      <c r="G254" s="2"/>
      <c r="H254" s="2"/>
      <c r="I254" s="2"/>
      <c r="J254" s="2"/>
    </row>
    <row r="255" spans="1:10" s="3" customFormat="1">
      <c r="A255" s="16"/>
      <c r="F255" s="2"/>
      <c r="G255" s="2"/>
      <c r="H255" s="2"/>
      <c r="I255" s="2"/>
      <c r="J255" s="2"/>
    </row>
    <row r="256" spans="1:10" s="3" customFormat="1">
      <c r="A256" s="16"/>
      <c r="F256" s="2"/>
      <c r="G256" s="2"/>
      <c r="H256" s="2"/>
      <c r="I256" s="2"/>
      <c r="J256" s="2"/>
    </row>
    <row r="257" spans="1:10" s="3" customFormat="1">
      <c r="A257" s="16"/>
      <c r="F257" s="2"/>
      <c r="G257" s="2"/>
      <c r="H257" s="2"/>
      <c r="I257" s="2"/>
      <c r="J257" s="2"/>
    </row>
    <row r="258" spans="1:10" s="3" customFormat="1">
      <c r="A258" s="16"/>
      <c r="F258" s="2"/>
      <c r="G258" s="2"/>
      <c r="H258" s="2"/>
      <c r="I258" s="2"/>
      <c r="J258" s="2"/>
    </row>
    <row r="259" spans="1:10" s="3" customFormat="1">
      <c r="A259" s="16"/>
      <c r="F259" s="2"/>
      <c r="G259" s="2"/>
      <c r="H259" s="2"/>
      <c r="I259" s="2"/>
      <c r="J259" s="2"/>
    </row>
    <row r="260" spans="1:10" s="3" customFormat="1">
      <c r="A260" s="16"/>
      <c r="F260" s="2"/>
      <c r="G260" s="2"/>
      <c r="H260" s="2"/>
      <c r="I260" s="2"/>
      <c r="J260" s="2"/>
    </row>
    <row r="261" spans="1:10" s="3" customFormat="1">
      <c r="A261" s="16"/>
      <c r="F261" s="2"/>
      <c r="G261" s="2"/>
      <c r="H261" s="2"/>
      <c r="I261" s="2"/>
      <c r="J261" s="2"/>
    </row>
    <row r="262" spans="1:10" s="3" customFormat="1">
      <c r="A262" s="16"/>
      <c r="F262" s="2"/>
      <c r="G262" s="2"/>
      <c r="H262" s="2"/>
      <c r="I262" s="2"/>
      <c r="J262" s="2"/>
    </row>
    <row r="263" spans="1:10" s="3" customFormat="1">
      <c r="A263" s="16"/>
      <c r="F263" s="2"/>
      <c r="G263" s="2"/>
      <c r="H263" s="2"/>
      <c r="I263" s="2"/>
      <c r="J263" s="2"/>
    </row>
    <row r="264" spans="1:10" s="3" customFormat="1">
      <c r="A264" s="16"/>
      <c r="F264" s="2"/>
      <c r="G264" s="2"/>
      <c r="H264" s="2"/>
      <c r="I264" s="2"/>
      <c r="J264" s="2"/>
    </row>
    <row r="265" spans="1:10" s="3" customFormat="1">
      <c r="A265" s="16"/>
      <c r="F265" s="2"/>
      <c r="G265" s="2"/>
      <c r="H265" s="2"/>
      <c r="I265" s="2"/>
      <c r="J265" s="2"/>
    </row>
    <row r="266" spans="1:10" s="3" customFormat="1">
      <c r="A266" s="16"/>
      <c r="F266" s="2"/>
      <c r="G266" s="2"/>
      <c r="H266" s="2"/>
      <c r="I266" s="2"/>
      <c r="J266" s="2"/>
    </row>
    <row r="267" spans="1:10" s="3" customFormat="1">
      <c r="A267" s="16"/>
      <c r="F267" s="2"/>
      <c r="G267" s="2"/>
      <c r="H267" s="2"/>
      <c r="I267" s="2"/>
      <c r="J267" s="2"/>
    </row>
    <row r="268" spans="1:10" s="3" customFormat="1">
      <c r="A268" s="16"/>
      <c r="F268" s="2"/>
      <c r="G268" s="2"/>
      <c r="H268" s="2"/>
      <c r="I268" s="2"/>
      <c r="J268" s="2"/>
    </row>
    <row r="269" spans="1:10" s="3" customFormat="1">
      <c r="A269" s="16"/>
      <c r="F269" s="2"/>
      <c r="G269" s="2"/>
      <c r="H269" s="2"/>
      <c r="I269" s="2"/>
      <c r="J269" s="2"/>
    </row>
    <row r="270" spans="1:10" s="3" customFormat="1">
      <c r="A270" s="16"/>
      <c r="F270" s="2"/>
      <c r="G270" s="2"/>
      <c r="H270" s="2"/>
      <c r="I270" s="2"/>
      <c r="J270" s="2"/>
    </row>
    <row r="271" spans="1:10" s="3" customFormat="1">
      <c r="A271" s="16"/>
      <c r="F271" s="2"/>
      <c r="G271" s="2"/>
      <c r="H271" s="2"/>
      <c r="I271" s="2"/>
      <c r="J271" s="2"/>
    </row>
    <row r="272" spans="1:10" s="3" customFormat="1">
      <c r="A272" s="16"/>
      <c r="F272" s="2"/>
      <c r="G272" s="2"/>
      <c r="H272" s="2"/>
      <c r="I272" s="2"/>
      <c r="J272" s="2"/>
    </row>
    <row r="273" spans="1:10" s="3" customFormat="1">
      <c r="A273" s="16"/>
      <c r="F273" s="2"/>
      <c r="G273" s="2"/>
      <c r="H273" s="2"/>
      <c r="I273" s="2"/>
      <c r="J273" s="2"/>
    </row>
    <row r="274" spans="1:10" s="3" customFormat="1">
      <c r="A274" s="16"/>
      <c r="F274" s="2"/>
      <c r="G274" s="2"/>
      <c r="H274" s="2"/>
      <c r="I274" s="2"/>
      <c r="J274" s="2"/>
    </row>
    <row r="275" spans="1:10" s="3" customFormat="1">
      <c r="A275" s="16"/>
      <c r="F275" s="2"/>
      <c r="G275" s="2"/>
      <c r="H275" s="2"/>
      <c r="I275" s="2"/>
      <c r="J275" s="2"/>
    </row>
    <row r="276" spans="1:10" s="3" customFormat="1">
      <c r="A276" s="16"/>
      <c r="F276" s="2"/>
      <c r="G276" s="2"/>
      <c r="H276" s="2"/>
      <c r="I276" s="2"/>
      <c r="J276" s="2"/>
    </row>
    <row r="277" spans="1:10" s="3" customFormat="1">
      <c r="A277" s="16"/>
      <c r="F277" s="2"/>
      <c r="G277" s="2"/>
      <c r="H277" s="2"/>
      <c r="I277" s="2"/>
      <c r="J277" s="2"/>
    </row>
    <row r="278" spans="1:10" s="3" customFormat="1">
      <c r="A278" s="16"/>
      <c r="F278" s="2"/>
      <c r="G278" s="2"/>
      <c r="H278" s="2"/>
      <c r="I278" s="2"/>
      <c r="J278" s="2"/>
    </row>
    <row r="279" spans="1:10" s="3" customFormat="1">
      <c r="A279" s="16"/>
      <c r="F279" s="2"/>
      <c r="G279" s="2"/>
      <c r="H279" s="2"/>
      <c r="I279" s="2"/>
      <c r="J279" s="2"/>
    </row>
    <row r="280" spans="1:10" s="3" customFormat="1">
      <c r="A280" s="16"/>
      <c r="F280" s="2"/>
      <c r="G280" s="2"/>
      <c r="H280" s="2"/>
      <c r="I280" s="2"/>
      <c r="J280" s="2"/>
    </row>
    <row r="281" spans="1:10" s="3" customFormat="1">
      <c r="A281" s="16"/>
      <c r="F281" s="2"/>
      <c r="G281" s="2"/>
      <c r="H281" s="2"/>
      <c r="I281" s="2"/>
      <c r="J281" s="2"/>
    </row>
    <row r="282" spans="1:10" s="3" customFormat="1">
      <c r="A282" s="16"/>
      <c r="F282" s="2"/>
      <c r="G282" s="2"/>
      <c r="H282" s="2"/>
      <c r="I282" s="2"/>
      <c r="J282" s="2"/>
    </row>
    <row r="283" spans="1:10" s="3" customFormat="1">
      <c r="A283" s="16"/>
      <c r="F283" s="2"/>
      <c r="G283" s="2"/>
      <c r="H283" s="2"/>
      <c r="I283" s="2"/>
      <c r="J283" s="2"/>
    </row>
    <row r="284" spans="1:10" s="3" customFormat="1">
      <c r="A284" s="16"/>
      <c r="F284" s="2"/>
      <c r="G284" s="2"/>
      <c r="H284" s="2"/>
      <c r="I284" s="2"/>
      <c r="J284" s="2"/>
    </row>
    <row r="285" spans="1:10" s="3" customFormat="1">
      <c r="A285" s="16"/>
      <c r="F285" s="2"/>
      <c r="G285" s="2"/>
      <c r="H285" s="2"/>
      <c r="I285" s="2"/>
      <c r="J285" s="2"/>
    </row>
    <row r="286" spans="1:10" s="3" customFormat="1">
      <c r="A286" s="16"/>
      <c r="F286" s="2"/>
      <c r="G286" s="2"/>
      <c r="H286" s="2"/>
      <c r="I286" s="2"/>
      <c r="J286" s="2"/>
    </row>
    <row r="287" spans="1:10" s="3" customFormat="1">
      <c r="A287" s="16"/>
      <c r="F287" s="2"/>
      <c r="G287" s="2"/>
      <c r="H287" s="2"/>
      <c r="I287" s="2"/>
      <c r="J287" s="2"/>
    </row>
    <row r="288" spans="1:10" s="3" customFormat="1">
      <c r="A288" s="16"/>
      <c r="F288" s="2"/>
      <c r="G288" s="2"/>
      <c r="H288" s="2"/>
      <c r="I288" s="2"/>
      <c r="J288" s="2"/>
    </row>
  </sheetData>
  <mergeCells count="63">
    <mergeCell ref="B25:F25"/>
    <mergeCell ref="I27:I28"/>
    <mergeCell ref="A3:B3"/>
    <mergeCell ref="G4:J4"/>
    <mergeCell ref="G17:J17"/>
    <mergeCell ref="G14:J14"/>
    <mergeCell ref="G10:J10"/>
    <mergeCell ref="A4:B4"/>
    <mergeCell ref="A6:B6"/>
    <mergeCell ref="A5:J5"/>
    <mergeCell ref="A16:B16"/>
    <mergeCell ref="C16:D16"/>
    <mergeCell ref="G13:J13"/>
    <mergeCell ref="A13:B13"/>
    <mergeCell ref="A14:D14"/>
    <mergeCell ref="C137:F137"/>
    <mergeCell ref="H137:J137"/>
    <mergeCell ref="A35:J35"/>
    <mergeCell ref="F39:F40"/>
    <mergeCell ref="A57:J57"/>
    <mergeCell ref="A101:J101"/>
    <mergeCell ref="C39:C40"/>
    <mergeCell ref="B39:B40"/>
    <mergeCell ref="A112:J112"/>
    <mergeCell ref="A79:J79"/>
    <mergeCell ref="A42:J42"/>
    <mergeCell ref="A39:A40"/>
    <mergeCell ref="A48:J48"/>
    <mergeCell ref="D39:D40"/>
    <mergeCell ref="E39:E40"/>
    <mergeCell ref="A36:J36"/>
    <mergeCell ref="A37:J37"/>
    <mergeCell ref="B31:G31"/>
    <mergeCell ref="B32:G32"/>
    <mergeCell ref="H32:I32"/>
    <mergeCell ref="A20:D20"/>
    <mergeCell ref="I21:I22"/>
    <mergeCell ref="I23:I24"/>
    <mergeCell ref="J23:J24"/>
    <mergeCell ref="B21:F22"/>
    <mergeCell ref="B24:F24"/>
    <mergeCell ref="G20:H20"/>
    <mergeCell ref="I20:J20"/>
    <mergeCell ref="J21:J22"/>
    <mergeCell ref="B23:F23"/>
    <mergeCell ref="G21:G22"/>
    <mergeCell ref="H21:H22"/>
    <mergeCell ref="D136:E136"/>
    <mergeCell ref="F136:H136"/>
    <mergeCell ref="A21:A22"/>
    <mergeCell ref="I25:I26"/>
    <mergeCell ref="J25:J26"/>
    <mergeCell ref="J27:J28"/>
    <mergeCell ref="B27:H27"/>
    <mergeCell ref="B28:H28"/>
    <mergeCell ref="B26:H26"/>
    <mergeCell ref="A55:J55"/>
    <mergeCell ref="I29:I30"/>
    <mergeCell ref="J29:J30"/>
    <mergeCell ref="B30:H30"/>
    <mergeCell ref="G39:J39"/>
    <mergeCell ref="B29:H29"/>
    <mergeCell ref="H31:I31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47" max="9" man="1"/>
    <brk id="65" max="9" man="1"/>
    <brk id="90" max="9" man="1"/>
  </rowBreaks>
  <ignoredErrors>
    <ignoredError sqref="B113 B1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F481-7257-4817-ADF9-3CF374CB6990}">
  <dimension ref="A1:O263"/>
  <sheetViews>
    <sheetView topLeftCell="A55" zoomScale="66" zoomScaleNormal="66" zoomScaleSheetLayoutView="80" workbookViewId="0">
      <selection activeCell="K87" sqref="K87:O87"/>
    </sheetView>
  </sheetViews>
  <sheetFormatPr defaultColWidth="9.140625" defaultRowHeight="18.75"/>
  <cols>
    <col min="1" max="1" width="89.85546875" style="2" customWidth="1"/>
    <col min="2" max="2" width="14.85546875" style="3" customWidth="1"/>
    <col min="3" max="5" width="19.85546875" style="3" customWidth="1"/>
    <col min="6" max="15" width="19.85546875" style="2" customWidth="1"/>
    <col min="16" max="16" width="9.140625" style="2" customWidth="1"/>
    <col min="17" max="16384" width="9.140625" style="2"/>
  </cols>
  <sheetData>
    <row r="1" spans="1:15">
      <c r="A1" s="264" t="s">
        <v>149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5"/>
      <c r="M1" s="265"/>
      <c r="N1" s="265"/>
    </row>
    <row r="2" spans="1:15" ht="13.5" customHeight="1"/>
    <row r="3" spans="1:15">
      <c r="A3" s="271" t="s">
        <v>150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</row>
    <row r="4" spans="1:15" ht="9" customHeight="1">
      <c r="B4" s="12"/>
      <c r="C4" s="2"/>
      <c r="D4" s="2"/>
      <c r="E4" s="2"/>
    </row>
    <row r="5" spans="1:15" ht="18.75" customHeight="1">
      <c r="A5" s="154" t="s">
        <v>151</v>
      </c>
      <c r="B5" s="256" t="s">
        <v>152</v>
      </c>
      <c r="C5" s="257"/>
      <c r="D5" s="257"/>
      <c r="E5" s="257"/>
      <c r="F5" s="240" t="s">
        <v>153</v>
      </c>
      <c r="G5" s="240"/>
      <c r="H5" s="240"/>
      <c r="I5" s="240"/>
      <c r="J5" s="240"/>
      <c r="K5" s="240"/>
      <c r="L5" s="240"/>
      <c r="M5" s="240"/>
      <c r="N5" s="240"/>
      <c r="O5" s="240"/>
    </row>
    <row r="6" spans="1:15" ht="18.75" customHeight="1">
      <c r="A6" s="154">
        <v>1</v>
      </c>
      <c r="B6" s="256">
        <v>2</v>
      </c>
      <c r="C6" s="257"/>
      <c r="D6" s="257"/>
      <c r="E6" s="257"/>
      <c r="F6" s="240">
        <v>3</v>
      </c>
      <c r="G6" s="240"/>
      <c r="H6" s="240"/>
      <c r="I6" s="240"/>
      <c r="J6" s="240"/>
      <c r="K6" s="240"/>
      <c r="L6" s="240"/>
      <c r="M6" s="240"/>
      <c r="N6" s="240"/>
      <c r="O6" s="240"/>
    </row>
    <row r="7" spans="1:15" ht="18.75" customHeight="1">
      <c r="A7" s="27"/>
      <c r="B7" s="266"/>
      <c r="C7" s="267"/>
      <c r="D7" s="267"/>
      <c r="E7" s="267"/>
      <c r="F7" s="268"/>
      <c r="G7" s="268"/>
      <c r="H7" s="268"/>
      <c r="I7" s="268"/>
      <c r="J7" s="268"/>
      <c r="K7" s="268"/>
      <c r="L7" s="268"/>
      <c r="M7" s="268"/>
      <c r="N7" s="268"/>
      <c r="O7" s="268"/>
    </row>
    <row r="8" spans="1:15">
      <c r="A8" s="21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8.75" customHeight="1">
      <c r="A9" s="273" t="s">
        <v>154</v>
      </c>
      <c r="B9" s="274"/>
      <c r="C9" s="274"/>
      <c r="D9" s="274"/>
      <c r="E9" s="274"/>
      <c r="F9" s="274"/>
      <c r="G9" s="274"/>
      <c r="H9" s="274"/>
      <c r="I9" s="274"/>
      <c r="J9" s="274"/>
    </row>
    <row r="10" spans="1:15" ht="7.5" customHeight="1">
      <c r="A10" s="11"/>
      <c r="B10" s="12"/>
      <c r="C10" s="2"/>
      <c r="D10" s="2"/>
      <c r="E10" s="2"/>
    </row>
    <row r="11" spans="1:15" ht="67.5" customHeight="1">
      <c r="A11" s="236" t="s">
        <v>155</v>
      </c>
      <c r="B11" s="219" t="s">
        <v>156</v>
      </c>
      <c r="C11" s="221"/>
      <c r="D11" s="209" t="s">
        <v>157</v>
      </c>
      <c r="E11" s="209"/>
      <c r="F11" s="209"/>
      <c r="G11" s="209" t="s">
        <v>158</v>
      </c>
      <c r="H11" s="209"/>
      <c r="I11" s="209"/>
      <c r="J11" s="219" t="s">
        <v>159</v>
      </c>
      <c r="K11" s="220"/>
      <c r="L11" s="221"/>
      <c r="M11" s="209" t="s">
        <v>160</v>
      </c>
      <c r="N11" s="209"/>
      <c r="O11" s="209"/>
    </row>
    <row r="12" spans="1:15" ht="150" customHeight="1">
      <c r="A12" s="237"/>
      <c r="B12" s="61" t="s">
        <v>161</v>
      </c>
      <c r="C12" s="61" t="s">
        <v>162</v>
      </c>
      <c r="D12" s="61" t="s">
        <v>163</v>
      </c>
      <c r="E12" s="61" t="s">
        <v>164</v>
      </c>
      <c r="F12" s="61" t="s">
        <v>165</v>
      </c>
      <c r="G12" s="61" t="s">
        <v>163</v>
      </c>
      <c r="H12" s="61" t="s">
        <v>164</v>
      </c>
      <c r="I12" s="61" t="s">
        <v>165</v>
      </c>
      <c r="J12" s="61" t="s">
        <v>163</v>
      </c>
      <c r="K12" s="61" t="s">
        <v>164</v>
      </c>
      <c r="L12" s="61" t="s">
        <v>165</v>
      </c>
      <c r="M12" s="61" t="s">
        <v>163</v>
      </c>
      <c r="N12" s="61" t="s">
        <v>164</v>
      </c>
      <c r="O12" s="61" t="s">
        <v>165</v>
      </c>
    </row>
    <row r="13" spans="1:15">
      <c r="A13" s="61">
        <v>1</v>
      </c>
      <c r="B13" s="61">
        <v>2</v>
      </c>
      <c r="C13" s="61">
        <v>3</v>
      </c>
      <c r="D13" s="61">
        <v>4</v>
      </c>
      <c r="E13" s="61">
        <v>5</v>
      </c>
      <c r="F13" s="61">
        <v>6</v>
      </c>
      <c r="G13" s="61">
        <v>7</v>
      </c>
      <c r="H13" s="62">
        <v>8</v>
      </c>
      <c r="I13" s="62">
        <v>9</v>
      </c>
      <c r="J13" s="62">
        <v>10</v>
      </c>
      <c r="K13" s="62">
        <v>11</v>
      </c>
      <c r="L13" s="62">
        <v>12</v>
      </c>
      <c r="M13" s="62">
        <v>13</v>
      </c>
      <c r="N13" s="62">
        <v>14</v>
      </c>
      <c r="O13" s="62">
        <v>15</v>
      </c>
    </row>
    <row r="14" spans="1:15">
      <c r="A14" s="5"/>
      <c r="B14" s="9"/>
      <c r="C14" s="9"/>
      <c r="D14" s="29"/>
      <c r="E14" s="29"/>
      <c r="F14" s="31"/>
      <c r="G14" s="29"/>
      <c r="H14" s="29"/>
      <c r="I14" s="31"/>
      <c r="J14" s="29"/>
      <c r="K14" s="29"/>
      <c r="L14" s="31"/>
      <c r="M14" s="29"/>
      <c r="N14" s="29"/>
      <c r="O14" s="31"/>
    </row>
    <row r="15" spans="1:15">
      <c r="A15" s="5"/>
      <c r="B15" s="9"/>
      <c r="C15" s="9"/>
      <c r="D15" s="29"/>
      <c r="E15" s="29"/>
      <c r="F15" s="31"/>
      <c r="G15" s="29"/>
      <c r="H15" s="29"/>
      <c r="I15" s="31"/>
      <c r="J15" s="29"/>
      <c r="K15" s="29"/>
      <c r="L15" s="31"/>
      <c r="M15" s="29"/>
      <c r="N15" s="29"/>
      <c r="O15" s="31"/>
    </row>
    <row r="16" spans="1:15">
      <c r="A16" s="7" t="s">
        <v>166</v>
      </c>
      <c r="B16" s="39">
        <v>100</v>
      </c>
      <c r="C16" s="39">
        <v>100</v>
      </c>
      <c r="D16" s="169">
        <f>SUM(D14:D15)</f>
        <v>0</v>
      </c>
      <c r="E16" s="30"/>
      <c r="F16" s="32"/>
      <c r="G16" s="169">
        <f>SUM(G14:G15)</f>
        <v>0</v>
      </c>
      <c r="H16" s="30"/>
      <c r="I16" s="32"/>
      <c r="J16" s="169">
        <f>SUM(J14:J15)</f>
        <v>0</v>
      </c>
      <c r="K16" s="30"/>
      <c r="L16" s="32"/>
      <c r="M16" s="169">
        <f>SUM(M14:M15)</f>
        <v>0</v>
      </c>
      <c r="N16" s="30"/>
      <c r="O16" s="32"/>
    </row>
    <row r="18" spans="1:15">
      <c r="A18" s="271" t="s">
        <v>167</v>
      </c>
      <c r="B18" s="275"/>
      <c r="C18" s="275"/>
      <c r="D18" s="275"/>
      <c r="E18" s="275"/>
      <c r="F18" s="275"/>
      <c r="G18" s="275"/>
      <c r="H18" s="275"/>
      <c r="I18" s="275"/>
      <c r="J18" s="275"/>
      <c r="K18" s="275"/>
    </row>
    <row r="19" spans="1:15" ht="11.25" customHeight="1">
      <c r="A19" s="153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5" ht="44.25" customHeight="1">
      <c r="A20" s="269" t="s">
        <v>23</v>
      </c>
      <c r="B20" s="236" t="s">
        <v>24</v>
      </c>
      <c r="C20" s="236" t="s">
        <v>25</v>
      </c>
      <c r="D20" s="236" t="s">
        <v>437</v>
      </c>
      <c r="E20" s="242" t="s">
        <v>438</v>
      </c>
      <c r="F20" s="236" t="s">
        <v>420</v>
      </c>
      <c r="G20" s="219" t="s">
        <v>168</v>
      </c>
      <c r="H20" s="220"/>
      <c r="I20" s="220"/>
      <c r="J20" s="221"/>
      <c r="K20" s="254" t="s">
        <v>169</v>
      </c>
      <c r="L20" s="255"/>
      <c r="M20" s="255"/>
      <c r="N20" s="255"/>
      <c r="O20" s="255"/>
    </row>
    <row r="21" spans="1:15" ht="52.5" customHeight="1">
      <c r="A21" s="270"/>
      <c r="B21" s="237"/>
      <c r="C21" s="237"/>
      <c r="D21" s="237"/>
      <c r="E21" s="243"/>
      <c r="F21" s="237"/>
      <c r="G21" s="160" t="s">
        <v>170</v>
      </c>
      <c r="H21" s="160" t="s">
        <v>171</v>
      </c>
      <c r="I21" s="160" t="s">
        <v>172</v>
      </c>
      <c r="J21" s="160" t="s">
        <v>173</v>
      </c>
      <c r="K21" s="209"/>
      <c r="L21" s="255"/>
      <c r="M21" s="255"/>
      <c r="N21" s="255"/>
      <c r="O21" s="255"/>
    </row>
    <row r="22" spans="1:15">
      <c r="A22" s="62">
        <v>1</v>
      </c>
      <c r="B22" s="61">
        <v>2</v>
      </c>
      <c r="C22" s="61">
        <v>3</v>
      </c>
      <c r="D22" s="61">
        <v>4</v>
      </c>
      <c r="E22" s="61">
        <v>5</v>
      </c>
      <c r="F22" s="61">
        <v>6</v>
      </c>
      <c r="G22" s="61">
        <v>7</v>
      </c>
      <c r="H22" s="61">
        <v>8</v>
      </c>
      <c r="I22" s="61">
        <v>9</v>
      </c>
      <c r="J22" s="61">
        <v>10</v>
      </c>
      <c r="K22" s="256">
        <v>11</v>
      </c>
      <c r="L22" s="257"/>
      <c r="M22" s="257"/>
      <c r="N22" s="257"/>
      <c r="O22" s="257"/>
    </row>
    <row r="23" spans="1:15" s="4" customFormat="1" ht="18.75" customHeight="1">
      <c r="A23" s="7" t="s">
        <v>32</v>
      </c>
      <c r="B23" s="8">
        <v>1000</v>
      </c>
      <c r="C23" s="40"/>
      <c r="D23" s="40"/>
      <c r="E23" s="40"/>
      <c r="F23" s="43">
        <f>SUM(G23:J23)</f>
        <v>0</v>
      </c>
      <c r="G23" s="40"/>
      <c r="H23" s="40"/>
      <c r="I23" s="40"/>
      <c r="J23" s="40"/>
      <c r="K23" s="235"/>
      <c r="L23" s="235"/>
      <c r="M23" s="235"/>
      <c r="N23" s="235"/>
      <c r="O23" s="235"/>
    </row>
    <row r="24" spans="1:15" s="4" customFormat="1" ht="18.75" customHeight="1">
      <c r="A24" s="7" t="s">
        <v>33</v>
      </c>
      <c r="B24" s="8">
        <v>1010</v>
      </c>
      <c r="C24" s="43">
        <f>SUM(C25:C33)</f>
        <v>0</v>
      </c>
      <c r="D24" s="174">
        <f>SUM(D25:D33)</f>
        <v>-3691</v>
      </c>
      <c r="E24" s="174">
        <f>SUM(E25:E33)</f>
        <v>0</v>
      </c>
      <c r="F24" s="174">
        <f t="shared" ref="F24:F79" si="0">SUM(G24:J24)</f>
        <v>0</v>
      </c>
      <c r="G24" s="174">
        <f>SUM(G25:G33)</f>
        <v>0</v>
      </c>
      <c r="H24" s="174">
        <f>SUM(H25:H33)</f>
        <v>0</v>
      </c>
      <c r="I24" s="174">
        <f>SUM(I25:I33)</f>
        <v>0</v>
      </c>
      <c r="J24" s="174">
        <f>SUM(J25:J33)</f>
        <v>0</v>
      </c>
      <c r="K24" s="235"/>
      <c r="L24" s="235"/>
      <c r="M24" s="235"/>
      <c r="N24" s="235"/>
      <c r="O24" s="235"/>
    </row>
    <row r="25" spans="1:15" ht="18.75" customHeight="1">
      <c r="A25" s="5" t="s">
        <v>174</v>
      </c>
      <c r="B25" s="61">
        <v>1011</v>
      </c>
      <c r="C25" s="28" t="s">
        <v>175</v>
      </c>
      <c r="D25" s="170">
        <v>-2126.5</v>
      </c>
      <c r="E25" s="170" t="s">
        <v>175</v>
      </c>
      <c r="F25" s="33">
        <f t="shared" si="0"/>
        <v>0</v>
      </c>
      <c r="G25" s="28" t="s">
        <v>175</v>
      </c>
      <c r="H25" s="28" t="s">
        <v>175</v>
      </c>
      <c r="I25" s="28" t="s">
        <v>175</v>
      </c>
      <c r="J25" s="28" t="s">
        <v>175</v>
      </c>
      <c r="K25" s="235"/>
      <c r="L25" s="235"/>
      <c r="M25" s="235"/>
      <c r="N25" s="235"/>
      <c r="O25" s="235"/>
    </row>
    <row r="26" spans="1:15" ht="18.75" customHeight="1">
      <c r="A26" s="5" t="s">
        <v>176</v>
      </c>
      <c r="B26" s="61">
        <v>1012</v>
      </c>
      <c r="C26" s="28" t="s">
        <v>175</v>
      </c>
      <c r="D26" s="170">
        <v>-231</v>
      </c>
      <c r="E26" s="170" t="s">
        <v>175</v>
      </c>
      <c r="F26" s="33">
        <f t="shared" si="0"/>
        <v>0</v>
      </c>
      <c r="G26" s="28" t="s">
        <v>175</v>
      </c>
      <c r="H26" s="28" t="s">
        <v>175</v>
      </c>
      <c r="I26" s="28" t="s">
        <v>175</v>
      </c>
      <c r="J26" s="28" t="s">
        <v>175</v>
      </c>
      <c r="K26" s="235"/>
      <c r="L26" s="235"/>
      <c r="M26" s="235"/>
      <c r="N26" s="235"/>
      <c r="O26" s="235"/>
    </row>
    <row r="27" spans="1:15" ht="18.75" customHeight="1">
      <c r="A27" s="5" t="s">
        <v>177</v>
      </c>
      <c r="B27" s="61">
        <v>1013</v>
      </c>
      <c r="C27" s="28" t="s">
        <v>175</v>
      </c>
      <c r="D27" s="170">
        <v>-761.8</v>
      </c>
      <c r="E27" s="170" t="s">
        <v>175</v>
      </c>
      <c r="F27" s="33">
        <f t="shared" si="0"/>
        <v>0</v>
      </c>
      <c r="G27" s="28" t="s">
        <v>175</v>
      </c>
      <c r="H27" s="28" t="s">
        <v>175</v>
      </c>
      <c r="I27" s="28" t="s">
        <v>175</v>
      </c>
      <c r="J27" s="28" t="s">
        <v>175</v>
      </c>
      <c r="K27" s="235"/>
      <c r="L27" s="235"/>
      <c r="M27" s="235"/>
      <c r="N27" s="235"/>
      <c r="O27" s="235"/>
    </row>
    <row r="28" spans="1:15" ht="18.75" customHeight="1">
      <c r="A28" s="5" t="s">
        <v>120</v>
      </c>
      <c r="B28" s="61">
        <v>1014</v>
      </c>
      <c r="C28" s="28" t="s">
        <v>175</v>
      </c>
      <c r="D28" s="170">
        <v>-459.1</v>
      </c>
      <c r="E28" s="170" t="s">
        <v>175</v>
      </c>
      <c r="F28" s="33">
        <f t="shared" si="0"/>
        <v>0</v>
      </c>
      <c r="G28" s="28" t="s">
        <v>175</v>
      </c>
      <c r="H28" s="28" t="s">
        <v>175</v>
      </c>
      <c r="I28" s="28" t="s">
        <v>175</v>
      </c>
      <c r="J28" s="28" t="s">
        <v>175</v>
      </c>
      <c r="K28" s="235"/>
      <c r="L28" s="235"/>
      <c r="M28" s="235"/>
      <c r="N28" s="235"/>
      <c r="O28" s="235"/>
    </row>
    <row r="29" spans="1:15" ht="18.75" customHeight="1">
      <c r="A29" s="5" t="s">
        <v>178</v>
      </c>
      <c r="B29" s="61">
        <v>1015</v>
      </c>
      <c r="C29" s="28" t="s">
        <v>175</v>
      </c>
      <c r="D29" s="170">
        <v>-101</v>
      </c>
      <c r="E29" s="170" t="s">
        <v>175</v>
      </c>
      <c r="F29" s="33">
        <f t="shared" si="0"/>
        <v>0</v>
      </c>
      <c r="G29" s="28" t="s">
        <v>175</v>
      </c>
      <c r="H29" s="28" t="s">
        <v>175</v>
      </c>
      <c r="I29" s="28" t="s">
        <v>175</v>
      </c>
      <c r="J29" s="28" t="s">
        <v>175</v>
      </c>
      <c r="K29" s="235"/>
      <c r="L29" s="235"/>
      <c r="M29" s="235"/>
      <c r="N29" s="235"/>
      <c r="O29" s="235"/>
    </row>
    <row r="30" spans="1:15" ht="46.5" customHeight="1">
      <c r="A30" s="5" t="s">
        <v>179</v>
      </c>
      <c r="B30" s="61">
        <v>1016</v>
      </c>
      <c r="C30" s="28" t="s">
        <v>175</v>
      </c>
      <c r="D30" s="28" t="s">
        <v>175</v>
      </c>
      <c r="E30" s="170" t="s">
        <v>175</v>
      </c>
      <c r="F30" s="33">
        <f t="shared" si="0"/>
        <v>0</v>
      </c>
      <c r="G30" s="28" t="s">
        <v>175</v>
      </c>
      <c r="H30" s="28" t="s">
        <v>175</v>
      </c>
      <c r="I30" s="28" t="s">
        <v>175</v>
      </c>
      <c r="J30" s="28" t="s">
        <v>175</v>
      </c>
      <c r="K30" s="235"/>
      <c r="L30" s="235"/>
      <c r="M30" s="235"/>
      <c r="N30" s="235"/>
      <c r="O30" s="235"/>
    </row>
    <row r="31" spans="1:15" ht="18.75" customHeight="1">
      <c r="A31" s="5" t="s">
        <v>180</v>
      </c>
      <c r="B31" s="61">
        <v>1017</v>
      </c>
      <c r="C31" s="28" t="s">
        <v>175</v>
      </c>
      <c r="D31" s="28" t="s">
        <v>175</v>
      </c>
      <c r="E31" s="170" t="s">
        <v>175</v>
      </c>
      <c r="F31" s="33">
        <f t="shared" si="0"/>
        <v>0</v>
      </c>
      <c r="G31" s="28" t="s">
        <v>175</v>
      </c>
      <c r="H31" s="28" t="s">
        <v>175</v>
      </c>
      <c r="I31" s="28" t="s">
        <v>175</v>
      </c>
      <c r="J31" s="28" t="s">
        <v>175</v>
      </c>
      <c r="K31" s="235"/>
      <c r="L31" s="235"/>
      <c r="M31" s="235"/>
      <c r="N31" s="235"/>
      <c r="O31" s="235"/>
    </row>
    <row r="32" spans="1:15" ht="18.75" customHeight="1">
      <c r="A32" s="5" t="s">
        <v>181</v>
      </c>
      <c r="B32" s="61">
        <v>1018</v>
      </c>
      <c r="C32" s="28" t="s">
        <v>175</v>
      </c>
      <c r="D32" s="28" t="s">
        <v>175</v>
      </c>
      <c r="E32" s="170" t="s">
        <v>175</v>
      </c>
      <c r="F32" s="33"/>
      <c r="G32" s="28" t="s">
        <v>175</v>
      </c>
      <c r="H32" s="28" t="s">
        <v>175</v>
      </c>
      <c r="I32" s="28" t="s">
        <v>175</v>
      </c>
      <c r="J32" s="28" t="s">
        <v>175</v>
      </c>
      <c r="K32" s="276"/>
      <c r="L32" s="277"/>
      <c r="M32" s="277"/>
      <c r="N32" s="277"/>
      <c r="O32" s="278"/>
    </row>
    <row r="33" spans="1:15" ht="18.75" customHeight="1">
      <c r="A33" s="5" t="s">
        <v>182</v>
      </c>
      <c r="B33" s="61">
        <v>1019</v>
      </c>
      <c r="C33" s="28" t="s">
        <v>175</v>
      </c>
      <c r="D33" s="170">
        <v>-11.6</v>
      </c>
      <c r="E33" s="170" t="s">
        <v>175</v>
      </c>
      <c r="F33" s="173">
        <f t="shared" si="0"/>
        <v>0</v>
      </c>
      <c r="G33" s="28" t="s">
        <v>175</v>
      </c>
      <c r="H33" s="28" t="s">
        <v>175</v>
      </c>
      <c r="I33" s="170" t="s">
        <v>175</v>
      </c>
      <c r="J33" s="28" t="s">
        <v>175</v>
      </c>
      <c r="K33" s="235"/>
      <c r="L33" s="235"/>
      <c r="M33" s="235"/>
      <c r="N33" s="235"/>
      <c r="O33" s="235"/>
    </row>
    <row r="34" spans="1:15" ht="18.75" customHeight="1">
      <c r="A34" s="7" t="s">
        <v>183</v>
      </c>
      <c r="B34" s="8">
        <v>1020</v>
      </c>
      <c r="C34" s="41">
        <f>SUM(C23,C24)</f>
        <v>0</v>
      </c>
      <c r="D34" s="172">
        <f t="shared" ref="D34:J34" si="1">SUM(D23,D24)</f>
        <v>-3691</v>
      </c>
      <c r="E34" s="172">
        <f t="shared" si="1"/>
        <v>0</v>
      </c>
      <c r="F34" s="172">
        <f t="shared" si="1"/>
        <v>0</v>
      </c>
      <c r="G34" s="172">
        <f t="shared" si="1"/>
        <v>0</v>
      </c>
      <c r="H34" s="172">
        <f t="shared" si="1"/>
        <v>0</v>
      </c>
      <c r="I34" s="172">
        <f t="shared" si="1"/>
        <v>0</v>
      </c>
      <c r="J34" s="172">
        <f t="shared" si="1"/>
        <v>0</v>
      </c>
      <c r="K34" s="235"/>
      <c r="L34" s="235"/>
      <c r="M34" s="235"/>
      <c r="N34" s="235"/>
      <c r="O34" s="235"/>
    </row>
    <row r="35" spans="1:15" s="4" customFormat="1" ht="18.75" customHeight="1">
      <c r="A35" s="7" t="s">
        <v>184</v>
      </c>
      <c r="B35" s="8">
        <v>1030</v>
      </c>
      <c r="C35" s="43">
        <f>SUM(C36:C55,C57)</f>
        <v>0</v>
      </c>
      <c r="D35" s="174">
        <f>SUM(D36:D55,D57,)</f>
        <v>-6712.0000000000009</v>
      </c>
      <c r="E35" s="174">
        <f>SUM(E36:E55,E57)</f>
        <v>-8329.5</v>
      </c>
      <c r="F35" s="174">
        <f>SUM(G35:J35)</f>
        <v>-14068.800000000001</v>
      </c>
      <c r="G35" s="174">
        <f>SUM(G36:G55,G57)</f>
        <v>-3501.5</v>
      </c>
      <c r="H35" s="174">
        <f>SUM(H36:H55,H57)</f>
        <v>-3570.3</v>
      </c>
      <c r="I35" s="174">
        <f>SUM(I36:I55,I57)</f>
        <v>-3434.3999999999996</v>
      </c>
      <c r="J35" s="174">
        <f>SUM(J36:J55,J57)</f>
        <v>-3562.6000000000004</v>
      </c>
      <c r="K35" s="235"/>
      <c r="L35" s="235"/>
      <c r="M35" s="235"/>
      <c r="N35" s="235"/>
      <c r="O35" s="235"/>
    </row>
    <row r="36" spans="1:15" ht="18.75" customHeight="1">
      <c r="A36" s="5" t="s">
        <v>185</v>
      </c>
      <c r="B36" s="72">
        <v>1031</v>
      </c>
      <c r="C36" s="28" t="s">
        <v>175</v>
      </c>
      <c r="D36" s="28" t="s">
        <v>175</v>
      </c>
      <c r="E36" s="28" t="s">
        <v>175</v>
      </c>
      <c r="F36" s="33">
        <f t="shared" si="0"/>
        <v>0</v>
      </c>
      <c r="G36" s="28" t="s">
        <v>175</v>
      </c>
      <c r="H36" s="28" t="s">
        <v>175</v>
      </c>
      <c r="I36" s="28" t="s">
        <v>175</v>
      </c>
      <c r="J36" s="28" t="s">
        <v>175</v>
      </c>
      <c r="K36" s="235"/>
      <c r="L36" s="235"/>
      <c r="M36" s="235"/>
      <c r="N36" s="235"/>
      <c r="O36" s="235"/>
    </row>
    <row r="37" spans="1:15" ht="18.75" customHeight="1">
      <c r="A37" s="5" t="s">
        <v>186</v>
      </c>
      <c r="B37" s="72">
        <v>1032</v>
      </c>
      <c r="C37" s="28" t="s">
        <v>175</v>
      </c>
      <c r="D37" s="28" t="s">
        <v>175</v>
      </c>
      <c r="E37" s="28" t="s">
        <v>175</v>
      </c>
      <c r="F37" s="33">
        <f t="shared" si="0"/>
        <v>0</v>
      </c>
      <c r="G37" s="28" t="s">
        <v>175</v>
      </c>
      <c r="H37" s="28" t="s">
        <v>175</v>
      </c>
      <c r="I37" s="28" t="s">
        <v>175</v>
      </c>
      <c r="J37" s="28" t="s">
        <v>175</v>
      </c>
      <c r="K37" s="235"/>
      <c r="L37" s="235"/>
      <c r="M37" s="235"/>
      <c r="N37" s="235"/>
      <c r="O37" s="235"/>
    </row>
    <row r="38" spans="1:15" ht="18.75" customHeight="1">
      <c r="A38" s="5" t="s">
        <v>187</v>
      </c>
      <c r="B38" s="72">
        <v>1033</v>
      </c>
      <c r="C38" s="28" t="s">
        <v>175</v>
      </c>
      <c r="D38" s="28" t="s">
        <v>175</v>
      </c>
      <c r="E38" s="28" t="s">
        <v>175</v>
      </c>
      <c r="F38" s="33">
        <f t="shared" si="0"/>
        <v>0</v>
      </c>
      <c r="G38" s="28" t="s">
        <v>175</v>
      </c>
      <c r="H38" s="28" t="s">
        <v>175</v>
      </c>
      <c r="I38" s="28" t="s">
        <v>175</v>
      </c>
      <c r="J38" s="28" t="s">
        <v>175</v>
      </c>
      <c r="K38" s="235"/>
      <c r="L38" s="235"/>
      <c r="M38" s="235"/>
      <c r="N38" s="235"/>
      <c r="O38" s="235"/>
    </row>
    <row r="39" spans="1:15" ht="18.75" customHeight="1">
      <c r="A39" s="5" t="s">
        <v>429</v>
      </c>
      <c r="B39" s="72">
        <v>1034</v>
      </c>
      <c r="C39" s="28" t="s">
        <v>175</v>
      </c>
      <c r="D39" s="28" t="s">
        <v>175</v>
      </c>
      <c r="E39" s="170">
        <v>-1483.1</v>
      </c>
      <c r="F39" s="173">
        <f t="shared" si="0"/>
        <v>-3498.6000000000004</v>
      </c>
      <c r="G39" s="170">
        <v>-823.7</v>
      </c>
      <c r="H39" s="170">
        <v>-810.6</v>
      </c>
      <c r="I39" s="170">
        <v>-828.6</v>
      </c>
      <c r="J39" s="170">
        <v>-1035.7</v>
      </c>
      <c r="K39" s="235"/>
      <c r="L39" s="235"/>
      <c r="M39" s="235"/>
      <c r="N39" s="235"/>
      <c r="O39" s="235"/>
    </row>
    <row r="40" spans="1:15" ht="18.75" customHeight="1">
      <c r="A40" s="5" t="s">
        <v>188</v>
      </c>
      <c r="B40" s="72">
        <v>1035</v>
      </c>
      <c r="C40" s="28" t="s">
        <v>175</v>
      </c>
      <c r="D40" s="28" t="s">
        <v>175</v>
      </c>
      <c r="E40" s="28" t="s">
        <v>175</v>
      </c>
      <c r="F40" s="173">
        <f t="shared" si="0"/>
        <v>0</v>
      </c>
      <c r="G40" s="170" t="s">
        <v>175</v>
      </c>
      <c r="H40" s="170" t="s">
        <v>175</v>
      </c>
      <c r="I40" s="170" t="s">
        <v>175</v>
      </c>
      <c r="J40" s="170" t="s">
        <v>175</v>
      </c>
      <c r="K40" s="235"/>
      <c r="L40" s="235"/>
      <c r="M40" s="235"/>
      <c r="N40" s="235"/>
      <c r="O40" s="235"/>
    </row>
    <row r="41" spans="1:15" ht="18.75" customHeight="1">
      <c r="A41" s="5" t="s">
        <v>189</v>
      </c>
      <c r="B41" s="72">
        <v>1036</v>
      </c>
      <c r="C41" s="28" t="s">
        <v>175</v>
      </c>
      <c r="D41" s="170" t="s">
        <v>175</v>
      </c>
      <c r="E41" s="170" t="s">
        <v>175</v>
      </c>
      <c r="F41" s="173">
        <f t="shared" si="0"/>
        <v>0</v>
      </c>
      <c r="G41" s="170" t="s">
        <v>175</v>
      </c>
      <c r="H41" s="170" t="s">
        <v>175</v>
      </c>
      <c r="I41" s="170" t="s">
        <v>175</v>
      </c>
      <c r="J41" s="170" t="s">
        <v>175</v>
      </c>
      <c r="K41" s="235"/>
      <c r="L41" s="235"/>
      <c r="M41" s="235"/>
      <c r="N41" s="235"/>
      <c r="O41" s="235"/>
    </row>
    <row r="42" spans="1:15" ht="18.75" customHeight="1">
      <c r="A42" s="5" t="s">
        <v>190</v>
      </c>
      <c r="B42" s="72">
        <v>1037</v>
      </c>
      <c r="C42" s="28" t="s">
        <v>175</v>
      </c>
      <c r="D42" s="170" t="s">
        <v>175</v>
      </c>
      <c r="E42" s="170" t="s">
        <v>175</v>
      </c>
      <c r="F42" s="173">
        <f t="shared" si="0"/>
        <v>0</v>
      </c>
      <c r="G42" s="170" t="s">
        <v>175</v>
      </c>
      <c r="H42" s="170" t="s">
        <v>175</v>
      </c>
      <c r="I42" s="170" t="s">
        <v>175</v>
      </c>
      <c r="J42" s="170" t="s">
        <v>175</v>
      </c>
      <c r="K42" s="235"/>
      <c r="L42" s="235"/>
      <c r="M42" s="235"/>
      <c r="N42" s="235"/>
      <c r="O42" s="235"/>
    </row>
    <row r="43" spans="1:15" ht="18.75" customHeight="1">
      <c r="A43" s="5" t="s">
        <v>191</v>
      </c>
      <c r="B43" s="72">
        <v>1038</v>
      </c>
      <c r="C43" s="28" t="s">
        <v>175</v>
      </c>
      <c r="D43" s="170">
        <v>-5066.6000000000004</v>
      </c>
      <c r="E43" s="170">
        <v>-5172.8</v>
      </c>
      <c r="F43" s="173">
        <f t="shared" si="0"/>
        <v>-8469.4</v>
      </c>
      <c r="G43" s="170">
        <v>-2141.3000000000002</v>
      </c>
      <c r="H43" s="170">
        <v>-2181.3000000000002</v>
      </c>
      <c r="I43" s="170">
        <v>-2098.1999999999998</v>
      </c>
      <c r="J43" s="170">
        <v>-2048.6</v>
      </c>
      <c r="K43" s="235"/>
      <c r="L43" s="235"/>
      <c r="M43" s="235"/>
      <c r="N43" s="235"/>
      <c r="O43" s="235"/>
    </row>
    <row r="44" spans="1:15" ht="18.75" customHeight="1">
      <c r="A44" s="5" t="s">
        <v>192</v>
      </c>
      <c r="B44" s="72">
        <v>1039</v>
      </c>
      <c r="C44" s="28" t="s">
        <v>175</v>
      </c>
      <c r="D44" s="170">
        <v>-1114</v>
      </c>
      <c r="E44" s="170">
        <v>-1138</v>
      </c>
      <c r="F44" s="173">
        <f t="shared" si="0"/>
        <v>-1860.3</v>
      </c>
      <c r="G44" s="170">
        <v>-471</v>
      </c>
      <c r="H44" s="170">
        <v>-479.9</v>
      </c>
      <c r="I44" s="170">
        <v>-461.6</v>
      </c>
      <c r="J44" s="170">
        <v>-447.8</v>
      </c>
      <c r="K44" s="235"/>
      <c r="L44" s="235"/>
      <c r="M44" s="235"/>
      <c r="N44" s="235"/>
      <c r="O44" s="235"/>
    </row>
    <row r="45" spans="1:15" ht="37.5">
      <c r="A45" s="5" t="s">
        <v>193</v>
      </c>
      <c r="B45" s="72">
        <v>1040</v>
      </c>
      <c r="C45" s="28" t="s">
        <v>175</v>
      </c>
      <c r="D45" s="170">
        <v>-511.6</v>
      </c>
      <c r="E45" s="170">
        <v>-511.6</v>
      </c>
      <c r="F45" s="173">
        <f t="shared" si="0"/>
        <v>-47.5</v>
      </c>
      <c r="G45" s="170" t="s">
        <v>175</v>
      </c>
      <c r="H45" s="170">
        <v>-47.5</v>
      </c>
      <c r="I45" s="28" t="s">
        <v>175</v>
      </c>
      <c r="J45" s="28" t="s">
        <v>175</v>
      </c>
      <c r="K45" s="235"/>
      <c r="L45" s="235"/>
      <c r="M45" s="235"/>
      <c r="N45" s="235"/>
      <c r="O45" s="235"/>
    </row>
    <row r="46" spans="1:15" ht="30.75" customHeight="1">
      <c r="A46" s="5" t="str">
        <f>$A$25</f>
        <v>Витрати на сировину та основні матеріали</v>
      </c>
      <c r="B46" s="72">
        <v>1041</v>
      </c>
      <c r="C46" s="28" t="s">
        <v>175</v>
      </c>
      <c r="D46" s="28" t="s">
        <v>175</v>
      </c>
      <c r="E46" s="28" t="s">
        <v>175</v>
      </c>
      <c r="F46" s="33">
        <f t="shared" si="0"/>
        <v>0</v>
      </c>
      <c r="G46" s="28" t="s">
        <v>175</v>
      </c>
      <c r="H46" s="28" t="s">
        <v>175</v>
      </c>
      <c r="I46" s="28" t="s">
        <v>175</v>
      </c>
      <c r="J46" s="28" t="s">
        <v>175</v>
      </c>
      <c r="K46" s="235"/>
      <c r="L46" s="235"/>
      <c r="M46" s="235"/>
      <c r="N46" s="235"/>
      <c r="O46" s="235"/>
    </row>
    <row r="47" spans="1:15" ht="18.75" customHeight="1">
      <c r="A47" s="5" t="s">
        <v>194</v>
      </c>
      <c r="B47" s="72">
        <v>1042</v>
      </c>
      <c r="C47" s="28" t="s">
        <v>175</v>
      </c>
      <c r="D47" s="28" t="s">
        <v>175</v>
      </c>
      <c r="E47" s="28" t="s">
        <v>175</v>
      </c>
      <c r="F47" s="33">
        <f t="shared" si="0"/>
        <v>0</v>
      </c>
      <c r="G47" s="28" t="s">
        <v>175</v>
      </c>
      <c r="H47" s="28" t="s">
        <v>175</v>
      </c>
      <c r="I47" s="28" t="s">
        <v>175</v>
      </c>
      <c r="J47" s="28" t="s">
        <v>175</v>
      </c>
      <c r="K47" s="235"/>
      <c r="L47" s="235"/>
      <c r="M47" s="235"/>
      <c r="N47" s="235"/>
      <c r="O47" s="235"/>
    </row>
    <row r="48" spans="1:15" ht="18.75" customHeight="1">
      <c r="A48" s="5" t="s">
        <v>195</v>
      </c>
      <c r="B48" s="72">
        <v>1043</v>
      </c>
      <c r="C48" s="28" t="s">
        <v>175</v>
      </c>
      <c r="D48" s="28" t="s">
        <v>175</v>
      </c>
      <c r="E48" s="28" t="s">
        <v>175</v>
      </c>
      <c r="F48" s="33">
        <f t="shared" si="0"/>
        <v>0</v>
      </c>
      <c r="G48" s="28" t="s">
        <v>175</v>
      </c>
      <c r="H48" s="28" t="s">
        <v>175</v>
      </c>
      <c r="I48" s="28" t="s">
        <v>175</v>
      </c>
      <c r="J48" s="28" t="s">
        <v>175</v>
      </c>
      <c r="K48" s="235"/>
      <c r="L48" s="235"/>
      <c r="M48" s="235"/>
      <c r="N48" s="235"/>
      <c r="O48" s="235"/>
    </row>
    <row r="49" spans="1:15" ht="18.75" customHeight="1">
      <c r="A49" s="5" t="s">
        <v>196</v>
      </c>
      <c r="B49" s="72">
        <v>1044</v>
      </c>
      <c r="C49" s="28" t="s">
        <v>175</v>
      </c>
      <c r="D49" s="28" t="s">
        <v>175</v>
      </c>
      <c r="E49" s="28" t="s">
        <v>175</v>
      </c>
      <c r="F49" s="33">
        <f t="shared" si="0"/>
        <v>0</v>
      </c>
      <c r="G49" s="28" t="s">
        <v>175</v>
      </c>
      <c r="H49" s="28" t="s">
        <v>175</v>
      </c>
      <c r="I49" s="28" t="s">
        <v>175</v>
      </c>
      <c r="J49" s="28" t="s">
        <v>175</v>
      </c>
      <c r="K49" s="235"/>
      <c r="L49" s="235"/>
      <c r="M49" s="235"/>
      <c r="N49" s="235"/>
      <c r="O49" s="235"/>
    </row>
    <row r="50" spans="1:15" ht="18.75" customHeight="1">
      <c r="A50" s="5" t="s">
        <v>197</v>
      </c>
      <c r="B50" s="72">
        <v>1045</v>
      </c>
      <c r="C50" s="28" t="s">
        <v>175</v>
      </c>
      <c r="D50" s="28" t="s">
        <v>175</v>
      </c>
      <c r="E50" s="28" t="s">
        <v>175</v>
      </c>
      <c r="F50" s="33">
        <f t="shared" si="0"/>
        <v>0</v>
      </c>
      <c r="G50" s="28" t="s">
        <v>175</v>
      </c>
      <c r="H50" s="28" t="s">
        <v>175</v>
      </c>
      <c r="I50" s="28" t="s">
        <v>175</v>
      </c>
      <c r="J50" s="28" t="s">
        <v>175</v>
      </c>
      <c r="K50" s="235"/>
      <c r="L50" s="235"/>
      <c r="M50" s="235"/>
      <c r="N50" s="235"/>
      <c r="O50" s="235"/>
    </row>
    <row r="51" spans="1:15" ht="18.75" customHeight="1">
      <c r="A51" s="5" t="s">
        <v>198</v>
      </c>
      <c r="B51" s="72">
        <v>1046</v>
      </c>
      <c r="C51" s="28" t="s">
        <v>175</v>
      </c>
      <c r="D51" s="28" t="s">
        <v>175</v>
      </c>
      <c r="E51" s="28" t="s">
        <v>175</v>
      </c>
      <c r="F51" s="33">
        <f t="shared" si="0"/>
        <v>0</v>
      </c>
      <c r="G51" s="28" t="s">
        <v>175</v>
      </c>
      <c r="H51" s="28" t="s">
        <v>175</v>
      </c>
      <c r="I51" s="28" t="s">
        <v>175</v>
      </c>
      <c r="J51" s="28" t="s">
        <v>175</v>
      </c>
      <c r="K51" s="235"/>
      <c r="L51" s="235"/>
      <c r="M51" s="235"/>
      <c r="N51" s="235"/>
      <c r="O51" s="235"/>
    </row>
    <row r="52" spans="1:15" ht="18.75" customHeight="1">
      <c r="A52" s="5" t="s">
        <v>199</v>
      </c>
      <c r="B52" s="72">
        <v>1047</v>
      </c>
      <c r="C52" s="28" t="s">
        <v>175</v>
      </c>
      <c r="D52" s="28" t="s">
        <v>175</v>
      </c>
      <c r="E52" s="28" t="s">
        <v>175</v>
      </c>
      <c r="F52" s="33">
        <f t="shared" si="0"/>
        <v>0</v>
      </c>
      <c r="G52" s="28" t="s">
        <v>175</v>
      </c>
      <c r="H52" s="28" t="s">
        <v>175</v>
      </c>
      <c r="I52" s="28" t="s">
        <v>175</v>
      </c>
      <c r="J52" s="28" t="s">
        <v>175</v>
      </c>
      <c r="K52" s="235"/>
      <c r="L52" s="235"/>
      <c r="M52" s="235"/>
      <c r="N52" s="235"/>
      <c r="O52" s="235"/>
    </row>
    <row r="53" spans="1:15" ht="18.75" customHeight="1">
      <c r="A53" s="5" t="s">
        <v>200</v>
      </c>
      <c r="B53" s="72">
        <v>1048</v>
      </c>
      <c r="C53" s="28" t="s">
        <v>175</v>
      </c>
      <c r="D53" s="28" t="s">
        <v>175</v>
      </c>
      <c r="E53" s="28" t="s">
        <v>175</v>
      </c>
      <c r="F53" s="33">
        <f t="shared" si="0"/>
        <v>0</v>
      </c>
      <c r="G53" s="28" t="s">
        <v>175</v>
      </c>
      <c r="H53" s="28" t="s">
        <v>175</v>
      </c>
      <c r="I53" s="28" t="s">
        <v>175</v>
      </c>
      <c r="J53" s="28" t="s">
        <v>175</v>
      </c>
      <c r="K53" s="235"/>
      <c r="L53" s="235"/>
      <c r="M53" s="235"/>
      <c r="N53" s="235"/>
      <c r="O53" s="235"/>
    </row>
    <row r="54" spans="1:15" ht="18.75" customHeight="1">
      <c r="A54" s="5" t="s">
        <v>201</v>
      </c>
      <c r="B54" s="72">
        <v>1049</v>
      </c>
      <c r="C54" s="28" t="s">
        <v>175</v>
      </c>
      <c r="D54" s="28" t="s">
        <v>175</v>
      </c>
      <c r="E54" s="28" t="s">
        <v>175</v>
      </c>
      <c r="F54" s="33">
        <f t="shared" si="0"/>
        <v>0</v>
      </c>
      <c r="G54" s="28" t="s">
        <v>175</v>
      </c>
      <c r="H54" s="28" t="s">
        <v>175</v>
      </c>
      <c r="I54" s="28" t="s">
        <v>175</v>
      </c>
      <c r="J54" s="28" t="s">
        <v>175</v>
      </c>
      <c r="K54" s="235"/>
      <c r="L54" s="235"/>
      <c r="M54" s="235"/>
      <c r="N54" s="235"/>
      <c r="O54" s="235"/>
    </row>
    <row r="55" spans="1:15" ht="37.5">
      <c r="A55" s="5" t="s">
        <v>202</v>
      </c>
      <c r="B55" s="72">
        <v>1050</v>
      </c>
      <c r="C55" s="28" t="s">
        <v>175</v>
      </c>
      <c r="D55" s="28" t="s">
        <v>175</v>
      </c>
      <c r="E55" s="28" t="s">
        <v>175</v>
      </c>
      <c r="F55" s="33">
        <f t="shared" si="0"/>
        <v>0</v>
      </c>
      <c r="G55" s="28" t="s">
        <v>175</v>
      </c>
      <c r="H55" s="28" t="s">
        <v>175</v>
      </c>
      <c r="I55" s="28" t="s">
        <v>175</v>
      </c>
      <c r="J55" s="28" t="s">
        <v>175</v>
      </c>
      <c r="K55" s="235"/>
      <c r="L55" s="235"/>
      <c r="M55" s="235"/>
      <c r="N55" s="235"/>
      <c r="O55" s="235"/>
    </row>
    <row r="56" spans="1:15" ht="18.75" customHeight="1">
      <c r="A56" s="5" t="s">
        <v>203</v>
      </c>
      <c r="B56" s="121" t="s">
        <v>204</v>
      </c>
      <c r="C56" s="28" t="s">
        <v>175</v>
      </c>
      <c r="D56" s="28" t="s">
        <v>175</v>
      </c>
      <c r="E56" s="28" t="s">
        <v>175</v>
      </c>
      <c r="F56" s="33">
        <f t="shared" si="0"/>
        <v>0</v>
      </c>
      <c r="G56" s="28" t="s">
        <v>175</v>
      </c>
      <c r="H56" s="28" t="s">
        <v>175</v>
      </c>
      <c r="I56" s="28" t="s">
        <v>175</v>
      </c>
      <c r="J56" s="28" t="s">
        <v>175</v>
      </c>
      <c r="K56" s="235"/>
      <c r="L56" s="235"/>
      <c r="M56" s="235"/>
      <c r="N56" s="235"/>
      <c r="O56" s="235"/>
    </row>
    <row r="57" spans="1:15" ht="18.75" customHeight="1">
      <c r="A57" s="5" t="s">
        <v>205</v>
      </c>
      <c r="B57" s="72">
        <v>1051</v>
      </c>
      <c r="C57" s="200" t="s">
        <v>175</v>
      </c>
      <c r="D57" s="173">
        <f>SUM(D58:D60)</f>
        <v>-19.8</v>
      </c>
      <c r="E57" s="173">
        <f>SUM(E58:E60)</f>
        <v>-24</v>
      </c>
      <c r="F57" s="173">
        <f>SUM(G57:J57)</f>
        <v>-193</v>
      </c>
      <c r="G57" s="201">
        <v>-65.5</v>
      </c>
      <c r="H57" s="201">
        <v>-51</v>
      </c>
      <c r="I57" s="201">
        <v>-46</v>
      </c>
      <c r="J57" s="201">
        <v>-30.5</v>
      </c>
      <c r="K57" s="235"/>
      <c r="L57" s="235"/>
      <c r="M57" s="235"/>
      <c r="N57" s="235"/>
      <c r="O57" s="235"/>
    </row>
    <row r="58" spans="1:15" ht="18.75" customHeight="1">
      <c r="A58" s="5" t="s">
        <v>421</v>
      </c>
      <c r="B58" s="72" t="s">
        <v>422</v>
      </c>
      <c r="C58" s="28" t="s">
        <v>175</v>
      </c>
      <c r="D58" s="170">
        <v>-7.2</v>
      </c>
      <c r="E58" s="170">
        <v>-4.5</v>
      </c>
      <c r="F58" s="173">
        <f t="shared" si="0"/>
        <v>-125</v>
      </c>
      <c r="G58" s="176">
        <v>-35</v>
      </c>
      <c r="H58" s="176">
        <v>-30</v>
      </c>
      <c r="I58" s="176">
        <v>-30</v>
      </c>
      <c r="J58" s="176">
        <v>-30</v>
      </c>
      <c r="K58" s="147"/>
      <c r="L58" s="147"/>
      <c r="M58" s="147"/>
      <c r="N58" s="147"/>
      <c r="O58" s="147"/>
    </row>
    <row r="59" spans="1:15" ht="18.75" customHeight="1">
      <c r="A59" s="5" t="s">
        <v>424</v>
      </c>
      <c r="B59" s="72" t="s">
        <v>423</v>
      </c>
      <c r="C59" s="28" t="s">
        <v>175</v>
      </c>
      <c r="D59" s="28" t="s">
        <v>175</v>
      </c>
      <c r="E59" s="170">
        <v>-11.6</v>
      </c>
      <c r="F59" s="173">
        <f t="shared" si="0"/>
        <v>-3</v>
      </c>
      <c r="G59" s="176">
        <v>-0.5</v>
      </c>
      <c r="H59" s="176">
        <v>-1</v>
      </c>
      <c r="I59" s="176">
        <v>-1</v>
      </c>
      <c r="J59" s="176">
        <v>-0.5</v>
      </c>
      <c r="K59" s="147"/>
      <c r="L59" s="147"/>
      <c r="M59" s="147"/>
      <c r="N59" s="147"/>
      <c r="O59" s="147"/>
    </row>
    <row r="60" spans="1:15" ht="18.75" customHeight="1">
      <c r="A60" s="5" t="str">
        <f>'[37]I. Інф. до фін.плану'!$A$59</f>
        <v>навчання з охорони праці ,цивільного захисту</v>
      </c>
      <c r="B60" s="72" t="s">
        <v>425</v>
      </c>
      <c r="C60" s="28" t="s">
        <v>175</v>
      </c>
      <c r="D60" s="170">
        <v>-12.6</v>
      </c>
      <c r="E60" s="170">
        <v>-7.9</v>
      </c>
      <c r="F60" s="173">
        <f t="shared" si="0"/>
        <v>-65</v>
      </c>
      <c r="G60" s="170">
        <v>-30</v>
      </c>
      <c r="H60" s="170">
        <v>-20</v>
      </c>
      <c r="I60" s="170">
        <v>-15</v>
      </c>
      <c r="J60" s="28" t="str">
        <f>$J$56</f>
        <v>(    )</v>
      </c>
      <c r="K60" s="147"/>
      <c r="L60" s="147"/>
      <c r="M60" s="147"/>
      <c r="N60" s="147"/>
      <c r="O60" s="147"/>
    </row>
    <row r="61" spans="1:15" s="4" customFormat="1" ht="18.75" customHeight="1">
      <c r="A61" s="7" t="s">
        <v>206</v>
      </c>
      <c r="B61" s="8">
        <v>1060</v>
      </c>
      <c r="C61" s="43">
        <f>SUM(C62:C68)</f>
        <v>0</v>
      </c>
      <c r="D61" s="43">
        <f>SUM(D62:D68)</f>
        <v>0</v>
      </c>
      <c r="E61" s="43">
        <f>SUM(E62:E68)</f>
        <v>0</v>
      </c>
      <c r="F61" s="43">
        <f t="shared" si="0"/>
        <v>0</v>
      </c>
      <c r="G61" s="43">
        <f>SUM(G62:G68)</f>
        <v>0</v>
      </c>
      <c r="H61" s="43">
        <f>SUM(H62:H68)</f>
        <v>0</v>
      </c>
      <c r="I61" s="43">
        <f>SUM(I62:I68)</f>
        <v>0</v>
      </c>
      <c r="J61" s="43">
        <f>SUM(J62:J68)</f>
        <v>0</v>
      </c>
      <c r="K61" s="235"/>
      <c r="L61" s="235"/>
      <c r="M61" s="235"/>
      <c r="N61" s="235"/>
      <c r="O61" s="235"/>
    </row>
    <row r="62" spans="1:15" ht="18.75" customHeight="1">
      <c r="A62" s="5" t="s">
        <v>207</v>
      </c>
      <c r="B62" s="6">
        <v>1061</v>
      </c>
      <c r="C62" s="28" t="s">
        <v>175</v>
      </c>
      <c r="D62" s="28" t="s">
        <v>175</v>
      </c>
      <c r="E62" s="28" t="s">
        <v>175</v>
      </c>
      <c r="F62" s="33">
        <f t="shared" si="0"/>
        <v>0</v>
      </c>
      <c r="G62" s="28" t="s">
        <v>175</v>
      </c>
      <c r="H62" s="28" t="s">
        <v>175</v>
      </c>
      <c r="I62" s="28" t="s">
        <v>175</v>
      </c>
      <c r="J62" s="28" t="s">
        <v>175</v>
      </c>
      <c r="K62" s="235"/>
      <c r="L62" s="235"/>
      <c r="M62" s="235"/>
      <c r="N62" s="235"/>
      <c r="O62" s="235"/>
    </row>
    <row r="63" spans="1:15" ht="18.75" customHeight="1">
      <c r="A63" s="5" t="s">
        <v>208</v>
      </c>
      <c r="B63" s="6">
        <v>1062</v>
      </c>
      <c r="C63" s="28" t="s">
        <v>175</v>
      </c>
      <c r="D63" s="28" t="s">
        <v>175</v>
      </c>
      <c r="E63" s="28" t="s">
        <v>175</v>
      </c>
      <c r="F63" s="33">
        <f t="shared" si="0"/>
        <v>0</v>
      </c>
      <c r="G63" s="28" t="s">
        <v>175</v>
      </c>
      <c r="H63" s="28" t="s">
        <v>175</v>
      </c>
      <c r="I63" s="28" t="s">
        <v>175</v>
      </c>
      <c r="J63" s="28" t="s">
        <v>175</v>
      </c>
      <c r="K63" s="235"/>
      <c r="L63" s="235"/>
      <c r="M63" s="235"/>
      <c r="N63" s="235"/>
      <c r="O63" s="235"/>
    </row>
    <row r="64" spans="1:15" ht="18.75" customHeight="1">
      <c r="A64" s="5" t="s">
        <v>191</v>
      </c>
      <c r="B64" s="6">
        <v>1063</v>
      </c>
      <c r="C64" s="28" t="s">
        <v>175</v>
      </c>
      <c r="D64" s="28" t="s">
        <v>175</v>
      </c>
      <c r="E64" s="28" t="s">
        <v>175</v>
      </c>
      <c r="F64" s="33">
        <f t="shared" si="0"/>
        <v>0</v>
      </c>
      <c r="G64" s="28" t="s">
        <v>175</v>
      </c>
      <c r="H64" s="28" t="s">
        <v>175</v>
      </c>
      <c r="I64" s="28" t="s">
        <v>175</v>
      </c>
      <c r="J64" s="28" t="s">
        <v>175</v>
      </c>
      <c r="K64" s="235"/>
      <c r="L64" s="235"/>
      <c r="M64" s="235"/>
      <c r="N64" s="235"/>
      <c r="O64" s="235"/>
    </row>
    <row r="65" spans="1:15" ht="18.75" customHeight="1">
      <c r="A65" s="5" t="s">
        <v>192</v>
      </c>
      <c r="B65" s="6">
        <v>1064</v>
      </c>
      <c r="C65" s="28" t="s">
        <v>175</v>
      </c>
      <c r="D65" s="28" t="s">
        <v>175</v>
      </c>
      <c r="E65" s="28" t="s">
        <v>175</v>
      </c>
      <c r="F65" s="33">
        <f t="shared" si="0"/>
        <v>0</v>
      </c>
      <c r="G65" s="28" t="s">
        <v>175</v>
      </c>
      <c r="H65" s="28" t="s">
        <v>175</v>
      </c>
      <c r="I65" s="28" t="s">
        <v>175</v>
      </c>
      <c r="J65" s="28" t="s">
        <v>175</v>
      </c>
      <c r="K65" s="235"/>
      <c r="L65" s="235"/>
      <c r="M65" s="235"/>
      <c r="N65" s="235"/>
      <c r="O65" s="235"/>
    </row>
    <row r="66" spans="1:15" ht="18.75" customHeight="1">
      <c r="A66" s="5" t="s">
        <v>209</v>
      </c>
      <c r="B66" s="6">
        <v>1065</v>
      </c>
      <c r="C66" s="28" t="s">
        <v>175</v>
      </c>
      <c r="D66" s="28" t="s">
        <v>175</v>
      </c>
      <c r="E66" s="28" t="s">
        <v>175</v>
      </c>
      <c r="F66" s="33">
        <f t="shared" si="0"/>
        <v>0</v>
      </c>
      <c r="G66" s="28" t="s">
        <v>175</v>
      </c>
      <c r="H66" s="28" t="s">
        <v>175</v>
      </c>
      <c r="I66" s="28" t="s">
        <v>175</v>
      </c>
      <c r="J66" s="28" t="s">
        <v>175</v>
      </c>
      <c r="K66" s="235"/>
      <c r="L66" s="235"/>
      <c r="M66" s="235"/>
      <c r="N66" s="235"/>
      <c r="O66" s="235"/>
    </row>
    <row r="67" spans="1:15" ht="18.75" customHeight="1">
      <c r="A67" s="5" t="s">
        <v>210</v>
      </c>
      <c r="B67" s="6">
        <v>1066</v>
      </c>
      <c r="C67" s="28" t="s">
        <v>175</v>
      </c>
      <c r="D67" s="28" t="s">
        <v>175</v>
      </c>
      <c r="E67" s="28" t="s">
        <v>175</v>
      </c>
      <c r="F67" s="33">
        <f t="shared" si="0"/>
        <v>0</v>
      </c>
      <c r="G67" s="28" t="s">
        <v>175</v>
      </c>
      <c r="H67" s="28" t="s">
        <v>175</v>
      </c>
      <c r="I67" s="28" t="s">
        <v>175</v>
      </c>
      <c r="J67" s="28" t="s">
        <v>175</v>
      </c>
      <c r="K67" s="235"/>
      <c r="L67" s="235"/>
      <c r="M67" s="235"/>
      <c r="N67" s="235"/>
      <c r="O67" s="235"/>
    </row>
    <row r="68" spans="1:15" ht="18.75" customHeight="1">
      <c r="A68" s="5" t="s">
        <v>211</v>
      </c>
      <c r="B68" s="6">
        <v>1067</v>
      </c>
      <c r="C68" s="28" t="s">
        <v>175</v>
      </c>
      <c r="D68" s="28" t="s">
        <v>175</v>
      </c>
      <c r="E68" s="28" t="s">
        <v>175</v>
      </c>
      <c r="F68" s="33">
        <f t="shared" si="0"/>
        <v>0</v>
      </c>
      <c r="G68" s="28" t="s">
        <v>175</v>
      </c>
      <c r="H68" s="28" t="s">
        <v>175</v>
      </c>
      <c r="I68" s="28" t="s">
        <v>175</v>
      </c>
      <c r="J68" s="28" t="s">
        <v>175</v>
      </c>
      <c r="K68" s="235"/>
      <c r="L68" s="235"/>
      <c r="M68" s="235"/>
      <c r="N68" s="235"/>
      <c r="O68" s="235"/>
    </row>
    <row r="69" spans="1:15" s="4" customFormat="1" ht="18.75" customHeight="1">
      <c r="A69" s="7" t="s">
        <v>212</v>
      </c>
      <c r="B69" s="8">
        <v>1070</v>
      </c>
      <c r="C69" s="43">
        <f>SUM(C70:C72)</f>
        <v>0</v>
      </c>
      <c r="D69" s="174">
        <f>SUM(D70:D72)</f>
        <v>10403</v>
      </c>
      <c r="E69" s="174">
        <f>SUM(E70:E72)</f>
        <v>8329.5</v>
      </c>
      <c r="F69" s="174">
        <f t="shared" si="0"/>
        <v>14021.300000000001</v>
      </c>
      <c r="G69" s="174">
        <f>SUM(G70:G72)</f>
        <v>3501.5</v>
      </c>
      <c r="H69" s="174">
        <f>SUM(H70:H72)</f>
        <v>3522.8</v>
      </c>
      <c r="I69" s="174">
        <f>SUM(I70:I72)</f>
        <v>3434.4</v>
      </c>
      <c r="J69" s="174">
        <f>SUM(J70:J72)</f>
        <v>3562.6</v>
      </c>
      <c r="K69" s="235"/>
      <c r="L69" s="235"/>
      <c r="M69" s="235"/>
      <c r="N69" s="235"/>
      <c r="O69" s="235"/>
    </row>
    <row r="70" spans="1:15" ht="18.75" customHeight="1">
      <c r="A70" s="5" t="s">
        <v>213</v>
      </c>
      <c r="B70" s="6">
        <v>1071</v>
      </c>
      <c r="C70" s="28"/>
      <c r="D70" s="170"/>
      <c r="E70" s="170"/>
      <c r="F70" s="173">
        <f t="shared" si="0"/>
        <v>0</v>
      </c>
      <c r="G70" s="170"/>
      <c r="H70" s="170"/>
      <c r="I70" s="170"/>
      <c r="J70" s="170"/>
      <c r="K70" s="235"/>
      <c r="L70" s="235"/>
      <c r="M70" s="235"/>
      <c r="N70" s="235"/>
      <c r="O70" s="235"/>
    </row>
    <row r="71" spans="1:15" ht="18.75" customHeight="1">
      <c r="A71" s="5" t="s">
        <v>214</v>
      </c>
      <c r="B71" s="6">
        <v>1072</v>
      </c>
      <c r="C71" s="28"/>
      <c r="D71" s="170"/>
      <c r="E71" s="170"/>
      <c r="F71" s="33">
        <f t="shared" si="0"/>
        <v>0</v>
      </c>
      <c r="G71" s="28"/>
      <c r="H71" s="28"/>
      <c r="I71" s="28"/>
      <c r="J71" s="28"/>
      <c r="K71" s="235"/>
      <c r="L71" s="235"/>
      <c r="M71" s="235"/>
      <c r="N71" s="235"/>
      <c r="O71" s="235"/>
    </row>
    <row r="72" spans="1:15" ht="18.75" customHeight="1">
      <c r="A72" s="5" t="s">
        <v>215</v>
      </c>
      <c r="B72" s="6">
        <v>1073</v>
      </c>
      <c r="C72" s="28"/>
      <c r="D72" s="170">
        <v>10403</v>
      </c>
      <c r="E72" s="170">
        <v>8329.5</v>
      </c>
      <c r="F72" s="173">
        <f t="shared" si="0"/>
        <v>14021.300000000001</v>
      </c>
      <c r="G72" s="170">
        <v>3501.5</v>
      </c>
      <c r="H72" s="170">
        <v>3522.8</v>
      </c>
      <c r="I72" s="170">
        <v>3434.4</v>
      </c>
      <c r="J72" s="170">
        <v>3562.6</v>
      </c>
      <c r="K72" s="235"/>
      <c r="L72" s="235"/>
      <c r="M72" s="235"/>
      <c r="N72" s="235"/>
      <c r="O72" s="235"/>
    </row>
    <row r="73" spans="1:15" s="4" customFormat="1" ht="18.75" customHeight="1">
      <c r="A73" s="103" t="s">
        <v>216</v>
      </c>
      <c r="B73" s="8">
        <v>1080</v>
      </c>
      <c r="C73" s="43">
        <f>SUM(C74:C79)</f>
        <v>0</v>
      </c>
      <c r="D73" s="43">
        <f>SUM(D74:D79)</f>
        <v>0</v>
      </c>
      <c r="E73" s="43">
        <f>SUM(E74:E79)</f>
        <v>0</v>
      </c>
      <c r="F73" s="43">
        <f t="shared" si="0"/>
        <v>0</v>
      </c>
      <c r="G73" s="43">
        <f>SUM(G74:G79)</f>
        <v>0</v>
      </c>
      <c r="H73" s="43">
        <f>SUM(H74:H79)</f>
        <v>0</v>
      </c>
      <c r="I73" s="43">
        <f>SUM(I74:I79)</f>
        <v>0</v>
      </c>
      <c r="J73" s="43">
        <f>SUM(J74:J79)</f>
        <v>0</v>
      </c>
      <c r="K73" s="235"/>
      <c r="L73" s="235"/>
      <c r="M73" s="235"/>
      <c r="N73" s="235"/>
      <c r="O73" s="235"/>
    </row>
    <row r="74" spans="1:15" ht="18.75" customHeight="1">
      <c r="A74" s="5" t="s">
        <v>213</v>
      </c>
      <c r="B74" s="6">
        <v>1081</v>
      </c>
      <c r="C74" s="28" t="s">
        <v>175</v>
      </c>
      <c r="D74" s="28" t="s">
        <v>175</v>
      </c>
      <c r="E74" s="28" t="s">
        <v>175</v>
      </c>
      <c r="F74" s="33">
        <f t="shared" si="0"/>
        <v>0</v>
      </c>
      <c r="G74" s="28" t="s">
        <v>175</v>
      </c>
      <c r="H74" s="28" t="s">
        <v>175</v>
      </c>
      <c r="I74" s="28" t="s">
        <v>175</v>
      </c>
      <c r="J74" s="28" t="s">
        <v>175</v>
      </c>
      <c r="K74" s="235"/>
      <c r="L74" s="235"/>
      <c r="M74" s="235"/>
      <c r="N74" s="235"/>
      <c r="O74" s="235"/>
    </row>
    <row r="75" spans="1:15" ht="18.75" customHeight="1">
      <c r="A75" s="5" t="s">
        <v>217</v>
      </c>
      <c r="B75" s="6">
        <v>1082</v>
      </c>
      <c r="C75" s="28" t="s">
        <v>175</v>
      </c>
      <c r="D75" s="28" t="s">
        <v>175</v>
      </c>
      <c r="E75" s="28" t="s">
        <v>175</v>
      </c>
      <c r="F75" s="33">
        <f t="shared" si="0"/>
        <v>0</v>
      </c>
      <c r="G75" s="28" t="s">
        <v>175</v>
      </c>
      <c r="H75" s="28" t="s">
        <v>175</v>
      </c>
      <c r="I75" s="28" t="s">
        <v>175</v>
      </c>
      <c r="J75" s="28" t="s">
        <v>175</v>
      </c>
      <c r="K75" s="235"/>
      <c r="L75" s="235"/>
      <c r="M75" s="235"/>
      <c r="N75" s="235"/>
      <c r="O75" s="235"/>
    </row>
    <row r="76" spans="1:15" ht="18.75" customHeight="1">
      <c r="A76" s="5" t="s">
        <v>218</v>
      </c>
      <c r="B76" s="6">
        <v>1083</v>
      </c>
      <c r="C76" s="28" t="s">
        <v>175</v>
      </c>
      <c r="D76" s="28" t="s">
        <v>175</v>
      </c>
      <c r="E76" s="28" t="s">
        <v>175</v>
      </c>
      <c r="F76" s="33">
        <f t="shared" si="0"/>
        <v>0</v>
      </c>
      <c r="G76" s="28" t="s">
        <v>175</v>
      </c>
      <c r="H76" s="28" t="s">
        <v>175</v>
      </c>
      <c r="I76" s="28" t="s">
        <v>175</v>
      </c>
      <c r="J76" s="28" t="s">
        <v>175</v>
      </c>
      <c r="K76" s="235"/>
      <c r="L76" s="235"/>
      <c r="M76" s="235"/>
      <c r="N76" s="235"/>
      <c r="O76" s="235"/>
    </row>
    <row r="77" spans="1:15" ht="18.75" customHeight="1">
      <c r="A77" s="5" t="s">
        <v>219</v>
      </c>
      <c r="B77" s="6">
        <v>1084</v>
      </c>
      <c r="C77" s="28" t="s">
        <v>175</v>
      </c>
      <c r="D77" s="28" t="s">
        <v>175</v>
      </c>
      <c r="E77" s="28" t="s">
        <v>175</v>
      </c>
      <c r="F77" s="33">
        <f t="shared" si="0"/>
        <v>0</v>
      </c>
      <c r="G77" s="28" t="s">
        <v>175</v>
      </c>
      <c r="H77" s="28" t="s">
        <v>175</v>
      </c>
      <c r="I77" s="28" t="s">
        <v>175</v>
      </c>
      <c r="J77" s="28" t="s">
        <v>175</v>
      </c>
      <c r="K77" s="235"/>
      <c r="L77" s="235"/>
      <c r="M77" s="235"/>
      <c r="N77" s="235"/>
      <c r="O77" s="235"/>
    </row>
    <row r="78" spans="1:15" ht="18.75" customHeight="1">
      <c r="A78" s="5" t="s">
        <v>220</v>
      </c>
      <c r="B78" s="6">
        <v>1085</v>
      </c>
      <c r="C78" s="28" t="s">
        <v>175</v>
      </c>
      <c r="D78" s="28" t="s">
        <v>175</v>
      </c>
      <c r="E78" s="28" t="s">
        <v>175</v>
      </c>
      <c r="F78" s="33">
        <f t="shared" si="0"/>
        <v>0</v>
      </c>
      <c r="G78" s="28" t="s">
        <v>175</v>
      </c>
      <c r="H78" s="28" t="s">
        <v>175</v>
      </c>
      <c r="I78" s="28" t="s">
        <v>175</v>
      </c>
      <c r="J78" s="28" t="s">
        <v>175</v>
      </c>
      <c r="K78" s="235"/>
      <c r="L78" s="235"/>
      <c r="M78" s="235"/>
      <c r="N78" s="235"/>
      <c r="O78" s="235"/>
    </row>
    <row r="79" spans="1:15" ht="18.75" customHeight="1">
      <c r="A79" s="5" t="s">
        <v>221</v>
      </c>
      <c r="B79" s="6">
        <v>1086</v>
      </c>
      <c r="C79" s="28" t="s">
        <v>175</v>
      </c>
      <c r="D79" s="28" t="s">
        <v>175</v>
      </c>
      <c r="E79" s="28" t="s">
        <v>175</v>
      </c>
      <c r="F79" s="33">
        <f t="shared" si="0"/>
        <v>0</v>
      </c>
      <c r="G79" s="28" t="s">
        <v>175</v>
      </c>
      <c r="H79" s="28" t="s">
        <v>175</v>
      </c>
      <c r="I79" s="28" t="s">
        <v>175</v>
      </c>
      <c r="J79" s="28" t="s">
        <v>175</v>
      </c>
      <c r="K79" s="235"/>
      <c r="L79" s="235"/>
      <c r="M79" s="235"/>
      <c r="N79" s="235"/>
      <c r="O79" s="235"/>
    </row>
    <row r="80" spans="1:15" s="4" customFormat="1" ht="18.75" customHeight="1">
      <c r="A80" s="7" t="s">
        <v>222</v>
      </c>
      <c r="B80" s="8">
        <v>1100</v>
      </c>
      <c r="C80" s="41">
        <f t="shared" ref="C80:J80" si="2">SUM(C34,C35,C61,C69,C73)</f>
        <v>0</v>
      </c>
      <c r="D80" s="172">
        <f>SUM(D34,D35,D61,D69,D73)</f>
        <v>0</v>
      </c>
      <c r="E80" s="172">
        <f t="shared" si="2"/>
        <v>0</v>
      </c>
      <c r="F80" s="172">
        <f>SUM(F34,F35,F61,F69,F73)</f>
        <v>-47.5</v>
      </c>
      <c r="G80" s="172">
        <f t="shared" si="2"/>
        <v>0</v>
      </c>
      <c r="H80" s="172">
        <f t="shared" si="2"/>
        <v>-47.5</v>
      </c>
      <c r="I80" s="172"/>
      <c r="J80" s="172">
        <f t="shared" si="2"/>
        <v>-4.5474735088646412E-13</v>
      </c>
      <c r="K80" s="235"/>
      <c r="L80" s="235"/>
      <c r="M80" s="235"/>
      <c r="N80" s="235"/>
      <c r="O80" s="235"/>
    </row>
    <row r="81" spans="1:15" s="4" customFormat="1" ht="18.75" customHeight="1">
      <c r="A81" s="7" t="s">
        <v>223</v>
      </c>
      <c r="B81" s="8">
        <v>1110</v>
      </c>
      <c r="C81" s="40"/>
      <c r="D81" s="40"/>
      <c r="E81" s="40"/>
      <c r="F81" s="174">
        <f t="shared" ref="F81:F90" si="3">SUM(G81:J81)</f>
        <v>0</v>
      </c>
      <c r="G81" s="177"/>
      <c r="H81" s="177"/>
      <c r="I81" s="177"/>
      <c r="J81" s="177"/>
      <c r="K81" s="235"/>
      <c r="L81" s="235"/>
      <c r="M81" s="235"/>
      <c r="N81" s="235"/>
      <c r="O81" s="235"/>
    </row>
    <row r="82" spans="1:15" s="4" customFormat="1" ht="18.75" customHeight="1">
      <c r="A82" s="7" t="s">
        <v>224</v>
      </c>
      <c r="B82" s="8">
        <v>1120</v>
      </c>
      <c r="C82" s="40" t="s">
        <v>175</v>
      </c>
      <c r="D82" s="40" t="s">
        <v>175</v>
      </c>
      <c r="E82" s="40" t="s">
        <v>175</v>
      </c>
      <c r="F82" s="43">
        <f t="shared" si="3"/>
        <v>0</v>
      </c>
      <c r="G82" s="40" t="s">
        <v>175</v>
      </c>
      <c r="H82" s="40" t="s">
        <v>175</v>
      </c>
      <c r="I82" s="40" t="s">
        <v>175</v>
      </c>
      <c r="J82" s="40" t="s">
        <v>175</v>
      </c>
      <c r="K82" s="235"/>
      <c r="L82" s="235"/>
      <c r="M82" s="235"/>
      <c r="N82" s="235"/>
      <c r="O82" s="235"/>
    </row>
    <row r="83" spans="1:15" s="4" customFormat="1" ht="18.75" customHeight="1">
      <c r="A83" s="7" t="s">
        <v>225</v>
      </c>
      <c r="B83" s="8">
        <v>1130</v>
      </c>
      <c r="C83" s="40"/>
      <c r="D83" s="40"/>
      <c r="E83" s="40"/>
      <c r="F83" s="43">
        <f t="shared" si="3"/>
        <v>0</v>
      </c>
      <c r="G83" s="40"/>
      <c r="H83" s="40"/>
      <c r="I83" s="40"/>
      <c r="J83" s="40"/>
      <c r="K83" s="235"/>
      <c r="L83" s="235"/>
      <c r="M83" s="235"/>
      <c r="N83" s="235"/>
      <c r="O83" s="235"/>
    </row>
    <row r="84" spans="1:15" s="4" customFormat="1" ht="18.75" customHeight="1">
      <c r="A84" s="7" t="s">
        <v>226</v>
      </c>
      <c r="B84" s="8">
        <v>1140</v>
      </c>
      <c r="C84" s="40" t="s">
        <v>175</v>
      </c>
      <c r="D84" s="40" t="s">
        <v>175</v>
      </c>
      <c r="E84" s="40" t="s">
        <v>175</v>
      </c>
      <c r="F84" s="43">
        <f t="shared" si="3"/>
        <v>0</v>
      </c>
      <c r="G84" s="40" t="s">
        <v>175</v>
      </c>
      <c r="H84" s="40" t="s">
        <v>175</v>
      </c>
      <c r="I84" s="40" t="s">
        <v>175</v>
      </c>
      <c r="J84" s="40" t="s">
        <v>175</v>
      </c>
      <c r="K84" s="235"/>
      <c r="L84" s="235"/>
      <c r="M84" s="235"/>
      <c r="N84" s="235"/>
      <c r="O84" s="235"/>
    </row>
    <row r="85" spans="1:15" s="4" customFormat="1" ht="18.75" customHeight="1">
      <c r="A85" s="7" t="s">
        <v>227</v>
      </c>
      <c r="B85" s="8">
        <v>1150</v>
      </c>
      <c r="C85" s="43">
        <f>SUM(C86:C87)</f>
        <v>0</v>
      </c>
      <c r="D85" s="43">
        <f t="shared" ref="D85:J85" si="4">SUM(D86:D87)</f>
        <v>0</v>
      </c>
      <c r="E85" s="43">
        <f t="shared" si="4"/>
        <v>0</v>
      </c>
      <c r="F85" s="174">
        <f t="shared" si="3"/>
        <v>47.5</v>
      </c>
      <c r="G85" s="174">
        <f t="shared" si="4"/>
        <v>0</v>
      </c>
      <c r="H85" s="174">
        <f t="shared" si="4"/>
        <v>47.5</v>
      </c>
      <c r="I85" s="43">
        <f t="shared" si="4"/>
        <v>0</v>
      </c>
      <c r="J85" s="43">
        <f t="shared" si="4"/>
        <v>0</v>
      </c>
      <c r="K85" s="235"/>
      <c r="L85" s="235"/>
      <c r="M85" s="235"/>
      <c r="N85" s="235"/>
      <c r="O85" s="235"/>
    </row>
    <row r="86" spans="1:15" ht="18.75" customHeight="1">
      <c r="A86" s="5" t="s">
        <v>213</v>
      </c>
      <c r="B86" s="6">
        <v>1151</v>
      </c>
      <c r="C86" s="28"/>
      <c r="D86" s="28"/>
      <c r="E86" s="28"/>
      <c r="F86" s="173">
        <f t="shared" si="3"/>
        <v>0</v>
      </c>
      <c r="G86" s="170"/>
      <c r="H86" s="170"/>
      <c r="I86" s="28"/>
      <c r="J86" s="28"/>
      <c r="K86" s="235"/>
      <c r="L86" s="235"/>
      <c r="M86" s="235"/>
      <c r="N86" s="235"/>
      <c r="O86" s="235"/>
    </row>
    <row r="87" spans="1:15" ht="18.75" customHeight="1">
      <c r="A87" s="5" t="s">
        <v>228</v>
      </c>
      <c r="B87" s="6">
        <v>1152</v>
      </c>
      <c r="C87" s="28"/>
      <c r="D87" s="28"/>
      <c r="E87" s="28"/>
      <c r="F87" s="173">
        <f t="shared" si="3"/>
        <v>47.5</v>
      </c>
      <c r="G87" s="170"/>
      <c r="H87" s="170">
        <v>47.5</v>
      </c>
      <c r="I87" s="28"/>
      <c r="J87" s="28"/>
      <c r="K87" s="235"/>
      <c r="L87" s="235"/>
      <c r="M87" s="235"/>
      <c r="N87" s="235"/>
      <c r="O87" s="235"/>
    </row>
    <row r="88" spans="1:15" s="4" customFormat="1" ht="18.75" customHeight="1">
      <c r="A88" s="7" t="s">
        <v>229</v>
      </c>
      <c r="B88" s="8">
        <v>1160</v>
      </c>
      <c r="C88" s="43">
        <f>SUM(C89:C90)</f>
        <v>0</v>
      </c>
      <c r="D88" s="43">
        <f t="shared" ref="D88:J88" si="5">SUM(D89:D90)</f>
        <v>0</v>
      </c>
      <c r="E88" s="43">
        <f t="shared" si="5"/>
        <v>0</v>
      </c>
      <c r="F88" s="43">
        <f t="shared" si="3"/>
        <v>0</v>
      </c>
      <c r="G88" s="43">
        <f t="shared" si="5"/>
        <v>0</v>
      </c>
      <c r="H88" s="43">
        <f t="shared" si="5"/>
        <v>0</v>
      </c>
      <c r="I88" s="43">
        <f t="shared" si="5"/>
        <v>0</v>
      </c>
      <c r="J88" s="43">
        <f t="shared" si="5"/>
        <v>0</v>
      </c>
      <c r="K88" s="235"/>
      <c r="L88" s="235"/>
      <c r="M88" s="235"/>
      <c r="N88" s="235"/>
      <c r="O88" s="235"/>
    </row>
    <row r="89" spans="1:15" ht="18.75" customHeight="1">
      <c r="A89" s="5" t="s">
        <v>213</v>
      </c>
      <c r="B89" s="6">
        <v>1161</v>
      </c>
      <c r="C89" s="28" t="s">
        <v>175</v>
      </c>
      <c r="D89" s="28" t="s">
        <v>175</v>
      </c>
      <c r="E89" s="28" t="s">
        <v>175</v>
      </c>
      <c r="F89" s="33">
        <f t="shared" si="3"/>
        <v>0</v>
      </c>
      <c r="G89" s="28" t="s">
        <v>175</v>
      </c>
      <c r="H89" s="28" t="s">
        <v>175</v>
      </c>
      <c r="I89" s="28" t="s">
        <v>175</v>
      </c>
      <c r="J89" s="28" t="s">
        <v>175</v>
      </c>
      <c r="K89" s="235"/>
      <c r="L89" s="235"/>
      <c r="M89" s="235"/>
      <c r="N89" s="235"/>
      <c r="O89" s="235"/>
    </row>
    <row r="90" spans="1:15" ht="18.75" customHeight="1">
      <c r="A90" s="5" t="s">
        <v>230</v>
      </c>
      <c r="B90" s="6">
        <v>1162</v>
      </c>
      <c r="C90" s="28" t="s">
        <v>175</v>
      </c>
      <c r="D90" s="28" t="s">
        <v>175</v>
      </c>
      <c r="E90" s="28" t="s">
        <v>175</v>
      </c>
      <c r="F90" s="33">
        <f t="shared" si="3"/>
        <v>0</v>
      </c>
      <c r="G90" s="28" t="s">
        <v>175</v>
      </c>
      <c r="H90" s="28" t="s">
        <v>175</v>
      </c>
      <c r="I90" s="28" t="s">
        <v>175</v>
      </c>
      <c r="J90" s="28" t="s">
        <v>175</v>
      </c>
      <c r="K90" s="235"/>
      <c r="L90" s="235"/>
      <c r="M90" s="235"/>
      <c r="N90" s="235"/>
      <c r="O90" s="235"/>
    </row>
    <row r="91" spans="1:15" ht="18.75" customHeight="1">
      <c r="A91" s="7" t="s">
        <v>231</v>
      </c>
      <c r="B91" s="8">
        <v>1170</v>
      </c>
      <c r="C91" s="41">
        <f>SUM(C80,C81,C82,C83,C84,C85,C88)</f>
        <v>0</v>
      </c>
      <c r="D91" s="172">
        <f t="shared" ref="D91:J91" si="6">SUM(D80,D81,D82,D83,D84,D85,D88)</f>
        <v>0</v>
      </c>
      <c r="E91" s="172">
        <f t="shared" si="6"/>
        <v>0</v>
      </c>
      <c r="F91" s="172">
        <f>SUM(F80,F81,F82,F83,F84,F85,F88)</f>
        <v>0</v>
      </c>
      <c r="G91" s="172">
        <f t="shared" si="6"/>
        <v>0</v>
      </c>
      <c r="H91" s="172">
        <f t="shared" si="6"/>
        <v>0</v>
      </c>
      <c r="I91" s="172"/>
      <c r="J91" s="172">
        <f t="shared" si="6"/>
        <v>-4.5474735088646412E-13</v>
      </c>
      <c r="K91" s="235"/>
      <c r="L91" s="235"/>
      <c r="M91" s="235"/>
      <c r="N91" s="235"/>
      <c r="O91" s="235"/>
    </row>
    <row r="92" spans="1:15" ht="18.75" customHeight="1">
      <c r="A92" s="5" t="s">
        <v>232</v>
      </c>
      <c r="B92" s="61">
        <v>1180</v>
      </c>
      <c r="C92" s="28" t="s">
        <v>175</v>
      </c>
      <c r="D92" s="28" t="s">
        <v>175</v>
      </c>
      <c r="E92" s="28" t="s">
        <v>175</v>
      </c>
      <c r="F92" s="33">
        <f>SUM(G92:J92)</f>
        <v>0</v>
      </c>
      <c r="G92" s="28" t="s">
        <v>175</v>
      </c>
      <c r="H92" s="28" t="s">
        <v>175</v>
      </c>
      <c r="I92" s="28" t="s">
        <v>175</v>
      </c>
      <c r="J92" s="28" t="s">
        <v>175</v>
      </c>
      <c r="K92" s="235"/>
      <c r="L92" s="235"/>
      <c r="M92" s="235"/>
      <c r="N92" s="235"/>
      <c r="O92" s="235"/>
    </row>
    <row r="93" spans="1:15" ht="18.75" customHeight="1">
      <c r="A93" s="5" t="s">
        <v>233</v>
      </c>
      <c r="B93" s="61">
        <v>1181</v>
      </c>
      <c r="C93" s="28"/>
      <c r="D93" s="28"/>
      <c r="E93" s="28"/>
      <c r="F93" s="33">
        <f>SUM(G93:J93)</f>
        <v>0</v>
      </c>
      <c r="G93" s="28"/>
      <c r="H93" s="28"/>
      <c r="I93" s="28"/>
      <c r="J93" s="28"/>
      <c r="K93" s="235"/>
      <c r="L93" s="235"/>
      <c r="M93" s="235"/>
      <c r="N93" s="235"/>
      <c r="O93" s="235"/>
    </row>
    <row r="94" spans="1:15" ht="18.75" customHeight="1">
      <c r="A94" s="5" t="s">
        <v>234</v>
      </c>
      <c r="B94" s="6">
        <v>1190</v>
      </c>
      <c r="C94" s="28"/>
      <c r="D94" s="28"/>
      <c r="E94" s="28"/>
      <c r="F94" s="33">
        <f>SUM(G94:J94)</f>
        <v>0</v>
      </c>
      <c r="G94" s="28"/>
      <c r="H94" s="28"/>
      <c r="I94" s="28"/>
      <c r="J94" s="28"/>
      <c r="K94" s="235"/>
      <c r="L94" s="235"/>
      <c r="M94" s="235"/>
      <c r="N94" s="235"/>
      <c r="O94" s="235"/>
    </row>
    <row r="95" spans="1:15" ht="18.75" customHeight="1">
      <c r="A95" s="5" t="s">
        <v>235</v>
      </c>
      <c r="B95" s="62">
        <v>1191</v>
      </c>
      <c r="C95" s="28" t="s">
        <v>175</v>
      </c>
      <c r="D95" s="28" t="s">
        <v>175</v>
      </c>
      <c r="E95" s="28" t="s">
        <v>175</v>
      </c>
      <c r="F95" s="33">
        <f>SUM(G95:J95)</f>
        <v>0</v>
      </c>
      <c r="G95" s="28" t="s">
        <v>175</v>
      </c>
      <c r="H95" s="28" t="s">
        <v>175</v>
      </c>
      <c r="I95" s="28" t="s">
        <v>175</v>
      </c>
      <c r="J95" s="28" t="s">
        <v>175</v>
      </c>
      <c r="K95" s="235"/>
      <c r="L95" s="235"/>
      <c r="M95" s="235"/>
      <c r="N95" s="235"/>
      <c r="O95" s="235"/>
    </row>
    <row r="96" spans="1:15" ht="18.75" customHeight="1">
      <c r="A96" s="7" t="s">
        <v>236</v>
      </c>
      <c r="B96" s="8">
        <v>1200</v>
      </c>
      <c r="C96" s="41">
        <f>SUM(C91,C92,C93,C94,C95)</f>
        <v>0</v>
      </c>
      <c r="D96" s="172">
        <f t="shared" ref="D96:J96" si="7">SUM(D91,D92,D93,D94,D95)</f>
        <v>0</v>
      </c>
      <c r="E96" s="172">
        <f t="shared" si="7"/>
        <v>0</v>
      </c>
      <c r="F96" s="172">
        <f t="shared" si="7"/>
        <v>0</v>
      </c>
      <c r="G96" s="172">
        <f t="shared" si="7"/>
        <v>0</v>
      </c>
      <c r="H96" s="172">
        <f t="shared" si="7"/>
        <v>0</v>
      </c>
      <c r="I96" s="172">
        <f t="shared" si="7"/>
        <v>0</v>
      </c>
      <c r="J96" s="172">
        <f t="shared" si="7"/>
        <v>-4.5474735088646412E-13</v>
      </c>
      <c r="K96" s="235"/>
      <c r="L96" s="235"/>
      <c r="M96" s="235"/>
      <c r="N96" s="235"/>
      <c r="O96" s="235"/>
    </row>
    <row r="97" spans="1:15" ht="18.75" customHeight="1">
      <c r="A97" s="5" t="s">
        <v>237</v>
      </c>
      <c r="B97" s="62">
        <v>1201</v>
      </c>
      <c r="C97" s="91">
        <f t="shared" ref="C97:J97" si="8">IF(C96&gt;0,C96,0)</f>
        <v>0</v>
      </c>
      <c r="D97" s="91">
        <f t="shared" si="8"/>
        <v>0</v>
      </c>
      <c r="E97" s="91">
        <f t="shared" si="8"/>
        <v>0</v>
      </c>
      <c r="F97" s="178">
        <f t="shared" si="8"/>
        <v>0</v>
      </c>
      <c r="G97" s="178">
        <f t="shared" si="8"/>
        <v>0</v>
      </c>
      <c r="H97" s="178">
        <f t="shared" si="8"/>
        <v>0</v>
      </c>
      <c r="I97" s="178">
        <f t="shared" si="8"/>
        <v>0</v>
      </c>
      <c r="J97" s="178">
        <f t="shared" si="8"/>
        <v>0</v>
      </c>
      <c r="K97" s="235"/>
      <c r="L97" s="235"/>
      <c r="M97" s="235"/>
      <c r="N97" s="235"/>
      <c r="O97" s="235"/>
    </row>
    <row r="98" spans="1:15" ht="18.75" customHeight="1">
      <c r="A98" s="5" t="s">
        <v>238</v>
      </c>
      <c r="B98" s="62">
        <v>1202</v>
      </c>
      <c r="C98" s="91">
        <f t="shared" ref="C98:J98" si="9">IF(C96&lt;0,C96,0)</f>
        <v>0</v>
      </c>
      <c r="D98" s="175">
        <f t="shared" si="9"/>
        <v>0</v>
      </c>
      <c r="E98" s="175">
        <f t="shared" si="9"/>
        <v>0</v>
      </c>
      <c r="F98" s="179">
        <f t="shared" si="9"/>
        <v>0</v>
      </c>
      <c r="G98" s="179">
        <f t="shared" si="9"/>
        <v>0</v>
      </c>
      <c r="H98" s="179">
        <f t="shared" si="9"/>
        <v>0</v>
      </c>
      <c r="I98" s="179">
        <f t="shared" si="9"/>
        <v>0</v>
      </c>
      <c r="J98" s="179">
        <f t="shared" si="9"/>
        <v>-4.5474735088646412E-13</v>
      </c>
      <c r="K98" s="235"/>
      <c r="L98" s="235"/>
      <c r="M98" s="235"/>
      <c r="N98" s="235"/>
      <c r="O98" s="235"/>
    </row>
    <row r="99" spans="1:15" ht="18.75" customHeight="1">
      <c r="A99" s="7" t="s">
        <v>239</v>
      </c>
      <c r="B99" s="6">
        <v>1210</v>
      </c>
      <c r="C99" s="41">
        <f>SUM(C23,C69,C81,C83,C85,C93,C94)</f>
        <v>0</v>
      </c>
      <c r="D99" s="172">
        <f t="shared" ref="D99:J99" si="10">SUM(D23,D69,D81,D83,D85,D93,D94)</f>
        <v>10403</v>
      </c>
      <c r="E99" s="172">
        <f t="shared" si="10"/>
        <v>8329.5</v>
      </c>
      <c r="F99" s="172">
        <f t="shared" si="10"/>
        <v>14068.800000000001</v>
      </c>
      <c r="G99" s="172">
        <f t="shared" si="10"/>
        <v>3501.5</v>
      </c>
      <c r="H99" s="172">
        <f>SUM(H23,H69,H81,H83,H85,H93,H94)</f>
        <v>3570.3</v>
      </c>
      <c r="I99" s="172">
        <f t="shared" si="10"/>
        <v>3434.4</v>
      </c>
      <c r="J99" s="172">
        <f t="shared" si="10"/>
        <v>3562.6</v>
      </c>
      <c r="K99" s="235"/>
      <c r="L99" s="235"/>
      <c r="M99" s="235"/>
      <c r="N99" s="235"/>
      <c r="O99" s="235"/>
    </row>
    <row r="100" spans="1:15" ht="18.75" customHeight="1">
      <c r="A100" s="7" t="s">
        <v>240</v>
      </c>
      <c r="B100" s="6">
        <v>1220</v>
      </c>
      <c r="C100" s="41">
        <f t="shared" ref="C100:J100" si="11">SUM(C24,C35,C61,C73,C82,C84,C88,C92,C95)</f>
        <v>0</v>
      </c>
      <c r="D100" s="172">
        <f t="shared" si="11"/>
        <v>-10403</v>
      </c>
      <c r="E100" s="172">
        <f t="shared" si="11"/>
        <v>-8329.5</v>
      </c>
      <c r="F100" s="172">
        <f t="shared" si="11"/>
        <v>-14068.800000000001</v>
      </c>
      <c r="G100" s="172">
        <f t="shared" si="11"/>
        <v>-3501.5</v>
      </c>
      <c r="H100" s="172">
        <f t="shared" si="11"/>
        <v>-3570.3</v>
      </c>
      <c r="I100" s="172">
        <f t="shared" si="11"/>
        <v>-3434.3999999999996</v>
      </c>
      <c r="J100" s="172">
        <f t="shared" si="11"/>
        <v>-3562.6000000000004</v>
      </c>
      <c r="K100" s="235"/>
      <c r="L100" s="235"/>
      <c r="M100" s="235"/>
      <c r="N100" s="235"/>
      <c r="O100" s="235"/>
    </row>
    <row r="101" spans="1:15" ht="18.75" customHeight="1">
      <c r="A101" s="5" t="s">
        <v>241</v>
      </c>
      <c r="B101" s="6">
        <v>1230</v>
      </c>
      <c r="C101" s="28"/>
      <c r="D101" s="170"/>
      <c r="E101" s="170"/>
      <c r="F101" s="33">
        <f>SUM(G101:J101)</f>
        <v>0</v>
      </c>
      <c r="G101" s="28"/>
      <c r="H101" s="28"/>
      <c r="I101" s="28"/>
      <c r="J101" s="28"/>
      <c r="K101" s="235"/>
      <c r="L101" s="235"/>
      <c r="M101" s="235"/>
      <c r="N101" s="235"/>
      <c r="O101" s="235"/>
    </row>
    <row r="102" spans="1:15" ht="38.25" customHeight="1">
      <c r="A102" s="128" t="s">
        <v>242</v>
      </c>
      <c r="B102" s="8">
        <v>1300</v>
      </c>
      <c r="C102" s="41">
        <f t="shared" ref="C102:J102" si="12">C80+C109</f>
        <v>0</v>
      </c>
      <c r="D102" s="172">
        <f t="shared" si="12"/>
        <v>511.6</v>
      </c>
      <c r="E102" s="172">
        <f t="shared" si="12"/>
        <v>511.6</v>
      </c>
      <c r="F102" s="172">
        <f t="shared" si="12"/>
        <v>0</v>
      </c>
      <c r="G102" s="172">
        <f t="shared" si="12"/>
        <v>0</v>
      </c>
      <c r="H102" s="172">
        <f t="shared" si="12"/>
        <v>0</v>
      </c>
      <c r="I102" s="172">
        <f t="shared" si="12"/>
        <v>0</v>
      </c>
      <c r="J102" s="172">
        <f t="shared" si="12"/>
        <v>-4.5474735088646412E-13</v>
      </c>
      <c r="K102" s="261"/>
      <c r="L102" s="262"/>
      <c r="M102" s="262"/>
      <c r="N102" s="262"/>
      <c r="O102" s="263"/>
    </row>
    <row r="103" spans="1:15" ht="18.75" customHeight="1">
      <c r="A103" s="258" t="s">
        <v>243</v>
      </c>
      <c r="B103" s="259"/>
      <c r="C103" s="259"/>
      <c r="D103" s="259"/>
      <c r="E103" s="259"/>
      <c r="F103" s="259"/>
      <c r="G103" s="259"/>
      <c r="H103" s="259"/>
      <c r="I103" s="259"/>
      <c r="J103" s="259"/>
      <c r="K103" s="259"/>
      <c r="L103" s="259"/>
      <c r="M103" s="259"/>
      <c r="N103" s="259"/>
      <c r="O103" s="260"/>
    </row>
    <row r="104" spans="1:15" ht="18.75" customHeight="1">
      <c r="A104" s="5" t="s">
        <v>244</v>
      </c>
      <c r="B104" s="6">
        <v>1400</v>
      </c>
      <c r="C104" s="28"/>
      <c r="D104" s="170">
        <f>D105+D106</f>
        <v>3119.3</v>
      </c>
      <c r="E104" s="170">
        <f t="shared" ref="E104:J104" si="13">E105</f>
        <v>1483.1</v>
      </c>
      <c r="F104" s="173">
        <f t="shared" si="13"/>
        <v>3498.6000000000004</v>
      </c>
      <c r="G104" s="170">
        <f t="shared" si="13"/>
        <v>823.7</v>
      </c>
      <c r="H104" s="170">
        <f t="shared" si="13"/>
        <v>810.6</v>
      </c>
      <c r="I104" s="170">
        <f t="shared" si="13"/>
        <v>828.6</v>
      </c>
      <c r="J104" s="170">
        <f t="shared" si="13"/>
        <v>1035.7</v>
      </c>
      <c r="K104" s="235"/>
      <c r="L104" s="235"/>
      <c r="M104" s="235"/>
      <c r="N104" s="235"/>
      <c r="O104" s="235"/>
    </row>
    <row r="105" spans="1:15" ht="18.75" customHeight="1">
      <c r="A105" s="5" t="s">
        <v>245</v>
      </c>
      <c r="B105" s="68">
        <v>1401</v>
      </c>
      <c r="C105" s="28"/>
      <c r="D105" s="170">
        <v>3119.3</v>
      </c>
      <c r="E105" s="170">
        <v>1483.1</v>
      </c>
      <c r="F105" s="173">
        <f t="shared" ref="F105:F110" si="14">SUM(G105:J105)</f>
        <v>3498.6000000000004</v>
      </c>
      <c r="G105" s="170">
        <v>823.7</v>
      </c>
      <c r="H105" s="170">
        <v>810.6</v>
      </c>
      <c r="I105" s="170">
        <v>828.6</v>
      </c>
      <c r="J105" s="170">
        <v>1035.7</v>
      </c>
      <c r="K105" s="235"/>
      <c r="L105" s="235"/>
      <c r="M105" s="235"/>
      <c r="N105" s="235"/>
      <c r="O105" s="235"/>
    </row>
    <row r="106" spans="1:15" ht="18.75" customHeight="1">
      <c r="A106" s="5" t="s">
        <v>246</v>
      </c>
      <c r="B106" s="68">
        <v>1402</v>
      </c>
      <c r="C106" s="28"/>
      <c r="D106" s="170"/>
      <c r="E106" s="170"/>
      <c r="F106" s="33">
        <f t="shared" si="14"/>
        <v>0</v>
      </c>
      <c r="G106" s="28"/>
      <c r="H106" s="28"/>
      <c r="I106" s="28"/>
      <c r="J106" s="28"/>
      <c r="K106" s="235"/>
      <c r="L106" s="235"/>
      <c r="M106" s="235"/>
      <c r="N106" s="235"/>
      <c r="O106" s="235"/>
    </row>
    <row r="107" spans="1:15" ht="18.75" customHeight="1">
      <c r="A107" s="5" t="s">
        <v>120</v>
      </c>
      <c r="B107" s="69">
        <v>1410</v>
      </c>
      <c r="C107" s="28"/>
      <c r="D107" s="170">
        <v>5525.7</v>
      </c>
      <c r="E107" s="170">
        <v>5172.8</v>
      </c>
      <c r="F107" s="173">
        <f t="shared" si="14"/>
        <v>8469.4</v>
      </c>
      <c r="G107" s="170">
        <v>2141.3000000000002</v>
      </c>
      <c r="H107" s="170">
        <v>2181.3000000000002</v>
      </c>
      <c r="I107" s="170">
        <v>2098.1999999999998</v>
      </c>
      <c r="J107" s="170">
        <v>2048.6</v>
      </c>
      <c r="K107" s="235"/>
      <c r="L107" s="235"/>
      <c r="M107" s="235"/>
      <c r="N107" s="235"/>
      <c r="O107" s="235"/>
    </row>
    <row r="108" spans="1:15" ht="18.75" customHeight="1">
      <c r="A108" s="5" t="s">
        <v>178</v>
      </c>
      <c r="B108" s="69">
        <v>1420</v>
      </c>
      <c r="C108" s="28"/>
      <c r="D108" s="170">
        <v>1215</v>
      </c>
      <c r="E108" s="170">
        <v>1138</v>
      </c>
      <c r="F108" s="173">
        <f t="shared" si="14"/>
        <v>1860.3</v>
      </c>
      <c r="G108" s="170">
        <v>471</v>
      </c>
      <c r="H108" s="170">
        <v>479.9</v>
      </c>
      <c r="I108" s="170">
        <v>461.6</v>
      </c>
      <c r="J108" s="170">
        <v>447.8</v>
      </c>
      <c r="K108" s="235"/>
      <c r="L108" s="235"/>
      <c r="M108" s="235"/>
      <c r="N108" s="235"/>
      <c r="O108" s="235"/>
    </row>
    <row r="109" spans="1:15" ht="18.75" customHeight="1">
      <c r="A109" s="5" t="s">
        <v>247</v>
      </c>
      <c r="B109" s="69">
        <v>1430</v>
      </c>
      <c r="C109" s="28"/>
      <c r="D109" s="170">
        <v>511.6</v>
      </c>
      <c r="E109" s="170">
        <v>511.6</v>
      </c>
      <c r="F109" s="173">
        <f t="shared" si="14"/>
        <v>47.5</v>
      </c>
      <c r="G109" s="170"/>
      <c r="H109" s="170">
        <v>47.5</v>
      </c>
      <c r="I109" s="170"/>
      <c r="J109" s="170"/>
      <c r="K109" s="235"/>
      <c r="L109" s="235"/>
      <c r="M109" s="235"/>
      <c r="N109" s="235"/>
      <c r="O109" s="235"/>
    </row>
    <row r="110" spans="1:15" ht="18.75" customHeight="1">
      <c r="A110" s="5" t="s">
        <v>248</v>
      </c>
      <c r="B110" s="69">
        <v>1440</v>
      </c>
      <c r="C110" s="28"/>
      <c r="D110" s="170">
        <v>31.4</v>
      </c>
      <c r="E110" s="170">
        <v>24</v>
      </c>
      <c r="F110" s="173">
        <f t="shared" si="14"/>
        <v>193</v>
      </c>
      <c r="G110" s="170">
        <v>65.5</v>
      </c>
      <c r="H110" s="170">
        <v>51</v>
      </c>
      <c r="I110" s="170">
        <v>46</v>
      </c>
      <c r="J110" s="170">
        <v>30.5</v>
      </c>
      <c r="K110" s="235"/>
      <c r="L110" s="235"/>
      <c r="M110" s="235"/>
      <c r="N110" s="235"/>
      <c r="O110" s="235"/>
    </row>
    <row r="111" spans="1:15" ht="18.75" customHeight="1">
      <c r="A111" s="7" t="s">
        <v>166</v>
      </c>
      <c r="B111" s="70">
        <v>1450</v>
      </c>
      <c r="C111" s="41">
        <f>SUM(C104,C107:C110)</f>
        <v>0</v>
      </c>
      <c r="D111" s="172">
        <f>SUM(D104,D107:D110)</f>
        <v>10403</v>
      </c>
      <c r="E111" s="172">
        <f>SUM(E104,E107:E110)</f>
        <v>8329.5</v>
      </c>
      <c r="F111" s="173">
        <f>SUM(G111:J111)</f>
        <v>14068.800000000001</v>
      </c>
      <c r="G111" s="172">
        <f>SUM(G104,G107:G110)</f>
        <v>3501.5</v>
      </c>
      <c r="H111" s="172">
        <f>SUM(H104,H107:H110)</f>
        <v>3570.3</v>
      </c>
      <c r="I111" s="172">
        <f>SUM(I104,I107:I110)</f>
        <v>3434.3999999999996</v>
      </c>
      <c r="J111" s="172">
        <f>SUM(J104,J107:J110)</f>
        <v>3562.6000000000004</v>
      </c>
      <c r="K111" s="235"/>
      <c r="L111" s="235"/>
      <c r="M111" s="235"/>
      <c r="N111" s="235"/>
      <c r="O111" s="235"/>
    </row>
    <row r="112" spans="1:15" s="4" customFormat="1" ht="18.75" customHeight="1">
      <c r="A112" s="101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</row>
    <row r="113" spans="1:15" ht="18.75" customHeight="1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</row>
    <row r="114" spans="1:15" ht="18.75" customHeight="1">
      <c r="A114" s="187" t="s">
        <v>431</v>
      </c>
      <c r="B114" s="96"/>
      <c r="C114" s="152"/>
      <c r="D114" s="152" t="s">
        <v>145</v>
      </c>
      <c r="E114" s="152"/>
      <c r="F114" s="252" t="s">
        <v>415</v>
      </c>
      <c r="G114" s="252"/>
      <c r="H114" s="252"/>
      <c r="M114" s="96"/>
    </row>
    <row r="115" spans="1:15" ht="18.75" customHeight="1">
      <c r="A115" s="16" t="s">
        <v>249</v>
      </c>
      <c r="B115" s="96"/>
      <c r="D115" s="3" t="s">
        <v>147</v>
      </c>
      <c r="F115" s="96"/>
      <c r="G115" s="253" t="s">
        <v>427</v>
      </c>
      <c r="H115" s="253"/>
      <c r="I115" s="253"/>
      <c r="J115" s="253"/>
      <c r="K115" s="253"/>
      <c r="L115" s="253"/>
    </row>
    <row r="116" spans="1:15" ht="18.75" customHeight="1">
      <c r="A116" s="16"/>
      <c r="B116" s="96"/>
    </row>
    <row r="117" spans="1:15">
      <c r="A117" s="16"/>
    </row>
    <row r="118" spans="1:15">
      <c r="A118" s="16"/>
    </row>
    <row r="119" spans="1:15">
      <c r="A119" s="16"/>
    </row>
    <row r="120" spans="1:15">
      <c r="A120" s="16"/>
    </row>
    <row r="121" spans="1:15">
      <c r="A121" s="16"/>
    </row>
    <row r="122" spans="1:15">
      <c r="A122" s="16"/>
    </row>
    <row r="123" spans="1:15">
      <c r="A123" s="16"/>
    </row>
    <row r="124" spans="1:15">
      <c r="A124" s="16"/>
    </row>
    <row r="125" spans="1:15">
      <c r="A125" s="16"/>
    </row>
    <row r="126" spans="1:15">
      <c r="A126" s="16"/>
    </row>
    <row r="127" spans="1:15">
      <c r="A127" s="16"/>
    </row>
    <row r="128" spans="1:15">
      <c r="A128" s="16"/>
    </row>
    <row r="129" spans="1:1">
      <c r="A129" s="16"/>
    </row>
    <row r="130" spans="1:1">
      <c r="A130" s="16"/>
    </row>
    <row r="131" spans="1:1">
      <c r="A131" s="16"/>
    </row>
    <row r="132" spans="1:1">
      <c r="A132" s="16"/>
    </row>
    <row r="133" spans="1:1">
      <c r="A133" s="16"/>
    </row>
    <row r="134" spans="1:1">
      <c r="A134" s="16"/>
    </row>
    <row r="135" spans="1:1">
      <c r="A135" s="16"/>
    </row>
    <row r="136" spans="1:1">
      <c r="A136" s="16"/>
    </row>
    <row r="137" spans="1:1">
      <c r="A137" s="16"/>
    </row>
    <row r="138" spans="1:1">
      <c r="A138" s="16"/>
    </row>
    <row r="139" spans="1:1">
      <c r="A139" s="16"/>
    </row>
    <row r="140" spans="1:1">
      <c r="A140" s="16"/>
    </row>
    <row r="141" spans="1:1">
      <c r="A141" s="16"/>
    </row>
    <row r="142" spans="1:1">
      <c r="A142" s="16"/>
    </row>
    <row r="143" spans="1:1">
      <c r="A143" s="16"/>
    </row>
    <row r="144" spans="1:1">
      <c r="A144" s="16"/>
    </row>
    <row r="145" spans="1:1">
      <c r="A145" s="16"/>
    </row>
    <row r="146" spans="1:1">
      <c r="A146" s="16"/>
    </row>
    <row r="147" spans="1:1">
      <c r="A147" s="16"/>
    </row>
    <row r="148" spans="1:1">
      <c r="A148" s="16"/>
    </row>
    <row r="149" spans="1:1">
      <c r="A149" s="16"/>
    </row>
    <row r="150" spans="1:1">
      <c r="A150" s="16"/>
    </row>
    <row r="151" spans="1:1">
      <c r="A151" s="16"/>
    </row>
    <row r="152" spans="1:1">
      <c r="A152" s="16"/>
    </row>
    <row r="153" spans="1:1">
      <c r="A153" s="16"/>
    </row>
    <row r="154" spans="1:1">
      <c r="A154" s="16"/>
    </row>
    <row r="155" spans="1:1">
      <c r="A155" s="16"/>
    </row>
    <row r="156" spans="1:1">
      <c r="A156" s="16"/>
    </row>
    <row r="157" spans="1:1">
      <c r="A157" s="16"/>
    </row>
    <row r="158" spans="1:1">
      <c r="A158" s="16"/>
    </row>
    <row r="159" spans="1:1">
      <c r="A159" s="16"/>
    </row>
    <row r="160" spans="1:1">
      <c r="A160" s="16"/>
    </row>
    <row r="161" spans="1:1">
      <c r="A161" s="16"/>
    </row>
    <row r="162" spans="1:1">
      <c r="A162" s="16"/>
    </row>
    <row r="163" spans="1:1">
      <c r="A163" s="16"/>
    </row>
    <row r="164" spans="1:1">
      <c r="A164" s="16"/>
    </row>
    <row r="165" spans="1:1">
      <c r="A165" s="16"/>
    </row>
    <row r="166" spans="1:1">
      <c r="A166" s="16"/>
    </row>
    <row r="167" spans="1:1">
      <c r="A167" s="16"/>
    </row>
    <row r="168" spans="1:1">
      <c r="A168" s="16"/>
    </row>
    <row r="169" spans="1:1">
      <c r="A169" s="16"/>
    </row>
    <row r="170" spans="1:1">
      <c r="A170" s="16"/>
    </row>
    <row r="171" spans="1:1">
      <c r="A171" s="16"/>
    </row>
    <row r="172" spans="1:1">
      <c r="A172" s="16"/>
    </row>
    <row r="173" spans="1:1">
      <c r="A173" s="16"/>
    </row>
    <row r="174" spans="1:1">
      <c r="A174" s="16"/>
    </row>
    <row r="175" spans="1:1">
      <c r="A175" s="16"/>
    </row>
    <row r="176" spans="1:1">
      <c r="A176" s="16"/>
    </row>
    <row r="177" spans="1:1">
      <c r="A177" s="16"/>
    </row>
    <row r="178" spans="1:1">
      <c r="A178" s="16"/>
    </row>
    <row r="179" spans="1:1">
      <c r="A179" s="16"/>
    </row>
    <row r="180" spans="1:1">
      <c r="A180" s="16"/>
    </row>
    <row r="181" spans="1:1">
      <c r="A181" s="16"/>
    </row>
    <row r="182" spans="1:1">
      <c r="A182" s="16"/>
    </row>
    <row r="183" spans="1:1">
      <c r="A183" s="16"/>
    </row>
    <row r="184" spans="1:1">
      <c r="A184" s="16"/>
    </row>
    <row r="185" spans="1:1">
      <c r="A185" s="16"/>
    </row>
    <row r="186" spans="1:1">
      <c r="A186" s="16"/>
    </row>
    <row r="187" spans="1:1">
      <c r="A187" s="16"/>
    </row>
    <row r="188" spans="1:1">
      <c r="A188" s="16"/>
    </row>
    <row r="189" spans="1:1">
      <c r="A189" s="16"/>
    </row>
    <row r="190" spans="1:1">
      <c r="A190" s="16"/>
    </row>
    <row r="191" spans="1:1">
      <c r="A191" s="16"/>
    </row>
    <row r="192" spans="1:1">
      <c r="A192" s="16"/>
    </row>
    <row r="193" spans="1:1">
      <c r="A193" s="16"/>
    </row>
    <row r="194" spans="1:1">
      <c r="A194" s="16"/>
    </row>
    <row r="195" spans="1:1">
      <c r="A195" s="16"/>
    </row>
    <row r="196" spans="1:1">
      <c r="A196" s="16"/>
    </row>
    <row r="197" spans="1:1">
      <c r="A197" s="16"/>
    </row>
    <row r="198" spans="1:1">
      <c r="A198" s="16"/>
    </row>
    <row r="199" spans="1:1">
      <c r="A199" s="16"/>
    </row>
    <row r="200" spans="1:1">
      <c r="A200" s="16"/>
    </row>
    <row r="201" spans="1:1">
      <c r="A201" s="16"/>
    </row>
    <row r="202" spans="1:1">
      <c r="A202" s="16"/>
    </row>
    <row r="203" spans="1:1">
      <c r="A203" s="16"/>
    </row>
    <row r="204" spans="1:1">
      <c r="A204" s="16"/>
    </row>
    <row r="205" spans="1:1">
      <c r="A205" s="16"/>
    </row>
    <row r="206" spans="1:1">
      <c r="A206" s="16"/>
    </row>
    <row r="207" spans="1:1">
      <c r="A207" s="16"/>
    </row>
    <row r="208" spans="1:1">
      <c r="A208" s="16"/>
    </row>
    <row r="209" spans="1:1">
      <c r="A209" s="16"/>
    </row>
    <row r="210" spans="1:1">
      <c r="A210" s="16"/>
    </row>
    <row r="211" spans="1:1">
      <c r="A211" s="16"/>
    </row>
    <row r="212" spans="1:1">
      <c r="A212" s="16"/>
    </row>
    <row r="213" spans="1:1">
      <c r="A213" s="16"/>
    </row>
    <row r="214" spans="1:1">
      <c r="A214" s="16"/>
    </row>
    <row r="215" spans="1:1">
      <c r="A215" s="16"/>
    </row>
    <row r="216" spans="1:1">
      <c r="A216" s="16"/>
    </row>
    <row r="217" spans="1:1">
      <c r="A217" s="16"/>
    </row>
    <row r="218" spans="1:1">
      <c r="A218" s="16"/>
    </row>
    <row r="219" spans="1:1">
      <c r="A219" s="16"/>
    </row>
    <row r="220" spans="1:1">
      <c r="A220" s="16"/>
    </row>
    <row r="221" spans="1:1">
      <c r="A221" s="16"/>
    </row>
    <row r="222" spans="1:1">
      <c r="A222" s="16"/>
    </row>
    <row r="223" spans="1:1">
      <c r="A223" s="16"/>
    </row>
    <row r="224" spans="1:1">
      <c r="A224" s="16"/>
    </row>
    <row r="225" spans="1:1">
      <c r="A225" s="16"/>
    </row>
    <row r="226" spans="1:1">
      <c r="A226" s="16"/>
    </row>
    <row r="227" spans="1:1">
      <c r="A227" s="16"/>
    </row>
    <row r="228" spans="1:1">
      <c r="A228" s="16"/>
    </row>
    <row r="229" spans="1:1">
      <c r="A229" s="16"/>
    </row>
    <row r="230" spans="1:1">
      <c r="A230" s="16"/>
    </row>
    <row r="231" spans="1:1">
      <c r="A231" s="16"/>
    </row>
    <row r="232" spans="1:1">
      <c r="A232" s="16"/>
    </row>
    <row r="233" spans="1:1">
      <c r="A233" s="16"/>
    </row>
    <row r="234" spans="1:1">
      <c r="A234" s="16"/>
    </row>
    <row r="235" spans="1:1">
      <c r="A235" s="16"/>
    </row>
    <row r="236" spans="1:1">
      <c r="A236" s="16"/>
    </row>
    <row r="237" spans="1:1">
      <c r="A237" s="16"/>
    </row>
    <row r="238" spans="1:1">
      <c r="A238" s="16"/>
    </row>
    <row r="239" spans="1:1">
      <c r="A239" s="16"/>
    </row>
    <row r="240" spans="1:1">
      <c r="A240" s="16"/>
    </row>
    <row r="241" spans="1:1">
      <c r="A241" s="16"/>
    </row>
    <row r="242" spans="1:1">
      <c r="A242" s="16"/>
    </row>
    <row r="243" spans="1:1">
      <c r="A243" s="16"/>
    </row>
    <row r="244" spans="1:1">
      <c r="A244" s="16"/>
    </row>
    <row r="245" spans="1:1">
      <c r="A245" s="16"/>
    </row>
    <row r="246" spans="1:1">
      <c r="A246" s="16"/>
    </row>
    <row r="247" spans="1:1">
      <c r="A247" s="16"/>
    </row>
    <row r="248" spans="1:1">
      <c r="A248" s="16"/>
    </row>
    <row r="249" spans="1:1">
      <c r="A249" s="16"/>
    </row>
    <row r="250" spans="1:1">
      <c r="A250" s="16"/>
    </row>
    <row r="251" spans="1:1">
      <c r="A251" s="16"/>
    </row>
    <row r="252" spans="1:1">
      <c r="A252" s="16"/>
    </row>
    <row r="253" spans="1:1">
      <c r="A253" s="16"/>
    </row>
    <row r="254" spans="1:1">
      <c r="A254" s="16"/>
    </row>
    <row r="255" spans="1:1">
      <c r="A255" s="16"/>
    </row>
    <row r="256" spans="1:1">
      <c r="A256" s="16"/>
    </row>
    <row r="257" spans="1:1">
      <c r="A257" s="16"/>
    </row>
    <row r="258" spans="1:1">
      <c r="A258" s="16"/>
    </row>
    <row r="259" spans="1:1">
      <c r="A259" s="16"/>
    </row>
    <row r="260" spans="1:1">
      <c r="A260" s="16"/>
    </row>
    <row r="261" spans="1:1">
      <c r="A261" s="16"/>
    </row>
    <row r="262" spans="1:1">
      <c r="A262" s="16"/>
    </row>
    <row r="263" spans="1:1">
      <c r="A263" s="16"/>
    </row>
  </sheetData>
  <mergeCells count="113">
    <mergeCell ref="K37:O37"/>
    <mergeCell ref="K38:O38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D11:F11"/>
    <mergeCell ref="M11:O11"/>
    <mergeCell ref="G11:I11"/>
    <mergeCell ref="B11:C11"/>
    <mergeCell ref="K32:O32"/>
    <mergeCell ref="B20:B21"/>
    <mergeCell ref="C20:C21"/>
    <mergeCell ref="D20:D21"/>
    <mergeCell ref="K29:O29"/>
    <mergeCell ref="A3:O3"/>
    <mergeCell ref="B5:E5"/>
    <mergeCell ref="F5:O5"/>
    <mergeCell ref="A9:J9"/>
    <mergeCell ref="K30:O30"/>
    <mergeCell ref="A18:K18"/>
    <mergeCell ref="K96:O96"/>
    <mergeCell ref="K84:O84"/>
    <mergeCell ref="K85:O85"/>
    <mergeCell ref="K86:O86"/>
    <mergeCell ref="K87:O87"/>
    <mergeCell ref="K88:O88"/>
    <mergeCell ref="K89:O89"/>
    <mergeCell ref="K80:O80"/>
    <mergeCell ref="K81:O81"/>
    <mergeCell ref="K82:O82"/>
    <mergeCell ref="K83:O83"/>
    <mergeCell ref="K72:O72"/>
    <mergeCell ref="K69:O69"/>
    <mergeCell ref="K70:O70"/>
    <mergeCell ref="K71:O71"/>
    <mergeCell ref="K57:O57"/>
    <mergeCell ref="K61:O61"/>
    <mergeCell ref="K45:O45"/>
    <mergeCell ref="K46:O46"/>
    <mergeCell ref="K47:O47"/>
    <mergeCell ref="K67:O67"/>
    <mergeCell ref="K66:O66"/>
    <mergeCell ref="K68:O68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111:O111"/>
    <mergeCell ref="K108:O108"/>
    <mergeCell ref="K109:O109"/>
    <mergeCell ref="A103:O103"/>
    <mergeCell ref="K99:O99"/>
    <mergeCell ref="K93:O93"/>
    <mergeCell ref="K94:O94"/>
    <mergeCell ref="K73:O73"/>
    <mergeCell ref="K74:O74"/>
    <mergeCell ref="K75:O75"/>
    <mergeCell ref="K76:O76"/>
    <mergeCell ref="K77:O77"/>
    <mergeCell ref="K107:O107"/>
    <mergeCell ref="K102:O102"/>
    <mergeCell ref="K98:O98"/>
    <mergeCell ref="K100:O100"/>
    <mergeCell ref="K101:O101"/>
    <mergeCell ref="K95:O95"/>
    <mergeCell ref="K104:O104"/>
    <mergeCell ref="K105:O105"/>
    <mergeCell ref="K106:O106"/>
    <mergeCell ref="F114:H114"/>
    <mergeCell ref="G115:L115"/>
    <mergeCell ref="K62:O62"/>
    <mergeCell ref="K63:O63"/>
    <mergeCell ref="K78:O78"/>
    <mergeCell ref="K79:O79"/>
    <mergeCell ref="E20:E21"/>
    <mergeCell ref="K97:O97"/>
    <mergeCell ref="G20:J20"/>
    <mergeCell ref="K90:O90"/>
    <mergeCell ref="K91:O91"/>
    <mergeCell ref="K92:O92"/>
    <mergeCell ref="K20:O21"/>
    <mergeCell ref="K22:O22"/>
    <mergeCell ref="F20:F21"/>
    <mergeCell ref="K64:O64"/>
    <mergeCell ref="K65:O65"/>
    <mergeCell ref="K51:O51"/>
    <mergeCell ref="K52:O52"/>
    <mergeCell ref="K53:O53"/>
    <mergeCell ref="K54:O54"/>
    <mergeCell ref="K55:O55"/>
    <mergeCell ref="K56:O56"/>
    <mergeCell ref="K110:O110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4D64F-767F-408D-A898-5693E1898B85}">
  <dimension ref="A1:M51"/>
  <sheetViews>
    <sheetView zoomScale="60" zoomScaleNormal="60" zoomScaleSheetLayoutView="52" workbookViewId="0">
      <selection activeCell="H46" sqref="H45:H46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305" t="s">
        <v>250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</row>
    <row r="3" spans="1:13" ht="13.5" customHeight="1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ht="41.25" customHeight="1">
      <c r="A4" s="308" t="s">
        <v>23</v>
      </c>
      <c r="B4" s="309"/>
      <c r="C4" s="309"/>
      <c r="D4" s="310"/>
      <c r="E4" s="306" t="s">
        <v>24</v>
      </c>
      <c r="F4" s="306" t="s">
        <v>251</v>
      </c>
      <c r="G4" s="306" t="s">
        <v>435</v>
      </c>
      <c r="H4" s="307" t="s">
        <v>436</v>
      </c>
      <c r="I4" s="209" t="s">
        <v>420</v>
      </c>
      <c r="J4" s="209" t="s">
        <v>168</v>
      </c>
      <c r="K4" s="209"/>
      <c r="L4" s="209"/>
      <c r="M4" s="209"/>
    </row>
    <row r="5" spans="1:13" ht="41.25" customHeight="1">
      <c r="A5" s="311"/>
      <c r="B5" s="312"/>
      <c r="C5" s="312"/>
      <c r="D5" s="313"/>
      <c r="E5" s="306"/>
      <c r="F5" s="306"/>
      <c r="G5" s="306"/>
      <c r="H5" s="307"/>
      <c r="I5" s="209"/>
      <c r="J5" s="160" t="s">
        <v>170</v>
      </c>
      <c r="K5" s="160" t="s">
        <v>171</v>
      </c>
      <c r="L5" s="160" t="s">
        <v>172</v>
      </c>
      <c r="M5" s="160" t="s">
        <v>173</v>
      </c>
    </row>
    <row r="6" spans="1:13" ht="18.75">
      <c r="A6" s="292">
        <v>1</v>
      </c>
      <c r="B6" s="293"/>
      <c r="C6" s="293"/>
      <c r="D6" s="294"/>
      <c r="E6" s="159">
        <v>2</v>
      </c>
      <c r="F6" s="159">
        <v>3</v>
      </c>
      <c r="G6" s="159">
        <v>4</v>
      </c>
      <c r="H6" s="159">
        <v>5</v>
      </c>
      <c r="I6" s="159">
        <v>6</v>
      </c>
      <c r="J6" s="159">
        <v>7</v>
      </c>
      <c r="K6" s="159">
        <v>8</v>
      </c>
      <c r="L6" s="159">
        <v>9</v>
      </c>
      <c r="M6" s="159">
        <v>10</v>
      </c>
    </row>
    <row r="7" spans="1:13" ht="18.75" customHeight="1">
      <c r="A7" s="304" t="s">
        <v>252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</row>
    <row r="8" spans="1:13" s="64" customFormat="1" ht="18.75" customHeight="1">
      <c r="A8" s="295" t="s">
        <v>37</v>
      </c>
      <c r="B8" s="296"/>
      <c r="C8" s="296"/>
      <c r="D8" s="297"/>
      <c r="E8" s="8">
        <v>1200</v>
      </c>
      <c r="F8" s="41">
        <f>'I. Інф. до фін.плану'!C96</f>
        <v>0</v>
      </c>
      <c r="G8" s="41">
        <f>'I. Інф. до фін.плану'!D96</f>
        <v>0</v>
      </c>
      <c r="H8" s="41">
        <f>'I. Інф. до фін.плану'!E96</f>
        <v>0</v>
      </c>
      <c r="I8" s="41">
        <f>'I. Інф. до фін.плану'!F96</f>
        <v>0</v>
      </c>
      <c r="J8" s="41">
        <f>'I. Інф. до фін.плану'!G96</f>
        <v>0</v>
      </c>
      <c r="K8" s="41">
        <f>'I. Інф. до фін.плану'!H96</f>
        <v>0</v>
      </c>
      <c r="L8" s="41">
        <f>'I. Інф. до фін.плану'!I96</f>
        <v>0</v>
      </c>
      <c r="M8" s="41">
        <f>'I. Інф. до фін.плану'!J96</f>
        <v>-4.5474735088646412E-13</v>
      </c>
    </row>
    <row r="9" spans="1:13" s="64" customFormat="1" ht="18.75" customHeight="1">
      <c r="A9" s="285" t="s">
        <v>253</v>
      </c>
      <c r="B9" s="286"/>
      <c r="C9" s="286"/>
      <c r="D9" s="287"/>
      <c r="E9" s="147">
        <v>2000</v>
      </c>
      <c r="F9" s="40"/>
      <c r="G9" s="40"/>
      <c r="H9" s="40"/>
      <c r="I9" s="40"/>
      <c r="J9" s="40"/>
      <c r="K9" s="40"/>
      <c r="L9" s="40"/>
      <c r="M9" s="40"/>
    </row>
    <row r="10" spans="1:13" ht="21.75" customHeight="1">
      <c r="A10" s="301" t="s">
        <v>254</v>
      </c>
      <c r="B10" s="302"/>
      <c r="C10" s="302"/>
      <c r="D10" s="303"/>
      <c r="E10" s="62">
        <v>2005</v>
      </c>
      <c r="F10" s="28" t="s">
        <v>175</v>
      </c>
      <c r="G10" s="28" t="s">
        <v>175</v>
      </c>
      <c r="H10" s="28" t="s">
        <v>175</v>
      </c>
      <c r="I10" s="33">
        <f t="shared" ref="I10:I47" si="0">SUM(J10:M10)</f>
        <v>0</v>
      </c>
      <c r="J10" s="28" t="s">
        <v>175</v>
      </c>
      <c r="K10" s="28" t="s">
        <v>175</v>
      </c>
      <c r="L10" s="28" t="s">
        <v>175</v>
      </c>
      <c r="M10" s="28" t="s">
        <v>175</v>
      </c>
    </row>
    <row r="11" spans="1:13" s="64" customFormat="1" ht="39.75" customHeight="1">
      <c r="A11" s="298" t="s">
        <v>255</v>
      </c>
      <c r="B11" s="299"/>
      <c r="C11" s="299"/>
      <c r="D11" s="300"/>
      <c r="E11" s="147">
        <v>2009</v>
      </c>
      <c r="F11" s="41">
        <f>SUM(F9:F10)</f>
        <v>0</v>
      </c>
      <c r="G11" s="41">
        <f t="shared" ref="G11:M11" si="1">SUM(G9:G10)</f>
        <v>0</v>
      </c>
      <c r="H11" s="41">
        <f t="shared" si="1"/>
        <v>0</v>
      </c>
      <c r="I11" s="41">
        <f t="shared" si="1"/>
        <v>0</v>
      </c>
      <c r="J11" s="41">
        <f t="shared" si="1"/>
        <v>0</v>
      </c>
      <c r="K11" s="41">
        <f t="shared" si="1"/>
        <v>0</v>
      </c>
      <c r="L11" s="41">
        <f t="shared" si="1"/>
        <v>0</v>
      </c>
      <c r="M11" s="41">
        <f t="shared" si="1"/>
        <v>0</v>
      </c>
    </row>
    <row r="12" spans="1:13" s="64" customFormat="1" ht="18.75" customHeight="1">
      <c r="A12" s="285" t="s">
        <v>256</v>
      </c>
      <c r="B12" s="286"/>
      <c r="C12" s="286"/>
      <c r="D12" s="287"/>
      <c r="E12" s="147">
        <v>2010</v>
      </c>
      <c r="F12" s="43">
        <f>SUM(F13:F14)</f>
        <v>0</v>
      </c>
      <c r="G12" s="43">
        <f>SUM(G13:G14)</f>
        <v>0</v>
      </c>
      <c r="H12" s="43">
        <f>SUM(H13:H14)</f>
        <v>0</v>
      </c>
      <c r="I12" s="43">
        <f t="shared" si="0"/>
        <v>0</v>
      </c>
      <c r="J12" s="43">
        <f>SUM(J13:J14)</f>
        <v>0</v>
      </c>
      <c r="K12" s="43">
        <f>SUM(K13:K14)</f>
        <v>0</v>
      </c>
      <c r="L12" s="43">
        <f>SUM(L13:L14)</f>
        <v>0</v>
      </c>
      <c r="M12" s="43">
        <f>SUM(M13:M14)</f>
        <v>0</v>
      </c>
    </row>
    <row r="13" spans="1:13" ht="18.75" customHeight="1">
      <c r="A13" s="289" t="s">
        <v>257</v>
      </c>
      <c r="B13" s="290"/>
      <c r="C13" s="290"/>
      <c r="D13" s="291"/>
      <c r="E13" s="62">
        <v>2011</v>
      </c>
      <c r="F13" s="28" t="s">
        <v>175</v>
      </c>
      <c r="G13" s="28" t="s">
        <v>175</v>
      </c>
      <c r="H13" s="28" t="s">
        <v>175</v>
      </c>
      <c r="I13" s="33">
        <f t="shared" si="0"/>
        <v>0</v>
      </c>
      <c r="J13" s="28" t="s">
        <v>175</v>
      </c>
      <c r="K13" s="28" t="s">
        <v>175</v>
      </c>
      <c r="L13" s="28" t="s">
        <v>175</v>
      </c>
      <c r="M13" s="28" t="s">
        <v>175</v>
      </c>
    </row>
    <row r="14" spans="1:13" ht="40.5" customHeight="1">
      <c r="A14" s="289" t="s">
        <v>258</v>
      </c>
      <c r="B14" s="290"/>
      <c r="C14" s="290"/>
      <c r="D14" s="291"/>
      <c r="E14" s="62">
        <v>2012</v>
      </c>
      <c r="F14" s="28" t="s">
        <v>175</v>
      </c>
      <c r="G14" s="28" t="s">
        <v>175</v>
      </c>
      <c r="H14" s="28" t="s">
        <v>175</v>
      </c>
      <c r="I14" s="33">
        <f t="shared" si="0"/>
        <v>0</v>
      </c>
      <c r="J14" s="28" t="s">
        <v>175</v>
      </c>
      <c r="K14" s="28" t="s">
        <v>175</v>
      </c>
      <c r="L14" s="28" t="s">
        <v>175</v>
      </c>
      <c r="M14" s="28" t="s">
        <v>175</v>
      </c>
    </row>
    <row r="15" spans="1:13" ht="18.75" customHeight="1">
      <c r="A15" s="289" t="s">
        <v>259</v>
      </c>
      <c r="B15" s="290"/>
      <c r="C15" s="290"/>
      <c r="D15" s="291"/>
      <c r="E15" s="62" t="s">
        <v>260</v>
      </c>
      <c r="F15" s="28" t="s">
        <v>175</v>
      </c>
      <c r="G15" s="28" t="s">
        <v>175</v>
      </c>
      <c r="H15" s="28" t="s">
        <v>175</v>
      </c>
      <c r="I15" s="33">
        <f t="shared" si="0"/>
        <v>0</v>
      </c>
      <c r="J15" s="28" t="s">
        <v>175</v>
      </c>
      <c r="K15" s="28" t="s">
        <v>175</v>
      </c>
      <c r="L15" s="28" t="s">
        <v>175</v>
      </c>
      <c r="M15" s="28" t="s">
        <v>175</v>
      </c>
    </row>
    <row r="16" spans="1:13" ht="18.75" customHeight="1">
      <c r="A16" s="289" t="s">
        <v>261</v>
      </c>
      <c r="B16" s="290"/>
      <c r="C16" s="290"/>
      <c r="D16" s="291"/>
      <c r="E16" s="62">
        <v>2020</v>
      </c>
      <c r="F16" s="28"/>
      <c r="G16" s="28"/>
      <c r="H16" s="28"/>
      <c r="I16" s="33">
        <f t="shared" si="0"/>
        <v>0</v>
      </c>
      <c r="J16" s="28"/>
      <c r="K16" s="28"/>
      <c r="L16" s="28"/>
      <c r="M16" s="28"/>
    </row>
    <row r="17" spans="1:13" ht="18.75" customHeight="1">
      <c r="A17" s="279" t="s">
        <v>262</v>
      </c>
      <c r="B17" s="280"/>
      <c r="C17" s="280"/>
      <c r="D17" s="281"/>
      <c r="E17" s="62">
        <v>2030</v>
      </c>
      <c r="F17" s="28" t="s">
        <v>175</v>
      </c>
      <c r="G17" s="28" t="s">
        <v>175</v>
      </c>
      <c r="H17" s="28" t="s">
        <v>175</v>
      </c>
      <c r="I17" s="33">
        <f t="shared" si="0"/>
        <v>0</v>
      </c>
      <c r="J17" s="28" t="s">
        <v>175</v>
      </c>
      <c r="K17" s="28" t="s">
        <v>175</v>
      </c>
      <c r="L17" s="28" t="s">
        <v>175</v>
      </c>
      <c r="M17" s="28" t="s">
        <v>175</v>
      </c>
    </row>
    <row r="18" spans="1:13" ht="18.75" customHeight="1">
      <c r="A18" s="279" t="s">
        <v>263</v>
      </c>
      <c r="B18" s="280"/>
      <c r="C18" s="280"/>
      <c r="D18" s="281"/>
      <c r="E18" s="62">
        <v>2031</v>
      </c>
      <c r="F18" s="28" t="s">
        <v>175</v>
      </c>
      <c r="G18" s="28" t="s">
        <v>175</v>
      </c>
      <c r="H18" s="28" t="s">
        <v>175</v>
      </c>
      <c r="I18" s="33">
        <f t="shared" si="0"/>
        <v>0</v>
      </c>
      <c r="J18" s="28" t="s">
        <v>175</v>
      </c>
      <c r="K18" s="28" t="s">
        <v>175</v>
      </c>
      <c r="L18" s="28" t="s">
        <v>175</v>
      </c>
      <c r="M18" s="28" t="s">
        <v>175</v>
      </c>
    </row>
    <row r="19" spans="1:13" ht="18.75" customHeight="1">
      <c r="A19" s="279" t="s">
        <v>264</v>
      </c>
      <c r="B19" s="280"/>
      <c r="C19" s="280"/>
      <c r="D19" s="281"/>
      <c r="E19" s="62">
        <v>2040</v>
      </c>
      <c r="F19" s="28" t="s">
        <v>175</v>
      </c>
      <c r="G19" s="28" t="s">
        <v>175</v>
      </c>
      <c r="H19" s="28" t="s">
        <v>175</v>
      </c>
      <c r="I19" s="33">
        <f t="shared" si="0"/>
        <v>0</v>
      </c>
      <c r="J19" s="28" t="s">
        <v>175</v>
      </c>
      <c r="K19" s="28" t="s">
        <v>175</v>
      </c>
      <c r="L19" s="28" t="s">
        <v>175</v>
      </c>
      <c r="M19" s="28" t="s">
        <v>175</v>
      </c>
    </row>
    <row r="20" spans="1:13" ht="18.75" customHeight="1">
      <c r="A20" s="279" t="s">
        <v>265</v>
      </c>
      <c r="B20" s="280"/>
      <c r="C20" s="280"/>
      <c r="D20" s="281"/>
      <c r="E20" s="62">
        <v>2050</v>
      </c>
      <c r="F20" s="28" t="s">
        <v>175</v>
      </c>
      <c r="G20" s="28" t="s">
        <v>175</v>
      </c>
      <c r="H20" s="28" t="s">
        <v>175</v>
      </c>
      <c r="I20" s="33">
        <f t="shared" si="0"/>
        <v>0</v>
      </c>
      <c r="J20" s="28" t="s">
        <v>175</v>
      </c>
      <c r="K20" s="28" t="s">
        <v>175</v>
      </c>
      <c r="L20" s="28" t="s">
        <v>175</v>
      </c>
      <c r="M20" s="28" t="s">
        <v>175</v>
      </c>
    </row>
    <row r="21" spans="1:13" ht="18.75" customHeight="1">
      <c r="A21" s="279" t="s">
        <v>266</v>
      </c>
      <c r="B21" s="280"/>
      <c r="C21" s="280"/>
      <c r="D21" s="281"/>
      <c r="E21" s="62">
        <v>2060</v>
      </c>
      <c r="F21" s="28" t="s">
        <v>175</v>
      </c>
      <c r="G21" s="28" t="s">
        <v>175</v>
      </c>
      <c r="H21" s="28" t="s">
        <v>175</v>
      </c>
      <c r="I21" s="33">
        <f t="shared" si="0"/>
        <v>0</v>
      </c>
      <c r="J21" s="28" t="s">
        <v>175</v>
      </c>
      <c r="K21" s="28" t="s">
        <v>175</v>
      </c>
      <c r="L21" s="28" t="s">
        <v>175</v>
      </c>
      <c r="M21" s="28" t="s">
        <v>175</v>
      </c>
    </row>
    <row r="22" spans="1:13" s="64" customFormat="1" ht="24.75" customHeight="1">
      <c r="A22" s="285" t="s">
        <v>267</v>
      </c>
      <c r="B22" s="286"/>
      <c r="C22" s="286"/>
      <c r="D22" s="287"/>
      <c r="E22" s="147">
        <v>2070</v>
      </c>
      <c r="F22" s="41">
        <f t="shared" ref="F22:M22" si="2">SUM(F8,F11:F12,F16:F17,F19:F21)</f>
        <v>0</v>
      </c>
      <c r="G22" s="41">
        <f t="shared" si="2"/>
        <v>0</v>
      </c>
      <c r="H22" s="41">
        <f t="shared" si="2"/>
        <v>0</v>
      </c>
      <c r="I22" s="41">
        <f t="shared" si="2"/>
        <v>0</v>
      </c>
      <c r="J22" s="41">
        <f t="shared" si="2"/>
        <v>0</v>
      </c>
      <c r="K22" s="41">
        <f t="shared" si="2"/>
        <v>0</v>
      </c>
      <c r="L22" s="41">
        <f t="shared" si="2"/>
        <v>0</v>
      </c>
      <c r="M22" s="41">
        <f t="shared" si="2"/>
        <v>-4.5474735088646412E-13</v>
      </c>
    </row>
    <row r="23" spans="1:13" ht="27.75" customHeight="1">
      <c r="A23" s="304" t="s">
        <v>268</v>
      </c>
      <c r="B23" s="304"/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</row>
    <row r="24" spans="1:13" ht="24.75" customHeight="1">
      <c r="A24" s="285" t="s">
        <v>269</v>
      </c>
      <c r="B24" s="286"/>
      <c r="C24" s="286"/>
      <c r="D24" s="287"/>
      <c r="E24" s="147">
        <v>2110</v>
      </c>
      <c r="F24" s="41">
        <f>SUM(F25:F32)</f>
        <v>0</v>
      </c>
      <c r="G24" s="41">
        <f>SUM(G25:G32)</f>
        <v>0</v>
      </c>
      <c r="H24" s="41">
        <f>SUM(H25:H32)</f>
        <v>0</v>
      </c>
      <c r="I24" s="43">
        <f t="shared" si="0"/>
        <v>0</v>
      </c>
      <c r="J24" s="41">
        <f>SUM(J25:J32)</f>
        <v>0</v>
      </c>
      <c r="K24" s="41">
        <f>SUM(K25:K32)</f>
        <v>0</v>
      </c>
      <c r="L24" s="41">
        <f>SUM(L25:L32)</f>
        <v>0</v>
      </c>
      <c r="M24" s="41">
        <f>SUM(M25:M32)</f>
        <v>0</v>
      </c>
    </row>
    <row r="25" spans="1:13" ht="18.75" customHeight="1">
      <c r="A25" s="289" t="s">
        <v>39</v>
      </c>
      <c r="B25" s="290"/>
      <c r="C25" s="290"/>
      <c r="D25" s="291"/>
      <c r="E25" s="62">
        <v>2111</v>
      </c>
      <c r="F25" s="28"/>
      <c r="G25" s="28"/>
      <c r="H25" s="28"/>
      <c r="I25" s="33">
        <f t="shared" si="0"/>
        <v>0</v>
      </c>
      <c r="J25" s="28"/>
      <c r="K25" s="28"/>
      <c r="L25" s="28"/>
      <c r="M25" s="28"/>
    </row>
    <row r="26" spans="1:13" ht="18.75" customHeight="1">
      <c r="A26" s="289" t="s">
        <v>40</v>
      </c>
      <c r="B26" s="290"/>
      <c r="C26" s="290"/>
      <c r="D26" s="291"/>
      <c r="E26" s="62">
        <v>2112</v>
      </c>
      <c r="F26" s="28"/>
      <c r="G26" s="28"/>
      <c r="H26" s="28"/>
      <c r="I26" s="33">
        <f t="shared" si="0"/>
        <v>0</v>
      </c>
      <c r="J26" s="28"/>
      <c r="K26" s="28"/>
      <c r="L26" s="28"/>
      <c r="M26" s="28"/>
    </row>
    <row r="27" spans="1:13" ht="18.75" customHeight="1">
      <c r="A27" s="279" t="s">
        <v>41</v>
      </c>
      <c r="B27" s="280"/>
      <c r="C27" s="280"/>
      <c r="D27" s="281"/>
      <c r="E27" s="17">
        <v>2113</v>
      </c>
      <c r="F27" s="28" t="s">
        <v>175</v>
      </c>
      <c r="G27" s="28" t="s">
        <v>175</v>
      </c>
      <c r="H27" s="28" t="s">
        <v>175</v>
      </c>
      <c r="I27" s="33">
        <f>SUM(J27:M27)</f>
        <v>0</v>
      </c>
      <c r="J27" s="28" t="s">
        <v>175</v>
      </c>
      <c r="K27" s="28" t="s">
        <v>175</v>
      </c>
      <c r="L27" s="28" t="s">
        <v>175</v>
      </c>
      <c r="M27" s="28" t="s">
        <v>175</v>
      </c>
    </row>
    <row r="28" spans="1:13" ht="18.75" customHeight="1">
      <c r="A28" s="279" t="s">
        <v>270</v>
      </c>
      <c r="B28" s="280"/>
      <c r="C28" s="280"/>
      <c r="D28" s="281"/>
      <c r="E28" s="17">
        <v>2114</v>
      </c>
      <c r="F28" s="28"/>
      <c r="G28" s="28"/>
      <c r="H28" s="28"/>
      <c r="I28" s="33">
        <f t="shared" si="0"/>
        <v>0</v>
      </c>
      <c r="J28" s="28"/>
      <c r="K28" s="28"/>
      <c r="L28" s="28"/>
      <c r="M28" s="28"/>
    </row>
    <row r="29" spans="1:13" ht="18.75" customHeight="1">
      <c r="A29" s="279" t="s">
        <v>271</v>
      </c>
      <c r="B29" s="280"/>
      <c r="C29" s="280"/>
      <c r="D29" s="281"/>
      <c r="E29" s="17">
        <v>2115</v>
      </c>
      <c r="F29" s="28"/>
      <c r="G29" s="28"/>
      <c r="H29" s="28"/>
      <c r="I29" s="33">
        <f t="shared" si="0"/>
        <v>0</v>
      </c>
      <c r="J29" s="28"/>
      <c r="K29" s="28"/>
      <c r="L29" s="28"/>
      <c r="M29" s="28"/>
    </row>
    <row r="30" spans="1:13" ht="18.75" customHeight="1">
      <c r="A30" s="279" t="s">
        <v>272</v>
      </c>
      <c r="B30" s="280"/>
      <c r="C30" s="280"/>
      <c r="D30" s="281"/>
      <c r="E30" s="17">
        <v>2116</v>
      </c>
      <c r="F30" s="28"/>
      <c r="G30" s="28"/>
      <c r="H30" s="28"/>
      <c r="I30" s="33">
        <f t="shared" si="0"/>
        <v>0</v>
      </c>
      <c r="J30" s="28"/>
      <c r="K30" s="28"/>
      <c r="L30" s="28"/>
      <c r="M30" s="28"/>
    </row>
    <row r="31" spans="1:13" ht="18.75" customHeight="1">
      <c r="A31" s="279" t="s">
        <v>273</v>
      </c>
      <c r="B31" s="280"/>
      <c r="C31" s="280"/>
      <c r="D31" s="281"/>
      <c r="E31" s="17">
        <v>2117</v>
      </c>
      <c r="F31" s="28"/>
      <c r="G31" s="28"/>
      <c r="H31" s="28"/>
      <c r="I31" s="33">
        <f t="shared" si="0"/>
        <v>0</v>
      </c>
      <c r="J31" s="28"/>
      <c r="K31" s="28"/>
      <c r="L31" s="28"/>
      <c r="M31" s="28"/>
    </row>
    <row r="32" spans="1:13" ht="18.75" customHeight="1">
      <c r="A32" s="279" t="s">
        <v>274</v>
      </c>
      <c r="B32" s="280"/>
      <c r="C32" s="280"/>
      <c r="D32" s="281"/>
      <c r="E32" s="17">
        <v>2118</v>
      </c>
      <c r="F32" s="28"/>
      <c r="G32" s="28"/>
      <c r="H32" s="28"/>
      <c r="I32" s="33">
        <f t="shared" si="0"/>
        <v>0</v>
      </c>
      <c r="J32" s="28"/>
      <c r="K32" s="28"/>
      <c r="L32" s="28"/>
      <c r="M32" s="28"/>
    </row>
    <row r="33" spans="1:13" ht="24" customHeight="1">
      <c r="A33" s="285" t="s">
        <v>275</v>
      </c>
      <c r="B33" s="286"/>
      <c r="C33" s="286"/>
      <c r="D33" s="287"/>
      <c r="E33" s="38">
        <v>2120</v>
      </c>
      <c r="F33" s="41">
        <f>SUM(F34:F37)</f>
        <v>0</v>
      </c>
      <c r="G33" s="172">
        <f>SUM(G34:G37)</f>
        <v>994.6</v>
      </c>
      <c r="H33" s="172">
        <f>SUM(H34:H37)</f>
        <v>931.1</v>
      </c>
      <c r="I33" s="174">
        <f t="shared" si="0"/>
        <v>1524.5</v>
      </c>
      <c r="J33" s="172">
        <f>SUM(J34:J37)</f>
        <v>385.4</v>
      </c>
      <c r="K33" s="172">
        <f>SUM(K34:K37)</f>
        <v>392.6</v>
      </c>
      <c r="L33" s="172">
        <f>SUM(L34:L37)</f>
        <v>377.7</v>
      </c>
      <c r="M33" s="172">
        <f>SUM(M34:M37)</f>
        <v>368.8</v>
      </c>
    </row>
    <row r="34" spans="1:13" ht="18.600000000000001" customHeight="1">
      <c r="A34" s="279" t="s">
        <v>273</v>
      </c>
      <c r="B34" s="280"/>
      <c r="C34" s="280"/>
      <c r="D34" s="281"/>
      <c r="E34" s="17">
        <v>2121</v>
      </c>
      <c r="F34" s="28"/>
      <c r="G34" s="170">
        <v>994.6</v>
      </c>
      <c r="H34" s="170">
        <v>931.1</v>
      </c>
      <c r="I34" s="173">
        <f t="shared" si="0"/>
        <v>1524.5</v>
      </c>
      <c r="J34" s="170">
        <v>385.4</v>
      </c>
      <c r="K34" s="170">
        <v>392.6</v>
      </c>
      <c r="L34" s="170">
        <v>377.7</v>
      </c>
      <c r="M34" s="170">
        <v>368.8</v>
      </c>
    </row>
    <row r="35" spans="1:13" ht="18.600000000000001" customHeight="1">
      <c r="A35" s="279" t="s">
        <v>276</v>
      </c>
      <c r="B35" s="280"/>
      <c r="C35" s="280"/>
      <c r="D35" s="281"/>
      <c r="E35" s="17">
        <v>2122</v>
      </c>
      <c r="F35" s="28"/>
      <c r="G35" s="28"/>
      <c r="H35" s="28"/>
      <c r="I35" s="173">
        <f t="shared" si="0"/>
        <v>0</v>
      </c>
      <c r="J35" s="170"/>
      <c r="K35" s="170"/>
      <c r="L35" s="170"/>
      <c r="M35" s="170"/>
    </row>
    <row r="36" spans="1:13" ht="18.600000000000001" customHeight="1">
      <c r="A36" s="279" t="s">
        <v>277</v>
      </c>
      <c r="B36" s="280"/>
      <c r="C36" s="280"/>
      <c r="D36" s="281"/>
      <c r="E36" s="17">
        <v>2123</v>
      </c>
      <c r="F36" s="28"/>
      <c r="G36" s="28"/>
      <c r="H36" s="28"/>
      <c r="I36" s="33">
        <f t="shared" si="0"/>
        <v>0</v>
      </c>
      <c r="J36" s="28"/>
      <c r="K36" s="28"/>
      <c r="L36" s="28"/>
      <c r="M36" s="28"/>
    </row>
    <row r="37" spans="1:13" ht="18.600000000000001" customHeight="1">
      <c r="A37" s="279" t="s">
        <v>274</v>
      </c>
      <c r="B37" s="280"/>
      <c r="C37" s="280"/>
      <c r="D37" s="281"/>
      <c r="E37" s="17">
        <v>2124</v>
      </c>
      <c r="F37" s="28"/>
      <c r="G37" s="28"/>
      <c r="H37" s="28"/>
      <c r="I37" s="33">
        <f t="shared" si="0"/>
        <v>0</v>
      </c>
      <c r="J37" s="28"/>
      <c r="K37" s="28"/>
      <c r="L37" s="28"/>
      <c r="M37" s="28"/>
    </row>
    <row r="38" spans="1:13" ht="24" customHeight="1">
      <c r="A38" s="285" t="s">
        <v>278</v>
      </c>
      <c r="B38" s="286"/>
      <c r="C38" s="286"/>
      <c r="D38" s="287"/>
      <c r="E38" s="38">
        <v>2130</v>
      </c>
      <c r="F38" s="41">
        <f>SUM(F39:F43)</f>
        <v>0</v>
      </c>
      <c r="G38" s="172">
        <f>SUM(G39:G43)</f>
        <v>1215</v>
      </c>
      <c r="H38" s="172">
        <f>SUM(H39:H43)</f>
        <v>1138</v>
      </c>
      <c r="I38" s="174">
        <f t="shared" si="0"/>
        <v>1860.3</v>
      </c>
      <c r="J38" s="172">
        <f>SUM(J39:J43)</f>
        <v>471</v>
      </c>
      <c r="K38" s="172">
        <f>SUM(K39:K43)</f>
        <v>479.9</v>
      </c>
      <c r="L38" s="172">
        <f>SUM(L39:L43)</f>
        <v>461.6</v>
      </c>
      <c r="M38" s="172">
        <f>SUM(M39:M43)</f>
        <v>447.8</v>
      </c>
    </row>
    <row r="39" spans="1:13" ht="18.75" customHeight="1">
      <c r="A39" s="279" t="s">
        <v>42</v>
      </c>
      <c r="B39" s="280"/>
      <c r="C39" s="280"/>
      <c r="D39" s="281"/>
      <c r="E39" s="17">
        <v>2131</v>
      </c>
      <c r="F39" s="28"/>
      <c r="G39" s="28"/>
      <c r="H39" s="28"/>
      <c r="I39" s="33">
        <f>SUM(J39:M39)</f>
        <v>0</v>
      </c>
      <c r="J39" s="28"/>
      <c r="K39" s="28"/>
      <c r="L39" s="28"/>
      <c r="M39" s="28"/>
    </row>
    <row r="40" spans="1:13" ht="41.25" customHeight="1">
      <c r="A40" s="279" t="s">
        <v>43</v>
      </c>
      <c r="B40" s="280"/>
      <c r="C40" s="280"/>
      <c r="D40" s="281"/>
      <c r="E40" s="17">
        <v>2132</v>
      </c>
      <c r="F40" s="28"/>
      <c r="G40" s="28"/>
      <c r="H40" s="28"/>
      <c r="I40" s="33">
        <f t="shared" si="0"/>
        <v>0</v>
      </c>
      <c r="J40" s="28"/>
      <c r="K40" s="28"/>
      <c r="L40" s="28"/>
      <c r="M40" s="28"/>
    </row>
    <row r="41" spans="1:13" ht="18.75" customHeight="1">
      <c r="A41" s="279" t="s">
        <v>279</v>
      </c>
      <c r="B41" s="280"/>
      <c r="C41" s="280"/>
      <c r="D41" s="281"/>
      <c r="E41" s="17">
        <v>2133</v>
      </c>
      <c r="F41" s="28"/>
      <c r="G41" s="170"/>
      <c r="H41" s="170"/>
      <c r="I41" s="33">
        <f t="shared" si="0"/>
        <v>0</v>
      </c>
      <c r="J41" s="28"/>
      <c r="K41" s="28"/>
      <c r="L41" s="28"/>
      <c r="M41" s="28"/>
    </row>
    <row r="42" spans="1:13" ht="18.75" customHeight="1">
      <c r="A42" s="279" t="s">
        <v>280</v>
      </c>
      <c r="B42" s="280"/>
      <c r="C42" s="280"/>
      <c r="D42" s="281"/>
      <c r="E42" s="17">
        <v>2134</v>
      </c>
      <c r="F42" s="28"/>
      <c r="G42" s="170">
        <v>1215</v>
      </c>
      <c r="H42" s="170">
        <v>1138</v>
      </c>
      <c r="I42" s="173">
        <f t="shared" si="0"/>
        <v>1860.3</v>
      </c>
      <c r="J42" s="170">
        <v>471</v>
      </c>
      <c r="K42" s="170">
        <v>479.9</v>
      </c>
      <c r="L42" s="170">
        <v>461.6</v>
      </c>
      <c r="M42" s="170">
        <v>447.8</v>
      </c>
    </row>
    <row r="43" spans="1:13" ht="18.75" customHeight="1">
      <c r="A43" s="279" t="s">
        <v>281</v>
      </c>
      <c r="B43" s="280"/>
      <c r="C43" s="280"/>
      <c r="D43" s="281"/>
      <c r="E43" s="17">
        <v>2135</v>
      </c>
      <c r="F43" s="28"/>
      <c r="G43" s="170"/>
      <c r="H43" s="170"/>
      <c r="I43" s="33">
        <f t="shared" si="0"/>
        <v>0</v>
      </c>
      <c r="J43" s="28"/>
      <c r="K43" s="28"/>
      <c r="L43" s="28"/>
      <c r="M43" s="28"/>
    </row>
    <row r="44" spans="1:13" ht="18.75" customHeight="1">
      <c r="A44" s="285" t="s">
        <v>282</v>
      </c>
      <c r="B44" s="286"/>
      <c r="C44" s="286"/>
      <c r="D44" s="287"/>
      <c r="E44" s="38">
        <v>2140</v>
      </c>
      <c r="F44" s="41">
        <f>SUM(F45,F46)</f>
        <v>0</v>
      </c>
      <c r="G44" s="41">
        <f>SUM(G45,G46)</f>
        <v>0</v>
      </c>
      <c r="H44" s="41">
        <f>SUM(H45,H46)</f>
        <v>0</v>
      </c>
      <c r="I44" s="43">
        <f t="shared" si="0"/>
        <v>0</v>
      </c>
      <c r="J44" s="41">
        <v>0</v>
      </c>
      <c r="K44" s="41">
        <v>0</v>
      </c>
      <c r="L44" s="41">
        <v>0</v>
      </c>
      <c r="M44" s="41">
        <v>0</v>
      </c>
    </row>
    <row r="45" spans="1:13" ht="37.5" customHeight="1">
      <c r="A45" s="279" t="s">
        <v>283</v>
      </c>
      <c r="B45" s="280"/>
      <c r="C45" s="280"/>
      <c r="D45" s="281"/>
      <c r="E45" s="17">
        <v>2141</v>
      </c>
      <c r="F45" s="28"/>
      <c r="G45" s="28"/>
      <c r="H45" s="28"/>
      <c r="I45" s="33">
        <f t="shared" si="0"/>
        <v>0</v>
      </c>
      <c r="J45" s="28"/>
      <c r="K45" s="28"/>
      <c r="L45" s="28"/>
      <c r="M45" s="28"/>
    </row>
    <row r="46" spans="1:13" ht="18.75" customHeight="1">
      <c r="A46" s="279" t="s">
        <v>284</v>
      </c>
      <c r="B46" s="280"/>
      <c r="C46" s="280"/>
      <c r="D46" s="281"/>
      <c r="E46" s="17">
        <v>2142</v>
      </c>
      <c r="F46" s="28"/>
      <c r="G46" s="28"/>
      <c r="H46" s="28"/>
      <c r="I46" s="33">
        <f t="shared" si="0"/>
        <v>0</v>
      </c>
      <c r="J46" s="28"/>
      <c r="K46" s="28"/>
      <c r="L46" s="28"/>
      <c r="M46" s="28"/>
    </row>
    <row r="47" spans="1:13" ht="26.25" customHeight="1">
      <c r="A47" s="285" t="s">
        <v>44</v>
      </c>
      <c r="B47" s="286"/>
      <c r="C47" s="286"/>
      <c r="D47" s="287"/>
      <c r="E47" s="38">
        <v>2200</v>
      </c>
      <c r="F47" s="41">
        <f>SUM(F24,F33,F38,F44)</f>
        <v>0</v>
      </c>
      <c r="G47" s="172">
        <f>SUM(G24,G33,G38,G44)</f>
        <v>2209.6</v>
      </c>
      <c r="H47" s="172">
        <f>SUM(H24,H33,H38,H44)</f>
        <v>2069.1</v>
      </c>
      <c r="I47" s="174">
        <f t="shared" si="0"/>
        <v>3384.7999999999997</v>
      </c>
      <c r="J47" s="172">
        <f>SUM(J24,J33,J38,J44)</f>
        <v>856.4</v>
      </c>
      <c r="K47" s="172">
        <f>SUM(K24,K33,K38,K44)</f>
        <v>872.5</v>
      </c>
      <c r="L47" s="172">
        <f>SUM(L24,L33,L38,L44)</f>
        <v>839.3</v>
      </c>
      <c r="M47" s="172">
        <f>SUM(M24,M33,M38,M44)</f>
        <v>816.6</v>
      </c>
    </row>
    <row r="48" spans="1:13" ht="15" customHeight="1">
      <c r="A48" s="57"/>
      <c r="B48" s="57"/>
      <c r="C48" s="57"/>
      <c r="D48" s="57"/>
      <c r="E48" s="56"/>
      <c r="F48" s="58"/>
      <c r="G48" s="59"/>
      <c r="H48" s="59"/>
      <c r="I48" s="58"/>
      <c r="J48" s="59"/>
      <c r="K48" s="59"/>
      <c r="L48" s="59"/>
      <c r="M48" s="59"/>
    </row>
    <row r="49" spans="1:13" ht="11.25" customHeight="1">
      <c r="A49" s="57"/>
      <c r="B49" s="57"/>
      <c r="C49" s="57"/>
      <c r="D49" s="57"/>
      <c r="E49" s="56"/>
      <c r="F49" s="58"/>
      <c r="G49" s="59"/>
      <c r="H49" s="59"/>
      <c r="I49" s="58"/>
      <c r="J49" s="59"/>
      <c r="K49" s="59"/>
      <c r="L49" s="59"/>
      <c r="M49" s="59"/>
    </row>
    <row r="50" spans="1:13" ht="46.5" customHeight="1">
      <c r="A50" s="186" t="s">
        <v>431</v>
      </c>
      <c r="B50" s="167"/>
      <c r="C50" s="167"/>
      <c r="D50" s="167"/>
      <c r="E50" s="99"/>
      <c r="F50" s="282" t="s">
        <v>145</v>
      </c>
      <c r="G50" s="282"/>
      <c r="H50" s="282"/>
      <c r="I50" s="282"/>
      <c r="J50" s="98"/>
      <c r="K50" s="288" t="s">
        <v>415</v>
      </c>
      <c r="L50" s="288"/>
      <c r="M50" s="288"/>
    </row>
    <row r="51" spans="1:13" ht="22.5" customHeight="1">
      <c r="A51" s="97" t="s">
        <v>285</v>
      </c>
      <c r="B51" s="97"/>
      <c r="C51" s="97"/>
      <c r="D51" s="97"/>
      <c r="E51" s="100"/>
      <c r="F51" s="284" t="s">
        <v>286</v>
      </c>
      <c r="G51" s="284"/>
      <c r="H51" s="284"/>
      <c r="I51" s="284"/>
      <c r="J51" s="97"/>
      <c r="K51" s="283" t="s">
        <v>148</v>
      </c>
      <c r="L51" s="283"/>
      <c r="M51" s="283"/>
    </row>
  </sheetData>
  <mergeCells count="54">
    <mergeCell ref="A2:M2"/>
    <mergeCell ref="E4:E5"/>
    <mergeCell ref="F4:F5"/>
    <mergeCell ref="G4:G5"/>
    <mergeCell ref="H4:H5"/>
    <mergeCell ref="I4:I5"/>
    <mergeCell ref="J4:M4"/>
    <mergeCell ref="A4:D5"/>
    <mergeCell ref="A19:D19"/>
    <mergeCell ref="A20:D20"/>
    <mergeCell ref="A21:D21"/>
    <mergeCell ref="A22:D22"/>
    <mergeCell ref="A24:D24"/>
    <mergeCell ref="A23:M23"/>
    <mergeCell ref="A18:D18"/>
    <mergeCell ref="A7:M7"/>
    <mergeCell ref="A14:D14"/>
    <mergeCell ref="A15:D15"/>
    <mergeCell ref="A16:D16"/>
    <mergeCell ref="A17:D17"/>
    <mergeCell ref="A6:D6"/>
    <mergeCell ref="A8:D8"/>
    <mergeCell ref="A9:D9"/>
    <mergeCell ref="A12:D12"/>
    <mergeCell ref="A13:D13"/>
    <mergeCell ref="A11:D11"/>
    <mergeCell ref="A10:D1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F50:I50"/>
    <mergeCell ref="K51:M51"/>
    <mergeCell ref="F51:I51"/>
    <mergeCell ref="A44:D44"/>
    <mergeCell ref="A45:D45"/>
    <mergeCell ref="A46:D46"/>
    <mergeCell ref="A47:D47"/>
    <mergeCell ref="K50:M50"/>
    <mergeCell ref="A40:D40"/>
    <mergeCell ref="A41:D41"/>
    <mergeCell ref="A42:D42"/>
    <mergeCell ref="A43:D43"/>
    <mergeCell ref="A31:D31"/>
    <mergeCell ref="A32:D32"/>
    <mergeCell ref="A39:D39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4BF2D-7F7F-4633-BE5C-6E4E7730F80B}">
  <dimension ref="A1:Q88"/>
  <sheetViews>
    <sheetView topLeftCell="A10" zoomScale="65" zoomScaleNormal="65" zoomScaleSheetLayoutView="56" workbookViewId="0">
      <selection activeCell="O90" sqref="O90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15" t="s">
        <v>287</v>
      </c>
      <c r="B1" s="315"/>
      <c r="C1" s="315"/>
      <c r="D1" s="315"/>
      <c r="E1" s="315"/>
      <c r="F1" s="315"/>
      <c r="G1" s="315"/>
      <c r="H1" s="315"/>
      <c r="I1" s="315"/>
      <c r="J1" s="315"/>
    </row>
    <row r="2" spans="1:10" ht="18.75">
      <c r="A2" s="164"/>
      <c r="B2" s="164"/>
      <c r="C2" s="164"/>
      <c r="D2" s="164"/>
      <c r="E2" s="164"/>
      <c r="F2" s="164"/>
      <c r="G2" s="164"/>
      <c r="H2" s="164"/>
      <c r="I2" s="164"/>
      <c r="J2" s="164"/>
    </row>
    <row r="3" spans="1:10" ht="41.25" customHeight="1">
      <c r="A3" s="316" t="s">
        <v>23</v>
      </c>
      <c r="B3" s="307" t="s">
        <v>288</v>
      </c>
      <c r="C3" s="307" t="s">
        <v>251</v>
      </c>
      <c r="D3" s="307" t="s">
        <v>435</v>
      </c>
      <c r="E3" s="307" t="s">
        <v>436</v>
      </c>
      <c r="F3" s="209" t="s">
        <v>418</v>
      </c>
      <c r="G3" s="209" t="s">
        <v>168</v>
      </c>
      <c r="H3" s="209"/>
      <c r="I3" s="209"/>
      <c r="J3" s="209"/>
    </row>
    <row r="4" spans="1:10" ht="45.75" customHeight="1">
      <c r="A4" s="317"/>
      <c r="B4" s="307"/>
      <c r="C4" s="307"/>
      <c r="D4" s="307"/>
      <c r="E4" s="307"/>
      <c r="F4" s="209"/>
      <c r="G4" s="160" t="s">
        <v>170</v>
      </c>
      <c r="H4" s="160" t="s">
        <v>171</v>
      </c>
      <c r="I4" s="160" t="s">
        <v>172</v>
      </c>
      <c r="J4" s="160" t="s">
        <v>173</v>
      </c>
    </row>
    <row r="5" spans="1:10" ht="18.75" customHeight="1">
      <c r="A5" s="61">
        <v>1</v>
      </c>
      <c r="B5" s="160">
        <v>2</v>
      </c>
      <c r="C5" s="160">
        <v>3</v>
      </c>
      <c r="D5" s="160">
        <v>4</v>
      </c>
      <c r="E5" s="160">
        <v>5</v>
      </c>
      <c r="F5" s="160">
        <v>6</v>
      </c>
      <c r="G5" s="160">
        <v>7</v>
      </c>
      <c r="H5" s="160">
        <v>8</v>
      </c>
      <c r="I5" s="160">
        <v>9</v>
      </c>
      <c r="J5" s="160">
        <v>10</v>
      </c>
    </row>
    <row r="6" spans="1:10" ht="28.5" customHeight="1">
      <c r="A6" s="162" t="s">
        <v>289</v>
      </c>
      <c r="B6" s="163"/>
      <c r="C6" s="241"/>
      <c r="D6" s="241"/>
      <c r="E6" s="241"/>
      <c r="F6" s="241"/>
      <c r="G6" s="241"/>
      <c r="H6" s="241"/>
      <c r="I6" s="241"/>
      <c r="J6" s="241"/>
    </row>
    <row r="7" spans="1:10" ht="18.75" customHeight="1">
      <c r="A7" s="67" t="s">
        <v>290</v>
      </c>
      <c r="B7" s="71">
        <v>3000</v>
      </c>
      <c r="C7" s="41">
        <f t="shared" ref="C7:J7" si="0">SUM(C8:C9,C11,C14:C15,C19)</f>
        <v>0</v>
      </c>
      <c r="D7" s="172">
        <f t="shared" si="0"/>
        <v>25920.2</v>
      </c>
      <c r="E7" s="172">
        <f t="shared" si="0"/>
        <v>12600.8</v>
      </c>
      <c r="F7" s="172">
        <f t="shared" si="0"/>
        <v>25126</v>
      </c>
      <c r="G7" s="172">
        <f t="shared" si="0"/>
        <v>9077.5</v>
      </c>
      <c r="H7" s="172">
        <f t="shared" si="0"/>
        <v>9005.9000000000015</v>
      </c>
      <c r="I7" s="172">
        <f t="shared" si="0"/>
        <v>3480</v>
      </c>
      <c r="J7" s="172">
        <f t="shared" si="0"/>
        <v>3562.6</v>
      </c>
    </row>
    <row r="8" spans="1:10" ht="18.75" customHeight="1">
      <c r="A8" s="5" t="s">
        <v>291</v>
      </c>
      <c r="B8" s="6">
        <v>3010</v>
      </c>
      <c r="C8" s="28"/>
      <c r="D8" s="28"/>
      <c r="E8" s="28"/>
      <c r="F8" s="33">
        <f t="shared" ref="F8:F74" si="1">SUM(G8:J8)</f>
        <v>0</v>
      </c>
      <c r="G8" s="28"/>
      <c r="H8" s="28"/>
      <c r="I8" s="28"/>
      <c r="J8" s="28"/>
    </row>
    <row r="9" spans="1:10" ht="18.75" customHeight="1">
      <c r="A9" s="5" t="s">
        <v>292</v>
      </c>
      <c r="B9" s="6">
        <v>3020</v>
      </c>
      <c r="C9" s="28"/>
      <c r="D9" s="28"/>
      <c r="E9" s="28"/>
      <c r="F9" s="33">
        <f t="shared" si="1"/>
        <v>0</v>
      </c>
      <c r="G9" s="28"/>
      <c r="H9" s="28"/>
      <c r="I9" s="28"/>
      <c r="J9" s="28"/>
    </row>
    <row r="10" spans="1:10" ht="18.75" customHeight="1">
      <c r="A10" s="5" t="s">
        <v>293</v>
      </c>
      <c r="B10" s="6">
        <v>3030</v>
      </c>
      <c r="C10" s="28"/>
      <c r="D10" s="28"/>
      <c r="E10" s="28"/>
      <c r="F10" s="33">
        <f t="shared" si="1"/>
        <v>0</v>
      </c>
      <c r="G10" s="28"/>
      <c r="H10" s="28"/>
      <c r="I10" s="28"/>
      <c r="J10" s="28"/>
    </row>
    <row r="11" spans="1:10" ht="18.75" customHeight="1">
      <c r="A11" s="5" t="s">
        <v>294</v>
      </c>
      <c r="B11" s="6">
        <v>3040</v>
      </c>
      <c r="C11" s="28"/>
      <c r="D11" s="170">
        <f>D12+D13</f>
        <v>25920.2</v>
      </c>
      <c r="E11" s="170">
        <f>E12+E13</f>
        <v>12600.8</v>
      </c>
      <c r="F11" s="173">
        <f t="shared" si="1"/>
        <v>25126</v>
      </c>
      <c r="G11" s="170">
        <f>G12+G13</f>
        <v>9077.5</v>
      </c>
      <c r="H11" s="170">
        <f>H12+H13</f>
        <v>9005.9000000000015</v>
      </c>
      <c r="I11" s="170">
        <f>I12+I13</f>
        <v>3480</v>
      </c>
      <c r="J11" s="170">
        <f>J12</f>
        <v>3562.6</v>
      </c>
    </row>
    <row r="12" spans="1:10" ht="18.75" customHeight="1">
      <c r="A12" s="5" t="s">
        <v>295</v>
      </c>
      <c r="B12" s="6">
        <v>3041</v>
      </c>
      <c r="C12" s="28"/>
      <c r="D12" s="170">
        <v>9973.1</v>
      </c>
      <c r="E12" s="170">
        <v>8329.5</v>
      </c>
      <c r="F12" s="173">
        <f t="shared" si="1"/>
        <v>14068.800000000001</v>
      </c>
      <c r="G12" s="170">
        <v>3501.5</v>
      </c>
      <c r="H12" s="170">
        <v>3570.3</v>
      </c>
      <c r="I12" s="170">
        <v>3434.4</v>
      </c>
      <c r="J12" s="170">
        <v>3562.6</v>
      </c>
    </row>
    <row r="13" spans="1:10" ht="18.75" customHeight="1">
      <c r="A13" s="5" t="s">
        <v>296</v>
      </c>
      <c r="B13" s="6">
        <v>3042</v>
      </c>
      <c r="C13" s="28"/>
      <c r="D13" s="170">
        <v>15947.1</v>
      </c>
      <c r="E13" s="170">
        <v>4271.3</v>
      </c>
      <c r="F13" s="173">
        <f t="shared" si="1"/>
        <v>11057.2</v>
      </c>
      <c r="G13" s="170">
        <v>5576</v>
      </c>
      <c r="H13" s="170">
        <v>5435.6</v>
      </c>
      <c r="I13" s="170">
        <v>45.6</v>
      </c>
      <c r="J13" s="184"/>
    </row>
    <row r="14" spans="1:10" ht="18.75" customHeight="1">
      <c r="A14" s="5" t="s">
        <v>297</v>
      </c>
      <c r="B14" s="6">
        <v>3050</v>
      </c>
      <c r="C14" s="28"/>
      <c r="D14" s="28"/>
      <c r="E14" s="28"/>
      <c r="F14" s="33">
        <f t="shared" si="1"/>
        <v>0</v>
      </c>
      <c r="G14" s="28"/>
      <c r="H14" s="28"/>
      <c r="I14" s="28"/>
      <c r="J14" s="28"/>
    </row>
    <row r="15" spans="1:10" ht="18.75" customHeight="1">
      <c r="A15" s="5" t="s">
        <v>298</v>
      </c>
      <c r="B15" s="6">
        <v>3060</v>
      </c>
      <c r="C15" s="33">
        <f>SUM(C16:C18)</f>
        <v>0</v>
      </c>
      <c r="D15" s="33">
        <f>SUM(D16:D18)</f>
        <v>0</v>
      </c>
      <c r="E15" s="33">
        <f>SUM(E16:E18)</f>
        <v>0</v>
      </c>
      <c r="F15" s="33">
        <f t="shared" si="1"/>
        <v>0</v>
      </c>
      <c r="G15" s="33">
        <f>SUM(G16:G18)</f>
        <v>0</v>
      </c>
      <c r="H15" s="33">
        <f>SUM(H16:H18)</f>
        <v>0</v>
      </c>
      <c r="I15" s="33">
        <f>SUM(I16:I18)</f>
        <v>0</v>
      </c>
      <c r="J15" s="33">
        <f>SUM(J16:J18)</f>
        <v>0</v>
      </c>
    </row>
    <row r="16" spans="1:10" ht="18.75" customHeight="1">
      <c r="A16" s="5" t="s">
        <v>299</v>
      </c>
      <c r="B16" s="62">
        <v>3061</v>
      </c>
      <c r="C16" s="28"/>
      <c r="D16" s="28"/>
      <c r="E16" s="28"/>
      <c r="F16" s="33">
        <f t="shared" si="1"/>
        <v>0</v>
      </c>
      <c r="G16" s="28"/>
      <c r="H16" s="28"/>
      <c r="I16" s="28"/>
      <c r="J16" s="28"/>
    </row>
    <row r="17" spans="1:10" ht="18.75" customHeight="1">
      <c r="A17" s="5" t="s">
        <v>300</v>
      </c>
      <c r="B17" s="62">
        <v>3062</v>
      </c>
      <c r="C17" s="28"/>
      <c r="D17" s="28"/>
      <c r="E17" s="28"/>
      <c r="F17" s="33">
        <f t="shared" si="1"/>
        <v>0</v>
      </c>
      <c r="G17" s="28"/>
      <c r="H17" s="28"/>
      <c r="I17" s="28"/>
      <c r="J17" s="28"/>
    </row>
    <row r="18" spans="1:10" ht="18.75" customHeight="1">
      <c r="A18" s="5" t="s">
        <v>301</v>
      </c>
      <c r="B18" s="62">
        <v>3063</v>
      </c>
      <c r="C18" s="28"/>
      <c r="D18" s="28"/>
      <c r="E18" s="28"/>
      <c r="F18" s="33">
        <f t="shared" si="1"/>
        <v>0</v>
      </c>
      <c r="G18" s="28"/>
      <c r="H18" s="28"/>
      <c r="I18" s="28"/>
      <c r="J18" s="28"/>
    </row>
    <row r="19" spans="1:10" ht="18.75" customHeight="1">
      <c r="A19" s="5" t="s">
        <v>302</v>
      </c>
      <c r="B19" s="6">
        <v>3070</v>
      </c>
      <c r="C19" s="28"/>
      <c r="D19" s="28"/>
      <c r="E19" s="28"/>
      <c r="F19" s="33">
        <f t="shared" si="1"/>
        <v>0</v>
      </c>
      <c r="G19" s="28"/>
      <c r="H19" s="28"/>
      <c r="I19" s="28"/>
      <c r="J19" s="28"/>
    </row>
    <row r="20" spans="1:10" ht="18.75" customHeight="1">
      <c r="A20" s="7" t="s">
        <v>303</v>
      </c>
      <c r="B20" s="8">
        <v>3100</v>
      </c>
      <c r="C20" s="41">
        <f>SUM(C21:C24,C28,C38,C40)</f>
        <v>0</v>
      </c>
      <c r="D20" s="172">
        <f>SUM(D21:D24,D28,D38,D40)</f>
        <v>-9891.4</v>
      </c>
      <c r="E20" s="172">
        <f>SUM(E21:E24,E28,E38,E40)</f>
        <v>-7817.9</v>
      </c>
      <c r="F20" s="174">
        <f t="shared" si="1"/>
        <v>-14021.300000000001</v>
      </c>
      <c r="G20" s="172">
        <f>SUM(G21:G24,G28,G38,G40)</f>
        <v>-3501.5</v>
      </c>
      <c r="H20" s="172">
        <f>SUM(H21:H24,H28,H38,H40)</f>
        <v>-3522.8</v>
      </c>
      <c r="I20" s="172">
        <f>SUM(I21:I24,I28,I38,I40)</f>
        <v>-3434.3999999999996</v>
      </c>
      <c r="J20" s="172">
        <f>SUM(J21:J24,J28,J38,J40)</f>
        <v>-3562.6000000000004</v>
      </c>
    </row>
    <row r="21" spans="1:10" ht="18.75" customHeight="1">
      <c r="A21" s="5" t="s">
        <v>304</v>
      </c>
      <c r="B21" s="72">
        <v>3110</v>
      </c>
      <c r="C21" s="28" t="s">
        <v>175</v>
      </c>
      <c r="D21" s="170">
        <v>-3119.3</v>
      </c>
      <c r="E21" s="170">
        <v>-1483.1</v>
      </c>
      <c r="F21" s="173">
        <f t="shared" si="1"/>
        <v>-3498.6000000000004</v>
      </c>
      <c r="G21" s="170">
        <v>-823.7</v>
      </c>
      <c r="H21" s="170">
        <v>-810.6</v>
      </c>
      <c r="I21" s="170">
        <v>-828.6</v>
      </c>
      <c r="J21" s="170">
        <v>-1035.7</v>
      </c>
    </row>
    <row r="22" spans="1:10" ht="18.75" customHeight="1">
      <c r="A22" s="5" t="s">
        <v>305</v>
      </c>
      <c r="B22" s="72">
        <v>3120</v>
      </c>
      <c r="C22" s="28" t="s">
        <v>175</v>
      </c>
      <c r="D22" s="170">
        <v>-5525.7</v>
      </c>
      <c r="E22" s="170">
        <v>-5172.8</v>
      </c>
      <c r="F22" s="173">
        <f t="shared" si="1"/>
        <v>-8469.4</v>
      </c>
      <c r="G22" s="170">
        <v>-2141.3000000000002</v>
      </c>
      <c r="H22" s="170">
        <v>-2181.3000000000002</v>
      </c>
      <c r="I22" s="170">
        <v>-2098.1999999999998</v>
      </c>
      <c r="J22" s="170">
        <v>-2048.6</v>
      </c>
    </row>
    <row r="23" spans="1:10" ht="18.75" customHeight="1">
      <c r="A23" s="5" t="s">
        <v>178</v>
      </c>
      <c r="B23" s="72">
        <v>3130</v>
      </c>
      <c r="C23" s="28" t="s">
        <v>175</v>
      </c>
      <c r="D23" s="170">
        <v>-1215</v>
      </c>
      <c r="E23" s="170">
        <v>-1138</v>
      </c>
      <c r="F23" s="173">
        <f t="shared" si="1"/>
        <v>-1860.3</v>
      </c>
      <c r="G23" s="170">
        <v>-471</v>
      </c>
      <c r="H23" s="170">
        <v>-479.9</v>
      </c>
      <c r="I23" s="170">
        <v>-461.6</v>
      </c>
      <c r="J23" s="170">
        <v>-447.8</v>
      </c>
    </row>
    <row r="24" spans="1:10" ht="18.75" customHeight="1">
      <c r="A24" s="5" t="s">
        <v>306</v>
      </c>
      <c r="B24" s="72">
        <v>3140</v>
      </c>
      <c r="C24" s="33">
        <f>SUM(C25:C27)</f>
        <v>0</v>
      </c>
      <c r="D24" s="33">
        <f>SUM(D25:D27)</f>
        <v>0</v>
      </c>
      <c r="E24" s="33">
        <f>SUM(E25:E27)</f>
        <v>0</v>
      </c>
      <c r="F24" s="33">
        <f t="shared" si="1"/>
        <v>0</v>
      </c>
      <c r="G24" s="33">
        <f>SUM(G25:G27)</f>
        <v>0</v>
      </c>
      <c r="H24" s="33">
        <f>SUM(H25:H27)</f>
        <v>0</v>
      </c>
      <c r="I24" s="33">
        <f>SUM(I25:I27)</f>
        <v>0</v>
      </c>
      <c r="J24" s="33">
        <f>SUM(J25:J27)</f>
        <v>0</v>
      </c>
    </row>
    <row r="25" spans="1:10" ht="18.75" customHeight="1">
      <c r="A25" s="5" t="s">
        <v>299</v>
      </c>
      <c r="B25" s="121">
        <v>3141</v>
      </c>
      <c r="C25" s="28" t="s">
        <v>175</v>
      </c>
      <c r="D25" s="28" t="s">
        <v>175</v>
      </c>
      <c r="E25" s="28" t="s">
        <v>175</v>
      </c>
      <c r="F25" s="33">
        <f t="shared" si="1"/>
        <v>0</v>
      </c>
      <c r="G25" s="28" t="s">
        <v>175</v>
      </c>
      <c r="H25" s="28" t="s">
        <v>175</v>
      </c>
      <c r="I25" s="28" t="s">
        <v>175</v>
      </c>
      <c r="J25" s="28" t="s">
        <v>175</v>
      </c>
    </row>
    <row r="26" spans="1:10" ht="18.75" customHeight="1">
      <c r="A26" s="5" t="s">
        <v>300</v>
      </c>
      <c r="B26" s="121">
        <v>3142</v>
      </c>
      <c r="C26" s="28" t="s">
        <v>175</v>
      </c>
      <c r="D26" s="28" t="s">
        <v>175</v>
      </c>
      <c r="E26" s="28" t="s">
        <v>175</v>
      </c>
      <c r="F26" s="33">
        <f t="shared" si="1"/>
        <v>0</v>
      </c>
      <c r="G26" s="28" t="s">
        <v>175</v>
      </c>
      <c r="H26" s="28" t="s">
        <v>175</v>
      </c>
      <c r="I26" s="28" t="s">
        <v>175</v>
      </c>
      <c r="J26" s="28" t="s">
        <v>175</v>
      </c>
    </row>
    <row r="27" spans="1:10" ht="18.75" customHeight="1">
      <c r="A27" s="5" t="s">
        <v>301</v>
      </c>
      <c r="B27" s="121">
        <v>3143</v>
      </c>
      <c r="C27" s="28" t="s">
        <v>175</v>
      </c>
      <c r="D27" s="28" t="s">
        <v>175</v>
      </c>
      <c r="E27" s="28" t="s">
        <v>175</v>
      </c>
      <c r="F27" s="33">
        <f t="shared" si="1"/>
        <v>0</v>
      </c>
      <c r="G27" s="28" t="s">
        <v>175</v>
      </c>
      <c r="H27" s="28" t="s">
        <v>175</v>
      </c>
      <c r="I27" s="28" t="s">
        <v>175</v>
      </c>
      <c r="J27" s="28" t="s">
        <v>175</v>
      </c>
    </row>
    <row r="28" spans="1:10" ht="18.75" customHeight="1">
      <c r="A28" s="5" t="s">
        <v>307</v>
      </c>
      <c r="B28" s="72">
        <v>3150</v>
      </c>
      <c r="C28" s="33">
        <f>SUM(C29:C34,C37)</f>
        <v>0</v>
      </c>
      <c r="D28" s="33">
        <f>SUM(D29:D34,D37)</f>
        <v>0</v>
      </c>
      <c r="E28" s="33">
        <f>SUM(E29:E34,E37)</f>
        <v>0</v>
      </c>
      <c r="F28" s="33">
        <f t="shared" si="1"/>
        <v>0</v>
      </c>
      <c r="G28" s="33">
        <f>SUM(G29:G34,G37)</f>
        <v>0</v>
      </c>
      <c r="H28" s="33">
        <f>SUM(H29:H34,H37)</f>
        <v>0</v>
      </c>
      <c r="I28" s="33">
        <f>SUM(I29:I34,I37)</f>
        <v>0</v>
      </c>
      <c r="J28" s="33">
        <f>SUM(J29:J34,J37)</f>
        <v>0</v>
      </c>
    </row>
    <row r="29" spans="1:10" ht="18.75" customHeight="1">
      <c r="A29" s="5" t="s">
        <v>39</v>
      </c>
      <c r="B29" s="121">
        <v>3151</v>
      </c>
      <c r="C29" s="28" t="s">
        <v>175</v>
      </c>
      <c r="D29" s="28" t="s">
        <v>175</v>
      </c>
      <c r="E29" s="28" t="s">
        <v>175</v>
      </c>
      <c r="F29" s="33">
        <f t="shared" si="1"/>
        <v>0</v>
      </c>
      <c r="G29" s="28" t="s">
        <v>175</v>
      </c>
      <c r="H29" s="28" t="s">
        <v>175</v>
      </c>
      <c r="I29" s="28" t="s">
        <v>175</v>
      </c>
      <c r="J29" s="28" t="s">
        <v>175</v>
      </c>
    </row>
    <row r="30" spans="1:10" ht="18.75" customHeight="1">
      <c r="A30" s="5" t="s">
        <v>308</v>
      </c>
      <c r="B30" s="121">
        <v>3152</v>
      </c>
      <c r="C30" s="28" t="s">
        <v>175</v>
      </c>
      <c r="D30" s="28" t="s">
        <v>175</v>
      </c>
      <c r="E30" s="28" t="s">
        <v>175</v>
      </c>
      <c r="F30" s="33">
        <f t="shared" si="1"/>
        <v>0</v>
      </c>
      <c r="G30" s="28" t="s">
        <v>175</v>
      </c>
      <c r="H30" s="28" t="s">
        <v>175</v>
      </c>
      <c r="I30" s="28" t="s">
        <v>175</v>
      </c>
      <c r="J30" s="28" t="s">
        <v>175</v>
      </c>
    </row>
    <row r="31" spans="1:10" ht="18.75" customHeight="1">
      <c r="A31" s="5" t="s">
        <v>270</v>
      </c>
      <c r="B31" s="121">
        <v>3153</v>
      </c>
      <c r="C31" s="28" t="s">
        <v>175</v>
      </c>
      <c r="D31" s="28" t="s">
        <v>175</v>
      </c>
      <c r="E31" s="28" t="s">
        <v>175</v>
      </c>
      <c r="F31" s="33">
        <f t="shared" si="1"/>
        <v>0</v>
      </c>
      <c r="G31" s="28" t="s">
        <v>175</v>
      </c>
      <c r="H31" s="28" t="s">
        <v>175</v>
      </c>
      <c r="I31" s="28" t="s">
        <v>175</v>
      </c>
      <c r="J31" s="28" t="s">
        <v>175</v>
      </c>
    </row>
    <row r="32" spans="1:10" ht="18.75" customHeight="1">
      <c r="A32" s="5" t="s">
        <v>309</v>
      </c>
      <c r="B32" s="121">
        <v>3154</v>
      </c>
      <c r="C32" s="28" t="s">
        <v>175</v>
      </c>
      <c r="D32" s="28" t="s">
        <v>175</v>
      </c>
      <c r="E32" s="28" t="s">
        <v>175</v>
      </c>
      <c r="F32" s="33">
        <f t="shared" si="1"/>
        <v>0</v>
      </c>
      <c r="G32" s="28" t="s">
        <v>175</v>
      </c>
      <c r="H32" s="28" t="s">
        <v>175</v>
      </c>
      <c r="I32" s="28" t="s">
        <v>175</v>
      </c>
      <c r="J32" s="28" t="s">
        <v>175</v>
      </c>
    </row>
    <row r="33" spans="1:10" ht="18.75" customHeight="1">
      <c r="A33" s="5" t="s">
        <v>273</v>
      </c>
      <c r="B33" s="121">
        <v>3155</v>
      </c>
      <c r="C33" s="28" t="s">
        <v>175</v>
      </c>
      <c r="D33" s="28" t="s">
        <v>175</v>
      </c>
      <c r="E33" s="28" t="s">
        <v>175</v>
      </c>
      <c r="F33" s="33">
        <f t="shared" si="1"/>
        <v>0</v>
      </c>
      <c r="G33" s="28" t="s">
        <v>175</v>
      </c>
      <c r="H33" s="28" t="s">
        <v>175</v>
      </c>
      <c r="I33" s="28" t="s">
        <v>175</v>
      </c>
      <c r="J33" s="28" t="s">
        <v>175</v>
      </c>
    </row>
    <row r="34" spans="1:10" ht="21.75" customHeight="1">
      <c r="A34" s="115" t="s">
        <v>310</v>
      </c>
      <c r="B34" s="121">
        <v>3156</v>
      </c>
      <c r="C34" s="33">
        <f t="shared" ref="C34:J34" si="2">SUM(C35:C36)</f>
        <v>0</v>
      </c>
      <c r="D34" s="33">
        <f t="shared" si="2"/>
        <v>0</v>
      </c>
      <c r="E34" s="33">
        <f t="shared" si="2"/>
        <v>0</v>
      </c>
      <c r="F34" s="33">
        <f t="shared" si="2"/>
        <v>0</v>
      </c>
      <c r="G34" s="33">
        <f t="shared" si="2"/>
        <v>0</v>
      </c>
      <c r="H34" s="33">
        <f t="shared" si="2"/>
        <v>0</v>
      </c>
      <c r="I34" s="33">
        <f t="shared" si="2"/>
        <v>0</v>
      </c>
      <c r="J34" s="33">
        <f t="shared" si="2"/>
        <v>0</v>
      </c>
    </row>
    <row r="35" spans="1:10" ht="36.75" customHeight="1">
      <c r="A35" s="5" t="s">
        <v>42</v>
      </c>
      <c r="B35" s="121" t="s">
        <v>311</v>
      </c>
      <c r="C35" s="28" t="s">
        <v>175</v>
      </c>
      <c r="D35" s="28" t="s">
        <v>175</v>
      </c>
      <c r="E35" s="28" t="s">
        <v>175</v>
      </c>
      <c r="F35" s="33"/>
      <c r="G35" s="28" t="s">
        <v>175</v>
      </c>
      <c r="H35" s="28" t="s">
        <v>175</v>
      </c>
      <c r="I35" s="28" t="s">
        <v>175</v>
      </c>
      <c r="J35" s="28" t="s">
        <v>175</v>
      </c>
    </row>
    <row r="36" spans="1:10" ht="54" customHeight="1">
      <c r="A36" s="5" t="s">
        <v>43</v>
      </c>
      <c r="B36" s="72" t="s">
        <v>312</v>
      </c>
      <c r="C36" s="28" t="s">
        <v>175</v>
      </c>
      <c r="D36" s="28" t="s">
        <v>175</v>
      </c>
      <c r="E36" s="28" t="s">
        <v>175</v>
      </c>
      <c r="F36" s="33">
        <f t="shared" si="1"/>
        <v>0</v>
      </c>
      <c r="G36" s="28" t="s">
        <v>175</v>
      </c>
      <c r="H36" s="28" t="s">
        <v>175</v>
      </c>
      <c r="I36" s="28" t="s">
        <v>175</v>
      </c>
      <c r="J36" s="28" t="s">
        <v>175</v>
      </c>
    </row>
    <row r="37" spans="1:10" ht="18.75" customHeight="1">
      <c r="A37" s="5" t="s">
        <v>313</v>
      </c>
      <c r="B37" s="72">
        <v>3157</v>
      </c>
      <c r="C37" s="28" t="s">
        <v>175</v>
      </c>
      <c r="D37" s="28" t="s">
        <v>175</v>
      </c>
      <c r="E37" s="28" t="s">
        <v>175</v>
      </c>
      <c r="F37" s="33">
        <f t="shared" si="1"/>
        <v>0</v>
      </c>
      <c r="G37" s="28" t="s">
        <v>175</v>
      </c>
      <c r="H37" s="28" t="s">
        <v>175</v>
      </c>
      <c r="I37" s="28" t="s">
        <v>175</v>
      </c>
      <c r="J37" s="28" t="s">
        <v>175</v>
      </c>
    </row>
    <row r="38" spans="1:10" ht="18.75" customHeight="1">
      <c r="A38" s="5" t="s">
        <v>314</v>
      </c>
      <c r="B38" s="72">
        <v>3160</v>
      </c>
      <c r="C38" s="28" t="s">
        <v>175</v>
      </c>
      <c r="D38" s="28" t="s">
        <v>175</v>
      </c>
      <c r="E38" s="28" t="s">
        <v>175</v>
      </c>
      <c r="F38" s="33">
        <f t="shared" si="1"/>
        <v>0</v>
      </c>
      <c r="G38" s="28" t="s">
        <v>175</v>
      </c>
      <c r="H38" s="28" t="s">
        <v>175</v>
      </c>
      <c r="I38" s="28" t="s">
        <v>175</v>
      </c>
      <c r="J38" s="28" t="s">
        <v>175</v>
      </c>
    </row>
    <row r="39" spans="1:10" ht="18.75" customHeight="1">
      <c r="A39" s="5" t="s">
        <v>419</v>
      </c>
      <c r="B39" s="72">
        <v>3161</v>
      </c>
      <c r="C39" s="28" t="s">
        <v>175</v>
      </c>
      <c r="D39" s="170">
        <v>-511.6</v>
      </c>
      <c r="E39" s="170">
        <v>-511.6</v>
      </c>
      <c r="F39" s="173">
        <f t="shared" si="1"/>
        <v>-47.5</v>
      </c>
      <c r="G39" s="170" t="s">
        <v>426</v>
      </c>
      <c r="H39" s="170">
        <v>-47.5</v>
      </c>
      <c r="I39" s="28" t="s">
        <v>175</v>
      </c>
      <c r="J39" s="28" t="s">
        <v>175</v>
      </c>
    </row>
    <row r="40" spans="1:10" ht="18.75" customHeight="1">
      <c r="A40" s="5" t="s">
        <v>315</v>
      </c>
      <c r="B40" s="74">
        <v>3170</v>
      </c>
      <c r="C40" s="28" t="s">
        <v>175</v>
      </c>
      <c r="D40" s="170">
        <v>-31.4</v>
      </c>
      <c r="E40" s="170">
        <v>-24</v>
      </c>
      <c r="F40" s="173">
        <f t="shared" si="1"/>
        <v>-193</v>
      </c>
      <c r="G40" s="170">
        <v>-65.5</v>
      </c>
      <c r="H40" s="170">
        <v>-51</v>
      </c>
      <c r="I40" s="170">
        <v>-46</v>
      </c>
      <c r="J40" s="170">
        <v>-30.5</v>
      </c>
    </row>
    <row r="41" spans="1:10" ht="18.75" customHeight="1">
      <c r="A41" s="7" t="s">
        <v>316</v>
      </c>
      <c r="B41" s="71">
        <v>3195</v>
      </c>
      <c r="C41" s="41">
        <f>SUM(C7,C20)</f>
        <v>0</v>
      </c>
      <c r="D41" s="172">
        <f>SUM(D7,D20)</f>
        <v>16028.800000000001</v>
      </c>
      <c r="E41" s="172">
        <f>SUM(E7,E20)</f>
        <v>4782.8999999999996</v>
      </c>
      <c r="F41" s="172">
        <f>SUM(F7,F20)</f>
        <v>11104.699999999999</v>
      </c>
      <c r="G41" s="172">
        <f t="shared" ref="G41:J41" si="3">SUM(G7,G20)</f>
        <v>5576</v>
      </c>
      <c r="H41" s="172">
        <f>SUM(H7,H20)</f>
        <v>5483.1000000000013</v>
      </c>
      <c r="I41" s="172">
        <f t="shared" si="3"/>
        <v>45.600000000000364</v>
      </c>
      <c r="J41" s="41">
        <f t="shared" si="3"/>
        <v>0</v>
      </c>
    </row>
    <row r="42" spans="1:10" ht="29.25" customHeight="1">
      <c r="A42" s="162" t="s">
        <v>317</v>
      </c>
      <c r="B42" s="62"/>
      <c r="C42" s="318"/>
      <c r="D42" s="319"/>
      <c r="E42" s="319"/>
      <c r="F42" s="319"/>
      <c r="G42" s="319"/>
      <c r="H42" s="319"/>
      <c r="I42" s="319"/>
      <c r="J42" s="320"/>
    </row>
    <row r="43" spans="1:10" ht="18.75" customHeight="1">
      <c r="A43" s="67" t="s">
        <v>318</v>
      </c>
      <c r="B43" s="147">
        <v>3200</v>
      </c>
      <c r="C43" s="41">
        <f>SUM(C44,C46:C50)</f>
        <v>0</v>
      </c>
      <c r="D43" s="41">
        <f>SUM(D44,D46:D50)</f>
        <v>0</v>
      </c>
      <c r="E43" s="41">
        <f>SUM(E44,E46:E50)</f>
        <v>0</v>
      </c>
      <c r="F43" s="43">
        <f>SUM(G43:J43)</f>
        <v>0</v>
      </c>
      <c r="G43" s="41">
        <f>SUM(G44,G46:G50)</f>
        <v>0</v>
      </c>
      <c r="H43" s="41">
        <f>SUM(H44,H46:H50)</f>
        <v>0</v>
      </c>
      <c r="I43" s="41">
        <f>SUM(I44,I46:I50)</f>
        <v>0</v>
      </c>
      <c r="J43" s="41">
        <f>SUM(J44,J46:J50)</f>
        <v>0</v>
      </c>
    </row>
    <row r="44" spans="1:10" ht="18.75" customHeight="1">
      <c r="A44" s="5" t="s">
        <v>319</v>
      </c>
      <c r="B44" s="6">
        <v>3210</v>
      </c>
      <c r="C44" s="28"/>
      <c r="D44" s="28"/>
      <c r="E44" s="28"/>
      <c r="F44" s="33">
        <f t="shared" si="1"/>
        <v>0</v>
      </c>
      <c r="G44" s="28"/>
      <c r="H44" s="28"/>
      <c r="I44" s="28"/>
      <c r="J44" s="28"/>
    </row>
    <row r="45" spans="1:10" ht="18.75" customHeight="1">
      <c r="A45" s="5" t="s">
        <v>320</v>
      </c>
      <c r="B45" s="6">
        <v>3215</v>
      </c>
      <c r="C45" s="28"/>
      <c r="D45" s="28"/>
      <c r="E45" s="28"/>
      <c r="F45" s="33">
        <f t="shared" si="1"/>
        <v>0</v>
      </c>
      <c r="G45" s="28"/>
      <c r="H45" s="28"/>
      <c r="I45" s="28"/>
      <c r="J45" s="28"/>
    </row>
    <row r="46" spans="1:10" ht="18.75" customHeight="1">
      <c r="A46" s="5" t="s">
        <v>321</v>
      </c>
      <c r="B46" s="6">
        <v>3220</v>
      </c>
      <c r="C46" s="28"/>
      <c r="D46" s="28"/>
      <c r="E46" s="28"/>
      <c r="F46" s="33">
        <f t="shared" si="1"/>
        <v>0</v>
      </c>
      <c r="G46" s="28"/>
      <c r="H46" s="28"/>
      <c r="I46" s="28"/>
      <c r="J46" s="28"/>
    </row>
    <row r="47" spans="1:10" ht="18.75" customHeight="1">
      <c r="A47" s="5" t="s">
        <v>322</v>
      </c>
      <c r="B47" s="6">
        <v>3225</v>
      </c>
      <c r="C47" s="28"/>
      <c r="D47" s="28"/>
      <c r="E47" s="28"/>
      <c r="F47" s="33">
        <f t="shared" si="1"/>
        <v>0</v>
      </c>
      <c r="G47" s="28"/>
      <c r="H47" s="28"/>
      <c r="I47" s="28"/>
      <c r="J47" s="28"/>
    </row>
    <row r="48" spans="1:10" ht="18.75" customHeight="1">
      <c r="A48" s="5" t="s">
        <v>323</v>
      </c>
      <c r="B48" s="6">
        <v>3230</v>
      </c>
      <c r="C48" s="28"/>
      <c r="D48" s="28"/>
      <c r="E48" s="28"/>
      <c r="F48" s="33">
        <f t="shared" si="1"/>
        <v>0</v>
      </c>
      <c r="G48" s="28"/>
      <c r="H48" s="28"/>
      <c r="I48" s="28"/>
      <c r="J48" s="28"/>
    </row>
    <row r="49" spans="1:10" ht="18.75" customHeight="1">
      <c r="A49" s="5" t="s">
        <v>324</v>
      </c>
      <c r="B49" s="6">
        <v>3235</v>
      </c>
      <c r="C49" s="28"/>
      <c r="D49" s="28"/>
      <c r="E49" s="28"/>
      <c r="F49" s="33">
        <f t="shared" si="1"/>
        <v>0</v>
      </c>
      <c r="G49" s="28"/>
      <c r="H49" s="28"/>
      <c r="I49" s="28"/>
      <c r="J49" s="28"/>
    </row>
    <row r="50" spans="1:10" ht="18.75" customHeight="1">
      <c r="A50" s="5" t="s">
        <v>302</v>
      </c>
      <c r="B50" s="6">
        <v>3240</v>
      </c>
      <c r="C50" s="28"/>
      <c r="D50" s="28"/>
      <c r="E50" s="28"/>
      <c r="F50" s="33">
        <f t="shared" si="1"/>
        <v>0</v>
      </c>
      <c r="G50" s="28"/>
      <c r="H50" s="28"/>
      <c r="I50" s="28"/>
      <c r="J50" s="28"/>
    </row>
    <row r="51" spans="1:10" ht="18.75" customHeight="1">
      <c r="A51" s="7" t="s">
        <v>325</v>
      </c>
      <c r="B51" s="8">
        <v>3255</v>
      </c>
      <c r="C51" s="41">
        <f>SUM(C52,C54,C59,C60)</f>
        <v>0</v>
      </c>
      <c r="D51" s="172">
        <f>SUM(D52,D54,D59,D60)</f>
        <v>-15947.099999999999</v>
      </c>
      <c r="E51" s="172">
        <f>SUM(E52,E54,E59,E60)</f>
        <v>-4271.3</v>
      </c>
      <c r="F51" s="174">
        <f t="shared" si="1"/>
        <v>-11057.2</v>
      </c>
      <c r="G51" s="172">
        <f>SUM(G52,G54,G59,G60)</f>
        <v>-5576</v>
      </c>
      <c r="H51" s="172">
        <f>SUM(H52,H54,H59,H60)</f>
        <v>-5435.6</v>
      </c>
      <c r="I51" s="172">
        <f>SUM(I52,I54,I59,I60)</f>
        <v>-45.6</v>
      </c>
      <c r="J51" s="41">
        <f>SUM(J52,J54,J59,J60)</f>
        <v>0</v>
      </c>
    </row>
    <row r="52" spans="1:10" ht="18.75" customHeight="1">
      <c r="A52" s="5" t="s">
        <v>326</v>
      </c>
      <c r="B52" s="72">
        <v>3260</v>
      </c>
      <c r="C52" s="28" t="s">
        <v>175</v>
      </c>
      <c r="D52" s="28" t="s">
        <v>175</v>
      </c>
      <c r="E52" s="28" t="s">
        <v>175</v>
      </c>
      <c r="F52" s="33">
        <f t="shared" si="1"/>
        <v>0</v>
      </c>
      <c r="G52" s="28" t="s">
        <v>175</v>
      </c>
      <c r="H52" s="28" t="s">
        <v>175</v>
      </c>
      <c r="I52" s="28" t="s">
        <v>175</v>
      </c>
      <c r="J52" s="28" t="s">
        <v>175</v>
      </c>
    </row>
    <row r="53" spans="1:10" ht="18.75" customHeight="1">
      <c r="A53" s="5" t="s">
        <v>327</v>
      </c>
      <c r="B53" s="72">
        <v>3265</v>
      </c>
      <c r="C53" s="28" t="s">
        <v>175</v>
      </c>
      <c r="D53" s="28" t="s">
        <v>175</v>
      </c>
      <c r="E53" s="28" t="s">
        <v>175</v>
      </c>
      <c r="F53" s="33">
        <f t="shared" si="1"/>
        <v>0</v>
      </c>
      <c r="G53" s="28" t="s">
        <v>175</v>
      </c>
      <c r="H53" s="28" t="s">
        <v>175</v>
      </c>
      <c r="I53" s="28" t="s">
        <v>175</v>
      </c>
      <c r="J53" s="28" t="s">
        <v>175</v>
      </c>
    </row>
    <row r="54" spans="1:10" ht="18.75" customHeight="1">
      <c r="A54" s="5" t="s">
        <v>328</v>
      </c>
      <c r="B54" s="6">
        <v>3270</v>
      </c>
      <c r="C54" s="42">
        <f>SUM(C55:C58)</f>
        <v>0</v>
      </c>
      <c r="D54" s="171">
        <f>SUM(D55:D58)</f>
        <v>-15947.099999999999</v>
      </c>
      <c r="E54" s="171">
        <f>SUM(E55:E58)</f>
        <v>-4271.3</v>
      </c>
      <c r="F54" s="173">
        <f t="shared" si="1"/>
        <v>-11057.2</v>
      </c>
      <c r="G54" s="171">
        <f>SUM(G55:G58)</f>
        <v>-5576</v>
      </c>
      <c r="H54" s="171">
        <f>SUM(H55:H58)</f>
        <v>-5435.6</v>
      </c>
      <c r="I54" s="171">
        <f>SUM(I55:I58)</f>
        <v>-45.6</v>
      </c>
      <c r="J54" s="42">
        <f>SUM(J55:J58)</f>
        <v>0</v>
      </c>
    </row>
    <row r="55" spans="1:10" ht="18.75" customHeight="1">
      <c r="A55" s="5" t="s">
        <v>329</v>
      </c>
      <c r="B55" s="6">
        <v>3271</v>
      </c>
      <c r="C55" s="28" t="s">
        <v>175</v>
      </c>
      <c r="D55" s="170">
        <v>-14923.8</v>
      </c>
      <c r="E55" s="170">
        <v>-3248</v>
      </c>
      <c r="F55" s="173">
        <f>SUM(G55:J55)</f>
        <v>-181.4</v>
      </c>
      <c r="G55" s="28" t="s">
        <v>175</v>
      </c>
      <c r="H55" s="170">
        <v>-135.80000000000001</v>
      </c>
      <c r="I55" s="170">
        <v>-45.6</v>
      </c>
      <c r="J55" s="28" t="s">
        <v>175</v>
      </c>
    </row>
    <row r="56" spans="1:10" ht="18.75" customHeight="1">
      <c r="A56" s="5" t="s">
        <v>330</v>
      </c>
      <c r="B56" s="6">
        <v>3272</v>
      </c>
      <c r="C56" s="28" t="s">
        <v>175</v>
      </c>
      <c r="D56" s="28" t="s">
        <v>175</v>
      </c>
      <c r="E56" s="28" t="s">
        <v>175</v>
      </c>
      <c r="F56" s="173">
        <f t="shared" si="1"/>
        <v>-10875.8</v>
      </c>
      <c r="G56" s="170">
        <v>-5576</v>
      </c>
      <c r="H56" s="170">
        <v>-5299.8</v>
      </c>
      <c r="I56" s="28" t="s">
        <v>175</v>
      </c>
      <c r="J56" s="28" t="s">
        <v>175</v>
      </c>
    </row>
    <row r="57" spans="1:10" ht="18.75" customHeight="1">
      <c r="A57" s="5" t="s">
        <v>331</v>
      </c>
      <c r="B57" s="62">
        <v>3273</v>
      </c>
      <c r="C57" s="28" t="s">
        <v>175</v>
      </c>
      <c r="D57" s="170">
        <v>-1023.3</v>
      </c>
      <c r="E57" s="170">
        <v>-1023.3</v>
      </c>
      <c r="F57" s="173">
        <f t="shared" si="1"/>
        <v>0</v>
      </c>
      <c r="G57" s="28" t="s">
        <v>175</v>
      </c>
      <c r="H57" s="28" t="s">
        <v>175</v>
      </c>
      <c r="I57" s="28" t="s">
        <v>175</v>
      </c>
      <c r="J57" s="28" t="s">
        <v>175</v>
      </c>
    </row>
    <row r="58" spans="1:10" ht="18.75" customHeight="1">
      <c r="A58" s="5" t="s">
        <v>332</v>
      </c>
      <c r="B58" s="156">
        <v>3274</v>
      </c>
      <c r="C58" s="28" t="s">
        <v>175</v>
      </c>
      <c r="D58" s="28" t="s">
        <v>175</v>
      </c>
      <c r="E58" s="28" t="s">
        <v>175</v>
      </c>
      <c r="F58" s="33">
        <f t="shared" si="1"/>
        <v>0</v>
      </c>
      <c r="G58" s="28" t="s">
        <v>175</v>
      </c>
      <c r="H58" s="28" t="s">
        <v>175</v>
      </c>
      <c r="I58" s="28" t="s">
        <v>175</v>
      </c>
      <c r="J58" s="28" t="s">
        <v>175</v>
      </c>
    </row>
    <row r="59" spans="1:10" ht="18.75" customHeight="1">
      <c r="A59" s="5" t="s">
        <v>333</v>
      </c>
      <c r="B59" s="73">
        <v>3280</v>
      </c>
      <c r="C59" s="28" t="s">
        <v>175</v>
      </c>
      <c r="D59" s="28" t="s">
        <v>175</v>
      </c>
      <c r="E59" s="28" t="s">
        <v>175</v>
      </c>
      <c r="F59" s="33">
        <f t="shared" si="1"/>
        <v>0</v>
      </c>
      <c r="G59" s="28" t="s">
        <v>175</v>
      </c>
      <c r="H59" s="28" t="s">
        <v>175</v>
      </c>
      <c r="I59" s="28" t="s">
        <v>175</v>
      </c>
      <c r="J59" s="28" t="s">
        <v>175</v>
      </c>
    </row>
    <row r="60" spans="1:10" ht="18.75" customHeight="1">
      <c r="A60" s="5" t="s">
        <v>334</v>
      </c>
      <c r="B60" s="74">
        <v>3290</v>
      </c>
      <c r="C60" s="28" t="s">
        <v>175</v>
      </c>
      <c r="D60" s="28" t="s">
        <v>175</v>
      </c>
      <c r="E60" s="28" t="s">
        <v>175</v>
      </c>
      <c r="F60" s="33">
        <f t="shared" si="1"/>
        <v>0</v>
      </c>
      <c r="G60" s="28" t="s">
        <v>175</v>
      </c>
      <c r="H60" s="28" t="s">
        <v>175</v>
      </c>
      <c r="I60" s="28" t="s">
        <v>175</v>
      </c>
      <c r="J60" s="28" t="s">
        <v>175</v>
      </c>
    </row>
    <row r="61" spans="1:10" ht="18.75" customHeight="1">
      <c r="A61" s="75" t="s">
        <v>335</v>
      </c>
      <c r="B61" s="8">
        <v>3295</v>
      </c>
      <c r="C61" s="41">
        <f>SUM(C43,C51)</f>
        <v>0</v>
      </c>
      <c r="D61" s="172">
        <f t="shared" ref="D61:J61" si="4">SUM(D43,D51)</f>
        <v>-15947.099999999999</v>
      </c>
      <c r="E61" s="172">
        <f t="shared" si="4"/>
        <v>-4271.3</v>
      </c>
      <c r="F61" s="174">
        <f t="shared" si="1"/>
        <v>-11057.2</v>
      </c>
      <c r="G61" s="172">
        <f t="shared" si="4"/>
        <v>-5576</v>
      </c>
      <c r="H61" s="172">
        <f t="shared" si="4"/>
        <v>-5435.6</v>
      </c>
      <c r="I61" s="172">
        <f t="shared" si="4"/>
        <v>-45.6</v>
      </c>
      <c r="J61" s="41">
        <f t="shared" si="4"/>
        <v>0</v>
      </c>
    </row>
    <row r="62" spans="1:10" ht="29.25" customHeight="1">
      <c r="A62" s="162" t="s">
        <v>336</v>
      </c>
      <c r="B62" s="8"/>
      <c r="C62" s="318"/>
      <c r="D62" s="319"/>
      <c r="E62" s="319"/>
      <c r="F62" s="319"/>
      <c r="G62" s="319"/>
      <c r="H62" s="319"/>
      <c r="I62" s="319"/>
      <c r="J62" s="320"/>
    </row>
    <row r="63" spans="1:10" ht="18.75" customHeight="1">
      <c r="A63" s="7" t="s">
        <v>337</v>
      </c>
      <c r="B63" s="8">
        <v>3300</v>
      </c>
      <c r="C63" s="41">
        <f>SUM(C64,C65,C69)</f>
        <v>0</v>
      </c>
      <c r="D63" s="41">
        <f>SUM(D64,D65,D69)</f>
        <v>0</v>
      </c>
      <c r="E63" s="41">
        <f>SUM(E64,E65,E69)</f>
        <v>0</v>
      </c>
      <c r="F63" s="43">
        <f t="shared" si="1"/>
        <v>0</v>
      </c>
      <c r="G63" s="41">
        <f>SUM(G64,G65,G69)</f>
        <v>0</v>
      </c>
      <c r="H63" s="41">
        <f>SUM(H64,H65,H69)</f>
        <v>0</v>
      </c>
      <c r="I63" s="41">
        <f>SUM(I64,I65,I69)</f>
        <v>0</v>
      </c>
      <c r="J63" s="41">
        <f>SUM(J64,J65,J69)</f>
        <v>0</v>
      </c>
    </row>
    <row r="64" spans="1:10" ht="18.75" customHeight="1">
      <c r="A64" s="5" t="s">
        <v>338</v>
      </c>
      <c r="B64" s="62">
        <v>3305</v>
      </c>
      <c r="C64" s="28"/>
      <c r="D64" s="28"/>
      <c r="E64" s="28"/>
      <c r="F64" s="33">
        <f t="shared" si="1"/>
        <v>0</v>
      </c>
      <c r="G64" s="28"/>
      <c r="H64" s="28"/>
      <c r="I64" s="28"/>
      <c r="J64" s="28"/>
    </row>
    <row r="65" spans="1:10" ht="18.75" customHeight="1">
      <c r="A65" s="5" t="s">
        <v>339</v>
      </c>
      <c r="B65" s="62">
        <v>3310</v>
      </c>
      <c r="C65" s="33">
        <f>SUM(C66:C68)</f>
        <v>0</v>
      </c>
      <c r="D65" s="33">
        <f>SUM(D66:D68)</f>
        <v>0</v>
      </c>
      <c r="E65" s="33">
        <f>SUM(E66:E68)</f>
        <v>0</v>
      </c>
      <c r="F65" s="33">
        <f t="shared" si="1"/>
        <v>0</v>
      </c>
      <c r="G65" s="33">
        <f>SUM(G66:G68)</f>
        <v>0</v>
      </c>
      <c r="H65" s="33">
        <f>SUM(H66:H68)</f>
        <v>0</v>
      </c>
      <c r="I65" s="33">
        <f>SUM(I66:I68)</f>
        <v>0</v>
      </c>
      <c r="J65" s="33">
        <f>SUM(J66:J68)</f>
        <v>0</v>
      </c>
    </row>
    <row r="66" spans="1:10" ht="18.75" customHeight="1">
      <c r="A66" s="5" t="s">
        <v>299</v>
      </c>
      <c r="B66" s="62">
        <v>3311</v>
      </c>
      <c r="C66" s="28"/>
      <c r="D66" s="28"/>
      <c r="E66" s="28"/>
      <c r="F66" s="33">
        <f t="shared" si="1"/>
        <v>0</v>
      </c>
      <c r="G66" s="28"/>
      <c r="H66" s="28"/>
      <c r="I66" s="28"/>
      <c r="J66" s="28"/>
    </row>
    <row r="67" spans="1:10" ht="18.75" customHeight="1">
      <c r="A67" s="5" t="s">
        <v>300</v>
      </c>
      <c r="B67" s="6">
        <v>3312</v>
      </c>
      <c r="C67" s="28"/>
      <c r="D67" s="28"/>
      <c r="E67" s="28"/>
      <c r="F67" s="33">
        <f t="shared" si="1"/>
        <v>0</v>
      </c>
      <c r="G67" s="28"/>
      <c r="H67" s="28"/>
      <c r="I67" s="28"/>
      <c r="J67" s="28"/>
    </row>
    <row r="68" spans="1:10" ht="18.75" customHeight="1">
      <c r="A68" s="5" t="s">
        <v>301</v>
      </c>
      <c r="B68" s="6">
        <v>3313</v>
      </c>
      <c r="C68" s="28"/>
      <c r="D68" s="28"/>
      <c r="E68" s="28"/>
      <c r="F68" s="33">
        <f t="shared" si="1"/>
        <v>0</v>
      </c>
      <c r="G68" s="28"/>
      <c r="H68" s="28"/>
      <c r="I68" s="28"/>
      <c r="J68" s="28"/>
    </row>
    <row r="69" spans="1:10" ht="18.75" customHeight="1">
      <c r="A69" s="5" t="s">
        <v>302</v>
      </c>
      <c r="B69" s="6">
        <v>3320</v>
      </c>
      <c r="C69" s="28"/>
      <c r="D69" s="28"/>
      <c r="E69" s="28"/>
      <c r="F69" s="33">
        <f t="shared" si="1"/>
        <v>0</v>
      </c>
      <c r="G69" s="28"/>
      <c r="H69" s="28"/>
      <c r="I69" s="28"/>
      <c r="J69" s="28"/>
    </row>
    <row r="70" spans="1:10" ht="18.75" customHeight="1">
      <c r="A70" s="7" t="s">
        <v>340</v>
      </c>
      <c r="B70" s="8">
        <v>3330</v>
      </c>
      <c r="C70" s="41">
        <f>SUM(C71:C72,C76:C79)</f>
        <v>0</v>
      </c>
      <c r="D70" s="41">
        <f>SUM(D71:D72,D76:D79)</f>
        <v>0</v>
      </c>
      <c r="E70" s="41">
        <f>SUM(E71:E72,E76:E79)</f>
        <v>0</v>
      </c>
      <c r="F70" s="43">
        <f t="shared" si="1"/>
        <v>0</v>
      </c>
      <c r="G70" s="41">
        <f>SUM(G71:G72,G76:G79)</f>
        <v>0</v>
      </c>
      <c r="H70" s="41">
        <f>SUM(H71:H72,H76:H79)</f>
        <v>0</v>
      </c>
      <c r="I70" s="41">
        <f>SUM(I71:I72,I76:I79)</f>
        <v>0</v>
      </c>
      <c r="J70" s="41">
        <f>SUM(J71:J72,J76:J79)</f>
        <v>0</v>
      </c>
    </row>
    <row r="71" spans="1:10" ht="18.75" customHeight="1">
      <c r="A71" s="5" t="s">
        <v>341</v>
      </c>
      <c r="B71" s="62">
        <v>3335</v>
      </c>
      <c r="C71" s="28" t="s">
        <v>175</v>
      </c>
      <c r="D71" s="28" t="s">
        <v>175</v>
      </c>
      <c r="E71" s="28" t="s">
        <v>175</v>
      </c>
      <c r="F71" s="33">
        <f t="shared" si="1"/>
        <v>0</v>
      </c>
      <c r="G71" s="28" t="s">
        <v>175</v>
      </c>
      <c r="H71" s="28" t="s">
        <v>175</v>
      </c>
      <c r="I71" s="28" t="s">
        <v>175</v>
      </c>
      <c r="J71" s="28" t="s">
        <v>175</v>
      </c>
    </row>
    <row r="72" spans="1:10" ht="18.75" customHeight="1">
      <c r="A72" s="5" t="s">
        <v>342</v>
      </c>
      <c r="B72" s="62">
        <v>3340</v>
      </c>
      <c r="C72" s="33">
        <f>SUM(C73:C75)</f>
        <v>0</v>
      </c>
      <c r="D72" s="33">
        <f>SUM(D73:D75)</f>
        <v>0</v>
      </c>
      <c r="E72" s="33">
        <f>SUM(E73:E75)</f>
        <v>0</v>
      </c>
      <c r="F72" s="33">
        <f t="shared" si="1"/>
        <v>0</v>
      </c>
      <c r="G72" s="33">
        <f>SUM(G73:G75)</f>
        <v>0</v>
      </c>
      <c r="H72" s="33">
        <f>SUM(H73:H75)</f>
        <v>0</v>
      </c>
      <c r="I72" s="33">
        <f>SUM(I73:I75)</f>
        <v>0</v>
      </c>
      <c r="J72" s="33">
        <f>SUM(J73:J75)</f>
        <v>0</v>
      </c>
    </row>
    <row r="73" spans="1:10" ht="18.75" customHeight="1">
      <c r="A73" s="5" t="s">
        <v>299</v>
      </c>
      <c r="B73" s="62">
        <v>3341</v>
      </c>
      <c r="C73" s="28" t="s">
        <v>175</v>
      </c>
      <c r="D73" s="28" t="s">
        <v>175</v>
      </c>
      <c r="E73" s="28" t="s">
        <v>175</v>
      </c>
      <c r="F73" s="33">
        <f t="shared" si="1"/>
        <v>0</v>
      </c>
      <c r="G73" s="28" t="s">
        <v>175</v>
      </c>
      <c r="H73" s="28" t="s">
        <v>175</v>
      </c>
      <c r="I73" s="28" t="s">
        <v>175</v>
      </c>
      <c r="J73" s="28" t="s">
        <v>175</v>
      </c>
    </row>
    <row r="74" spans="1:10" ht="18.75" customHeight="1">
      <c r="A74" s="5" t="s">
        <v>300</v>
      </c>
      <c r="B74" s="62">
        <v>3342</v>
      </c>
      <c r="C74" s="28" t="s">
        <v>175</v>
      </c>
      <c r="D74" s="28" t="s">
        <v>175</v>
      </c>
      <c r="E74" s="28" t="s">
        <v>175</v>
      </c>
      <c r="F74" s="33">
        <f t="shared" si="1"/>
        <v>0</v>
      </c>
      <c r="G74" s="28" t="s">
        <v>175</v>
      </c>
      <c r="H74" s="28" t="s">
        <v>175</v>
      </c>
      <c r="I74" s="28" t="s">
        <v>175</v>
      </c>
      <c r="J74" s="28" t="s">
        <v>175</v>
      </c>
    </row>
    <row r="75" spans="1:10" ht="18.75" customHeight="1">
      <c r="A75" s="5" t="s">
        <v>301</v>
      </c>
      <c r="B75" s="62">
        <v>3343</v>
      </c>
      <c r="C75" s="28" t="s">
        <v>175</v>
      </c>
      <c r="D75" s="28" t="s">
        <v>175</v>
      </c>
      <c r="E75" s="28" t="s">
        <v>175</v>
      </c>
      <c r="F75" s="33">
        <f t="shared" ref="F75:F80" si="5">SUM(G75:J75)</f>
        <v>0</v>
      </c>
      <c r="G75" s="28" t="s">
        <v>175</v>
      </c>
      <c r="H75" s="28" t="s">
        <v>175</v>
      </c>
      <c r="I75" s="28" t="s">
        <v>175</v>
      </c>
      <c r="J75" s="28" t="s">
        <v>175</v>
      </c>
    </row>
    <row r="76" spans="1:10" ht="18.75" customHeight="1">
      <c r="A76" s="5" t="s">
        <v>343</v>
      </c>
      <c r="B76" s="62">
        <v>3350</v>
      </c>
      <c r="C76" s="28" t="s">
        <v>175</v>
      </c>
      <c r="D76" s="28" t="s">
        <v>175</v>
      </c>
      <c r="E76" s="28" t="s">
        <v>175</v>
      </c>
      <c r="F76" s="33">
        <f t="shared" si="5"/>
        <v>0</v>
      </c>
      <c r="G76" s="28" t="s">
        <v>175</v>
      </c>
      <c r="H76" s="28" t="s">
        <v>175</v>
      </c>
      <c r="I76" s="28" t="s">
        <v>175</v>
      </c>
      <c r="J76" s="28" t="s">
        <v>175</v>
      </c>
    </row>
    <row r="77" spans="1:10" ht="18.75" customHeight="1">
      <c r="A77" s="5" t="s">
        <v>344</v>
      </c>
      <c r="B77" s="6">
        <v>3360</v>
      </c>
      <c r="C77" s="28" t="s">
        <v>175</v>
      </c>
      <c r="D77" s="28" t="s">
        <v>175</v>
      </c>
      <c r="E77" s="28" t="s">
        <v>175</v>
      </c>
      <c r="F77" s="33">
        <f t="shared" si="5"/>
        <v>0</v>
      </c>
      <c r="G77" s="28" t="s">
        <v>175</v>
      </c>
      <c r="H77" s="28" t="s">
        <v>175</v>
      </c>
      <c r="I77" s="28" t="s">
        <v>175</v>
      </c>
      <c r="J77" s="28" t="s">
        <v>175</v>
      </c>
    </row>
    <row r="78" spans="1:10" ht="18.75" customHeight="1">
      <c r="A78" s="5" t="s">
        <v>345</v>
      </c>
      <c r="B78" s="6">
        <v>3370</v>
      </c>
      <c r="C78" s="28" t="s">
        <v>175</v>
      </c>
      <c r="D78" s="28" t="s">
        <v>175</v>
      </c>
      <c r="E78" s="28" t="s">
        <v>175</v>
      </c>
      <c r="F78" s="33">
        <f t="shared" si="5"/>
        <v>0</v>
      </c>
      <c r="G78" s="28" t="s">
        <v>175</v>
      </c>
      <c r="H78" s="28" t="s">
        <v>175</v>
      </c>
      <c r="I78" s="28" t="s">
        <v>175</v>
      </c>
      <c r="J78" s="28" t="s">
        <v>175</v>
      </c>
    </row>
    <row r="79" spans="1:10" ht="18.75" customHeight="1">
      <c r="A79" s="5" t="s">
        <v>334</v>
      </c>
      <c r="B79" s="6">
        <v>3380</v>
      </c>
      <c r="C79" s="28" t="s">
        <v>175</v>
      </c>
      <c r="D79" s="28" t="s">
        <v>175</v>
      </c>
      <c r="E79" s="28" t="s">
        <v>175</v>
      </c>
      <c r="F79" s="33">
        <f t="shared" si="5"/>
        <v>0</v>
      </c>
      <c r="G79" s="28" t="s">
        <v>175</v>
      </c>
      <c r="H79" s="28" t="s">
        <v>175</v>
      </c>
      <c r="I79" s="28" t="s">
        <v>175</v>
      </c>
      <c r="J79" s="28" t="s">
        <v>175</v>
      </c>
    </row>
    <row r="80" spans="1:10" ht="18.75" customHeight="1">
      <c r="A80" s="7" t="s">
        <v>346</v>
      </c>
      <c r="B80" s="8">
        <v>3395</v>
      </c>
      <c r="C80" s="41">
        <f>SUM(C63,C70)</f>
        <v>0</v>
      </c>
      <c r="D80" s="41">
        <f t="shared" ref="D80:J80" si="6">SUM(D63,D70)</f>
        <v>0</v>
      </c>
      <c r="E80" s="41">
        <f t="shared" si="6"/>
        <v>0</v>
      </c>
      <c r="F80" s="43">
        <f t="shared" si="5"/>
        <v>0</v>
      </c>
      <c r="G80" s="41">
        <f t="shared" si="6"/>
        <v>0</v>
      </c>
      <c r="H80" s="41">
        <f t="shared" si="6"/>
        <v>0</v>
      </c>
      <c r="I80" s="41">
        <f t="shared" si="6"/>
        <v>0</v>
      </c>
      <c r="J80" s="41">
        <f t="shared" si="6"/>
        <v>0</v>
      </c>
    </row>
    <row r="81" spans="1:17" ht="18.75" customHeight="1">
      <c r="A81" s="7" t="s">
        <v>347</v>
      </c>
      <c r="B81" s="127">
        <v>3400</v>
      </c>
      <c r="C81" s="41">
        <f t="shared" ref="C81" si="7">SUM(C41,C61,C80)</f>
        <v>0</v>
      </c>
      <c r="D81" s="172">
        <f>SUM(D41,D61,D80)</f>
        <v>81.700000000002547</v>
      </c>
      <c r="E81" s="172">
        <f>SUM(E41,E61,E80)</f>
        <v>511.59999999999945</v>
      </c>
      <c r="F81" s="172">
        <f t="shared" ref="F81:G81" si="8">SUM(F41,F61,F80)</f>
        <v>47.499999999998181</v>
      </c>
      <c r="G81" s="172">
        <f t="shared" si="8"/>
        <v>0</v>
      </c>
      <c r="H81" s="172">
        <f t="shared" ref="H81" si="9">SUM(H41,H61,H80)</f>
        <v>47.500000000000909</v>
      </c>
      <c r="I81" s="172">
        <f t="shared" ref="I81" si="10">SUM(I41,I61,I80)</f>
        <v>3.6237679523765109E-13</v>
      </c>
      <c r="J81" s="172">
        <f t="shared" ref="J81" si="11">SUM(J41,J61,J80)</f>
        <v>0</v>
      </c>
    </row>
    <row r="82" spans="1:17" ht="18.75" customHeight="1">
      <c r="A82" s="5" t="s">
        <v>348</v>
      </c>
      <c r="B82" s="72">
        <v>3405</v>
      </c>
      <c r="C82" s="76"/>
      <c r="D82" s="77"/>
      <c r="E82" s="77"/>
      <c r="F82" s="172">
        <v>511.6</v>
      </c>
      <c r="G82" s="172">
        <v>511.6</v>
      </c>
      <c r="H82" s="172">
        <v>511.6</v>
      </c>
      <c r="I82" s="172">
        <f>H84</f>
        <v>559.10000000000093</v>
      </c>
      <c r="J82" s="172">
        <f>I84</f>
        <v>559.10000000000127</v>
      </c>
    </row>
    <row r="83" spans="1:17" ht="18.75" customHeight="1">
      <c r="A83" s="23" t="s">
        <v>349</v>
      </c>
      <c r="B83" s="72">
        <v>3410</v>
      </c>
      <c r="C83" s="76"/>
      <c r="D83" s="77"/>
      <c r="E83" s="77"/>
      <c r="F83" s="33">
        <f>SUM(G83:J83)</f>
        <v>0</v>
      </c>
      <c r="G83" s="77"/>
      <c r="H83" s="77"/>
      <c r="I83" s="77"/>
      <c r="J83" s="77"/>
    </row>
    <row r="84" spans="1:17" ht="18.75" customHeight="1">
      <c r="A84" s="5" t="s">
        <v>350</v>
      </c>
      <c r="B84" s="6">
        <v>3415</v>
      </c>
      <c r="C84" s="42">
        <f t="shared" ref="C84:J84" si="12">SUM(C82,C81,C83)</f>
        <v>0</v>
      </c>
      <c r="D84" s="171">
        <f>SUM(D82,D81,D83)</f>
        <v>81.700000000002547</v>
      </c>
      <c r="E84" s="171">
        <f t="shared" si="12"/>
        <v>511.59999999999945</v>
      </c>
      <c r="F84" s="171">
        <f t="shared" si="12"/>
        <v>559.0999999999982</v>
      </c>
      <c r="G84" s="171">
        <f t="shared" si="12"/>
        <v>511.6</v>
      </c>
      <c r="H84" s="171">
        <f t="shared" si="12"/>
        <v>559.10000000000093</v>
      </c>
      <c r="I84" s="171">
        <f t="shared" si="12"/>
        <v>559.10000000000127</v>
      </c>
      <c r="J84" s="171">
        <f t="shared" si="12"/>
        <v>559.10000000000127</v>
      </c>
      <c r="N84" s="188"/>
      <c r="O84" s="189"/>
      <c r="P84" s="190"/>
      <c r="Q84" s="191"/>
    </row>
    <row r="85" spans="1:17" ht="18.75" customHeight="1">
      <c r="A85" s="2"/>
      <c r="B85" s="78"/>
      <c r="C85" s="79"/>
      <c r="D85" s="80"/>
      <c r="E85" s="80"/>
      <c r="F85" s="81"/>
      <c r="G85" s="80"/>
      <c r="H85" s="80"/>
      <c r="I85" s="80"/>
      <c r="J85" s="80"/>
      <c r="N85" s="192"/>
      <c r="O85" s="193"/>
      <c r="P85" s="194"/>
      <c r="Q85" s="195"/>
    </row>
    <row r="86" spans="1:17" ht="18.75" customHeight="1">
      <c r="A86" s="2"/>
      <c r="B86" s="78"/>
      <c r="C86" s="79"/>
      <c r="D86" s="80"/>
      <c r="E86" s="80"/>
      <c r="F86" s="81"/>
      <c r="G86" s="80"/>
      <c r="H86" s="80"/>
      <c r="I86" s="80"/>
      <c r="J86" s="80"/>
      <c r="N86" s="196"/>
      <c r="O86" s="193"/>
      <c r="P86" s="194"/>
      <c r="Q86" s="195"/>
    </row>
    <row r="87" spans="1:17" ht="18.75" customHeight="1">
      <c r="A87" s="185" t="s">
        <v>431</v>
      </c>
      <c r="B87" s="1"/>
      <c r="C87" s="321" t="s">
        <v>145</v>
      </c>
      <c r="D87" s="322"/>
      <c r="E87" s="322"/>
      <c r="F87" s="322"/>
      <c r="G87" s="10"/>
      <c r="H87" s="288" t="s">
        <v>415</v>
      </c>
      <c r="I87" s="288"/>
      <c r="J87" s="288"/>
      <c r="N87" s="192"/>
      <c r="O87" s="193"/>
      <c r="P87" s="197"/>
      <c r="Q87" s="198"/>
    </row>
    <row r="88" spans="1:17" ht="18.75" customHeight="1">
      <c r="A88" s="2" t="s">
        <v>146</v>
      </c>
      <c r="B88" s="2"/>
      <c r="C88" s="314" t="s">
        <v>147</v>
      </c>
      <c r="D88" s="314"/>
      <c r="E88" s="314"/>
      <c r="F88" s="314"/>
      <c r="G88" s="13"/>
      <c r="H88" s="283" t="s">
        <v>148</v>
      </c>
      <c r="I88" s="283"/>
      <c r="J88" s="283"/>
    </row>
  </sheetData>
  <mergeCells count="15">
    <mergeCell ref="C88:F88"/>
    <mergeCell ref="H88:J88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2:J42"/>
    <mergeCell ref="C62:J62"/>
    <mergeCell ref="C87:F87"/>
    <mergeCell ref="H87:J87"/>
  </mergeCells>
  <pageMargins left="1.1023622047244095" right="0.31496062992125984" top="0.78740157480314965" bottom="0.74803149606299213" header="0.31496062992125984" footer="0.31496062992125984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D2186-D551-4BE9-987C-0B6E6740FEFD}">
  <dimension ref="A2:M41"/>
  <sheetViews>
    <sheetView topLeftCell="A10" zoomScale="55" zoomScaleNormal="55" zoomScaleSheetLayoutView="48" workbookViewId="0">
      <selection activeCell="X17" sqref="X17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15" t="s">
        <v>351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</row>
    <row r="3" spans="1:13" ht="18.75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312" t="s">
        <v>352</v>
      </c>
      <c r="M3" s="312"/>
    </row>
    <row r="4" spans="1:13" ht="27.75" customHeight="1">
      <c r="A4" s="308" t="s">
        <v>23</v>
      </c>
      <c r="B4" s="309"/>
      <c r="C4" s="309"/>
      <c r="D4" s="310"/>
      <c r="E4" s="209" t="s">
        <v>24</v>
      </c>
      <c r="F4" s="209" t="s">
        <v>251</v>
      </c>
      <c r="G4" s="209" t="s">
        <v>433</v>
      </c>
      <c r="H4" s="307" t="s">
        <v>434</v>
      </c>
      <c r="I4" s="209" t="s">
        <v>430</v>
      </c>
      <c r="J4" s="209" t="s">
        <v>168</v>
      </c>
      <c r="K4" s="209"/>
      <c r="L4" s="209"/>
      <c r="M4" s="209"/>
    </row>
    <row r="5" spans="1:13" ht="64.5" customHeight="1">
      <c r="A5" s="311"/>
      <c r="B5" s="312"/>
      <c r="C5" s="312"/>
      <c r="D5" s="313"/>
      <c r="E5" s="209"/>
      <c r="F5" s="209"/>
      <c r="G5" s="209"/>
      <c r="H5" s="307"/>
      <c r="I5" s="209"/>
      <c r="J5" s="160" t="s">
        <v>170</v>
      </c>
      <c r="K5" s="160" t="s">
        <v>171</v>
      </c>
      <c r="L5" s="160" t="s">
        <v>172</v>
      </c>
      <c r="M5" s="160" t="s">
        <v>173</v>
      </c>
    </row>
    <row r="6" spans="1:13" s="64" customFormat="1" ht="18.75" customHeight="1">
      <c r="A6" s="256">
        <v>1</v>
      </c>
      <c r="B6" s="257"/>
      <c r="C6" s="257"/>
      <c r="D6" s="337"/>
      <c r="E6" s="61">
        <v>2</v>
      </c>
      <c r="F6" s="61">
        <v>3</v>
      </c>
      <c r="G6" s="61">
        <v>4</v>
      </c>
      <c r="H6" s="61">
        <v>5</v>
      </c>
      <c r="I6" s="61">
        <v>6</v>
      </c>
      <c r="J6" s="61">
        <v>7</v>
      </c>
      <c r="K6" s="61">
        <v>8</v>
      </c>
      <c r="L6" s="61">
        <v>9</v>
      </c>
      <c r="M6" s="61">
        <v>10</v>
      </c>
    </row>
    <row r="7" spans="1:13" ht="44.25" customHeight="1">
      <c r="A7" s="295" t="s">
        <v>353</v>
      </c>
      <c r="B7" s="296"/>
      <c r="C7" s="296"/>
      <c r="D7" s="297"/>
      <c r="E7" s="65">
        <v>4000</v>
      </c>
      <c r="F7" s="172">
        <f>SUM(F8:F13)</f>
        <v>0</v>
      </c>
      <c r="G7" s="172">
        <f>SUM(G8:G13)</f>
        <v>15947.099999999999</v>
      </c>
      <c r="H7" s="172">
        <f>SUM(H8:H13)</f>
        <v>4271.3</v>
      </c>
      <c r="I7" s="174">
        <f t="shared" ref="I7:I13" si="0">SUM(J7:M7)</f>
        <v>11057.2</v>
      </c>
      <c r="J7" s="172">
        <f>SUM(J8:J13)</f>
        <v>5576</v>
      </c>
      <c r="K7" s="172">
        <f>SUM(K8:K13)</f>
        <v>5435.6</v>
      </c>
      <c r="L7" s="172">
        <f>SUM(L8:L13)</f>
        <v>45.6</v>
      </c>
      <c r="M7" s="41">
        <f>SUM(M8:M13)</f>
        <v>0</v>
      </c>
    </row>
    <row r="8" spans="1:13" ht="18.75" customHeight="1">
      <c r="A8" s="289" t="s">
        <v>354</v>
      </c>
      <c r="B8" s="290"/>
      <c r="C8" s="290"/>
      <c r="D8" s="291"/>
      <c r="E8" s="61" t="s">
        <v>355</v>
      </c>
      <c r="F8" s="170"/>
      <c r="G8" s="170"/>
      <c r="H8" s="170"/>
      <c r="I8" s="173">
        <f t="shared" si="0"/>
        <v>0</v>
      </c>
      <c r="J8" s="170"/>
      <c r="K8" s="170"/>
      <c r="L8" s="170"/>
      <c r="M8" s="28"/>
    </row>
    <row r="9" spans="1:13" ht="18.75" customHeight="1">
      <c r="A9" s="289" t="s">
        <v>356</v>
      </c>
      <c r="B9" s="290"/>
      <c r="C9" s="290"/>
      <c r="D9" s="291"/>
      <c r="E9" s="60">
        <v>4020</v>
      </c>
      <c r="F9" s="170"/>
      <c r="G9" s="170">
        <v>4048</v>
      </c>
      <c r="H9" s="170">
        <v>3248</v>
      </c>
      <c r="I9" s="173">
        <f t="shared" si="0"/>
        <v>181.4</v>
      </c>
      <c r="J9" s="170"/>
      <c r="K9" s="170">
        <v>135.80000000000001</v>
      </c>
      <c r="L9" s="170">
        <v>45.6</v>
      </c>
      <c r="M9" s="28"/>
    </row>
    <row r="10" spans="1:13" ht="18.75" customHeight="1">
      <c r="A10" s="289" t="s">
        <v>357</v>
      </c>
      <c r="B10" s="290"/>
      <c r="C10" s="290"/>
      <c r="D10" s="291"/>
      <c r="E10" s="61">
        <v>4030</v>
      </c>
      <c r="F10" s="170"/>
      <c r="G10" s="170">
        <v>1023.3</v>
      </c>
      <c r="H10" s="170">
        <v>1023.3</v>
      </c>
      <c r="I10" s="173">
        <f t="shared" si="0"/>
        <v>0</v>
      </c>
      <c r="J10" s="28"/>
      <c r="K10" s="170"/>
      <c r="L10" s="28"/>
      <c r="M10" s="28"/>
    </row>
    <row r="11" spans="1:13" ht="18.75" customHeight="1">
      <c r="A11" s="289" t="s">
        <v>358</v>
      </c>
      <c r="B11" s="290"/>
      <c r="C11" s="290"/>
      <c r="D11" s="291"/>
      <c r="E11" s="60">
        <v>4040</v>
      </c>
      <c r="F11" s="28"/>
      <c r="G11" s="170"/>
      <c r="H11" s="170"/>
      <c r="I11" s="33">
        <f t="shared" si="0"/>
        <v>0</v>
      </c>
      <c r="J11" s="28"/>
      <c r="K11" s="28"/>
      <c r="L11" s="28"/>
      <c r="M11" s="28"/>
    </row>
    <row r="12" spans="1:13" ht="18.75" customHeight="1">
      <c r="A12" s="289" t="s">
        <v>359</v>
      </c>
      <c r="B12" s="290"/>
      <c r="C12" s="290"/>
      <c r="D12" s="291"/>
      <c r="E12" s="61">
        <v>4050</v>
      </c>
      <c r="F12" s="28"/>
      <c r="G12" s="170"/>
      <c r="H12" s="170"/>
      <c r="I12" s="33">
        <f t="shared" si="0"/>
        <v>0</v>
      </c>
      <c r="J12" s="28"/>
      <c r="K12" s="28"/>
      <c r="L12" s="28"/>
      <c r="M12" s="28"/>
    </row>
    <row r="13" spans="1:13" ht="18.75" customHeight="1">
      <c r="A13" s="289" t="s">
        <v>428</v>
      </c>
      <c r="B13" s="290"/>
      <c r="C13" s="290"/>
      <c r="D13" s="291"/>
      <c r="E13" s="62">
        <v>4060</v>
      </c>
      <c r="F13" s="28"/>
      <c r="G13" s="170">
        <v>10875.8</v>
      </c>
      <c r="H13" s="170"/>
      <c r="I13" s="173">
        <f t="shared" si="0"/>
        <v>10875.8</v>
      </c>
      <c r="J13" s="170">
        <v>5576</v>
      </c>
      <c r="K13" s="170">
        <v>5299.8</v>
      </c>
      <c r="L13" s="28"/>
      <c r="M13" s="28"/>
    </row>
    <row r="14" spans="1:13" ht="15" customHeight="1">
      <c r="A14" s="57"/>
      <c r="B14" s="57"/>
      <c r="C14" s="57"/>
      <c r="D14" s="57"/>
      <c r="E14" s="56"/>
      <c r="F14" s="58"/>
      <c r="G14" s="59"/>
      <c r="H14" s="59"/>
      <c r="I14" s="58"/>
      <c r="J14" s="59"/>
      <c r="K14" s="59"/>
      <c r="L14" s="59"/>
      <c r="M14" s="59"/>
    </row>
    <row r="15" spans="1:13" ht="15" customHeight="1">
      <c r="A15" s="57"/>
      <c r="B15" s="57"/>
      <c r="C15" s="57"/>
      <c r="D15" s="57"/>
      <c r="E15" s="56"/>
      <c r="F15" s="58"/>
      <c r="G15" s="59"/>
      <c r="H15" s="59"/>
      <c r="I15" s="58"/>
      <c r="J15" s="59"/>
      <c r="K15" s="59"/>
      <c r="L15" s="59"/>
      <c r="M15" s="59"/>
    </row>
    <row r="16" spans="1:13" ht="24.75" customHeight="1">
      <c r="A16" s="325" t="s">
        <v>431</v>
      </c>
      <c r="B16" s="329"/>
      <c r="C16" s="324" t="s">
        <v>145</v>
      </c>
      <c r="D16" s="324"/>
      <c r="E16" s="324"/>
      <c r="F16" s="324"/>
      <c r="G16" s="324"/>
      <c r="H16" s="324"/>
      <c r="I16" s="324"/>
      <c r="J16" s="98"/>
      <c r="K16" s="323" t="s">
        <v>415</v>
      </c>
      <c r="L16" s="323"/>
      <c r="M16" s="323"/>
    </row>
    <row r="17" spans="1:13" ht="15" customHeight="1">
      <c r="A17" s="97" t="s">
        <v>285</v>
      </c>
      <c r="B17" s="13"/>
      <c r="C17" s="230" t="s">
        <v>361</v>
      </c>
      <c r="D17" s="230"/>
      <c r="E17" s="230"/>
      <c r="F17" s="230"/>
      <c r="G17" s="230"/>
      <c r="H17" s="230"/>
      <c r="I17" s="230"/>
      <c r="J17" s="97"/>
      <c r="K17" s="326" t="s">
        <v>148</v>
      </c>
      <c r="L17" s="326"/>
      <c r="M17" s="326"/>
    </row>
    <row r="18" spans="1:13" ht="15" customHeight="1">
      <c r="A18" s="57"/>
      <c r="B18" s="57"/>
      <c r="C18" s="57"/>
      <c r="D18" s="57"/>
      <c r="E18" s="56"/>
      <c r="F18" s="58"/>
      <c r="G18" s="59"/>
      <c r="H18" s="59"/>
      <c r="I18" s="58"/>
      <c r="J18" s="59"/>
      <c r="K18" s="59"/>
      <c r="L18" s="59"/>
      <c r="M18" s="59"/>
    </row>
    <row r="19" spans="1:13" ht="15" customHeight="1">
      <c r="A19" s="57"/>
      <c r="B19" s="57"/>
      <c r="C19" s="57"/>
      <c r="D19" s="57"/>
      <c r="E19" s="56"/>
      <c r="F19" s="58"/>
      <c r="G19" s="59"/>
      <c r="H19" s="59"/>
      <c r="I19" s="58"/>
      <c r="J19" s="59"/>
      <c r="K19" s="59"/>
      <c r="L19" s="59"/>
      <c r="M19" s="59"/>
    </row>
    <row r="20" spans="1:13" ht="15" customHeight="1">
      <c r="A20" s="13"/>
      <c r="B20" s="13"/>
      <c r="C20" s="13"/>
      <c r="D20" s="13"/>
      <c r="E20" s="2"/>
      <c r="F20" s="13"/>
      <c r="G20" s="13"/>
      <c r="H20" s="13"/>
      <c r="I20" s="13"/>
      <c r="J20" s="13"/>
      <c r="K20" s="3"/>
      <c r="L20" s="3"/>
      <c r="M20" s="3"/>
    </row>
    <row r="21" spans="1:13" ht="20.25" customHeight="1">
      <c r="A21" s="330" t="s">
        <v>362</v>
      </c>
      <c r="B21" s="330"/>
      <c r="C21" s="330"/>
      <c r="D21" s="330"/>
      <c r="E21" s="330"/>
      <c r="F21" s="330"/>
      <c r="G21" s="330"/>
      <c r="H21" s="330"/>
      <c r="I21" s="330"/>
      <c r="J21" s="330"/>
      <c r="K21" s="330"/>
      <c r="L21" s="330"/>
      <c r="M21" s="330"/>
    </row>
    <row r="22" spans="1:13" ht="20.25" customHeight="1">
      <c r="A22" s="168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</row>
    <row r="23" spans="1:13" ht="20.25" customHeight="1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</row>
    <row r="24" spans="1:13" ht="50.25" customHeight="1">
      <c r="A24" s="316" t="s">
        <v>363</v>
      </c>
      <c r="B24" s="332" t="s">
        <v>364</v>
      </c>
      <c r="C24" s="333"/>
      <c r="D24" s="334"/>
      <c r="E24" s="327" t="s">
        <v>365</v>
      </c>
      <c r="F24" s="332" t="s">
        <v>366</v>
      </c>
      <c r="G24" s="333"/>
      <c r="H24" s="333"/>
      <c r="I24" s="333"/>
      <c r="J24" s="334"/>
      <c r="K24" s="336" t="s">
        <v>367</v>
      </c>
      <c r="L24" s="336"/>
      <c r="M24" s="336"/>
    </row>
    <row r="25" spans="1:13" ht="30" customHeight="1">
      <c r="A25" s="331"/>
      <c r="B25" s="327" t="s">
        <v>166</v>
      </c>
      <c r="C25" s="332" t="s">
        <v>368</v>
      </c>
      <c r="D25" s="334"/>
      <c r="E25" s="335"/>
      <c r="F25" s="327" t="s">
        <v>369</v>
      </c>
      <c r="G25" s="327" t="s">
        <v>370</v>
      </c>
      <c r="H25" s="327" t="s">
        <v>371</v>
      </c>
      <c r="I25" s="327" t="s">
        <v>372</v>
      </c>
      <c r="J25" s="327" t="s">
        <v>373</v>
      </c>
      <c r="K25" s="327" t="s">
        <v>166</v>
      </c>
      <c r="L25" s="332" t="s">
        <v>368</v>
      </c>
      <c r="M25" s="334"/>
    </row>
    <row r="26" spans="1:13" ht="106.5" customHeight="1">
      <c r="A26" s="317"/>
      <c r="B26" s="328"/>
      <c r="C26" s="166" t="s">
        <v>369</v>
      </c>
      <c r="D26" s="166" t="s">
        <v>374</v>
      </c>
      <c r="E26" s="328"/>
      <c r="F26" s="328"/>
      <c r="G26" s="328"/>
      <c r="H26" s="328"/>
      <c r="I26" s="328"/>
      <c r="J26" s="328"/>
      <c r="K26" s="328"/>
      <c r="L26" s="166" t="s">
        <v>369</v>
      </c>
      <c r="M26" s="166" t="s">
        <v>374</v>
      </c>
    </row>
    <row r="27" spans="1:13" ht="18.75" customHeight="1">
      <c r="A27" s="159">
        <v>1</v>
      </c>
      <c r="B27" s="166">
        <v>2</v>
      </c>
      <c r="C27" s="166">
        <v>3</v>
      </c>
      <c r="D27" s="166">
        <v>4</v>
      </c>
      <c r="E27" s="166">
        <v>5</v>
      </c>
      <c r="F27" s="166">
        <v>6</v>
      </c>
      <c r="G27" s="166">
        <v>7</v>
      </c>
      <c r="H27" s="166">
        <v>8</v>
      </c>
      <c r="I27" s="166">
        <v>9</v>
      </c>
      <c r="J27" s="166">
        <v>10</v>
      </c>
      <c r="K27" s="166">
        <v>11</v>
      </c>
      <c r="L27" s="166">
        <v>12</v>
      </c>
      <c r="M27" s="166">
        <v>13</v>
      </c>
    </row>
    <row r="28" spans="1:13" ht="42.75" customHeight="1">
      <c r="A28" s="163" t="s">
        <v>375</v>
      </c>
      <c r="B28" s="41">
        <f>SUM(C28,D28)</f>
        <v>0</v>
      </c>
      <c r="C28" s="66"/>
      <c r="D28" s="66"/>
      <c r="E28" s="66"/>
      <c r="F28" s="40" t="s">
        <v>175</v>
      </c>
      <c r="G28" s="88"/>
      <c r="H28" s="40" t="s">
        <v>175</v>
      </c>
      <c r="I28" s="88"/>
      <c r="J28" s="40"/>
      <c r="K28" s="41">
        <f>SUM(L28,M28)</f>
        <v>0</v>
      </c>
      <c r="L28" s="41">
        <f>SUM(C28,E28,F28,I28)</f>
        <v>0</v>
      </c>
      <c r="M28" s="41">
        <f>SUM(D28,G28,H28,J28)</f>
        <v>0</v>
      </c>
    </row>
    <row r="29" spans="1:13" ht="18.75" customHeight="1">
      <c r="A29" s="15"/>
      <c r="B29" s="169">
        <f t="shared" ref="B29:B36" si="1">SUM(C29,D29)</f>
        <v>0</v>
      </c>
      <c r="C29" s="29"/>
      <c r="D29" s="29"/>
      <c r="E29" s="29"/>
      <c r="F29" s="28" t="s">
        <v>175</v>
      </c>
      <c r="G29" s="94"/>
      <c r="H29" s="28" t="s">
        <v>175</v>
      </c>
      <c r="I29" s="94"/>
      <c r="J29" s="28"/>
      <c r="K29" s="86">
        <f t="shared" ref="K29:K36" si="2">SUM(L29,M29)</f>
        <v>0</v>
      </c>
      <c r="L29" s="86">
        <f t="shared" ref="L29:L36" si="3">SUM(C29,E29,F29,I29)</f>
        <v>0</v>
      </c>
      <c r="M29" s="86">
        <f t="shared" ref="M29:M36" si="4">SUM(D29,G29,H29,J29)</f>
        <v>0</v>
      </c>
    </row>
    <row r="30" spans="1:13" ht="18.75" customHeight="1">
      <c r="A30" s="15"/>
      <c r="B30" s="169">
        <f t="shared" si="1"/>
        <v>0</v>
      </c>
      <c r="C30" s="63"/>
      <c r="D30" s="63"/>
      <c r="E30" s="63"/>
      <c r="F30" s="28" t="s">
        <v>175</v>
      </c>
      <c r="G30" s="89"/>
      <c r="H30" s="28" t="s">
        <v>175</v>
      </c>
      <c r="I30" s="89"/>
      <c r="J30" s="28"/>
      <c r="K30" s="86">
        <f t="shared" si="2"/>
        <v>0</v>
      </c>
      <c r="L30" s="86">
        <f t="shared" si="3"/>
        <v>0</v>
      </c>
      <c r="M30" s="86">
        <f t="shared" si="4"/>
        <v>0</v>
      </c>
    </row>
    <row r="31" spans="1:13" ht="43.5" customHeight="1">
      <c r="A31" s="163" t="s">
        <v>376</v>
      </c>
      <c r="B31" s="42">
        <f t="shared" si="1"/>
        <v>0</v>
      </c>
      <c r="C31" s="66"/>
      <c r="D31" s="66"/>
      <c r="E31" s="66"/>
      <c r="F31" s="40" t="s">
        <v>175</v>
      </c>
      <c r="G31" s="88"/>
      <c r="H31" s="40" t="s">
        <v>175</v>
      </c>
      <c r="I31" s="88"/>
      <c r="J31" s="40"/>
      <c r="K31" s="41">
        <f t="shared" si="2"/>
        <v>0</v>
      </c>
      <c r="L31" s="41">
        <f t="shared" si="3"/>
        <v>0</v>
      </c>
      <c r="M31" s="41">
        <f t="shared" si="4"/>
        <v>0</v>
      </c>
    </row>
    <row r="32" spans="1:13" ht="18.75" customHeight="1">
      <c r="A32" s="15"/>
      <c r="B32" s="169">
        <f t="shared" si="1"/>
        <v>0</v>
      </c>
      <c r="C32" s="63"/>
      <c r="D32" s="63"/>
      <c r="E32" s="63"/>
      <c r="F32" s="28" t="s">
        <v>175</v>
      </c>
      <c r="G32" s="89"/>
      <c r="H32" s="28" t="s">
        <v>175</v>
      </c>
      <c r="I32" s="89"/>
      <c r="J32" s="28"/>
      <c r="K32" s="86">
        <f t="shared" si="2"/>
        <v>0</v>
      </c>
      <c r="L32" s="86">
        <f t="shared" si="3"/>
        <v>0</v>
      </c>
      <c r="M32" s="86">
        <f t="shared" si="4"/>
        <v>0</v>
      </c>
    </row>
    <row r="33" spans="1:13" ht="18.75" customHeight="1">
      <c r="A33" s="15"/>
      <c r="B33" s="169">
        <f t="shared" si="1"/>
        <v>0</v>
      </c>
      <c r="C33" s="63"/>
      <c r="D33" s="63"/>
      <c r="E33" s="63"/>
      <c r="F33" s="28" t="s">
        <v>175</v>
      </c>
      <c r="G33" s="89"/>
      <c r="H33" s="28" t="s">
        <v>175</v>
      </c>
      <c r="I33" s="89"/>
      <c r="J33" s="28"/>
      <c r="K33" s="86">
        <f t="shared" si="2"/>
        <v>0</v>
      </c>
      <c r="L33" s="86">
        <f t="shared" si="3"/>
        <v>0</v>
      </c>
      <c r="M33" s="86">
        <f t="shared" si="4"/>
        <v>0</v>
      </c>
    </row>
    <row r="34" spans="1:13" ht="42" customHeight="1">
      <c r="A34" s="163" t="s">
        <v>377</v>
      </c>
      <c r="B34" s="41">
        <f t="shared" si="1"/>
        <v>0</v>
      </c>
      <c r="C34" s="66"/>
      <c r="D34" s="66"/>
      <c r="E34" s="66"/>
      <c r="F34" s="40" t="s">
        <v>175</v>
      </c>
      <c r="G34" s="88"/>
      <c r="H34" s="40" t="s">
        <v>175</v>
      </c>
      <c r="I34" s="88"/>
      <c r="J34" s="40"/>
      <c r="K34" s="41">
        <f t="shared" si="2"/>
        <v>0</v>
      </c>
      <c r="L34" s="41">
        <f t="shared" si="3"/>
        <v>0</v>
      </c>
      <c r="M34" s="41">
        <f t="shared" si="4"/>
        <v>0</v>
      </c>
    </row>
    <row r="35" spans="1:13" ht="18.75" customHeight="1">
      <c r="A35" s="15"/>
      <c r="B35" s="169">
        <f t="shared" si="1"/>
        <v>0</v>
      </c>
      <c r="C35" s="63"/>
      <c r="D35" s="63"/>
      <c r="E35" s="63"/>
      <c r="F35" s="28" t="s">
        <v>175</v>
      </c>
      <c r="G35" s="89"/>
      <c r="H35" s="28" t="s">
        <v>175</v>
      </c>
      <c r="I35" s="89"/>
      <c r="J35" s="28"/>
      <c r="K35" s="86">
        <f t="shared" si="2"/>
        <v>0</v>
      </c>
      <c r="L35" s="86">
        <f t="shared" si="3"/>
        <v>0</v>
      </c>
      <c r="M35" s="86">
        <f t="shared" si="4"/>
        <v>0</v>
      </c>
    </row>
    <row r="36" spans="1:13" ht="18.75" customHeight="1">
      <c r="A36" s="15"/>
      <c r="B36" s="169">
        <f t="shared" si="1"/>
        <v>0</v>
      </c>
      <c r="C36" s="63"/>
      <c r="D36" s="63"/>
      <c r="E36" s="63"/>
      <c r="F36" s="28" t="s">
        <v>175</v>
      </c>
      <c r="G36" s="89"/>
      <c r="H36" s="28" t="s">
        <v>175</v>
      </c>
      <c r="I36" s="89"/>
      <c r="J36" s="28"/>
      <c r="K36" s="86">
        <f t="shared" si="2"/>
        <v>0</v>
      </c>
      <c r="L36" s="86">
        <f t="shared" si="3"/>
        <v>0</v>
      </c>
      <c r="M36" s="86">
        <f t="shared" si="4"/>
        <v>0</v>
      </c>
    </row>
    <row r="37" spans="1:13" ht="25.5" customHeight="1">
      <c r="A37" s="163" t="s">
        <v>166</v>
      </c>
      <c r="B37" s="41">
        <f>SUM(B28,B31,B34)</f>
        <v>0</v>
      </c>
      <c r="C37" s="41">
        <f t="shared" ref="C37:M37" si="5">SUM(C28,C31,C34)</f>
        <v>0</v>
      </c>
      <c r="D37" s="41">
        <f t="shared" si="5"/>
        <v>0</v>
      </c>
      <c r="E37" s="41">
        <f t="shared" si="5"/>
        <v>0</v>
      </c>
      <c r="F37" s="41">
        <f t="shared" si="5"/>
        <v>0</v>
      </c>
      <c r="G37" s="41">
        <f t="shared" si="5"/>
        <v>0</v>
      </c>
      <c r="H37" s="41">
        <f t="shared" si="5"/>
        <v>0</v>
      </c>
      <c r="I37" s="41">
        <f t="shared" si="5"/>
        <v>0</v>
      </c>
      <c r="J37" s="41">
        <f t="shared" si="5"/>
        <v>0</v>
      </c>
      <c r="K37" s="41">
        <f t="shared" si="5"/>
        <v>0</v>
      </c>
      <c r="L37" s="41">
        <f t="shared" si="5"/>
        <v>0</v>
      </c>
      <c r="M37" s="41">
        <f t="shared" si="5"/>
        <v>0</v>
      </c>
    </row>
    <row r="38" spans="1:13" ht="18.75" customHeight="1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</row>
    <row r="39" spans="1:13" ht="18.75" customHeight="1">
      <c r="A39" s="57"/>
      <c r="B39" s="57"/>
      <c r="C39" s="57"/>
      <c r="D39" s="57"/>
      <c r="E39" s="56"/>
      <c r="F39" s="58"/>
      <c r="G39" s="59"/>
      <c r="H39" s="59"/>
      <c r="I39" s="58"/>
      <c r="J39" s="59"/>
      <c r="K39" s="59"/>
      <c r="L39" s="59"/>
      <c r="M39" s="59"/>
    </row>
    <row r="40" spans="1:13" ht="18.75" customHeight="1">
      <c r="A40" s="325" t="s">
        <v>431</v>
      </c>
      <c r="B40" s="325"/>
      <c r="C40" s="324" t="s">
        <v>145</v>
      </c>
      <c r="D40" s="324"/>
      <c r="E40" s="324"/>
      <c r="F40" s="324"/>
      <c r="G40" s="324"/>
      <c r="H40" s="324"/>
      <c r="I40" s="324"/>
      <c r="J40" s="98"/>
      <c r="K40" s="323" t="s">
        <v>415</v>
      </c>
      <c r="L40" s="323"/>
      <c r="M40" s="323"/>
    </row>
    <row r="41" spans="1:13" ht="20.25" customHeight="1">
      <c r="A41" s="97" t="s">
        <v>285</v>
      </c>
      <c r="B41" s="13"/>
      <c r="C41" s="230" t="s">
        <v>361</v>
      </c>
      <c r="D41" s="230"/>
      <c r="E41" s="230"/>
      <c r="F41" s="230"/>
      <c r="G41" s="230"/>
      <c r="H41" s="230"/>
      <c r="I41" s="230"/>
      <c r="J41" s="97"/>
      <c r="K41" s="326" t="s">
        <v>148</v>
      </c>
      <c r="L41" s="326"/>
      <c r="M41" s="326"/>
    </row>
  </sheetData>
  <mergeCells count="42">
    <mergeCell ref="A7:D7"/>
    <mergeCell ref="A8:D8"/>
    <mergeCell ref="A2:M2"/>
    <mergeCell ref="A4:D5"/>
    <mergeCell ref="G4:G5"/>
    <mergeCell ref="H4:H5"/>
    <mergeCell ref="I4:I5"/>
    <mergeCell ref="J4:M4"/>
    <mergeCell ref="E4:E5"/>
    <mergeCell ref="L3:M3"/>
    <mergeCell ref="F4:F5"/>
    <mergeCell ref="A6:D6"/>
    <mergeCell ref="E24:E26"/>
    <mergeCell ref="F24:J24"/>
    <mergeCell ref="K24:M24"/>
    <mergeCell ref="J25:J26"/>
    <mergeCell ref="C25:D25"/>
    <mergeCell ref="F25:F26"/>
    <mergeCell ref="G25:G26"/>
    <mergeCell ref="H25:H26"/>
    <mergeCell ref="I25:I26"/>
    <mergeCell ref="A9:D9"/>
    <mergeCell ref="A10:D10"/>
    <mergeCell ref="A11:D11"/>
    <mergeCell ref="K16:M16"/>
    <mergeCell ref="B25:B26"/>
    <mergeCell ref="A16:B16"/>
    <mergeCell ref="C16:I16"/>
    <mergeCell ref="C17:I17"/>
    <mergeCell ref="K25:K26"/>
    <mergeCell ref="A12:D12"/>
    <mergeCell ref="A13:D13"/>
    <mergeCell ref="A21:M21"/>
    <mergeCell ref="A24:A26"/>
    <mergeCell ref="B24:D24"/>
    <mergeCell ref="K17:M17"/>
    <mergeCell ref="L25:M25"/>
    <mergeCell ref="K40:M40"/>
    <mergeCell ref="C40:I40"/>
    <mergeCell ref="C41:I41"/>
    <mergeCell ref="A40:B40"/>
    <mergeCell ref="K41:M41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A8E65-49A4-4853-B1BC-BA2040FDFE1D}">
  <dimension ref="A2:AE46"/>
  <sheetViews>
    <sheetView view="pageBreakPreview" topLeftCell="A7" zoomScale="50" zoomScaleNormal="55" zoomScaleSheetLayoutView="50" workbookViewId="0">
      <selection activeCell="A22" sqref="A22:AE22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0.85546875" customWidth="1"/>
    <col min="12" max="12" width="14" customWidth="1"/>
    <col min="13" max="13" width="12.7109375" bestFit="1" customWidth="1"/>
    <col min="14" max="14" width="12.140625" bestFit="1" customWidth="1"/>
    <col min="15" max="15" width="10.7109375" bestFit="1" customWidth="1"/>
    <col min="17" max="17" width="9.42578125" customWidth="1"/>
    <col min="21" max="21" width="8.28515625" customWidth="1"/>
    <col min="22" max="22" width="9.42578125" customWidth="1"/>
    <col min="27" max="27" width="12.5703125" customWidth="1"/>
    <col min="28" max="28" width="11.28515625" customWidth="1"/>
    <col min="29" max="29" width="11.5703125" customWidth="1"/>
    <col min="30" max="30" width="10.42578125" customWidth="1"/>
  </cols>
  <sheetData>
    <row r="2" spans="1:31" ht="18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82"/>
      <c r="R2" s="82"/>
      <c r="S2" s="82"/>
      <c r="T2" s="82"/>
      <c r="U2" s="82"/>
      <c r="V2" s="2"/>
      <c r="W2" s="2"/>
      <c r="X2" s="2"/>
      <c r="Y2" s="2"/>
      <c r="Z2" s="2"/>
      <c r="AA2" s="2"/>
      <c r="AB2" s="2"/>
      <c r="AC2" s="2"/>
      <c r="AD2" s="2"/>
      <c r="AE2" s="82"/>
    </row>
    <row r="3" spans="1:31" ht="18.75">
      <c r="A3" s="315" t="s">
        <v>378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</row>
    <row r="4" spans="1:31" ht="18.75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</row>
    <row r="5" spans="1:31" ht="18.75">
      <c r="A5" s="83"/>
      <c r="B5" s="83"/>
      <c r="C5" s="83"/>
      <c r="D5" s="83"/>
      <c r="E5" s="83"/>
      <c r="F5" s="83"/>
      <c r="G5" s="83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83"/>
      <c r="W5" s="2"/>
      <c r="X5" s="2"/>
      <c r="Y5" s="2"/>
      <c r="Z5" s="2"/>
      <c r="AA5" s="2"/>
      <c r="AB5" s="2"/>
      <c r="AC5" s="2"/>
      <c r="AD5" s="2"/>
      <c r="AE5" s="84" t="s">
        <v>352</v>
      </c>
    </row>
    <row r="6" spans="1:31" ht="50.25" customHeight="1">
      <c r="A6" s="209" t="s">
        <v>379</v>
      </c>
      <c r="B6" s="357" t="s">
        <v>380</v>
      </c>
      <c r="C6" s="358"/>
      <c r="D6" s="358"/>
      <c r="E6" s="358"/>
      <c r="F6" s="359"/>
      <c r="G6" s="209" t="s">
        <v>381</v>
      </c>
      <c r="H6" s="209"/>
      <c r="I6" s="209"/>
      <c r="J6" s="209"/>
      <c r="K6" s="209"/>
      <c r="L6" s="209" t="s">
        <v>382</v>
      </c>
      <c r="M6" s="209"/>
      <c r="N6" s="209"/>
      <c r="O6" s="209"/>
      <c r="P6" s="209"/>
      <c r="Q6" s="209" t="s">
        <v>383</v>
      </c>
      <c r="R6" s="209"/>
      <c r="S6" s="209"/>
      <c r="T6" s="209"/>
      <c r="U6" s="209"/>
      <c r="V6" s="209" t="s">
        <v>384</v>
      </c>
      <c r="W6" s="209"/>
      <c r="X6" s="209"/>
      <c r="Y6" s="209"/>
      <c r="Z6" s="209"/>
      <c r="AA6" s="209" t="s">
        <v>166</v>
      </c>
      <c r="AB6" s="209"/>
      <c r="AC6" s="209"/>
      <c r="AD6" s="209"/>
      <c r="AE6" s="209"/>
    </row>
    <row r="7" spans="1:31" ht="29.25" customHeight="1">
      <c r="A7" s="209"/>
      <c r="B7" s="360"/>
      <c r="C7" s="361"/>
      <c r="D7" s="361"/>
      <c r="E7" s="361"/>
      <c r="F7" s="362"/>
      <c r="G7" s="209" t="s">
        <v>385</v>
      </c>
      <c r="H7" s="209" t="s">
        <v>386</v>
      </c>
      <c r="I7" s="209"/>
      <c r="J7" s="209"/>
      <c r="K7" s="209"/>
      <c r="L7" s="209" t="s">
        <v>385</v>
      </c>
      <c r="M7" s="209" t="s">
        <v>386</v>
      </c>
      <c r="N7" s="209"/>
      <c r="O7" s="209"/>
      <c r="P7" s="209"/>
      <c r="Q7" s="209" t="s">
        <v>385</v>
      </c>
      <c r="R7" s="209" t="s">
        <v>386</v>
      </c>
      <c r="S7" s="209"/>
      <c r="T7" s="209"/>
      <c r="U7" s="209"/>
      <c r="V7" s="209" t="s">
        <v>385</v>
      </c>
      <c r="W7" s="209" t="s">
        <v>386</v>
      </c>
      <c r="X7" s="209"/>
      <c r="Y7" s="209"/>
      <c r="Z7" s="209"/>
      <c r="AA7" s="209" t="s">
        <v>385</v>
      </c>
      <c r="AB7" s="209" t="s">
        <v>386</v>
      </c>
      <c r="AC7" s="209"/>
      <c r="AD7" s="209"/>
      <c r="AE7" s="209"/>
    </row>
    <row r="8" spans="1:31" ht="26.25" customHeight="1">
      <c r="A8" s="209"/>
      <c r="B8" s="363"/>
      <c r="C8" s="364"/>
      <c r="D8" s="364"/>
      <c r="E8" s="364"/>
      <c r="F8" s="365"/>
      <c r="G8" s="209"/>
      <c r="H8" s="61" t="s">
        <v>387</v>
      </c>
      <c r="I8" s="61" t="s">
        <v>388</v>
      </c>
      <c r="J8" s="61" t="s">
        <v>389</v>
      </c>
      <c r="K8" s="61" t="s">
        <v>173</v>
      </c>
      <c r="L8" s="209"/>
      <c r="M8" s="61" t="s">
        <v>387</v>
      </c>
      <c r="N8" s="61" t="s">
        <v>388</v>
      </c>
      <c r="O8" s="61" t="s">
        <v>389</v>
      </c>
      <c r="P8" s="61" t="s">
        <v>173</v>
      </c>
      <c r="Q8" s="209"/>
      <c r="R8" s="61" t="s">
        <v>387</v>
      </c>
      <c r="S8" s="61" t="s">
        <v>388</v>
      </c>
      <c r="T8" s="61" t="s">
        <v>389</v>
      </c>
      <c r="U8" s="61" t="s">
        <v>173</v>
      </c>
      <c r="V8" s="209"/>
      <c r="W8" s="61" t="s">
        <v>387</v>
      </c>
      <c r="X8" s="61" t="s">
        <v>388</v>
      </c>
      <c r="Y8" s="61" t="s">
        <v>389</v>
      </c>
      <c r="Z8" s="61" t="s">
        <v>173</v>
      </c>
      <c r="AA8" s="209"/>
      <c r="AB8" s="61" t="s">
        <v>387</v>
      </c>
      <c r="AC8" s="61" t="s">
        <v>388</v>
      </c>
      <c r="AD8" s="61" t="s">
        <v>389</v>
      </c>
      <c r="AE8" s="61" t="s">
        <v>173</v>
      </c>
    </row>
    <row r="9" spans="1:31" ht="18.75" customHeight="1">
      <c r="A9" s="61">
        <v>1</v>
      </c>
      <c r="B9" s="209">
        <v>2</v>
      </c>
      <c r="C9" s="209"/>
      <c r="D9" s="209"/>
      <c r="E9" s="209"/>
      <c r="F9" s="209"/>
      <c r="G9" s="61">
        <v>3</v>
      </c>
      <c r="H9" s="61">
        <v>4</v>
      </c>
      <c r="I9" s="61">
        <v>5</v>
      </c>
      <c r="J9" s="61">
        <v>6</v>
      </c>
      <c r="K9" s="61">
        <v>7</v>
      </c>
      <c r="L9" s="61">
        <v>8</v>
      </c>
      <c r="M9" s="61">
        <v>9</v>
      </c>
      <c r="N9" s="61">
        <v>10</v>
      </c>
      <c r="O9" s="61">
        <v>11</v>
      </c>
      <c r="P9" s="61">
        <v>12</v>
      </c>
      <c r="Q9" s="61">
        <v>13</v>
      </c>
      <c r="R9" s="61">
        <v>14</v>
      </c>
      <c r="S9" s="61">
        <v>15</v>
      </c>
      <c r="T9" s="61">
        <v>16</v>
      </c>
      <c r="U9" s="61">
        <v>17</v>
      </c>
      <c r="V9" s="62">
        <v>18</v>
      </c>
      <c r="W9" s="62">
        <v>19</v>
      </c>
      <c r="X9" s="62">
        <v>20</v>
      </c>
      <c r="Y9" s="62">
        <v>21</v>
      </c>
      <c r="Z9" s="62">
        <v>22</v>
      </c>
      <c r="AA9" s="62">
        <v>23</v>
      </c>
      <c r="AB9" s="62">
        <v>24</v>
      </c>
      <c r="AC9" s="62">
        <v>25</v>
      </c>
      <c r="AD9" s="62">
        <v>26</v>
      </c>
      <c r="AE9" s="62">
        <v>27</v>
      </c>
    </row>
    <row r="10" spans="1:31" ht="21.75" customHeight="1">
      <c r="A10" s="85">
        <v>1</v>
      </c>
      <c r="B10" s="354" t="s">
        <v>354</v>
      </c>
      <c r="C10" s="355"/>
      <c r="D10" s="355"/>
      <c r="E10" s="355"/>
      <c r="F10" s="356"/>
      <c r="G10" s="86">
        <f t="shared" ref="G10:G15" si="0">SUM(H10,I10,J10,K10)</f>
        <v>0</v>
      </c>
      <c r="H10" s="29"/>
      <c r="I10" s="29"/>
      <c r="J10" s="29"/>
      <c r="K10" s="29"/>
      <c r="L10" s="86">
        <f t="shared" ref="L10:L15" si="1">SUM(M10,N10,O10,P10)</f>
        <v>0</v>
      </c>
      <c r="M10" s="29"/>
      <c r="N10" s="29"/>
      <c r="O10" s="29"/>
      <c r="P10" s="29"/>
      <c r="Q10" s="86">
        <f t="shared" ref="Q10:Q15" si="2">SUM(R10,S10,T10,U10)</f>
        <v>0</v>
      </c>
      <c r="R10" s="29"/>
      <c r="S10" s="29"/>
      <c r="T10" s="29"/>
      <c r="U10" s="29"/>
      <c r="V10" s="86">
        <f t="shared" ref="V10:V15" si="3">SUM(W10,X10,Y10,Z10)</f>
        <v>0</v>
      </c>
      <c r="W10" s="29"/>
      <c r="X10" s="29"/>
      <c r="Y10" s="29"/>
      <c r="Z10" s="29"/>
      <c r="AA10" s="41">
        <f t="shared" ref="AA10:AA15" si="4">SUM(AB10,AC10,AD10,AE10)</f>
        <v>0</v>
      </c>
      <c r="AB10" s="86">
        <f t="shared" ref="AB10:AE15" si="5">SUM(H10,M10,R10,W10)</f>
        <v>0</v>
      </c>
      <c r="AC10" s="86">
        <f t="shared" si="5"/>
        <v>0</v>
      </c>
      <c r="AD10" s="86">
        <f t="shared" si="5"/>
        <v>0</v>
      </c>
      <c r="AE10" s="86">
        <f t="shared" si="5"/>
        <v>0</v>
      </c>
    </row>
    <row r="11" spans="1:31" ht="21.75" customHeight="1">
      <c r="A11" s="85">
        <v>2</v>
      </c>
      <c r="B11" s="354" t="s">
        <v>390</v>
      </c>
      <c r="C11" s="355"/>
      <c r="D11" s="355"/>
      <c r="E11" s="355"/>
      <c r="F11" s="356"/>
      <c r="G11" s="86">
        <f t="shared" si="0"/>
        <v>0</v>
      </c>
      <c r="H11" s="29"/>
      <c r="I11" s="29"/>
      <c r="J11" s="29"/>
      <c r="K11" s="29"/>
      <c r="L11" s="181">
        <f t="shared" si="1"/>
        <v>181.4</v>
      </c>
      <c r="M11" s="29"/>
      <c r="N11" s="31">
        <v>135.80000000000001</v>
      </c>
      <c r="O11" s="31">
        <v>45.6</v>
      </c>
      <c r="P11" s="29"/>
      <c r="Q11" s="86">
        <f t="shared" si="2"/>
        <v>0</v>
      </c>
      <c r="R11" s="29"/>
      <c r="S11" s="29"/>
      <c r="T11" s="29"/>
      <c r="U11" s="29"/>
      <c r="V11" s="86">
        <f t="shared" si="3"/>
        <v>0</v>
      </c>
      <c r="W11" s="29"/>
      <c r="X11" s="29"/>
      <c r="Y11" s="29"/>
      <c r="Z11" s="29"/>
      <c r="AA11" s="172">
        <f t="shared" si="4"/>
        <v>181.4</v>
      </c>
      <c r="AB11" s="86">
        <f t="shared" si="5"/>
        <v>0</v>
      </c>
      <c r="AC11" s="181">
        <v>135.80000000000001</v>
      </c>
      <c r="AD11" s="181">
        <v>45.6</v>
      </c>
      <c r="AE11" s="86">
        <f t="shared" si="5"/>
        <v>0</v>
      </c>
    </row>
    <row r="12" spans="1:31" ht="39.75" customHeight="1">
      <c r="A12" s="85">
        <v>3</v>
      </c>
      <c r="B12" s="354" t="s">
        <v>391</v>
      </c>
      <c r="C12" s="355"/>
      <c r="D12" s="355"/>
      <c r="E12" s="355"/>
      <c r="F12" s="356"/>
      <c r="G12" s="86">
        <f t="shared" si="0"/>
        <v>0</v>
      </c>
      <c r="H12" s="29"/>
      <c r="I12" s="29"/>
      <c r="J12" s="29"/>
      <c r="K12" s="29"/>
      <c r="L12" s="181">
        <f t="shared" si="1"/>
        <v>0</v>
      </c>
      <c r="M12" s="31"/>
      <c r="N12" s="31"/>
      <c r="O12" s="29"/>
      <c r="P12" s="29"/>
      <c r="Q12" s="86">
        <f t="shared" si="2"/>
        <v>0</v>
      </c>
      <c r="R12" s="29"/>
      <c r="S12" s="29"/>
      <c r="T12" s="29"/>
      <c r="U12" s="29"/>
      <c r="V12" s="86">
        <f t="shared" si="3"/>
        <v>0</v>
      </c>
      <c r="W12" s="29"/>
      <c r="X12" s="29"/>
      <c r="Y12" s="29"/>
      <c r="Z12" s="29"/>
      <c r="AA12" s="172">
        <f t="shared" si="4"/>
        <v>0</v>
      </c>
      <c r="AB12" s="173">
        <f t="shared" si="5"/>
        <v>0</v>
      </c>
      <c r="AC12" s="173"/>
      <c r="AD12" s="86">
        <f t="shared" si="5"/>
        <v>0</v>
      </c>
      <c r="AE12" s="86">
        <f t="shared" si="5"/>
        <v>0</v>
      </c>
    </row>
    <row r="13" spans="1:31" ht="46.5" customHeight="1">
      <c r="A13" s="85">
        <v>4</v>
      </c>
      <c r="B13" s="354" t="s">
        <v>392</v>
      </c>
      <c r="C13" s="355"/>
      <c r="D13" s="355"/>
      <c r="E13" s="355"/>
      <c r="F13" s="356"/>
      <c r="G13" s="86">
        <f t="shared" si="0"/>
        <v>0</v>
      </c>
      <c r="H13" s="29"/>
      <c r="I13" s="29"/>
      <c r="J13" s="29"/>
      <c r="K13" s="29"/>
      <c r="L13" s="86">
        <f t="shared" si="1"/>
        <v>0</v>
      </c>
      <c r="M13" s="29"/>
      <c r="N13" s="29"/>
      <c r="O13" s="29"/>
      <c r="P13" s="29"/>
      <c r="Q13" s="86">
        <f t="shared" si="2"/>
        <v>0</v>
      </c>
      <c r="R13" s="29"/>
      <c r="S13" s="29"/>
      <c r="T13" s="29"/>
      <c r="U13" s="29"/>
      <c r="V13" s="86">
        <f t="shared" si="3"/>
        <v>0</v>
      </c>
      <c r="W13" s="29"/>
      <c r="X13" s="29"/>
      <c r="Y13" s="29"/>
      <c r="Z13" s="29"/>
      <c r="AA13" s="41">
        <f t="shared" si="4"/>
        <v>0</v>
      </c>
      <c r="AB13" s="86">
        <f t="shared" si="5"/>
        <v>0</v>
      </c>
      <c r="AC13" s="86">
        <f t="shared" si="5"/>
        <v>0</v>
      </c>
      <c r="AD13" s="86">
        <f t="shared" si="5"/>
        <v>0</v>
      </c>
      <c r="AE13" s="86">
        <f t="shared" si="5"/>
        <v>0</v>
      </c>
    </row>
    <row r="14" spans="1:31" ht="39.75" customHeight="1">
      <c r="A14" s="85">
        <v>5</v>
      </c>
      <c r="B14" s="354" t="s">
        <v>393</v>
      </c>
      <c r="C14" s="355"/>
      <c r="D14" s="355"/>
      <c r="E14" s="355"/>
      <c r="F14" s="356"/>
      <c r="G14" s="86">
        <f t="shared" si="0"/>
        <v>0</v>
      </c>
      <c r="H14" s="29"/>
      <c r="I14" s="29"/>
      <c r="J14" s="29"/>
      <c r="K14" s="29"/>
      <c r="L14" s="86">
        <f t="shared" si="1"/>
        <v>0</v>
      </c>
      <c r="M14" s="29"/>
      <c r="N14" s="29"/>
      <c r="O14" s="29"/>
      <c r="P14" s="29"/>
      <c r="Q14" s="86">
        <f t="shared" si="2"/>
        <v>0</v>
      </c>
      <c r="R14" s="29"/>
      <c r="S14" s="29"/>
      <c r="T14" s="29"/>
      <c r="U14" s="29"/>
      <c r="V14" s="86">
        <f t="shared" si="3"/>
        <v>0</v>
      </c>
      <c r="W14" s="29"/>
      <c r="X14" s="29"/>
      <c r="Y14" s="29"/>
      <c r="Z14" s="29"/>
      <c r="AA14" s="41">
        <f t="shared" si="4"/>
        <v>0</v>
      </c>
      <c r="AB14" s="86">
        <f t="shared" si="5"/>
        <v>0</v>
      </c>
      <c r="AC14" s="86">
        <f t="shared" si="5"/>
        <v>0</v>
      </c>
      <c r="AD14" s="86">
        <f t="shared" si="5"/>
        <v>0</v>
      </c>
      <c r="AE14" s="86">
        <f t="shared" si="5"/>
        <v>0</v>
      </c>
    </row>
    <row r="15" spans="1:31" ht="21.75" customHeight="1">
      <c r="A15" s="85">
        <v>6</v>
      </c>
      <c r="B15" s="354" t="s">
        <v>360</v>
      </c>
      <c r="C15" s="355"/>
      <c r="D15" s="355"/>
      <c r="E15" s="355"/>
      <c r="F15" s="356"/>
      <c r="G15" s="86">
        <f t="shared" si="0"/>
        <v>0</v>
      </c>
      <c r="H15" s="29"/>
      <c r="I15" s="29"/>
      <c r="J15" s="29"/>
      <c r="K15" s="29"/>
      <c r="L15" s="181">
        <f t="shared" si="1"/>
        <v>10875.8</v>
      </c>
      <c r="M15" s="31">
        <v>5576</v>
      </c>
      <c r="N15" s="31">
        <v>5299.8</v>
      </c>
      <c r="O15" s="29"/>
      <c r="P15" s="29"/>
      <c r="Q15" s="86">
        <f t="shared" si="2"/>
        <v>0</v>
      </c>
      <c r="R15" s="29"/>
      <c r="S15" s="29"/>
      <c r="T15" s="29"/>
      <c r="U15" s="29"/>
      <c r="V15" s="86">
        <f t="shared" si="3"/>
        <v>0</v>
      </c>
      <c r="W15" s="29"/>
      <c r="X15" s="29"/>
      <c r="Y15" s="29"/>
      <c r="Z15" s="29"/>
      <c r="AA15" s="172">
        <f t="shared" si="4"/>
        <v>10875.8</v>
      </c>
      <c r="AB15" s="181">
        <v>5576</v>
      </c>
      <c r="AC15" s="181">
        <f t="shared" si="5"/>
        <v>5299.8</v>
      </c>
      <c r="AD15" s="86">
        <f t="shared" si="5"/>
        <v>0</v>
      </c>
      <c r="AE15" s="86">
        <f t="shared" si="5"/>
        <v>0</v>
      </c>
    </row>
    <row r="16" spans="1:31" ht="21.75" customHeight="1">
      <c r="A16" s="351" t="s">
        <v>166</v>
      </c>
      <c r="B16" s="352"/>
      <c r="C16" s="352"/>
      <c r="D16" s="352"/>
      <c r="E16" s="352"/>
      <c r="F16" s="353"/>
      <c r="G16" s="169">
        <f t="shared" ref="G16:AE16" si="6">SUM(G10:G15)</f>
        <v>0</v>
      </c>
      <c r="H16" s="169">
        <f t="shared" si="6"/>
        <v>0</v>
      </c>
      <c r="I16" s="169">
        <f t="shared" si="6"/>
        <v>0</v>
      </c>
      <c r="J16" s="169">
        <f t="shared" si="6"/>
        <v>0</v>
      </c>
      <c r="K16" s="169">
        <f t="shared" si="6"/>
        <v>0</v>
      </c>
      <c r="L16" s="183">
        <f>SUM(L10:L15)</f>
        <v>11057.199999999999</v>
      </c>
      <c r="M16" s="183">
        <f t="shared" si="6"/>
        <v>5576</v>
      </c>
      <c r="N16" s="183">
        <f t="shared" si="6"/>
        <v>5435.6</v>
      </c>
      <c r="O16" s="183">
        <f t="shared" si="6"/>
        <v>45.6</v>
      </c>
      <c r="P16" s="169">
        <f t="shared" si="6"/>
        <v>0</v>
      </c>
      <c r="Q16" s="169">
        <f t="shared" si="6"/>
        <v>0</v>
      </c>
      <c r="R16" s="169">
        <f t="shared" si="6"/>
        <v>0</v>
      </c>
      <c r="S16" s="169">
        <f t="shared" si="6"/>
        <v>0</v>
      </c>
      <c r="T16" s="169">
        <f t="shared" si="6"/>
        <v>0</v>
      </c>
      <c r="U16" s="169">
        <f t="shared" si="6"/>
        <v>0</v>
      </c>
      <c r="V16" s="169">
        <f t="shared" si="6"/>
        <v>0</v>
      </c>
      <c r="W16" s="169">
        <f t="shared" si="6"/>
        <v>0</v>
      </c>
      <c r="X16" s="169">
        <f t="shared" si="6"/>
        <v>0</v>
      </c>
      <c r="Y16" s="169">
        <f t="shared" si="6"/>
        <v>0</v>
      </c>
      <c r="Z16" s="169">
        <f t="shared" si="6"/>
        <v>0</v>
      </c>
      <c r="AA16" s="172">
        <f>SUM(AB16,AC16,AD16,AE16)</f>
        <v>11057.2</v>
      </c>
      <c r="AB16" s="183">
        <f t="shared" si="6"/>
        <v>5576</v>
      </c>
      <c r="AC16" s="183">
        <f t="shared" si="6"/>
        <v>5435.6</v>
      </c>
      <c r="AD16" s="183">
        <f t="shared" si="6"/>
        <v>45.6</v>
      </c>
      <c r="AE16" s="169">
        <f t="shared" si="6"/>
        <v>0</v>
      </c>
    </row>
    <row r="17" spans="1:31" ht="21.75" customHeight="1">
      <c r="A17" s="295" t="s">
        <v>394</v>
      </c>
      <c r="B17" s="296"/>
      <c r="C17" s="296"/>
      <c r="D17" s="296"/>
      <c r="E17" s="296"/>
      <c r="F17" s="297"/>
      <c r="G17" s="169">
        <f>G16/AA16*100</f>
        <v>0</v>
      </c>
      <c r="H17" s="90"/>
      <c r="I17" s="90"/>
      <c r="J17" s="90"/>
      <c r="K17" s="90"/>
      <c r="L17" s="169">
        <f>L16/AA16*100</f>
        <v>99.999999999999986</v>
      </c>
      <c r="M17" s="90"/>
      <c r="N17" s="90"/>
      <c r="O17" s="90"/>
      <c r="P17" s="90"/>
      <c r="Q17" s="169">
        <f>Q16/AA16*100</f>
        <v>0</v>
      </c>
      <c r="R17" s="90"/>
      <c r="S17" s="90"/>
      <c r="T17" s="90"/>
      <c r="U17" s="90"/>
      <c r="V17" s="169">
        <f>V16/AA16*100</f>
        <v>0</v>
      </c>
      <c r="W17" s="149"/>
      <c r="X17" s="149"/>
      <c r="Y17" s="149"/>
      <c r="Z17" s="149"/>
      <c r="AA17" s="169">
        <f>SUM(G17,L17,Q17,V17)</f>
        <v>99.999999999999986</v>
      </c>
      <c r="AB17" s="149"/>
      <c r="AC17" s="149"/>
      <c r="AD17" s="149"/>
      <c r="AE17" s="149"/>
    </row>
    <row r="18" spans="1:31" ht="20.25" customHeight="1"/>
    <row r="19" spans="1:31" ht="20.25" customHeight="1"/>
    <row r="20" spans="1:31" ht="20.25" customHeight="1"/>
    <row r="21" spans="1:31" ht="20.25" customHeight="1"/>
    <row r="22" spans="1:31" ht="20.25" customHeight="1">
      <c r="A22" s="315" t="s">
        <v>395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</row>
    <row r="23" spans="1:31" ht="20.25" customHeight="1"/>
    <row r="24" spans="1:31" ht="20.25" customHeight="1">
      <c r="AD24" s="341" t="s">
        <v>352</v>
      </c>
      <c r="AE24" s="341"/>
    </row>
    <row r="25" spans="1:31" ht="20.25" customHeight="1">
      <c r="A25" s="240" t="s">
        <v>379</v>
      </c>
      <c r="B25" s="209" t="s">
        <v>396</v>
      </c>
      <c r="C25" s="209" t="s">
        <v>397</v>
      </c>
      <c r="D25" s="209"/>
      <c r="E25" s="209" t="s">
        <v>398</v>
      </c>
      <c r="F25" s="209"/>
      <c r="G25" s="209" t="s">
        <v>399</v>
      </c>
      <c r="H25" s="209"/>
      <c r="I25" s="209" t="s">
        <v>400</v>
      </c>
      <c r="J25" s="209"/>
      <c r="K25" s="209" t="s">
        <v>401</v>
      </c>
      <c r="L25" s="209"/>
      <c r="M25" s="209"/>
      <c r="N25" s="209"/>
      <c r="O25" s="209"/>
      <c r="P25" s="209"/>
      <c r="Q25" s="209"/>
      <c r="R25" s="209"/>
      <c r="S25" s="209"/>
      <c r="T25" s="209"/>
      <c r="U25" s="225" t="s">
        <v>402</v>
      </c>
      <c r="V25" s="225"/>
      <c r="W25" s="225"/>
      <c r="X25" s="225"/>
      <c r="Y25" s="225"/>
      <c r="Z25" s="225" t="s">
        <v>403</v>
      </c>
      <c r="AA25" s="225"/>
      <c r="AB25" s="225"/>
      <c r="AC25" s="225"/>
      <c r="AD25" s="225"/>
      <c r="AE25" s="225"/>
    </row>
    <row r="26" spans="1:31" ht="20.25" customHeight="1">
      <c r="A26" s="240"/>
      <c r="B26" s="209"/>
      <c r="C26" s="209"/>
      <c r="D26" s="209"/>
      <c r="E26" s="209"/>
      <c r="F26" s="209"/>
      <c r="G26" s="209"/>
      <c r="H26" s="209"/>
      <c r="I26" s="209"/>
      <c r="J26" s="209"/>
      <c r="K26" s="209" t="s">
        <v>404</v>
      </c>
      <c r="L26" s="209"/>
      <c r="M26" s="209" t="s">
        <v>405</v>
      </c>
      <c r="N26" s="209"/>
      <c r="O26" s="209" t="s">
        <v>406</v>
      </c>
      <c r="P26" s="209"/>
      <c r="Q26" s="209"/>
      <c r="R26" s="209"/>
      <c r="S26" s="209"/>
      <c r="T26" s="209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</row>
    <row r="27" spans="1:31" ht="141" customHeight="1">
      <c r="A27" s="240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 t="s">
        <v>407</v>
      </c>
      <c r="P27" s="209"/>
      <c r="Q27" s="209" t="s">
        <v>408</v>
      </c>
      <c r="R27" s="209"/>
      <c r="S27" s="209" t="s">
        <v>409</v>
      </c>
      <c r="T27" s="209"/>
      <c r="U27" s="225"/>
      <c r="V27" s="225"/>
      <c r="W27" s="225"/>
      <c r="X27" s="225"/>
      <c r="Y27" s="225"/>
      <c r="Z27" s="225"/>
      <c r="AA27" s="225"/>
      <c r="AB27" s="225"/>
      <c r="AC27" s="225"/>
      <c r="AD27" s="225"/>
      <c r="AE27" s="225"/>
    </row>
    <row r="28" spans="1:31" ht="20.25" customHeight="1">
      <c r="A28" s="62">
        <v>1</v>
      </c>
      <c r="B28" s="61">
        <v>2</v>
      </c>
      <c r="C28" s="209">
        <v>3</v>
      </c>
      <c r="D28" s="209"/>
      <c r="E28" s="209">
        <v>4</v>
      </c>
      <c r="F28" s="209"/>
      <c r="G28" s="209">
        <v>5</v>
      </c>
      <c r="H28" s="209"/>
      <c r="I28" s="209">
        <v>6</v>
      </c>
      <c r="J28" s="209"/>
      <c r="K28" s="219">
        <v>7</v>
      </c>
      <c r="L28" s="221"/>
      <c r="M28" s="219">
        <v>8</v>
      </c>
      <c r="N28" s="221"/>
      <c r="O28" s="209">
        <v>9</v>
      </c>
      <c r="P28" s="209"/>
      <c r="Q28" s="240">
        <v>10</v>
      </c>
      <c r="R28" s="240"/>
      <c r="S28" s="209">
        <v>11</v>
      </c>
      <c r="T28" s="209"/>
      <c r="U28" s="209">
        <v>12</v>
      </c>
      <c r="V28" s="209"/>
      <c r="W28" s="209"/>
      <c r="X28" s="209"/>
      <c r="Y28" s="209"/>
      <c r="Z28" s="209">
        <v>13</v>
      </c>
      <c r="AA28" s="209"/>
      <c r="AB28" s="209"/>
      <c r="AC28" s="209"/>
      <c r="AD28" s="209"/>
      <c r="AE28" s="209"/>
    </row>
    <row r="29" spans="1:31" ht="20.25" customHeight="1">
      <c r="A29" s="85"/>
      <c r="B29" s="109"/>
      <c r="C29" s="346"/>
      <c r="D29" s="346"/>
      <c r="E29" s="344"/>
      <c r="F29" s="344"/>
      <c r="G29" s="344"/>
      <c r="H29" s="344"/>
      <c r="I29" s="344"/>
      <c r="J29" s="344"/>
      <c r="K29" s="347"/>
      <c r="L29" s="348"/>
      <c r="M29" s="342">
        <f>SUM(O29,Q29,S29)</f>
        <v>0</v>
      </c>
      <c r="N29" s="343"/>
      <c r="O29" s="344"/>
      <c r="P29" s="344"/>
      <c r="Q29" s="344"/>
      <c r="R29" s="344"/>
      <c r="S29" s="344"/>
      <c r="T29" s="344"/>
      <c r="U29" s="268"/>
      <c r="V29" s="268"/>
      <c r="W29" s="268"/>
      <c r="X29" s="268"/>
      <c r="Y29" s="268"/>
      <c r="Z29" s="345"/>
      <c r="AA29" s="345"/>
      <c r="AB29" s="345"/>
      <c r="AC29" s="345"/>
      <c r="AD29" s="345"/>
      <c r="AE29" s="345"/>
    </row>
    <row r="30" spans="1:31" ht="20.25" customHeight="1">
      <c r="A30" s="85"/>
      <c r="B30" s="109"/>
      <c r="C30" s="346"/>
      <c r="D30" s="346"/>
      <c r="E30" s="344"/>
      <c r="F30" s="344"/>
      <c r="G30" s="344"/>
      <c r="H30" s="344"/>
      <c r="I30" s="344"/>
      <c r="J30" s="344"/>
      <c r="K30" s="347"/>
      <c r="L30" s="348"/>
      <c r="M30" s="342">
        <f t="shared" ref="M30:M35" si="7">SUM(O30,Q30,S30)</f>
        <v>0</v>
      </c>
      <c r="N30" s="343"/>
      <c r="O30" s="344"/>
      <c r="P30" s="344"/>
      <c r="Q30" s="344"/>
      <c r="R30" s="344"/>
      <c r="S30" s="344"/>
      <c r="T30" s="344"/>
      <c r="U30" s="268"/>
      <c r="V30" s="268"/>
      <c r="W30" s="268"/>
      <c r="X30" s="268"/>
      <c r="Y30" s="268"/>
      <c r="Z30" s="345"/>
      <c r="AA30" s="345"/>
      <c r="AB30" s="345"/>
      <c r="AC30" s="345"/>
      <c r="AD30" s="345"/>
      <c r="AE30" s="345"/>
    </row>
    <row r="31" spans="1:31" ht="20.25" customHeight="1">
      <c r="A31" s="85"/>
      <c r="B31" s="109"/>
      <c r="C31" s="346"/>
      <c r="D31" s="346"/>
      <c r="E31" s="344"/>
      <c r="F31" s="344"/>
      <c r="G31" s="344"/>
      <c r="H31" s="344"/>
      <c r="I31" s="344"/>
      <c r="J31" s="344"/>
      <c r="K31" s="347"/>
      <c r="L31" s="348"/>
      <c r="M31" s="342">
        <f t="shared" si="7"/>
        <v>0</v>
      </c>
      <c r="N31" s="343"/>
      <c r="O31" s="344"/>
      <c r="P31" s="344"/>
      <c r="Q31" s="344"/>
      <c r="R31" s="344"/>
      <c r="S31" s="344"/>
      <c r="T31" s="344"/>
      <c r="U31" s="268"/>
      <c r="V31" s="268"/>
      <c r="W31" s="268"/>
      <c r="X31" s="268"/>
      <c r="Y31" s="268"/>
      <c r="Z31" s="345"/>
      <c r="AA31" s="345"/>
      <c r="AB31" s="345"/>
      <c r="AC31" s="345"/>
      <c r="AD31" s="345"/>
      <c r="AE31" s="345"/>
    </row>
    <row r="32" spans="1:31" ht="20.25" customHeight="1">
      <c r="A32" s="85"/>
      <c r="B32" s="109"/>
      <c r="C32" s="346"/>
      <c r="D32" s="346"/>
      <c r="E32" s="344"/>
      <c r="F32" s="344"/>
      <c r="G32" s="344"/>
      <c r="H32" s="344"/>
      <c r="I32" s="344"/>
      <c r="J32" s="344"/>
      <c r="K32" s="347"/>
      <c r="L32" s="348"/>
      <c r="M32" s="342">
        <f t="shared" si="7"/>
        <v>0</v>
      </c>
      <c r="N32" s="343"/>
      <c r="O32" s="344"/>
      <c r="P32" s="344"/>
      <c r="Q32" s="344"/>
      <c r="R32" s="344"/>
      <c r="S32" s="344"/>
      <c r="T32" s="344"/>
      <c r="U32" s="268"/>
      <c r="V32" s="268"/>
      <c r="W32" s="268"/>
      <c r="X32" s="268"/>
      <c r="Y32" s="268"/>
      <c r="Z32" s="345"/>
      <c r="AA32" s="345"/>
      <c r="AB32" s="345"/>
      <c r="AC32" s="345"/>
      <c r="AD32" s="345"/>
      <c r="AE32" s="345"/>
    </row>
    <row r="33" spans="1:31" ht="20.25" customHeight="1">
      <c r="A33" s="85"/>
      <c r="B33" s="109"/>
      <c r="C33" s="346"/>
      <c r="D33" s="346"/>
      <c r="E33" s="344"/>
      <c r="F33" s="344"/>
      <c r="G33" s="344"/>
      <c r="H33" s="344"/>
      <c r="I33" s="344"/>
      <c r="J33" s="344"/>
      <c r="K33" s="347"/>
      <c r="L33" s="348"/>
      <c r="M33" s="342">
        <f t="shared" si="7"/>
        <v>0</v>
      </c>
      <c r="N33" s="343"/>
      <c r="O33" s="344"/>
      <c r="P33" s="344"/>
      <c r="Q33" s="344"/>
      <c r="R33" s="344"/>
      <c r="S33" s="344"/>
      <c r="T33" s="344"/>
      <c r="U33" s="268"/>
      <c r="V33" s="268"/>
      <c r="W33" s="268"/>
      <c r="X33" s="268"/>
      <c r="Y33" s="268"/>
      <c r="Z33" s="345"/>
      <c r="AA33" s="345"/>
      <c r="AB33" s="345"/>
      <c r="AC33" s="345"/>
      <c r="AD33" s="345"/>
      <c r="AE33" s="345"/>
    </row>
    <row r="34" spans="1:31" ht="20.25" customHeight="1">
      <c r="A34" s="85"/>
      <c r="B34" s="109"/>
      <c r="C34" s="346"/>
      <c r="D34" s="346"/>
      <c r="E34" s="344"/>
      <c r="F34" s="344"/>
      <c r="G34" s="344"/>
      <c r="H34" s="344"/>
      <c r="I34" s="344"/>
      <c r="J34" s="344"/>
      <c r="K34" s="347"/>
      <c r="L34" s="348"/>
      <c r="M34" s="342">
        <f t="shared" si="7"/>
        <v>0</v>
      </c>
      <c r="N34" s="343"/>
      <c r="O34" s="344"/>
      <c r="P34" s="344"/>
      <c r="Q34" s="344"/>
      <c r="R34" s="344"/>
      <c r="S34" s="344"/>
      <c r="T34" s="344"/>
      <c r="U34" s="268"/>
      <c r="V34" s="268"/>
      <c r="W34" s="268"/>
      <c r="X34" s="268"/>
      <c r="Y34" s="268"/>
      <c r="Z34" s="345"/>
      <c r="AA34" s="345"/>
      <c r="AB34" s="345"/>
      <c r="AC34" s="345"/>
      <c r="AD34" s="345"/>
      <c r="AE34" s="345"/>
    </row>
    <row r="35" spans="1:31" ht="20.25" customHeight="1">
      <c r="A35" s="85"/>
      <c r="B35" s="109"/>
      <c r="C35" s="346"/>
      <c r="D35" s="346"/>
      <c r="E35" s="344"/>
      <c r="F35" s="344"/>
      <c r="G35" s="344"/>
      <c r="H35" s="344"/>
      <c r="I35" s="344"/>
      <c r="J35" s="344"/>
      <c r="K35" s="347"/>
      <c r="L35" s="348"/>
      <c r="M35" s="342">
        <f t="shared" si="7"/>
        <v>0</v>
      </c>
      <c r="N35" s="343"/>
      <c r="O35" s="344"/>
      <c r="P35" s="344"/>
      <c r="Q35" s="344"/>
      <c r="R35" s="344"/>
      <c r="S35" s="344"/>
      <c r="T35" s="344"/>
      <c r="U35" s="268"/>
      <c r="V35" s="268"/>
      <c r="W35" s="268"/>
      <c r="X35" s="268"/>
      <c r="Y35" s="268"/>
      <c r="Z35" s="345"/>
      <c r="AA35" s="345"/>
      <c r="AB35" s="345"/>
      <c r="AC35" s="345"/>
      <c r="AD35" s="345"/>
      <c r="AE35" s="345"/>
    </row>
    <row r="36" spans="1:31" ht="20.25" customHeight="1">
      <c r="A36" s="295" t="s">
        <v>166</v>
      </c>
      <c r="B36" s="296"/>
      <c r="C36" s="296"/>
      <c r="D36" s="297"/>
      <c r="E36" s="338">
        <f>SUM(E29:E35)</f>
        <v>0</v>
      </c>
      <c r="F36" s="338"/>
      <c r="G36" s="338">
        <f>SUM(G29:G35)</f>
        <v>0</v>
      </c>
      <c r="H36" s="338"/>
      <c r="I36" s="338">
        <f>SUM(I29:I35)</f>
        <v>0</v>
      </c>
      <c r="J36" s="338"/>
      <c r="K36" s="338">
        <f>SUM(K29:K35)</f>
        <v>0</v>
      </c>
      <c r="L36" s="338"/>
      <c r="M36" s="338">
        <f>SUM(M29:M35)</f>
        <v>0</v>
      </c>
      <c r="N36" s="338"/>
      <c r="O36" s="338">
        <f>SUM(O29:O35)</f>
        <v>0</v>
      </c>
      <c r="P36" s="338"/>
      <c r="Q36" s="338">
        <f>SUM(Q29:Q35)</f>
        <v>0</v>
      </c>
      <c r="R36" s="338"/>
      <c r="S36" s="338">
        <f>SUM(S29:S35)</f>
        <v>0</v>
      </c>
      <c r="T36" s="338"/>
      <c r="U36" s="339"/>
      <c r="V36" s="339"/>
      <c r="W36" s="339"/>
      <c r="X36" s="339"/>
      <c r="Y36" s="339"/>
      <c r="Z36" s="340"/>
      <c r="AA36" s="340"/>
      <c r="AB36" s="340"/>
      <c r="AC36" s="340"/>
      <c r="AD36" s="340"/>
      <c r="AE36" s="340"/>
    </row>
    <row r="37" spans="1:31" ht="20.25" customHeight="1">
      <c r="A37" s="155"/>
      <c r="B37" s="155"/>
      <c r="C37" s="155"/>
      <c r="D37" s="155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3"/>
      <c r="V37" s="123"/>
      <c r="W37" s="123"/>
      <c r="X37" s="123"/>
      <c r="Y37" s="123"/>
      <c r="Z37" s="124"/>
      <c r="AA37" s="124"/>
      <c r="AB37" s="124"/>
      <c r="AC37" s="124"/>
      <c r="AD37" s="124"/>
      <c r="AE37" s="124"/>
    </row>
    <row r="38" spans="1:31" ht="20.25" customHeight="1">
      <c r="A38" s="155"/>
      <c r="B38" s="155"/>
      <c r="C38" s="155"/>
      <c r="D38" s="155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3"/>
      <c r="V38" s="123"/>
      <c r="W38" s="123"/>
      <c r="X38" s="123"/>
      <c r="Y38" s="123"/>
      <c r="Z38" s="124"/>
      <c r="AA38" s="124"/>
      <c r="AB38" s="124"/>
      <c r="AC38" s="124"/>
      <c r="AD38" s="124"/>
      <c r="AE38" s="124"/>
    </row>
    <row r="39" spans="1:31" ht="20.25" customHeight="1">
      <c r="A39" s="155"/>
      <c r="B39" s="155"/>
      <c r="C39" s="155"/>
      <c r="D39" s="155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3"/>
      <c r="V39" s="123"/>
      <c r="W39" s="123"/>
      <c r="X39" s="123"/>
      <c r="Y39" s="123"/>
      <c r="Z39" s="124"/>
      <c r="AA39" s="124"/>
      <c r="AB39" s="124"/>
      <c r="AC39" s="124"/>
      <c r="AD39" s="124"/>
      <c r="AE39" s="124"/>
    </row>
    <row r="40" spans="1:31" ht="20.25" customHeight="1">
      <c r="A40" s="155"/>
      <c r="B40" s="155"/>
      <c r="C40" s="155"/>
      <c r="D40" s="155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3"/>
      <c r="V40" s="123"/>
      <c r="W40" s="123"/>
      <c r="X40" s="123"/>
      <c r="Y40" s="123"/>
      <c r="Z40" s="124"/>
      <c r="AA40" s="124"/>
      <c r="AB40" s="124"/>
      <c r="AC40" s="124"/>
      <c r="AD40" s="124"/>
      <c r="AE40" s="124"/>
    </row>
    <row r="41" spans="1:31" ht="36" customHeight="1">
      <c r="A41" s="325" t="s">
        <v>431</v>
      </c>
      <c r="B41" s="325"/>
      <c r="C41" s="325"/>
      <c r="D41" s="325"/>
      <c r="E41" s="325"/>
      <c r="F41" s="325"/>
      <c r="L41" s="349" t="s">
        <v>410</v>
      </c>
      <c r="M41" s="349"/>
      <c r="N41" s="349"/>
      <c r="O41" s="349"/>
      <c r="P41" s="349"/>
      <c r="Q41" s="349"/>
      <c r="R41" s="102"/>
      <c r="S41" s="102"/>
      <c r="T41" s="102"/>
      <c r="Z41" s="323" t="s">
        <v>415</v>
      </c>
      <c r="AA41" s="323"/>
      <c r="AB41" s="323"/>
      <c r="AC41" s="323"/>
    </row>
    <row r="42" spans="1:31" ht="18.75" customHeight="1">
      <c r="A42" s="350" t="s">
        <v>146</v>
      </c>
      <c r="B42" s="350"/>
      <c r="C42" s="350"/>
      <c r="D42" s="350"/>
      <c r="L42" s="230" t="s">
        <v>411</v>
      </c>
      <c r="M42" s="230"/>
      <c r="N42" s="230"/>
      <c r="O42" s="230"/>
      <c r="P42" s="230"/>
      <c r="Q42" s="230"/>
      <c r="R42" s="100"/>
      <c r="S42" s="100"/>
      <c r="T42" s="100"/>
      <c r="AA42" s="231" t="s">
        <v>148</v>
      </c>
      <c r="AB42" s="231"/>
      <c r="AC42" s="231"/>
    </row>
    <row r="46" spans="1:31" ht="13.5" thickBot="1"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</row>
  </sheetData>
  <mergeCells count="149"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Z41:AC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пок.'!Заголовки_для_друку</vt:lpstr>
      <vt:lpstr>'I. Інф. до фін.плану'!Область_друку</vt:lpstr>
      <vt:lpstr>'VI-VII джер.кап.інв.'!Область_друку</vt:lpstr>
      <vt:lpstr>'ІV кап. інвеат. V кред. '!Область_друку</vt:lpstr>
      <vt:lpstr>'ІІ. Розп. ч.п. та розр. з бюд.'!Область_друку</vt:lpstr>
      <vt:lpstr>'Осн. фін. пок.'!Область_друку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User</cp:lastModifiedBy>
  <cp:revision/>
  <cp:lastPrinted>2026-03-12T15:11:39Z</cp:lastPrinted>
  <dcterms:created xsi:type="dcterms:W3CDTF">2003-03-13T16:00:22Z</dcterms:created>
  <dcterms:modified xsi:type="dcterms:W3CDTF">2026-04-29T12:38:15Z</dcterms:modified>
  <cp:category/>
  <cp:contentStatus/>
</cp:coreProperties>
</file>